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695" windowWidth="14820" windowHeight="7125" tabRatio="894" activeTab="18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TH!$R$10:$R$5177</definedName>
    <definedName name="_C112">TH!$U$10:$U$5177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BTGT!$A$4:$V$4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TH!$A$9:$AE$5060</definedName>
    <definedName name="_xlnm._FilterDatabase" localSheetId="17" hidden="1">TK!$A$1:$J$1</definedName>
    <definedName name="_M">TH!$B$10:$B$5177</definedName>
    <definedName name="_N111">TH!$Q$10:$Q$5177</definedName>
    <definedName name="_N112">TH!$T$10:$T$5177</definedName>
    <definedName name="_TM1">IF('IN-TC'!$S$4=1,1,IF('IN-TC'!$S$4=2,4,IF('IN-TC'!$S$4=3,7,10)))</definedName>
    <definedName name="_TM2">IF('IN-TC'!$S$4=1,3,IF('IN-TC'!$S$4=2,6,IF('IN-TC'!$S$4=3,9,12)))</definedName>
    <definedName name="DG">TH!$J$10:$J$5177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TH!$H$10:$H$5177</definedName>
    <definedName name="KHC">TH!$M$10:$M$5177</definedName>
    <definedName name="KHN">TH!$L$10:$L$5177</definedName>
    <definedName name="Loai">OFFSET(TH!$N$5,,,COUNTA(TH!$N$5:$N$43487))</definedName>
    <definedName name="Loai1">OFFSET(TH!$P$5,,,COUNTA(TH!$P$5:$P$43487))</definedName>
    <definedName name="Loai10">OFFSET(TH!$O$5,,,COUNTA(TH!$O$5:$O$43239))</definedName>
    <definedName name="Loai2">OFFSET(TH!$S$5,,,COUNTA(TH!$S$5:$S$43487))</definedName>
    <definedName name="Loai3">OFFSET('SO-TS'!$P$14,,,COUNTA('SO-TS'!$P$14:$P$3891))</definedName>
    <definedName name="Loai4">OFFSET(TH!$V$5,,,COUNTA(TH!$V$5:$V$43487))</definedName>
    <definedName name="Loai5">OFFSET(TH!$W$5,,,COUNTA(TH!$W$5:$W$43487))</definedName>
    <definedName name="Loai6">OFFSET(TH!$AA$5,,,COUNTA(TH!$AA$5:$AA$43487))</definedName>
    <definedName name="Loai7">OFFSET(TH!$X$5,,,COUNTA(TH!$X$5:$X$43487))</definedName>
    <definedName name="Loai8">OFFSET(TH!$Y$5,,,COUNTA(TH!$Y$5:$Y$43487))</definedName>
    <definedName name="Loai9">OFFSET(TH!$Z$5,,,COUNTA(TH!$Z$5:$Z$43487))</definedName>
    <definedName name="MH">TH!$F$10:$F$5177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'131'!$A$1:$H$88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TH!$I$10:$I$5177</definedName>
    <definedName name="TH">TH!$K$10:$K$5177</definedName>
    <definedName name="TM">TH!$A$10:$M$5177</definedName>
  </definedNames>
  <calcPr calcId="144525"/>
</workbook>
</file>

<file path=xl/calcChain.xml><?xml version="1.0" encoding="utf-8"?>
<calcChain xmlns="http://schemas.openxmlformats.org/spreadsheetml/2006/main">
  <c r="R936" i="60" l="1"/>
  <c r="R935" i="60"/>
  <c r="R596" i="60"/>
  <c r="R595" i="60"/>
  <c r="T542" i="60"/>
  <c r="R171" i="60" l="1"/>
  <c r="R197" i="60" l="1"/>
  <c r="R196" i="60"/>
  <c r="R15" i="60"/>
  <c r="B14" i="55"/>
  <c r="A14" i="55" s="1"/>
  <c r="N18" i="34" l="1"/>
  <c r="O18" i="34"/>
  <c r="S18" i="34"/>
  <c r="T18" i="34"/>
  <c r="U18" i="34"/>
  <c r="W18" i="34"/>
  <c r="Y18" i="34"/>
  <c r="Z18" i="34"/>
  <c r="N19" i="34"/>
  <c r="O19" i="34"/>
  <c r="S19" i="34"/>
  <c r="T19" i="34"/>
  <c r="U19" i="34"/>
  <c r="W19" i="34"/>
  <c r="Y19" i="34"/>
  <c r="Z19" i="34"/>
  <c r="N20" i="34"/>
  <c r="O20" i="34"/>
  <c r="S20" i="34"/>
  <c r="T20" i="34"/>
  <c r="U20" i="34"/>
  <c r="W20" i="34"/>
  <c r="Y20" i="34"/>
  <c r="Z20" i="34"/>
  <c r="N21" i="34"/>
  <c r="O21" i="34"/>
  <c r="S21" i="34"/>
  <c r="T21" i="34"/>
  <c r="U21" i="34"/>
  <c r="W21" i="34"/>
  <c r="Y21" i="34"/>
  <c r="Z21" i="34"/>
  <c r="N22" i="34"/>
  <c r="O22" i="34"/>
  <c r="S22" i="34"/>
  <c r="T22" i="34"/>
  <c r="U22" i="34"/>
  <c r="W22" i="34"/>
  <c r="Y22" i="34"/>
  <c r="Z22" i="34"/>
  <c r="N23" i="34"/>
  <c r="O23" i="34"/>
  <c r="S23" i="34"/>
  <c r="T23" i="34"/>
  <c r="U23" i="34"/>
  <c r="W23" i="34"/>
  <c r="Y23" i="34"/>
  <c r="Z23" i="34"/>
  <c r="N24" i="34"/>
  <c r="O24" i="34"/>
  <c r="S24" i="34"/>
  <c r="T24" i="34"/>
  <c r="U24" i="34"/>
  <c r="W24" i="34"/>
  <c r="Y24" i="34"/>
  <c r="Z24" i="34"/>
  <c r="N25" i="34"/>
  <c r="O25" i="34"/>
  <c r="S25" i="34"/>
  <c r="T25" i="34"/>
  <c r="U25" i="34"/>
  <c r="W25" i="34"/>
  <c r="Y25" i="34"/>
  <c r="Z25" i="34"/>
  <c r="N26" i="34"/>
  <c r="O26" i="34"/>
  <c r="S26" i="34"/>
  <c r="T26" i="34"/>
  <c r="U26" i="34"/>
  <c r="W26" i="34"/>
  <c r="Y26" i="34"/>
  <c r="Z26" i="34"/>
  <c r="N27" i="34"/>
  <c r="O27" i="34"/>
  <c r="S27" i="34"/>
  <c r="T27" i="34"/>
  <c r="U27" i="34"/>
  <c r="W27" i="34"/>
  <c r="Y27" i="34"/>
  <c r="Z27" i="34"/>
  <c r="N28" i="34"/>
  <c r="O28" i="34"/>
  <c r="S28" i="34"/>
  <c r="T28" i="34"/>
  <c r="U28" i="34"/>
  <c r="W28" i="34"/>
  <c r="N29" i="34"/>
  <c r="O29" i="34"/>
  <c r="S29" i="34"/>
  <c r="T29" i="34"/>
  <c r="U29" i="34"/>
  <c r="W29" i="34"/>
  <c r="Y29" i="34"/>
  <c r="Z29" i="34"/>
  <c r="N30" i="34"/>
  <c r="O30" i="34"/>
  <c r="S30" i="34"/>
  <c r="T30" i="34"/>
  <c r="U30" i="34"/>
  <c r="W30" i="34"/>
  <c r="Y30" i="34"/>
  <c r="Z30" i="34"/>
  <c r="N31" i="34"/>
  <c r="O31" i="34"/>
  <c r="S31" i="34"/>
  <c r="T31" i="34"/>
  <c r="U31" i="34"/>
  <c r="W31" i="34"/>
  <c r="N32" i="34"/>
  <c r="O32" i="34"/>
  <c r="S32" i="34"/>
  <c r="T32" i="34"/>
  <c r="U32" i="34"/>
  <c r="W32" i="34"/>
  <c r="Y32" i="34"/>
  <c r="Z32" i="34"/>
  <c r="N33" i="34"/>
  <c r="O33" i="34"/>
  <c r="S33" i="34"/>
  <c r="T33" i="34"/>
  <c r="U33" i="34"/>
  <c r="W33" i="34"/>
  <c r="Y33" i="34"/>
  <c r="Z33" i="34"/>
  <c r="N34" i="34"/>
  <c r="O34" i="34"/>
  <c r="S34" i="34"/>
  <c r="T34" i="34"/>
  <c r="U34" i="34"/>
  <c r="W34" i="34"/>
  <c r="N35" i="34"/>
  <c r="O35" i="34"/>
  <c r="S35" i="34"/>
  <c r="T35" i="34"/>
  <c r="U35" i="34"/>
  <c r="W35" i="34"/>
  <c r="Y35" i="34"/>
  <c r="Z35" i="34"/>
  <c r="N36" i="34"/>
  <c r="O36" i="34"/>
  <c r="S36" i="34"/>
  <c r="T36" i="34"/>
  <c r="U36" i="34"/>
  <c r="W36" i="34"/>
  <c r="Y36" i="34"/>
  <c r="Z36" i="34"/>
  <c r="N37" i="34"/>
  <c r="O37" i="34"/>
  <c r="S37" i="34"/>
  <c r="T37" i="34"/>
  <c r="U37" i="34"/>
  <c r="W37" i="34"/>
  <c r="N38" i="34"/>
  <c r="O38" i="34"/>
  <c r="S38" i="34"/>
  <c r="T38" i="34"/>
  <c r="U38" i="34"/>
  <c r="W38" i="34"/>
  <c r="Y38" i="34"/>
  <c r="Z38" i="34"/>
  <c r="N39" i="34"/>
  <c r="O39" i="34"/>
  <c r="S39" i="34"/>
  <c r="T39" i="34"/>
  <c r="U39" i="34"/>
  <c r="W39" i="34"/>
  <c r="Y39" i="34"/>
  <c r="Z39" i="34"/>
  <c r="N40" i="34"/>
  <c r="O40" i="34"/>
  <c r="S40" i="34"/>
  <c r="T40" i="34"/>
  <c r="U40" i="34"/>
  <c r="W40" i="34"/>
  <c r="N41" i="34"/>
  <c r="O41" i="34"/>
  <c r="S41" i="34"/>
  <c r="T41" i="34"/>
  <c r="U41" i="34"/>
  <c r="W41" i="34"/>
  <c r="Y41" i="34"/>
  <c r="Z41" i="34"/>
  <c r="N42" i="34"/>
  <c r="O42" i="34"/>
  <c r="S42" i="34"/>
  <c r="T42" i="34"/>
  <c r="U42" i="34"/>
  <c r="W42" i="34"/>
  <c r="Y42" i="34"/>
  <c r="Z42" i="34"/>
  <c r="N43" i="34"/>
  <c r="O43" i="34"/>
  <c r="S43" i="34"/>
  <c r="T43" i="34"/>
  <c r="U43" i="34"/>
  <c r="W43" i="34"/>
  <c r="N44" i="34"/>
  <c r="O44" i="34"/>
  <c r="S44" i="34"/>
  <c r="T44" i="34"/>
  <c r="U44" i="34"/>
  <c r="W44" i="34"/>
  <c r="Y44" i="34"/>
  <c r="Z44" i="34"/>
  <c r="N45" i="34"/>
  <c r="O45" i="34"/>
  <c r="S45" i="34"/>
  <c r="T45" i="34"/>
  <c r="U45" i="34"/>
  <c r="W45" i="34"/>
  <c r="Y45" i="34"/>
  <c r="Z45" i="34"/>
  <c r="N46" i="34"/>
  <c r="O46" i="34"/>
  <c r="S46" i="34"/>
  <c r="T46" i="34"/>
  <c r="U46" i="34"/>
  <c r="W46" i="34"/>
  <c r="N47" i="34"/>
  <c r="O47" i="34"/>
  <c r="S47" i="34"/>
  <c r="T47" i="34"/>
  <c r="U47" i="34"/>
  <c r="W47" i="34"/>
  <c r="Y47" i="34"/>
  <c r="Z47" i="34"/>
  <c r="N48" i="34"/>
  <c r="O48" i="34"/>
  <c r="S48" i="34"/>
  <c r="T48" i="34"/>
  <c r="U48" i="34"/>
  <c r="W48" i="34"/>
  <c r="Y48" i="34"/>
  <c r="Z48" i="34"/>
  <c r="N49" i="34"/>
  <c r="O49" i="34"/>
  <c r="S49" i="34"/>
  <c r="T49" i="34"/>
  <c r="U49" i="34"/>
  <c r="W49" i="34"/>
  <c r="N50" i="34"/>
  <c r="O50" i="34"/>
  <c r="S50" i="34"/>
  <c r="T50" i="34"/>
  <c r="U50" i="34"/>
  <c r="W50" i="34"/>
  <c r="Y50" i="34"/>
  <c r="Z50" i="34"/>
  <c r="N51" i="34"/>
  <c r="O51" i="34"/>
  <c r="S51" i="34"/>
  <c r="T51" i="34"/>
  <c r="U51" i="34"/>
  <c r="W51" i="34"/>
  <c r="Y51" i="34"/>
  <c r="Z51" i="34"/>
  <c r="N52" i="34"/>
  <c r="O52" i="34"/>
  <c r="S52" i="34"/>
  <c r="T52" i="34"/>
  <c r="U52" i="34"/>
  <c r="W52" i="34"/>
  <c r="N53" i="34"/>
  <c r="O53" i="34"/>
  <c r="S53" i="34"/>
  <c r="T53" i="34"/>
  <c r="U53" i="34"/>
  <c r="W53" i="34"/>
  <c r="Y53" i="34"/>
  <c r="Z53" i="34"/>
  <c r="N54" i="34"/>
  <c r="O54" i="34"/>
  <c r="S54" i="34"/>
  <c r="T54" i="34"/>
  <c r="U54" i="34"/>
  <c r="W54" i="34"/>
  <c r="Y54" i="34"/>
  <c r="Z54" i="34"/>
  <c r="N55" i="34"/>
  <c r="O55" i="34"/>
  <c r="S55" i="34"/>
  <c r="T55" i="34"/>
  <c r="U55" i="34"/>
  <c r="W55" i="34"/>
  <c r="N56" i="34"/>
  <c r="O56" i="34"/>
  <c r="S56" i="34"/>
  <c r="T56" i="34"/>
  <c r="U56" i="34"/>
  <c r="W56" i="34"/>
  <c r="Y56" i="34"/>
  <c r="Z56" i="34"/>
  <c r="N57" i="34"/>
  <c r="O57" i="34"/>
  <c r="S57" i="34"/>
  <c r="T57" i="34"/>
  <c r="U57" i="34"/>
  <c r="W57" i="34"/>
  <c r="Y57" i="34"/>
  <c r="Z57" i="34"/>
  <c r="N58" i="34"/>
  <c r="O58" i="34"/>
  <c r="S58" i="34"/>
  <c r="T58" i="34"/>
  <c r="U58" i="34"/>
  <c r="W58" i="34"/>
  <c r="N59" i="34"/>
  <c r="O59" i="34"/>
  <c r="S59" i="34"/>
  <c r="T59" i="34"/>
  <c r="U59" i="34"/>
  <c r="W59" i="34"/>
  <c r="Y59" i="34"/>
  <c r="Z59" i="34"/>
  <c r="N60" i="34"/>
  <c r="O60" i="34"/>
  <c r="S60" i="34"/>
  <c r="T60" i="34"/>
  <c r="U60" i="34"/>
  <c r="W60" i="34"/>
  <c r="Y60" i="34"/>
  <c r="Z60" i="34"/>
  <c r="N61" i="34"/>
  <c r="O61" i="34"/>
  <c r="S61" i="34"/>
  <c r="T61" i="34"/>
  <c r="U61" i="34"/>
  <c r="W61" i="34"/>
  <c r="N62" i="34"/>
  <c r="O62" i="34"/>
  <c r="S62" i="34"/>
  <c r="T62" i="34"/>
  <c r="U62" i="34"/>
  <c r="W62" i="34"/>
  <c r="Y62" i="34"/>
  <c r="Z62" i="34"/>
  <c r="N63" i="34"/>
  <c r="O63" i="34"/>
  <c r="S63" i="34"/>
  <c r="T63" i="34"/>
  <c r="U63" i="34"/>
  <c r="W63" i="34"/>
  <c r="Y63" i="34"/>
  <c r="Z63" i="34"/>
  <c r="N64" i="34"/>
  <c r="O64" i="34"/>
  <c r="S64" i="34"/>
  <c r="T64" i="34"/>
  <c r="U64" i="34"/>
  <c r="W64" i="34"/>
  <c r="Y64" i="34"/>
  <c r="Z64" i="34"/>
  <c r="N65" i="34"/>
  <c r="O65" i="34"/>
  <c r="S65" i="34"/>
  <c r="T65" i="34"/>
  <c r="U65" i="34"/>
  <c r="W65" i="34"/>
  <c r="Y65" i="34"/>
  <c r="Z65" i="34"/>
  <c r="N66" i="34"/>
  <c r="O66" i="34"/>
  <c r="S66" i="34"/>
  <c r="T66" i="34"/>
  <c r="U66" i="34"/>
  <c r="W66" i="34"/>
  <c r="Y66" i="34"/>
  <c r="Z66" i="34"/>
  <c r="N67" i="34"/>
  <c r="O67" i="34"/>
  <c r="S67" i="34"/>
  <c r="T67" i="34"/>
  <c r="U67" i="34"/>
  <c r="W67" i="34"/>
  <c r="Y67" i="34"/>
  <c r="Z67" i="34"/>
  <c r="N68" i="34"/>
  <c r="O68" i="34"/>
  <c r="S68" i="34"/>
  <c r="T68" i="34"/>
  <c r="U68" i="34"/>
  <c r="W68" i="34"/>
  <c r="Y68" i="34"/>
  <c r="Z68" i="34"/>
  <c r="N69" i="34"/>
  <c r="O69" i="34"/>
  <c r="S69" i="34"/>
  <c r="T69" i="34"/>
  <c r="U69" i="34"/>
  <c r="W69" i="34"/>
  <c r="Y69" i="34"/>
  <c r="Z69" i="34"/>
  <c r="N70" i="34"/>
  <c r="O70" i="34"/>
  <c r="S70" i="34"/>
  <c r="T70" i="34"/>
  <c r="U70" i="34"/>
  <c r="W70" i="34"/>
  <c r="Y70" i="34"/>
  <c r="Z70" i="34"/>
  <c r="N71" i="34"/>
  <c r="O71" i="34"/>
  <c r="S71" i="34"/>
  <c r="T71" i="34"/>
  <c r="U71" i="34"/>
  <c r="W71" i="34"/>
  <c r="Y71" i="34"/>
  <c r="Z71" i="34"/>
  <c r="N72" i="34"/>
  <c r="O72" i="34"/>
  <c r="S72" i="34"/>
  <c r="T72" i="34"/>
  <c r="U72" i="34"/>
  <c r="W72" i="34"/>
  <c r="Y72" i="34"/>
  <c r="Z72" i="34"/>
  <c r="N73" i="34"/>
  <c r="O73" i="34"/>
  <c r="S73" i="34"/>
  <c r="T73" i="34"/>
  <c r="U73" i="34"/>
  <c r="W73" i="34"/>
  <c r="Y73" i="34"/>
  <c r="Z73" i="34"/>
  <c r="N74" i="34"/>
  <c r="O74" i="34"/>
  <c r="S74" i="34"/>
  <c r="T74" i="34"/>
  <c r="U74" i="34"/>
  <c r="W74" i="34"/>
  <c r="Y74" i="34"/>
  <c r="Z74" i="34"/>
  <c r="N75" i="34"/>
  <c r="O75" i="34"/>
  <c r="S75" i="34"/>
  <c r="T75" i="34"/>
  <c r="U75" i="34"/>
  <c r="W75" i="34"/>
  <c r="Y75" i="34"/>
  <c r="Z75" i="34"/>
  <c r="N76" i="34"/>
  <c r="O76" i="34"/>
  <c r="S76" i="34"/>
  <c r="T76" i="34"/>
  <c r="U76" i="34"/>
  <c r="W76" i="34"/>
  <c r="Y76" i="34"/>
  <c r="Z76" i="34"/>
  <c r="N77" i="34"/>
  <c r="O77" i="34"/>
  <c r="S77" i="34"/>
  <c r="T77" i="34"/>
  <c r="U77" i="34"/>
  <c r="W77" i="34"/>
  <c r="Y77" i="34"/>
  <c r="Z77" i="34"/>
  <c r="N78" i="34"/>
  <c r="O78" i="34"/>
  <c r="S78" i="34"/>
  <c r="T78" i="34"/>
  <c r="U78" i="34"/>
  <c r="W78" i="34"/>
  <c r="Y78" i="34"/>
  <c r="Z78" i="34"/>
  <c r="N79" i="34"/>
  <c r="O79" i="34"/>
  <c r="S79" i="34"/>
  <c r="T79" i="34"/>
  <c r="U79" i="34"/>
  <c r="W79" i="34"/>
  <c r="Y79" i="34"/>
  <c r="Z79" i="34"/>
  <c r="N80" i="34"/>
  <c r="O80" i="34"/>
  <c r="S80" i="34"/>
  <c r="T80" i="34"/>
  <c r="U80" i="34"/>
  <c r="W80" i="34"/>
  <c r="Y80" i="34"/>
  <c r="Z80" i="34"/>
  <c r="N81" i="34"/>
  <c r="O81" i="34"/>
  <c r="S81" i="34"/>
  <c r="T81" i="34"/>
  <c r="U81" i="34"/>
  <c r="W81" i="34"/>
  <c r="Y81" i="34"/>
  <c r="Z81" i="34"/>
  <c r="N82" i="34"/>
  <c r="O82" i="34"/>
  <c r="S82" i="34"/>
  <c r="T82" i="34"/>
  <c r="U82" i="34"/>
  <c r="W82" i="34"/>
  <c r="Y82" i="34"/>
  <c r="Z82" i="34"/>
  <c r="N83" i="34"/>
  <c r="O83" i="34"/>
  <c r="S83" i="34"/>
  <c r="T83" i="34"/>
  <c r="U83" i="34"/>
  <c r="W83" i="34"/>
  <c r="Y83" i="34"/>
  <c r="Z83" i="34"/>
  <c r="N84" i="34"/>
  <c r="O84" i="34"/>
  <c r="S84" i="34"/>
  <c r="T84" i="34"/>
  <c r="U84" i="34"/>
  <c r="W84" i="34"/>
  <c r="Y84" i="34"/>
  <c r="Z84" i="34"/>
  <c r="N85" i="34"/>
  <c r="O85" i="34"/>
  <c r="S85" i="34"/>
  <c r="T85" i="34"/>
  <c r="U85" i="34"/>
  <c r="W85" i="34"/>
  <c r="Y85" i="34"/>
  <c r="Z85" i="34"/>
  <c r="N86" i="34"/>
  <c r="O86" i="34"/>
  <c r="S86" i="34"/>
  <c r="T86" i="34"/>
  <c r="U86" i="34"/>
  <c r="W86" i="34"/>
  <c r="Y86" i="34"/>
  <c r="Z86" i="34"/>
  <c r="N87" i="34"/>
  <c r="O87" i="34"/>
  <c r="S87" i="34"/>
  <c r="T87" i="34"/>
  <c r="U87" i="34"/>
  <c r="W87" i="34"/>
  <c r="Y87" i="34"/>
  <c r="Z87" i="34"/>
  <c r="N88" i="34"/>
  <c r="O88" i="34"/>
  <c r="S88" i="34"/>
  <c r="T88" i="34"/>
  <c r="U88" i="34"/>
  <c r="W88" i="34"/>
  <c r="Y88" i="34"/>
  <c r="Z88" i="34"/>
  <c r="N89" i="34"/>
  <c r="O89" i="34"/>
  <c r="S89" i="34"/>
  <c r="T89" i="34"/>
  <c r="U89" i="34"/>
  <c r="W89" i="34"/>
  <c r="Y89" i="34"/>
  <c r="Z89" i="34"/>
  <c r="N90" i="34"/>
  <c r="O90" i="34"/>
  <c r="S90" i="34"/>
  <c r="T90" i="34"/>
  <c r="U90" i="34"/>
  <c r="W90" i="34"/>
  <c r="Y90" i="34"/>
  <c r="Z90" i="34"/>
  <c r="N91" i="34"/>
  <c r="O91" i="34"/>
  <c r="S91" i="34"/>
  <c r="T91" i="34"/>
  <c r="U91" i="34"/>
  <c r="W91" i="34"/>
  <c r="Y91" i="34"/>
  <c r="Z91" i="34"/>
  <c r="N92" i="34"/>
  <c r="O92" i="34"/>
  <c r="S92" i="34"/>
  <c r="T92" i="34"/>
  <c r="U92" i="34"/>
  <c r="W92" i="34"/>
  <c r="Y92" i="34"/>
  <c r="Z92" i="34"/>
  <c r="N93" i="34"/>
  <c r="O93" i="34"/>
  <c r="S93" i="34"/>
  <c r="T93" i="34"/>
  <c r="U93" i="34"/>
  <c r="W93" i="34"/>
  <c r="Y93" i="34"/>
  <c r="Z93" i="34"/>
  <c r="N94" i="34"/>
  <c r="O94" i="34"/>
  <c r="S94" i="34"/>
  <c r="T94" i="34"/>
  <c r="U94" i="34"/>
  <c r="W94" i="34"/>
  <c r="Y94" i="34"/>
  <c r="Z94" i="34"/>
  <c r="N95" i="34"/>
  <c r="O95" i="34"/>
  <c r="S95" i="34"/>
  <c r="T95" i="34"/>
  <c r="U95" i="34"/>
  <c r="W95" i="34"/>
  <c r="Y95" i="34"/>
  <c r="Z95" i="34"/>
  <c r="N96" i="34"/>
  <c r="O96" i="34"/>
  <c r="S96" i="34"/>
  <c r="T96" i="34"/>
  <c r="U96" i="34"/>
  <c r="W96" i="34"/>
  <c r="Y96" i="34"/>
  <c r="Z96" i="34"/>
  <c r="N97" i="34"/>
  <c r="O97" i="34"/>
  <c r="S97" i="34"/>
  <c r="T97" i="34"/>
  <c r="U97" i="34"/>
  <c r="W97" i="34"/>
  <c r="Y97" i="34"/>
  <c r="Z97" i="34"/>
  <c r="N98" i="34"/>
  <c r="O98" i="34"/>
  <c r="S98" i="34"/>
  <c r="T98" i="34"/>
  <c r="U98" i="34"/>
  <c r="W98" i="34"/>
  <c r="Y98" i="34"/>
  <c r="Z98" i="34"/>
  <c r="N99" i="34"/>
  <c r="O99" i="34"/>
  <c r="S99" i="34"/>
  <c r="T99" i="34"/>
  <c r="U99" i="34"/>
  <c r="W99" i="34"/>
  <c r="Y99" i="34"/>
  <c r="Z99" i="34"/>
  <c r="N100" i="34"/>
  <c r="O100" i="34"/>
  <c r="S100" i="34"/>
  <c r="T100" i="34"/>
  <c r="U100" i="34"/>
  <c r="W100" i="34"/>
  <c r="Y100" i="34"/>
  <c r="Z100" i="34"/>
  <c r="N101" i="34"/>
  <c r="O101" i="34"/>
  <c r="S101" i="34"/>
  <c r="T101" i="34"/>
  <c r="U101" i="34"/>
  <c r="W101" i="34"/>
  <c r="Y101" i="34"/>
  <c r="Z101" i="34"/>
  <c r="N102" i="34"/>
  <c r="O102" i="34"/>
  <c r="S102" i="34"/>
  <c r="T102" i="34"/>
  <c r="U102" i="34"/>
  <c r="W102" i="34"/>
  <c r="Y102" i="34"/>
  <c r="Z102" i="34"/>
  <c r="N103" i="34"/>
  <c r="O103" i="34"/>
  <c r="S103" i="34"/>
  <c r="T103" i="34"/>
  <c r="U103" i="34"/>
  <c r="W103" i="34"/>
  <c r="Y103" i="34"/>
  <c r="Z103" i="34"/>
  <c r="N104" i="34"/>
  <c r="O104" i="34"/>
  <c r="S104" i="34"/>
  <c r="T104" i="34"/>
  <c r="U104" i="34"/>
  <c r="W104" i="34"/>
  <c r="Y104" i="34"/>
  <c r="Z104" i="34"/>
  <c r="N105" i="34"/>
  <c r="O105" i="34"/>
  <c r="S105" i="34"/>
  <c r="T105" i="34"/>
  <c r="U105" i="34"/>
  <c r="W105" i="34"/>
  <c r="Y105" i="34"/>
  <c r="Z105" i="34"/>
  <c r="N106" i="34"/>
  <c r="O106" i="34"/>
  <c r="S106" i="34"/>
  <c r="T106" i="34"/>
  <c r="U106" i="34"/>
  <c r="W106" i="34"/>
  <c r="Y106" i="34"/>
  <c r="Z106" i="34"/>
  <c r="N107" i="34"/>
  <c r="O107" i="34"/>
  <c r="S107" i="34"/>
  <c r="T107" i="34"/>
  <c r="U107" i="34"/>
  <c r="W107" i="34"/>
  <c r="Y107" i="34"/>
  <c r="Z107" i="34"/>
  <c r="N108" i="34"/>
  <c r="O108" i="34"/>
  <c r="S108" i="34"/>
  <c r="T108" i="34"/>
  <c r="U108" i="34"/>
  <c r="W108" i="34"/>
  <c r="Y108" i="34"/>
  <c r="Z108" i="34"/>
  <c r="N109" i="34"/>
  <c r="O109" i="34"/>
  <c r="S109" i="34"/>
  <c r="T109" i="34"/>
  <c r="U109" i="34"/>
  <c r="W109" i="34"/>
  <c r="Y109" i="34"/>
  <c r="Z109" i="34"/>
  <c r="N110" i="34"/>
  <c r="O110" i="34"/>
  <c r="S110" i="34"/>
  <c r="T110" i="34"/>
  <c r="U110" i="34"/>
  <c r="W110" i="34"/>
  <c r="Y110" i="34"/>
  <c r="Z110" i="34"/>
  <c r="N111" i="34"/>
  <c r="O111" i="34"/>
  <c r="S111" i="34"/>
  <c r="T111" i="34"/>
  <c r="U111" i="34"/>
  <c r="W111" i="34"/>
  <c r="Y111" i="34"/>
  <c r="Z111" i="34"/>
  <c r="N112" i="34"/>
  <c r="O112" i="34"/>
  <c r="S112" i="34"/>
  <c r="T112" i="34"/>
  <c r="U112" i="34"/>
  <c r="W112" i="34"/>
  <c r="Y112" i="34"/>
  <c r="Z112" i="34"/>
  <c r="N113" i="34"/>
  <c r="O113" i="34"/>
  <c r="S113" i="34"/>
  <c r="T113" i="34"/>
  <c r="U113" i="34"/>
  <c r="W113" i="34"/>
  <c r="Y113" i="34"/>
  <c r="Z113" i="34"/>
  <c r="N114" i="34"/>
  <c r="O114" i="34"/>
  <c r="S114" i="34"/>
  <c r="T114" i="34"/>
  <c r="U114" i="34"/>
  <c r="W114" i="34"/>
  <c r="Y114" i="34"/>
  <c r="Z114" i="34"/>
  <c r="N115" i="34"/>
  <c r="O115" i="34"/>
  <c r="S115" i="34"/>
  <c r="T115" i="34"/>
  <c r="U115" i="34"/>
  <c r="W115" i="34"/>
  <c r="Y115" i="34"/>
  <c r="Z115" i="34"/>
  <c r="N116" i="34"/>
  <c r="O116" i="34"/>
  <c r="S116" i="34"/>
  <c r="T116" i="34"/>
  <c r="U116" i="34"/>
  <c r="W116" i="34"/>
  <c r="Y116" i="34"/>
  <c r="Z116" i="34"/>
  <c r="N117" i="34"/>
  <c r="O117" i="34"/>
  <c r="S117" i="34"/>
  <c r="T117" i="34"/>
  <c r="U117" i="34"/>
  <c r="W117" i="34"/>
  <c r="Y117" i="34"/>
  <c r="Z117" i="34"/>
  <c r="N118" i="34"/>
  <c r="O118" i="34"/>
  <c r="S118" i="34"/>
  <c r="T118" i="34"/>
  <c r="U118" i="34"/>
  <c r="W118" i="34"/>
  <c r="Y118" i="34"/>
  <c r="Z118" i="34"/>
  <c r="N119" i="34"/>
  <c r="O119" i="34"/>
  <c r="S119" i="34"/>
  <c r="T119" i="34"/>
  <c r="U119" i="34"/>
  <c r="W119" i="34"/>
  <c r="Y119" i="34"/>
  <c r="Z119" i="34"/>
  <c r="N120" i="34"/>
  <c r="O120" i="34"/>
  <c r="S120" i="34"/>
  <c r="T120" i="34"/>
  <c r="U120" i="34"/>
  <c r="W120" i="34"/>
  <c r="Y120" i="34"/>
  <c r="Z120" i="34"/>
  <c r="N121" i="34"/>
  <c r="O121" i="34"/>
  <c r="S121" i="34"/>
  <c r="T121" i="34"/>
  <c r="U121" i="34"/>
  <c r="W121" i="34"/>
  <c r="Y121" i="34"/>
  <c r="Z121" i="34"/>
  <c r="N122" i="34"/>
  <c r="O122" i="34"/>
  <c r="S122" i="34"/>
  <c r="T122" i="34"/>
  <c r="U122" i="34"/>
  <c r="W122" i="34"/>
  <c r="Y122" i="34"/>
  <c r="Z122" i="34"/>
  <c r="N123" i="34"/>
  <c r="O123" i="34"/>
  <c r="S123" i="34"/>
  <c r="T123" i="34"/>
  <c r="U123" i="34"/>
  <c r="W123" i="34"/>
  <c r="Y123" i="34"/>
  <c r="Z123" i="34"/>
  <c r="N124" i="34"/>
  <c r="O124" i="34"/>
  <c r="S124" i="34"/>
  <c r="T124" i="34"/>
  <c r="U124" i="34"/>
  <c r="W124" i="34"/>
  <c r="Y124" i="34"/>
  <c r="Z124" i="34"/>
  <c r="N125" i="34"/>
  <c r="O125" i="34"/>
  <c r="S125" i="34"/>
  <c r="T125" i="34"/>
  <c r="U125" i="34"/>
  <c r="W125" i="34"/>
  <c r="Y125" i="34"/>
  <c r="Z125" i="34"/>
  <c r="N126" i="34"/>
  <c r="O126" i="34"/>
  <c r="S126" i="34"/>
  <c r="T126" i="34"/>
  <c r="U126" i="34"/>
  <c r="W126" i="34"/>
  <c r="Y126" i="34"/>
  <c r="Z126" i="34"/>
  <c r="N127" i="34"/>
  <c r="O127" i="34"/>
  <c r="S127" i="34"/>
  <c r="T127" i="34"/>
  <c r="U127" i="34"/>
  <c r="W127" i="34"/>
  <c r="Y127" i="34"/>
  <c r="Z127" i="34"/>
  <c r="N128" i="34"/>
  <c r="O128" i="34"/>
  <c r="S128" i="34"/>
  <c r="T128" i="34"/>
  <c r="U128" i="34"/>
  <c r="W128" i="34"/>
  <c r="Y128" i="34"/>
  <c r="Z128" i="34"/>
  <c r="N129" i="34"/>
  <c r="O129" i="34"/>
  <c r="S129" i="34"/>
  <c r="T129" i="34"/>
  <c r="U129" i="34"/>
  <c r="W129" i="34"/>
  <c r="Y129" i="34"/>
  <c r="Z129" i="34"/>
  <c r="N130" i="34"/>
  <c r="O130" i="34"/>
  <c r="S130" i="34"/>
  <c r="T130" i="34"/>
  <c r="U130" i="34"/>
  <c r="W130" i="34"/>
  <c r="Y130" i="34"/>
  <c r="Z130" i="34"/>
  <c r="N131" i="34"/>
  <c r="O131" i="34"/>
  <c r="S131" i="34"/>
  <c r="T131" i="34"/>
  <c r="U131" i="34"/>
  <c r="W131" i="34"/>
  <c r="Y131" i="34"/>
  <c r="Z131" i="34"/>
  <c r="N132" i="34"/>
  <c r="O132" i="34"/>
  <c r="S132" i="34"/>
  <c r="T132" i="34"/>
  <c r="U132" i="34"/>
  <c r="W132" i="34"/>
  <c r="Y132" i="34"/>
  <c r="Z132" i="34"/>
  <c r="N133" i="34"/>
  <c r="O133" i="34"/>
  <c r="S133" i="34"/>
  <c r="T133" i="34"/>
  <c r="U133" i="34"/>
  <c r="W133" i="34"/>
  <c r="Y133" i="34"/>
  <c r="Z133" i="34"/>
  <c r="N134" i="34"/>
  <c r="O134" i="34"/>
  <c r="S134" i="34"/>
  <c r="T134" i="34"/>
  <c r="U134" i="34"/>
  <c r="W134" i="34"/>
  <c r="Y134" i="34"/>
  <c r="Z134" i="34"/>
  <c r="N135" i="34"/>
  <c r="O135" i="34"/>
  <c r="S135" i="34"/>
  <c r="T135" i="34"/>
  <c r="U135" i="34"/>
  <c r="W135" i="34"/>
  <c r="Y135" i="34"/>
  <c r="Z135" i="34"/>
  <c r="N136" i="34"/>
  <c r="O136" i="34"/>
  <c r="S136" i="34"/>
  <c r="T136" i="34"/>
  <c r="U136" i="34"/>
  <c r="W136" i="34"/>
  <c r="Y136" i="34"/>
  <c r="Z136" i="34"/>
  <c r="N137" i="34"/>
  <c r="O137" i="34"/>
  <c r="S137" i="34"/>
  <c r="T137" i="34"/>
  <c r="U137" i="34"/>
  <c r="W137" i="34"/>
  <c r="Y137" i="34"/>
  <c r="Z137" i="34"/>
  <c r="N138" i="34"/>
  <c r="O138" i="34"/>
  <c r="S138" i="34"/>
  <c r="T138" i="34"/>
  <c r="U138" i="34"/>
  <c r="W138" i="34"/>
  <c r="Y138" i="34"/>
  <c r="Z138" i="34"/>
  <c r="N139" i="34"/>
  <c r="O139" i="34"/>
  <c r="S139" i="34"/>
  <c r="T139" i="34"/>
  <c r="U139" i="34"/>
  <c r="W139" i="34"/>
  <c r="Y139" i="34"/>
  <c r="Z139" i="34"/>
  <c r="N140" i="34"/>
  <c r="O140" i="34"/>
  <c r="S140" i="34"/>
  <c r="T140" i="34"/>
  <c r="U140" i="34"/>
  <c r="W140" i="34"/>
  <c r="Y140" i="34"/>
  <c r="Z140" i="34"/>
  <c r="N141" i="34"/>
  <c r="O141" i="34"/>
  <c r="S141" i="34"/>
  <c r="T141" i="34"/>
  <c r="U141" i="34"/>
  <c r="W141" i="34"/>
  <c r="Y141" i="34"/>
  <c r="Z141" i="34"/>
  <c r="N142" i="34"/>
  <c r="O142" i="34"/>
  <c r="S142" i="34"/>
  <c r="T142" i="34"/>
  <c r="U142" i="34"/>
  <c r="W142" i="34"/>
  <c r="Y142" i="34"/>
  <c r="Z142" i="34"/>
  <c r="N143" i="34"/>
  <c r="O143" i="34"/>
  <c r="S143" i="34"/>
  <c r="T143" i="34"/>
  <c r="U143" i="34"/>
  <c r="W143" i="34"/>
  <c r="Y143" i="34"/>
  <c r="Z143" i="34"/>
  <c r="N144" i="34"/>
  <c r="O144" i="34"/>
  <c r="S144" i="34"/>
  <c r="T144" i="34"/>
  <c r="U144" i="34"/>
  <c r="W144" i="34"/>
  <c r="Y144" i="34"/>
  <c r="Z144" i="34"/>
  <c r="N145" i="34"/>
  <c r="O145" i="34"/>
  <c r="S145" i="34"/>
  <c r="T145" i="34"/>
  <c r="U145" i="34"/>
  <c r="W145" i="34"/>
  <c r="Y145" i="34"/>
  <c r="Z145" i="34"/>
  <c r="N146" i="34"/>
  <c r="O146" i="34"/>
  <c r="S146" i="34"/>
  <c r="T146" i="34"/>
  <c r="U146" i="34"/>
  <c r="W146" i="34"/>
  <c r="Y146" i="34"/>
  <c r="Z146" i="34"/>
  <c r="N147" i="34"/>
  <c r="O147" i="34"/>
  <c r="S147" i="34"/>
  <c r="T147" i="34"/>
  <c r="U147" i="34"/>
  <c r="W147" i="34"/>
  <c r="Y147" i="34"/>
  <c r="Z147" i="34"/>
  <c r="N148" i="34"/>
  <c r="O148" i="34"/>
  <c r="S148" i="34"/>
  <c r="T148" i="34"/>
  <c r="U148" i="34"/>
  <c r="W148" i="34"/>
  <c r="Y148" i="34"/>
  <c r="Z148" i="34"/>
  <c r="N149" i="34"/>
  <c r="O149" i="34"/>
  <c r="S149" i="34"/>
  <c r="T149" i="34"/>
  <c r="U149" i="34"/>
  <c r="W149" i="34"/>
  <c r="Y149" i="34"/>
  <c r="Z149" i="34"/>
  <c r="N150" i="34"/>
  <c r="O150" i="34"/>
  <c r="S150" i="34"/>
  <c r="T150" i="34"/>
  <c r="U150" i="34"/>
  <c r="W150" i="34"/>
  <c r="Y150" i="34"/>
  <c r="Z150" i="34"/>
  <c r="N151" i="34"/>
  <c r="O151" i="34"/>
  <c r="S151" i="34"/>
  <c r="T151" i="34"/>
  <c r="U151" i="34"/>
  <c r="W151" i="34"/>
  <c r="Y151" i="34"/>
  <c r="Z151" i="34"/>
  <c r="N152" i="34"/>
  <c r="O152" i="34"/>
  <c r="S152" i="34"/>
  <c r="T152" i="34"/>
  <c r="U152" i="34"/>
  <c r="W152" i="34"/>
  <c r="Y152" i="34"/>
  <c r="Z152" i="34"/>
  <c r="N153" i="34"/>
  <c r="O153" i="34"/>
  <c r="S153" i="34"/>
  <c r="T153" i="34"/>
  <c r="U153" i="34"/>
  <c r="W153" i="34"/>
  <c r="Y153" i="34"/>
  <c r="Z153" i="34"/>
  <c r="N154" i="34"/>
  <c r="O154" i="34"/>
  <c r="S154" i="34"/>
  <c r="T154" i="34"/>
  <c r="U154" i="34"/>
  <c r="W154" i="34"/>
  <c r="Y154" i="34"/>
  <c r="Z154" i="34"/>
  <c r="N155" i="34"/>
  <c r="O155" i="34"/>
  <c r="S155" i="34"/>
  <c r="T155" i="34"/>
  <c r="U155" i="34"/>
  <c r="W155" i="34"/>
  <c r="Y155" i="34"/>
  <c r="Z155" i="34"/>
  <c r="N156" i="34"/>
  <c r="O156" i="34"/>
  <c r="S156" i="34"/>
  <c r="T156" i="34"/>
  <c r="U156" i="34"/>
  <c r="W156" i="34"/>
  <c r="Y156" i="34"/>
  <c r="Z156" i="34"/>
  <c r="N157" i="34"/>
  <c r="O157" i="34"/>
  <c r="S157" i="34"/>
  <c r="T157" i="34"/>
  <c r="U157" i="34"/>
  <c r="W157" i="34"/>
  <c r="Y157" i="34"/>
  <c r="Z157" i="34"/>
  <c r="N158" i="34"/>
  <c r="O158" i="34"/>
  <c r="S158" i="34"/>
  <c r="T158" i="34"/>
  <c r="U158" i="34"/>
  <c r="W158" i="34"/>
  <c r="Y158" i="34"/>
  <c r="Z158" i="34"/>
  <c r="N159" i="34"/>
  <c r="O159" i="34"/>
  <c r="S159" i="34"/>
  <c r="T159" i="34"/>
  <c r="U159" i="34"/>
  <c r="W159" i="34"/>
  <c r="Y159" i="34"/>
  <c r="Z159" i="34"/>
  <c r="N160" i="34"/>
  <c r="O160" i="34"/>
  <c r="S160" i="34"/>
  <c r="T160" i="34"/>
  <c r="U160" i="34"/>
  <c r="W160" i="34"/>
  <c r="Y160" i="34"/>
  <c r="Z160" i="34"/>
  <c r="N161" i="34"/>
  <c r="O161" i="34"/>
  <c r="S161" i="34"/>
  <c r="T161" i="34"/>
  <c r="U161" i="34"/>
  <c r="W161" i="34"/>
  <c r="Y161" i="34"/>
  <c r="Z161" i="34"/>
  <c r="N162" i="34"/>
  <c r="O162" i="34"/>
  <c r="S162" i="34"/>
  <c r="T162" i="34"/>
  <c r="U162" i="34"/>
  <c r="W162" i="34"/>
  <c r="Y162" i="34"/>
  <c r="Z162" i="34"/>
  <c r="N163" i="34"/>
  <c r="O163" i="34"/>
  <c r="S163" i="34"/>
  <c r="T163" i="34"/>
  <c r="U163" i="34"/>
  <c r="W163" i="34"/>
  <c r="Y163" i="34"/>
  <c r="Z163" i="34"/>
  <c r="N164" i="34"/>
  <c r="O164" i="34"/>
  <c r="S164" i="34"/>
  <c r="T164" i="34"/>
  <c r="U164" i="34"/>
  <c r="W164" i="34"/>
  <c r="Y164" i="34"/>
  <c r="Z164" i="34"/>
  <c r="N165" i="34"/>
  <c r="O165" i="34"/>
  <c r="S165" i="34"/>
  <c r="T165" i="34"/>
  <c r="U165" i="34"/>
  <c r="W165" i="34"/>
  <c r="Y165" i="34"/>
  <c r="Z165" i="34"/>
  <c r="N166" i="34"/>
  <c r="O166" i="34"/>
  <c r="S166" i="34"/>
  <c r="T166" i="34"/>
  <c r="U166" i="34"/>
  <c r="W166" i="34"/>
  <c r="Y166" i="34"/>
  <c r="Z166" i="34"/>
  <c r="N167" i="34"/>
  <c r="O167" i="34"/>
  <c r="S167" i="34"/>
  <c r="T167" i="34"/>
  <c r="U167" i="34"/>
  <c r="W167" i="34"/>
  <c r="Y167" i="34"/>
  <c r="Z167" i="34"/>
  <c r="N168" i="34"/>
  <c r="O168" i="34"/>
  <c r="S168" i="34"/>
  <c r="T168" i="34"/>
  <c r="U168" i="34"/>
  <c r="W168" i="34"/>
  <c r="Y168" i="34"/>
  <c r="Z168" i="34"/>
  <c r="N169" i="34"/>
  <c r="O169" i="34"/>
  <c r="S169" i="34"/>
  <c r="T169" i="34"/>
  <c r="U169" i="34"/>
  <c r="W169" i="34"/>
  <c r="Y169" i="34"/>
  <c r="Z169" i="34"/>
  <c r="N170" i="34"/>
  <c r="O170" i="34"/>
  <c r="S170" i="34"/>
  <c r="T170" i="34"/>
  <c r="U170" i="34"/>
  <c r="W170" i="34"/>
  <c r="Y170" i="34"/>
  <c r="Z170" i="34"/>
  <c r="N171" i="34"/>
  <c r="O171" i="34"/>
  <c r="S171" i="34"/>
  <c r="T171" i="34"/>
  <c r="U171" i="34"/>
  <c r="W171" i="34"/>
  <c r="Y171" i="34"/>
  <c r="Z171" i="34"/>
  <c r="N172" i="34"/>
  <c r="O172" i="34"/>
  <c r="S172" i="34"/>
  <c r="T172" i="34"/>
  <c r="U172" i="34"/>
  <c r="W172" i="34"/>
  <c r="Y172" i="34"/>
  <c r="Z172" i="34"/>
  <c r="N173" i="34"/>
  <c r="O173" i="34"/>
  <c r="S173" i="34"/>
  <c r="T173" i="34"/>
  <c r="U173" i="34"/>
  <c r="W173" i="34"/>
  <c r="Y173" i="34"/>
  <c r="Z173" i="34"/>
  <c r="N174" i="34"/>
  <c r="O174" i="34"/>
  <c r="S174" i="34"/>
  <c r="T174" i="34"/>
  <c r="U174" i="34"/>
  <c r="W174" i="34"/>
  <c r="Y174" i="34"/>
  <c r="Z174" i="34"/>
  <c r="N175" i="34"/>
  <c r="O175" i="34"/>
  <c r="S175" i="34"/>
  <c r="T175" i="34"/>
  <c r="U175" i="34"/>
  <c r="W175" i="34"/>
  <c r="Y175" i="34"/>
  <c r="Z175" i="34"/>
  <c r="N176" i="34"/>
  <c r="O176" i="34"/>
  <c r="S176" i="34"/>
  <c r="T176" i="34"/>
  <c r="U176" i="34"/>
  <c r="W176" i="34"/>
  <c r="Y176" i="34"/>
  <c r="Z176" i="34"/>
  <c r="N177" i="34"/>
  <c r="O177" i="34"/>
  <c r="S177" i="34"/>
  <c r="T177" i="34"/>
  <c r="U177" i="34"/>
  <c r="W177" i="34"/>
  <c r="Y177" i="34"/>
  <c r="Z177" i="34"/>
  <c r="N178" i="34"/>
  <c r="O178" i="34"/>
  <c r="S178" i="34"/>
  <c r="T178" i="34"/>
  <c r="U178" i="34"/>
  <c r="W178" i="34"/>
  <c r="Y178" i="34"/>
  <c r="Z178" i="34"/>
  <c r="N179" i="34"/>
  <c r="O179" i="34"/>
  <c r="S179" i="34"/>
  <c r="T179" i="34"/>
  <c r="U179" i="34"/>
  <c r="W179" i="34"/>
  <c r="Y179" i="34"/>
  <c r="Z179" i="34"/>
  <c r="N180" i="34"/>
  <c r="O180" i="34"/>
  <c r="S180" i="34"/>
  <c r="T180" i="34"/>
  <c r="U180" i="34"/>
  <c r="W180" i="34"/>
  <c r="Y180" i="34"/>
  <c r="Z180" i="34"/>
  <c r="N181" i="34"/>
  <c r="O181" i="34"/>
  <c r="S181" i="34"/>
  <c r="T181" i="34"/>
  <c r="U181" i="34"/>
  <c r="W181" i="34"/>
  <c r="Y181" i="34"/>
  <c r="Z181" i="34"/>
  <c r="N182" i="34"/>
  <c r="O182" i="34"/>
  <c r="S182" i="34"/>
  <c r="T182" i="34"/>
  <c r="U182" i="34"/>
  <c r="W182" i="34"/>
  <c r="Y182" i="34"/>
  <c r="Z182" i="34"/>
  <c r="N183" i="34"/>
  <c r="O183" i="34"/>
  <c r="S183" i="34"/>
  <c r="T183" i="34"/>
  <c r="U183" i="34"/>
  <c r="W183" i="34"/>
  <c r="Y183" i="34"/>
  <c r="Z183" i="34"/>
  <c r="N184" i="34"/>
  <c r="O184" i="34"/>
  <c r="S184" i="34"/>
  <c r="T184" i="34"/>
  <c r="U184" i="34"/>
  <c r="W184" i="34"/>
  <c r="Y184" i="34"/>
  <c r="Z184" i="34"/>
  <c r="N185" i="34"/>
  <c r="O185" i="34"/>
  <c r="S185" i="34"/>
  <c r="T185" i="34"/>
  <c r="U185" i="34"/>
  <c r="W185" i="34"/>
  <c r="Y185" i="34"/>
  <c r="Z185" i="34"/>
  <c r="N186" i="34"/>
  <c r="O186" i="34"/>
  <c r="S186" i="34"/>
  <c r="T186" i="34"/>
  <c r="U186" i="34"/>
  <c r="W186" i="34"/>
  <c r="Y186" i="34"/>
  <c r="Z186" i="34"/>
  <c r="N187" i="34"/>
  <c r="O187" i="34"/>
  <c r="S187" i="34"/>
  <c r="T187" i="34"/>
  <c r="U187" i="34"/>
  <c r="W187" i="34"/>
  <c r="Y187" i="34"/>
  <c r="Z187" i="34"/>
  <c r="N188" i="34"/>
  <c r="O188" i="34"/>
  <c r="S188" i="34"/>
  <c r="T188" i="34"/>
  <c r="U188" i="34"/>
  <c r="W188" i="34"/>
  <c r="Y188" i="34"/>
  <c r="Z188" i="34"/>
  <c r="N189" i="34"/>
  <c r="O189" i="34"/>
  <c r="S189" i="34"/>
  <c r="T189" i="34"/>
  <c r="U189" i="34"/>
  <c r="W189" i="34"/>
  <c r="Y189" i="34"/>
  <c r="Z189" i="34"/>
  <c r="N190" i="34"/>
  <c r="O190" i="34"/>
  <c r="S190" i="34"/>
  <c r="T190" i="34"/>
  <c r="U190" i="34"/>
  <c r="W190" i="34"/>
  <c r="Y190" i="34"/>
  <c r="Z190" i="34"/>
  <c r="N191" i="34"/>
  <c r="O191" i="34"/>
  <c r="S191" i="34"/>
  <c r="T191" i="34"/>
  <c r="U191" i="34"/>
  <c r="W191" i="34"/>
  <c r="Y191" i="34"/>
  <c r="Z191" i="34"/>
  <c r="N192" i="34"/>
  <c r="O192" i="34"/>
  <c r="S192" i="34"/>
  <c r="T192" i="34"/>
  <c r="U192" i="34"/>
  <c r="W192" i="34"/>
  <c r="Y192" i="34"/>
  <c r="Z192" i="34"/>
  <c r="N193" i="34"/>
  <c r="O193" i="34"/>
  <c r="S193" i="34"/>
  <c r="T193" i="34"/>
  <c r="U193" i="34"/>
  <c r="W193" i="34"/>
  <c r="Y193" i="34"/>
  <c r="Z193" i="34"/>
  <c r="N194" i="34"/>
  <c r="O194" i="34"/>
  <c r="S194" i="34"/>
  <c r="T194" i="34"/>
  <c r="U194" i="34"/>
  <c r="W194" i="34"/>
  <c r="Y194" i="34"/>
  <c r="Z194" i="34"/>
  <c r="N195" i="34"/>
  <c r="O195" i="34"/>
  <c r="S195" i="34"/>
  <c r="T195" i="34"/>
  <c r="U195" i="34"/>
  <c r="W195" i="34"/>
  <c r="Y195" i="34"/>
  <c r="Z195" i="34"/>
  <c r="N196" i="34"/>
  <c r="O196" i="34"/>
  <c r="S196" i="34"/>
  <c r="T196" i="34"/>
  <c r="U196" i="34"/>
  <c r="W196" i="34"/>
  <c r="Y196" i="34"/>
  <c r="Z196" i="34"/>
  <c r="N197" i="34"/>
  <c r="O197" i="34"/>
  <c r="S197" i="34"/>
  <c r="T197" i="34"/>
  <c r="U197" i="34"/>
  <c r="W197" i="34"/>
  <c r="Y197" i="34"/>
  <c r="Z197" i="34"/>
  <c r="N198" i="34"/>
  <c r="O198" i="34"/>
  <c r="S198" i="34"/>
  <c r="T198" i="34"/>
  <c r="U198" i="34"/>
  <c r="W198" i="34"/>
  <c r="Y198" i="34"/>
  <c r="Z198" i="34"/>
  <c r="N199" i="34"/>
  <c r="O199" i="34"/>
  <c r="S199" i="34"/>
  <c r="T199" i="34"/>
  <c r="U199" i="34"/>
  <c r="W199" i="34"/>
  <c r="Y199" i="34"/>
  <c r="Z199" i="34"/>
  <c r="N200" i="34"/>
  <c r="O200" i="34"/>
  <c r="S200" i="34"/>
  <c r="T200" i="34"/>
  <c r="U200" i="34"/>
  <c r="W200" i="34"/>
  <c r="Y200" i="34"/>
  <c r="Z200" i="34"/>
  <c r="N201" i="34"/>
  <c r="O201" i="34"/>
  <c r="S201" i="34"/>
  <c r="T201" i="34"/>
  <c r="U201" i="34"/>
  <c r="W201" i="34"/>
  <c r="Y201" i="34"/>
  <c r="Z201" i="34"/>
  <c r="N202" i="34"/>
  <c r="O202" i="34"/>
  <c r="S202" i="34"/>
  <c r="T202" i="34"/>
  <c r="U202" i="34"/>
  <c r="W202" i="34"/>
  <c r="Y202" i="34"/>
  <c r="Z202" i="34"/>
  <c r="N203" i="34"/>
  <c r="O203" i="34"/>
  <c r="S203" i="34"/>
  <c r="T203" i="34"/>
  <c r="U203" i="34"/>
  <c r="W203" i="34"/>
  <c r="Y203" i="34"/>
  <c r="Z203" i="34"/>
  <c r="N204" i="34"/>
  <c r="O204" i="34"/>
  <c r="S204" i="34"/>
  <c r="T204" i="34"/>
  <c r="U204" i="34"/>
  <c r="W204" i="34"/>
  <c r="Y204" i="34"/>
  <c r="Z204" i="34"/>
  <c r="N205" i="34"/>
  <c r="O205" i="34"/>
  <c r="S205" i="34"/>
  <c r="T205" i="34"/>
  <c r="U205" i="34"/>
  <c r="W205" i="34"/>
  <c r="Y205" i="34"/>
  <c r="Z205" i="34"/>
  <c r="N206" i="34"/>
  <c r="O206" i="34"/>
  <c r="S206" i="34"/>
  <c r="T206" i="34"/>
  <c r="U206" i="34"/>
  <c r="W206" i="34"/>
  <c r="Y206" i="34"/>
  <c r="Z206" i="34"/>
  <c r="N207" i="34"/>
  <c r="O207" i="34"/>
  <c r="S207" i="34"/>
  <c r="T207" i="34"/>
  <c r="U207" i="34"/>
  <c r="W207" i="34"/>
  <c r="Y207" i="34"/>
  <c r="Z207" i="34"/>
  <c r="N208" i="34"/>
  <c r="O208" i="34"/>
  <c r="S208" i="34"/>
  <c r="T208" i="34"/>
  <c r="U208" i="34"/>
  <c r="W208" i="34"/>
  <c r="Y208" i="34"/>
  <c r="Z208" i="34"/>
  <c r="N209" i="34"/>
  <c r="O209" i="34"/>
  <c r="S209" i="34"/>
  <c r="T209" i="34"/>
  <c r="U209" i="34"/>
  <c r="W209" i="34"/>
  <c r="Y209" i="34"/>
  <c r="Z209" i="34"/>
  <c r="N210" i="34"/>
  <c r="O210" i="34"/>
  <c r="S210" i="34"/>
  <c r="T210" i="34"/>
  <c r="U210" i="34"/>
  <c r="W210" i="34"/>
  <c r="Y210" i="34"/>
  <c r="Z210" i="34"/>
  <c r="N211" i="34"/>
  <c r="O211" i="34"/>
  <c r="S211" i="34"/>
  <c r="T211" i="34"/>
  <c r="U211" i="34"/>
  <c r="W211" i="34"/>
  <c r="Y211" i="34"/>
  <c r="Z211" i="34"/>
  <c r="N212" i="34"/>
  <c r="O212" i="34"/>
  <c r="S212" i="34"/>
  <c r="T212" i="34"/>
  <c r="U212" i="34"/>
  <c r="W212" i="34"/>
  <c r="Y212" i="34"/>
  <c r="Z212" i="34"/>
  <c r="N213" i="34"/>
  <c r="O213" i="34"/>
  <c r="S213" i="34"/>
  <c r="T213" i="34"/>
  <c r="U213" i="34"/>
  <c r="W213" i="34"/>
  <c r="Y213" i="34"/>
  <c r="Z213" i="34"/>
  <c r="N214" i="34"/>
  <c r="O214" i="34"/>
  <c r="S214" i="34"/>
  <c r="T214" i="34"/>
  <c r="U214" i="34"/>
  <c r="W214" i="34"/>
  <c r="Y214" i="34"/>
  <c r="Z214" i="34"/>
  <c r="N215" i="34"/>
  <c r="O215" i="34"/>
  <c r="S215" i="34"/>
  <c r="T215" i="34"/>
  <c r="U215" i="34"/>
  <c r="W215" i="34"/>
  <c r="Y215" i="34"/>
  <c r="Z215" i="34"/>
  <c r="N216" i="34"/>
  <c r="O216" i="34"/>
  <c r="S216" i="34"/>
  <c r="T216" i="34"/>
  <c r="U216" i="34"/>
  <c r="W216" i="34"/>
  <c r="Y216" i="34"/>
  <c r="Z216" i="34"/>
  <c r="N217" i="34"/>
  <c r="O217" i="34"/>
  <c r="S217" i="34"/>
  <c r="T217" i="34"/>
  <c r="U217" i="34"/>
  <c r="W217" i="34"/>
  <c r="Y217" i="34"/>
  <c r="Z217" i="34"/>
  <c r="N218" i="34"/>
  <c r="O218" i="34"/>
  <c r="S218" i="34"/>
  <c r="T218" i="34"/>
  <c r="U218" i="34"/>
  <c r="W218" i="34"/>
  <c r="Y218" i="34"/>
  <c r="Z218" i="34"/>
  <c r="N219" i="34"/>
  <c r="O219" i="34"/>
  <c r="S219" i="34"/>
  <c r="T219" i="34"/>
  <c r="U219" i="34"/>
  <c r="W219" i="34"/>
  <c r="Y219" i="34"/>
  <c r="Z219" i="34"/>
  <c r="N220" i="34"/>
  <c r="O220" i="34"/>
  <c r="S220" i="34"/>
  <c r="T220" i="34"/>
  <c r="U220" i="34"/>
  <c r="W220" i="34"/>
  <c r="Y220" i="34"/>
  <c r="Z220" i="34"/>
  <c r="N221" i="34"/>
  <c r="O221" i="34"/>
  <c r="S221" i="34"/>
  <c r="T221" i="34"/>
  <c r="U221" i="34"/>
  <c r="W221" i="34"/>
  <c r="Y221" i="34"/>
  <c r="Z221" i="34"/>
  <c r="N222" i="34"/>
  <c r="O222" i="34"/>
  <c r="S222" i="34"/>
  <c r="T222" i="34"/>
  <c r="U222" i="34"/>
  <c r="W222" i="34"/>
  <c r="Y222" i="34"/>
  <c r="Z222" i="34"/>
  <c r="N223" i="34"/>
  <c r="O223" i="34"/>
  <c r="S223" i="34"/>
  <c r="T223" i="34"/>
  <c r="U223" i="34"/>
  <c r="W223" i="34"/>
  <c r="Y223" i="34"/>
  <c r="Z223" i="34"/>
  <c r="N224" i="34"/>
  <c r="O224" i="34"/>
  <c r="S224" i="34"/>
  <c r="T224" i="34"/>
  <c r="U224" i="34"/>
  <c r="W224" i="34"/>
  <c r="Y224" i="34"/>
  <c r="Z224" i="34"/>
  <c r="N225" i="34"/>
  <c r="O225" i="34"/>
  <c r="S225" i="34"/>
  <c r="T225" i="34"/>
  <c r="U225" i="34"/>
  <c r="W225" i="34"/>
  <c r="Y225" i="34"/>
  <c r="Z225" i="34"/>
  <c r="N226" i="34"/>
  <c r="O226" i="34"/>
  <c r="S226" i="34"/>
  <c r="T226" i="34"/>
  <c r="U226" i="34"/>
  <c r="W226" i="34"/>
  <c r="Y226" i="34"/>
  <c r="Z226" i="34"/>
  <c r="N227" i="34"/>
  <c r="O227" i="34"/>
  <c r="S227" i="34"/>
  <c r="T227" i="34"/>
  <c r="U227" i="34"/>
  <c r="W227" i="34"/>
  <c r="Y227" i="34"/>
  <c r="Z227" i="34"/>
  <c r="N228" i="34"/>
  <c r="O228" i="34"/>
  <c r="S228" i="34"/>
  <c r="T228" i="34"/>
  <c r="U228" i="34"/>
  <c r="W228" i="34"/>
  <c r="Y228" i="34"/>
  <c r="Z228" i="34"/>
  <c r="N229" i="34"/>
  <c r="O229" i="34"/>
  <c r="S229" i="34"/>
  <c r="T229" i="34"/>
  <c r="U229" i="34"/>
  <c r="W229" i="34"/>
  <c r="Y229" i="34"/>
  <c r="Z229" i="34"/>
  <c r="N230" i="34"/>
  <c r="O230" i="34"/>
  <c r="S230" i="34"/>
  <c r="T230" i="34"/>
  <c r="U230" i="34"/>
  <c r="W230" i="34"/>
  <c r="Y230" i="34"/>
  <c r="Z230" i="34"/>
  <c r="N231" i="34"/>
  <c r="O231" i="34"/>
  <c r="S231" i="34"/>
  <c r="T231" i="34"/>
  <c r="U231" i="34"/>
  <c r="W231" i="34"/>
  <c r="Y231" i="34"/>
  <c r="Z231" i="34"/>
  <c r="N232" i="34"/>
  <c r="O232" i="34"/>
  <c r="S232" i="34"/>
  <c r="T232" i="34"/>
  <c r="U232" i="34"/>
  <c r="W232" i="34"/>
  <c r="Y232" i="34"/>
  <c r="Z232" i="34"/>
  <c r="N233" i="34"/>
  <c r="O233" i="34"/>
  <c r="S233" i="34"/>
  <c r="T233" i="34"/>
  <c r="U233" i="34"/>
  <c r="W233" i="34"/>
  <c r="Y233" i="34"/>
  <c r="Z233" i="34"/>
  <c r="N234" i="34"/>
  <c r="O234" i="34"/>
  <c r="S234" i="34"/>
  <c r="T234" i="34"/>
  <c r="U234" i="34"/>
  <c r="W234" i="34"/>
  <c r="Y234" i="34"/>
  <c r="Z234" i="34"/>
  <c r="N235" i="34"/>
  <c r="O235" i="34"/>
  <c r="S235" i="34"/>
  <c r="T235" i="34"/>
  <c r="U235" i="34"/>
  <c r="W235" i="34"/>
  <c r="Y235" i="34"/>
  <c r="Z235" i="34"/>
  <c r="N236" i="34"/>
  <c r="O236" i="34"/>
  <c r="S236" i="34"/>
  <c r="T236" i="34"/>
  <c r="U236" i="34"/>
  <c r="W236" i="34"/>
  <c r="Y236" i="34"/>
  <c r="Z236" i="34"/>
  <c r="N237" i="34"/>
  <c r="O237" i="34"/>
  <c r="S237" i="34"/>
  <c r="T237" i="34"/>
  <c r="U237" i="34"/>
  <c r="W237" i="34"/>
  <c r="Y237" i="34"/>
  <c r="Z237" i="34"/>
  <c r="N238" i="34"/>
  <c r="O238" i="34"/>
  <c r="S238" i="34"/>
  <c r="T238" i="34"/>
  <c r="U238" i="34"/>
  <c r="W238" i="34"/>
  <c r="Y238" i="34"/>
  <c r="Z238" i="34"/>
  <c r="N239" i="34"/>
  <c r="O239" i="34"/>
  <c r="S239" i="34"/>
  <c r="T239" i="34"/>
  <c r="U239" i="34"/>
  <c r="W239" i="34"/>
  <c r="Y239" i="34"/>
  <c r="Z239" i="34"/>
  <c r="N240" i="34"/>
  <c r="O240" i="34"/>
  <c r="S240" i="34"/>
  <c r="T240" i="34"/>
  <c r="U240" i="34"/>
  <c r="W240" i="34"/>
  <c r="Y240" i="34"/>
  <c r="Z240" i="34"/>
  <c r="N241" i="34"/>
  <c r="O241" i="34"/>
  <c r="S241" i="34"/>
  <c r="T241" i="34"/>
  <c r="U241" i="34"/>
  <c r="W241" i="34"/>
  <c r="Y241" i="34"/>
  <c r="Z241" i="34"/>
  <c r="N242" i="34"/>
  <c r="O242" i="34"/>
  <c r="S242" i="34"/>
  <c r="T242" i="34"/>
  <c r="U242" i="34"/>
  <c r="W242" i="34"/>
  <c r="Y242" i="34"/>
  <c r="Z242" i="34"/>
  <c r="N243" i="34"/>
  <c r="O243" i="34"/>
  <c r="S243" i="34"/>
  <c r="T243" i="34"/>
  <c r="U243" i="34"/>
  <c r="W243" i="34"/>
  <c r="Y243" i="34"/>
  <c r="Z243" i="34"/>
  <c r="N244" i="34"/>
  <c r="O244" i="34"/>
  <c r="S244" i="34"/>
  <c r="T244" i="34"/>
  <c r="U244" i="34"/>
  <c r="W244" i="34"/>
  <c r="Y244" i="34"/>
  <c r="Z244" i="34"/>
  <c r="N245" i="34"/>
  <c r="O245" i="34"/>
  <c r="S245" i="34"/>
  <c r="T245" i="34"/>
  <c r="U245" i="34"/>
  <c r="W245" i="34"/>
  <c r="Y245" i="34"/>
  <c r="Z245" i="34"/>
  <c r="N246" i="34"/>
  <c r="O246" i="34"/>
  <c r="S246" i="34"/>
  <c r="T246" i="34"/>
  <c r="U246" i="34"/>
  <c r="W246" i="34"/>
  <c r="Y246" i="34"/>
  <c r="Z246" i="34"/>
  <c r="N247" i="34"/>
  <c r="O247" i="34"/>
  <c r="S247" i="34"/>
  <c r="T247" i="34"/>
  <c r="U247" i="34"/>
  <c r="W247" i="34"/>
  <c r="Y247" i="34"/>
  <c r="Z247" i="34"/>
  <c r="N248" i="34"/>
  <c r="O248" i="34"/>
  <c r="S248" i="34"/>
  <c r="T248" i="34"/>
  <c r="U248" i="34"/>
  <c r="W248" i="34"/>
  <c r="Y248" i="34"/>
  <c r="Z248" i="34"/>
  <c r="N249" i="34"/>
  <c r="O249" i="34"/>
  <c r="S249" i="34"/>
  <c r="T249" i="34"/>
  <c r="U249" i="34"/>
  <c r="W249" i="34"/>
  <c r="Y249" i="34"/>
  <c r="Z249" i="34"/>
  <c r="N250" i="34"/>
  <c r="O250" i="34"/>
  <c r="S250" i="34"/>
  <c r="T250" i="34"/>
  <c r="U250" i="34"/>
  <c r="W250" i="34"/>
  <c r="Y250" i="34"/>
  <c r="Z250" i="34"/>
  <c r="N251" i="34"/>
  <c r="O251" i="34"/>
  <c r="S251" i="34"/>
  <c r="T251" i="34"/>
  <c r="U251" i="34"/>
  <c r="W251" i="34"/>
  <c r="Y251" i="34"/>
  <c r="Z251" i="34"/>
  <c r="N252" i="34"/>
  <c r="O252" i="34"/>
  <c r="S252" i="34"/>
  <c r="T252" i="34"/>
  <c r="U252" i="34"/>
  <c r="W252" i="34"/>
  <c r="Y252" i="34"/>
  <c r="Z252" i="34"/>
  <c r="N253" i="34"/>
  <c r="O253" i="34"/>
  <c r="S253" i="34"/>
  <c r="T253" i="34"/>
  <c r="U253" i="34"/>
  <c r="W253" i="34"/>
  <c r="Y253" i="34"/>
  <c r="Z253" i="34"/>
  <c r="N254" i="34"/>
  <c r="O254" i="34"/>
  <c r="S254" i="34"/>
  <c r="T254" i="34"/>
  <c r="U254" i="34"/>
  <c r="W254" i="34"/>
  <c r="Y254" i="34"/>
  <c r="Z254" i="34"/>
  <c r="N255" i="34"/>
  <c r="O255" i="34"/>
  <c r="S255" i="34"/>
  <c r="T255" i="34"/>
  <c r="U255" i="34"/>
  <c r="W255" i="34"/>
  <c r="Y255" i="34"/>
  <c r="Z255" i="34"/>
  <c r="N256" i="34"/>
  <c r="O256" i="34"/>
  <c r="S256" i="34"/>
  <c r="T256" i="34"/>
  <c r="U256" i="34"/>
  <c r="W256" i="34"/>
  <c r="Y256" i="34"/>
  <c r="Z256" i="34"/>
  <c r="N257" i="34"/>
  <c r="O257" i="34"/>
  <c r="S257" i="34"/>
  <c r="T257" i="34"/>
  <c r="U257" i="34"/>
  <c r="W257" i="34"/>
  <c r="Y257" i="34"/>
  <c r="Z257" i="34"/>
  <c r="N258" i="34"/>
  <c r="O258" i="34"/>
  <c r="S258" i="34"/>
  <c r="T258" i="34"/>
  <c r="U258" i="34"/>
  <c r="W258" i="34"/>
  <c r="Y258" i="34"/>
  <c r="Z258" i="34"/>
  <c r="N259" i="34"/>
  <c r="O259" i="34"/>
  <c r="S259" i="34"/>
  <c r="T259" i="34"/>
  <c r="U259" i="34"/>
  <c r="W259" i="34"/>
  <c r="Y259" i="34"/>
  <c r="Z259" i="34"/>
  <c r="N260" i="34"/>
  <c r="O260" i="34"/>
  <c r="S260" i="34"/>
  <c r="T260" i="34"/>
  <c r="U260" i="34"/>
  <c r="W260" i="34"/>
  <c r="Y260" i="34"/>
  <c r="Z260" i="34"/>
  <c r="N261" i="34"/>
  <c r="O261" i="34"/>
  <c r="S261" i="34"/>
  <c r="T261" i="34"/>
  <c r="U261" i="34"/>
  <c r="W261" i="34"/>
  <c r="Y261" i="34"/>
  <c r="Z261" i="34"/>
  <c r="N262" i="34"/>
  <c r="O262" i="34"/>
  <c r="S262" i="34"/>
  <c r="T262" i="34"/>
  <c r="U262" i="34"/>
  <c r="W262" i="34"/>
  <c r="Y262" i="34"/>
  <c r="Z262" i="34"/>
  <c r="N263" i="34"/>
  <c r="O263" i="34"/>
  <c r="S263" i="34"/>
  <c r="T263" i="34"/>
  <c r="U263" i="34"/>
  <c r="W263" i="34"/>
  <c r="Y263" i="34"/>
  <c r="Z263" i="34"/>
  <c r="N264" i="34"/>
  <c r="O264" i="34"/>
  <c r="S264" i="34"/>
  <c r="T264" i="34"/>
  <c r="U264" i="34"/>
  <c r="W264" i="34"/>
  <c r="Y264" i="34"/>
  <c r="Z264" i="34"/>
  <c r="N265" i="34"/>
  <c r="O265" i="34"/>
  <c r="S265" i="34"/>
  <c r="T265" i="34"/>
  <c r="U265" i="34"/>
  <c r="W265" i="34"/>
  <c r="Y265" i="34"/>
  <c r="Z265" i="34"/>
  <c r="N266" i="34"/>
  <c r="O266" i="34"/>
  <c r="S266" i="34"/>
  <c r="T266" i="34"/>
  <c r="U266" i="34"/>
  <c r="W266" i="34"/>
  <c r="Y266" i="34"/>
  <c r="Z266" i="34"/>
  <c r="N267" i="34"/>
  <c r="O267" i="34"/>
  <c r="S267" i="34"/>
  <c r="T267" i="34"/>
  <c r="U267" i="34"/>
  <c r="W267" i="34"/>
  <c r="Y267" i="34"/>
  <c r="Z267" i="34"/>
  <c r="N268" i="34"/>
  <c r="O268" i="34"/>
  <c r="S268" i="34"/>
  <c r="T268" i="34"/>
  <c r="U268" i="34"/>
  <c r="W268" i="34"/>
  <c r="Y268" i="34"/>
  <c r="Z268" i="34"/>
  <c r="N269" i="34"/>
  <c r="O269" i="34"/>
  <c r="S269" i="34"/>
  <c r="T269" i="34"/>
  <c r="U269" i="34"/>
  <c r="W269" i="34"/>
  <c r="Y269" i="34"/>
  <c r="Z269" i="34"/>
  <c r="N270" i="34"/>
  <c r="O270" i="34"/>
  <c r="S270" i="34"/>
  <c r="T270" i="34"/>
  <c r="U270" i="34"/>
  <c r="W270" i="34"/>
  <c r="Y270" i="34"/>
  <c r="Z270" i="34"/>
  <c r="N271" i="34"/>
  <c r="O271" i="34"/>
  <c r="S271" i="34"/>
  <c r="T271" i="34"/>
  <c r="U271" i="34"/>
  <c r="W271" i="34"/>
  <c r="Y271" i="34"/>
  <c r="Z271" i="34"/>
  <c r="N272" i="34"/>
  <c r="O272" i="34"/>
  <c r="S272" i="34"/>
  <c r="T272" i="34"/>
  <c r="U272" i="34"/>
  <c r="W272" i="34"/>
  <c r="Y272" i="34"/>
  <c r="Z272" i="34"/>
  <c r="N273" i="34"/>
  <c r="O273" i="34"/>
  <c r="S273" i="34"/>
  <c r="T273" i="34"/>
  <c r="U273" i="34"/>
  <c r="W273" i="34"/>
  <c r="Y273" i="34"/>
  <c r="Z273" i="34"/>
  <c r="N274" i="34"/>
  <c r="O274" i="34"/>
  <c r="S274" i="34"/>
  <c r="T274" i="34"/>
  <c r="U274" i="34"/>
  <c r="W274" i="34"/>
  <c r="Y274" i="34"/>
  <c r="Z274" i="34"/>
  <c r="N275" i="34"/>
  <c r="O275" i="34"/>
  <c r="S275" i="34"/>
  <c r="T275" i="34"/>
  <c r="U275" i="34"/>
  <c r="W275" i="34"/>
  <c r="Y275" i="34"/>
  <c r="Z275" i="34"/>
  <c r="N276" i="34"/>
  <c r="O276" i="34"/>
  <c r="S276" i="34"/>
  <c r="T276" i="34"/>
  <c r="U276" i="34"/>
  <c r="W276" i="34"/>
  <c r="Y276" i="34"/>
  <c r="Z276" i="34"/>
  <c r="N277" i="34"/>
  <c r="O277" i="34"/>
  <c r="S277" i="34"/>
  <c r="T277" i="34"/>
  <c r="U277" i="34"/>
  <c r="W277" i="34"/>
  <c r="Y277" i="34"/>
  <c r="Z277" i="34"/>
  <c r="N278" i="34"/>
  <c r="O278" i="34"/>
  <c r="S278" i="34"/>
  <c r="T278" i="34"/>
  <c r="U278" i="34"/>
  <c r="W278" i="34"/>
  <c r="Y278" i="34"/>
  <c r="Z278" i="34"/>
  <c r="N279" i="34"/>
  <c r="O279" i="34"/>
  <c r="S279" i="34"/>
  <c r="T279" i="34"/>
  <c r="U279" i="34"/>
  <c r="W279" i="34"/>
  <c r="Y279" i="34"/>
  <c r="Z279" i="34"/>
  <c r="N280" i="34"/>
  <c r="O280" i="34"/>
  <c r="S280" i="34"/>
  <c r="T280" i="34"/>
  <c r="U280" i="34"/>
  <c r="W280" i="34"/>
  <c r="Y280" i="34"/>
  <c r="Z280" i="34"/>
  <c r="N281" i="34"/>
  <c r="O281" i="34"/>
  <c r="S281" i="34"/>
  <c r="T281" i="34"/>
  <c r="U281" i="34"/>
  <c r="W281" i="34"/>
  <c r="Y281" i="34"/>
  <c r="Z281" i="34"/>
  <c r="N282" i="34"/>
  <c r="O282" i="34"/>
  <c r="S282" i="34"/>
  <c r="T282" i="34"/>
  <c r="U282" i="34"/>
  <c r="W282" i="34"/>
  <c r="Y282" i="34"/>
  <c r="Z282" i="34"/>
  <c r="N283" i="34"/>
  <c r="O283" i="34"/>
  <c r="S283" i="34"/>
  <c r="T283" i="34"/>
  <c r="U283" i="34"/>
  <c r="W283" i="34"/>
  <c r="Y283" i="34"/>
  <c r="Z283" i="34"/>
  <c r="N284" i="34"/>
  <c r="O284" i="34"/>
  <c r="S284" i="34"/>
  <c r="T284" i="34"/>
  <c r="U284" i="34"/>
  <c r="W284" i="34"/>
  <c r="Y284" i="34"/>
  <c r="Z284" i="34"/>
  <c r="N285" i="34"/>
  <c r="O285" i="34"/>
  <c r="S285" i="34"/>
  <c r="T285" i="34"/>
  <c r="U285" i="34"/>
  <c r="W285" i="34"/>
  <c r="Y285" i="34"/>
  <c r="Z285" i="34"/>
  <c r="N286" i="34"/>
  <c r="O286" i="34"/>
  <c r="S286" i="34"/>
  <c r="T286" i="34"/>
  <c r="U286" i="34"/>
  <c r="W286" i="34"/>
  <c r="Y286" i="34"/>
  <c r="Z286" i="34"/>
  <c r="N287" i="34"/>
  <c r="O287" i="34"/>
  <c r="S287" i="34"/>
  <c r="T287" i="34"/>
  <c r="U287" i="34"/>
  <c r="W287" i="34"/>
  <c r="Y287" i="34"/>
  <c r="Z287" i="34"/>
  <c r="N288" i="34"/>
  <c r="O288" i="34"/>
  <c r="S288" i="34"/>
  <c r="T288" i="34"/>
  <c r="U288" i="34"/>
  <c r="W288" i="34"/>
  <c r="Y288" i="34"/>
  <c r="Z288" i="34"/>
  <c r="N289" i="34"/>
  <c r="O289" i="34"/>
  <c r="S289" i="34"/>
  <c r="T289" i="34"/>
  <c r="U289" i="34"/>
  <c r="W289" i="34"/>
  <c r="Y289" i="34"/>
  <c r="Z289" i="34"/>
  <c r="N290" i="34"/>
  <c r="O290" i="34"/>
  <c r="S290" i="34"/>
  <c r="T290" i="34"/>
  <c r="U290" i="34"/>
  <c r="W290" i="34"/>
  <c r="Y290" i="34"/>
  <c r="Z290" i="34"/>
  <c r="N291" i="34"/>
  <c r="O291" i="34"/>
  <c r="S291" i="34"/>
  <c r="T291" i="34"/>
  <c r="U291" i="34"/>
  <c r="W291" i="34"/>
  <c r="Y291" i="34"/>
  <c r="Z291" i="34"/>
  <c r="N292" i="34"/>
  <c r="O292" i="34"/>
  <c r="S292" i="34"/>
  <c r="T292" i="34"/>
  <c r="U292" i="34"/>
  <c r="W292" i="34"/>
  <c r="Y292" i="34"/>
  <c r="Z292" i="34"/>
  <c r="N293" i="34"/>
  <c r="O293" i="34"/>
  <c r="S293" i="34"/>
  <c r="T293" i="34"/>
  <c r="U293" i="34"/>
  <c r="W293" i="34"/>
  <c r="Y293" i="34"/>
  <c r="Z293" i="34"/>
  <c r="N294" i="34"/>
  <c r="O294" i="34"/>
  <c r="S294" i="34"/>
  <c r="T294" i="34"/>
  <c r="U294" i="34"/>
  <c r="W294" i="34"/>
  <c r="Y294" i="34"/>
  <c r="Z294" i="34"/>
  <c r="N295" i="34"/>
  <c r="O295" i="34"/>
  <c r="S295" i="34"/>
  <c r="T295" i="34"/>
  <c r="U295" i="34"/>
  <c r="W295" i="34"/>
  <c r="Y295" i="34"/>
  <c r="Z295" i="34"/>
  <c r="N296" i="34"/>
  <c r="O296" i="34"/>
  <c r="S296" i="34"/>
  <c r="T296" i="34"/>
  <c r="U296" i="34"/>
  <c r="W296" i="34"/>
  <c r="Y296" i="34"/>
  <c r="Z296" i="34"/>
  <c r="N297" i="34"/>
  <c r="O297" i="34"/>
  <c r="S297" i="34"/>
  <c r="T297" i="34"/>
  <c r="U297" i="34"/>
  <c r="W297" i="34"/>
  <c r="Y297" i="34"/>
  <c r="Z297" i="34"/>
  <c r="N298" i="34"/>
  <c r="O298" i="34"/>
  <c r="S298" i="34"/>
  <c r="T298" i="34"/>
  <c r="U298" i="34"/>
  <c r="W298" i="34"/>
  <c r="Y298" i="34"/>
  <c r="Z298" i="34"/>
  <c r="N299" i="34"/>
  <c r="O299" i="34"/>
  <c r="S299" i="34"/>
  <c r="T299" i="34"/>
  <c r="U299" i="34"/>
  <c r="W299" i="34"/>
  <c r="Y299" i="34"/>
  <c r="Z299" i="34"/>
  <c r="N300" i="34"/>
  <c r="O300" i="34"/>
  <c r="S300" i="34"/>
  <c r="T300" i="34"/>
  <c r="U300" i="34"/>
  <c r="W300" i="34"/>
  <c r="Y300" i="34"/>
  <c r="Z300" i="34"/>
  <c r="N301" i="34"/>
  <c r="O301" i="34"/>
  <c r="S301" i="34"/>
  <c r="T301" i="34"/>
  <c r="U301" i="34"/>
  <c r="W301" i="34"/>
  <c r="Y301" i="34"/>
  <c r="Z301" i="34"/>
  <c r="N302" i="34"/>
  <c r="O302" i="34"/>
  <c r="S302" i="34"/>
  <c r="T302" i="34"/>
  <c r="U302" i="34"/>
  <c r="W302" i="34"/>
  <c r="Y302" i="34"/>
  <c r="Z302" i="34"/>
  <c r="N303" i="34"/>
  <c r="O303" i="34"/>
  <c r="S303" i="34"/>
  <c r="T303" i="34"/>
  <c r="U303" i="34"/>
  <c r="W303" i="34"/>
  <c r="Y303" i="34"/>
  <c r="Z303" i="34"/>
  <c r="N304" i="34"/>
  <c r="O304" i="34"/>
  <c r="S304" i="34"/>
  <c r="T304" i="34"/>
  <c r="U304" i="34"/>
  <c r="W304" i="34"/>
  <c r="Y304" i="34"/>
  <c r="Z304" i="34"/>
  <c r="N305" i="34"/>
  <c r="O305" i="34"/>
  <c r="S305" i="34"/>
  <c r="T305" i="34"/>
  <c r="U305" i="34"/>
  <c r="W305" i="34"/>
  <c r="Y305" i="34"/>
  <c r="Z305" i="34"/>
  <c r="N306" i="34"/>
  <c r="O306" i="34"/>
  <c r="S306" i="34"/>
  <c r="T306" i="34"/>
  <c r="U306" i="34"/>
  <c r="W306" i="34"/>
  <c r="Y306" i="34"/>
  <c r="Z306" i="34"/>
  <c r="N307" i="34"/>
  <c r="O307" i="34"/>
  <c r="S307" i="34"/>
  <c r="T307" i="34"/>
  <c r="U307" i="34"/>
  <c r="W307" i="34"/>
  <c r="Y307" i="34"/>
  <c r="Z307" i="34"/>
  <c r="N308" i="34"/>
  <c r="O308" i="34"/>
  <c r="S308" i="34"/>
  <c r="T308" i="34"/>
  <c r="U308" i="34"/>
  <c r="W308" i="34"/>
  <c r="Y308" i="34"/>
  <c r="Z308" i="34"/>
  <c r="N309" i="34"/>
  <c r="O309" i="34"/>
  <c r="S309" i="34"/>
  <c r="T309" i="34"/>
  <c r="U309" i="34"/>
  <c r="W309" i="34"/>
  <c r="Y309" i="34"/>
  <c r="Z309" i="34"/>
  <c r="N310" i="34"/>
  <c r="O310" i="34"/>
  <c r="S310" i="34"/>
  <c r="T310" i="34"/>
  <c r="U310" i="34"/>
  <c r="W310" i="34"/>
  <c r="Y310" i="34"/>
  <c r="Z310" i="34"/>
  <c r="N311" i="34"/>
  <c r="O311" i="34"/>
  <c r="S311" i="34"/>
  <c r="T311" i="34"/>
  <c r="U311" i="34"/>
  <c r="W311" i="34"/>
  <c r="Y311" i="34"/>
  <c r="Z311" i="34"/>
  <c r="N312" i="34"/>
  <c r="O312" i="34"/>
  <c r="S312" i="34"/>
  <c r="T312" i="34"/>
  <c r="U312" i="34"/>
  <c r="W312" i="34"/>
  <c r="Y312" i="34"/>
  <c r="Z312" i="34"/>
  <c r="N313" i="34"/>
  <c r="O313" i="34"/>
  <c r="S313" i="34"/>
  <c r="T313" i="34"/>
  <c r="U313" i="34"/>
  <c r="W313" i="34"/>
  <c r="Y313" i="34"/>
  <c r="Z313" i="34"/>
  <c r="N314" i="34"/>
  <c r="O314" i="34"/>
  <c r="S314" i="34"/>
  <c r="T314" i="34"/>
  <c r="U314" i="34"/>
  <c r="W314" i="34"/>
  <c r="Y314" i="34"/>
  <c r="Z314" i="34"/>
  <c r="N315" i="34"/>
  <c r="O315" i="34"/>
  <c r="S315" i="34"/>
  <c r="T315" i="34"/>
  <c r="U315" i="34"/>
  <c r="W315" i="34"/>
  <c r="Y315" i="34"/>
  <c r="Z315" i="34"/>
  <c r="N316" i="34"/>
  <c r="O316" i="34"/>
  <c r="S316" i="34"/>
  <c r="T316" i="34"/>
  <c r="U316" i="34"/>
  <c r="W316" i="34"/>
  <c r="Y316" i="34"/>
  <c r="Z316" i="34"/>
  <c r="N317" i="34"/>
  <c r="O317" i="34"/>
  <c r="S317" i="34"/>
  <c r="T317" i="34"/>
  <c r="U317" i="34"/>
  <c r="W317" i="34"/>
  <c r="Y317" i="34"/>
  <c r="Z317" i="34"/>
  <c r="N318" i="34"/>
  <c r="O318" i="34"/>
  <c r="S318" i="34"/>
  <c r="T318" i="34"/>
  <c r="U318" i="34"/>
  <c r="W318" i="34"/>
  <c r="Y318" i="34"/>
  <c r="Z318" i="34"/>
  <c r="N319" i="34"/>
  <c r="O319" i="34"/>
  <c r="S319" i="34"/>
  <c r="T319" i="34"/>
  <c r="U319" i="34"/>
  <c r="W319" i="34"/>
  <c r="Y319" i="34"/>
  <c r="Z319" i="34"/>
  <c r="N320" i="34"/>
  <c r="O320" i="34"/>
  <c r="S320" i="34"/>
  <c r="T320" i="34"/>
  <c r="U320" i="34"/>
  <c r="W320" i="34"/>
  <c r="Y320" i="34"/>
  <c r="Z320" i="34"/>
  <c r="N321" i="34"/>
  <c r="O321" i="34"/>
  <c r="S321" i="34"/>
  <c r="T321" i="34"/>
  <c r="U321" i="34"/>
  <c r="W321" i="34"/>
  <c r="Y321" i="34"/>
  <c r="Z321" i="34"/>
  <c r="N322" i="34"/>
  <c r="O322" i="34"/>
  <c r="S322" i="34"/>
  <c r="T322" i="34"/>
  <c r="U322" i="34"/>
  <c r="W322" i="34"/>
  <c r="Y322" i="34"/>
  <c r="Z322" i="34"/>
  <c r="N323" i="34"/>
  <c r="O323" i="34"/>
  <c r="S323" i="34"/>
  <c r="T323" i="34"/>
  <c r="U323" i="34"/>
  <c r="W323" i="34"/>
  <c r="Y323" i="34"/>
  <c r="Z323" i="34"/>
  <c r="N324" i="34"/>
  <c r="O324" i="34"/>
  <c r="S324" i="34"/>
  <c r="T324" i="34"/>
  <c r="U324" i="34"/>
  <c r="W324" i="34"/>
  <c r="Y324" i="34"/>
  <c r="Z324" i="34"/>
  <c r="N325" i="34"/>
  <c r="O325" i="34"/>
  <c r="S325" i="34"/>
  <c r="T325" i="34"/>
  <c r="U325" i="34"/>
  <c r="W325" i="34"/>
  <c r="Y325" i="34"/>
  <c r="Z325" i="34"/>
  <c r="N326" i="34"/>
  <c r="O326" i="34"/>
  <c r="S326" i="34"/>
  <c r="T326" i="34"/>
  <c r="U326" i="34"/>
  <c r="W326" i="34"/>
  <c r="Y326" i="34"/>
  <c r="Z326" i="34"/>
  <c r="N327" i="34"/>
  <c r="O327" i="34"/>
  <c r="S327" i="34"/>
  <c r="T327" i="34"/>
  <c r="U327" i="34"/>
  <c r="W327" i="34"/>
  <c r="Y327" i="34"/>
  <c r="Z327" i="34"/>
  <c r="N328" i="34"/>
  <c r="O328" i="34"/>
  <c r="S328" i="34"/>
  <c r="T328" i="34"/>
  <c r="U328" i="34"/>
  <c r="W328" i="34"/>
  <c r="Y328" i="34"/>
  <c r="Z328" i="34"/>
  <c r="N329" i="34"/>
  <c r="O329" i="34"/>
  <c r="S329" i="34"/>
  <c r="T329" i="34"/>
  <c r="U329" i="34"/>
  <c r="W329" i="34"/>
  <c r="Y329" i="34"/>
  <c r="Z329" i="34"/>
  <c r="N330" i="34"/>
  <c r="O330" i="34"/>
  <c r="S330" i="34"/>
  <c r="T330" i="34"/>
  <c r="U330" i="34"/>
  <c r="W330" i="34"/>
  <c r="Y330" i="34"/>
  <c r="Z330" i="34"/>
  <c r="N331" i="34"/>
  <c r="O331" i="34"/>
  <c r="S331" i="34"/>
  <c r="T331" i="34"/>
  <c r="U331" i="34"/>
  <c r="W331" i="34"/>
  <c r="Y331" i="34"/>
  <c r="Z331" i="34"/>
  <c r="N332" i="34"/>
  <c r="O332" i="34"/>
  <c r="S332" i="34"/>
  <c r="T332" i="34"/>
  <c r="U332" i="34"/>
  <c r="W332" i="34"/>
  <c r="Y332" i="34"/>
  <c r="Z332" i="34"/>
  <c r="N333" i="34"/>
  <c r="O333" i="34"/>
  <c r="S333" i="34"/>
  <c r="T333" i="34"/>
  <c r="U333" i="34"/>
  <c r="W333" i="34"/>
  <c r="Y333" i="34"/>
  <c r="Z333" i="34"/>
  <c r="N334" i="34"/>
  <c r="O334" i="34"/>
  <c r="S334" i="34"/>
  <c r="T334" i="34"/>
  <c r="U334" i="34"/>
  <c r="W334" i="34"/>
  <c r="Y334" i="34"/>
  <c r="Z334" i="34"/>
  <c r="N335" i="34"/>
  <c r="O335" i="34"/>
  <c r="S335" i="34"/>
  <c r="T335" i="34"/>
  <c r="U335" i="34"/>
  <c r="W335" i="34"/>
  <c r="Y335" i="34"/>
  <c r="Z335" i="34"/>
  <c r="N336" i="34"/>
  <c r="O336" i="34"/>
  <c r="S336" i="34"/>
  <c r="T336" i="34"/>
  <c r="U336" i="34"/>
  <c r="W336" i="34"/>
  <c r="Y336" i="34"/>
  <c r="Z336" i="34"/>
  <c r="N337" i="34"/>
  <c r="O337" i="34"/>
  <c r="S337" i="34"/>
  <c r="T337" i="34"/>
  <c r="U337" i="34"/>
  <c r="W337" i="34"/>
  <c r="Y337" i="34"/>
  <c r="Z337" i="34"/>
  <c r="N338" i="34"/>
  <c r="O338" i="34"/>
  <c r="S338" i="34"/>
  <c r="T338" i="34"/>
  <c r="U338" i="34"/>
  <c r="W338" i="34"/>
  <c r="Y338" i="34"/>
  <c r="Z338" i="34"/>
  <c r="N339" i="34"/>
  <c r="O339" i="34"/>
  <c r="S339" i="34"/>
  <c r="T339" i="34"/>
  <c r="U339" i="34"/>
  <c r="W339" i="34"/>
  <c r="Y339" i="34"/>
  <c r="Z339" i="34"/>
  <c r="N340" i="34"/>
  <c r="O340" i="34"/>
  <c r="S340" i="34"/>
  <c r="T340" i="34"/>
  <c r="U340" i="34"/>
  <c r="W340" i="34"/>
  <c r="Y340" i="34"/>
  <c r="Z340" i="34"/>
  <c r="N341" i="34"/>
  <c r="O341" i="34"/>
  <c r="S341" i="34"/>
  <c r="T341" i="34"/>
  <c r="U341" i="34"/>
  <c r="W341" i="34"/>
  <c r="Y341" i="34"/>
  <c r="Z341" i="34"/>
  <c r="N342" i="34"/>
  <c r="O342" i="34"/>
  <c r="S342" i="34"/>
  <c r="T342" i="34"/>
  <c r="U342" i="34"/>
  <c r="W342" i="34"/>
  <c r="Y342" i="34"/>
  <c r="Z342" i="34"/>
  <c r="N343" i="34"/>
  <c r="O343" i="34"/>
  <c r="S343" i="34"/>
  <c r="T343" i="34"/>
  <c r="U343" i="34"/>
  <c r="W343" i="34"/>
  <c r="Y343" i="34"/>
  <c r="Z343" i="34"/>
  <c r="N344" i="34"/>
  <c r="O344" i="34"/>
  <c r="S344" i="34"/>
  <c r="T344" i="34"/>
  <c r="U344" i="34"/>
  <c r="W344" i="34"/>
  <c r="Y344" i="34"/>
  <c r="Z344" i="34"/>
  <c r="N345" i="34"/>
  <c r="O345" i="34"/>
  <c r="S345" i="34"/>
  <c r="T345" i="34"/>
  <c r="U345" i="34"/>
  <c r="W345" i="34"/>
  <c r="Y345" i="34"/>
  <c r="Z345" i="34"/>
  <c r="N346" i="34"/>
  <c r="O346" i="34"/>
  <c r="S346" i="34"/>
  <c r="T346" i="34"/>
  <c r="U346" i="34"/>
  <c r="W346" i="34"/>
  <c r="Y346" i="34"/>
  <c r="Z346" i="34"/>
  <c r="N347" i="34"/>
  <c r="O347" i="34"/>
  <c r="S347" i="34"/>
  <c r="T347" i="34"/>
  <c r="U347" i="34"/>
  <c r="W347" i="34"/>
  <c r="Y347" i="34"/>
  <c r="Z347" i="34"/>
  <c r="N348" i="34"/>
  <c r="O348" i="34"/>
  <c r="S348" i="34"/>
  <c r="T348" i="34"/>
  <c r="U348" i="34"/>
  <c r="W348" i="34"/>
  <c r="Y348" i="34"/>
  <c r="Z348" i="34"/>
  <c r="N349" i="34"/>
  <c r="O349" i="34"/>
  <c r="S349" i="34"/>
  <c r="T349" i="34"/>
  <c r="U349" i="34"/>
  <c r="W349" i="34"/>
  <c r="Y349" i="34"/>
  <c r="Z349" i="34"/>
  <c r="N350" i="34"/>
  <c r="O350" i="34"/>
  <c r="S350" i="34"/>
  <c r="T350" i="34"/>
  <c r="U350" i="34"/>
  <c r="W350" i="34"/>
  <c r="Y350" i="34"/>
  <c r="Z350" i="34"/>
  <c r="N351" i="34"/>
  <c r="O351" i="34"/>
  <c r="S351" i="34"/>
  <c r="T351" i="34"/>
  <c r="U351" i="34"/>
  <c r="W351" i="34"/>
  <c r="Y351" i="34"/>
  <c r="Z351" i="34"/>
  <c r="N352" i="34"/>
  <c r="O352" i="34"/>
  <c r="S352" i="34"/>
  <c r="T352" i="34"/>
  <c r="U352" i="34"/>
  <c r="W352" i="34"/>
  <c r="Y352" i="34"/>
  <c r="Z352" i="34"/>
  <c r="N353" i="34"/>
  <c r="O353" i="34"/>
  <c r="S353" i="34"/>
  <c r="T353" i="34"/>
  <c r="U353" i="34"/>
  <c r="W353" i="34"/>
  <c r="Y353" i="34"/>
  <c r="Z353" i="34"/>
  <c r="N354" i="34"/>
  <c r="O354" i="34"/>
  <c r="S354" i="34"/>
  <c r="T354" i="34"/>
  <c r="U354" i="34"/>
  <c r="W354" i="34"/>
  <c r="Y354" i="34"/>
  <c r="Z354" i="34"/>
  <c r="N355" i="34"/>
  <c r="O355" i="34"/>
  <c r="S355" i="34"/>
  <c r="T355" i="34"/>
  <c r="U355" i="34"/>
  <c r="W355" i="34"/>
  <c r="Y355" i="34"/>
  <c r="Z355" i="34"/>
  <c r="N356" i="34"/>
  <c r="O356" i="34"/>
  <c r="S356" i="34"/>
  <c r="T356" i="34"/>
  <c r="U356" i="34"/>
  <c r="W356" i="34"/>
  <c r="Y356" i="34"/>
  <c r="Z356" i="34"/>
  <c r="N357" i="34"/>
  <c r="O357" i="34"/>
  <c r="S357" i="34"/>
  <c r="T357" i="34"/>
  <c r="U357" i="34"/>
  <c r="W357" i="34"/>
  <c r="Y357" i="34"/>
  <c r="Z357" i="34"/>
  <c r="N358" i="34"/>
  <c r="O358" i="34"/>
  <c r="S358" i="34"/>
  <c r="T358" i="34"/>
  <c r="U358" i="34"/>
  <c r="W358" i="34"/>
  <c r="Y358" i="34"/>
  <c r="Z358" i="34"/>
  <c r="N359" i="34"/>
  <c r="O359" i="34"/>
  <c r="S359" i="34"/>
  <c r="T359" i="34"/>
  <c r="U359" i="34"/>
  <c r="W359" i="34"/>
  <c r="Y359" i="34"/>
  <c r="Z359" i="34"/>
  <c r="N360" i="34"/>
  <c r="O360" i="34"/>
  <c r="S360" i="34"/>
  <c r="T360" i="34"/>
  <c r="U360" i="34"/>
  <c r="W360" i="34"/>
  <c r="Y360" i="34"/>
  <c r="Z360" i="34"/>
  <c r="N361" i="34"/>
  <c r="O361" i="34"/>
  <c r="S361" i="34"/>
  <c r="T361" i="34"/>
  <c r="U361" i="34"/>
  <c r="W361" i="34"/>
  <c r="Y361" i="34"/>
  <c r="Z361" i="34"/>
  <c r="N362" i="34"/>
  <c r="O362" i="34"/>
  <c r="S362" i="34"/>
  <c r="T362" i="34"/>
  <c r="U362" i="34"/>
  <c r="W362" i="34"/>
  <c r="Y362" i="34"/>
  <c r="Z362" i="34"/>
  <c r="N363" i="34"/>
  <c r="O363" i="34"/>
  <c r="S363" i="34"/>
  <c r="T363" i="34"/>
  <c r="U363" i="34"/>
  <c r="W363" i="34"/>
  <c r="Y363" i="34"/>
  <c r="Z363" i="34"/>
  <c r="N364" i="34"/>
  <c r="O364" i="34"/>
  <c r="S364" i="34"/>
  <c r="T364" i="34"/>
  <c r="U364" i="34"/>
  <c r="W364" i="34"/>
  <c r="Y364" i="34"/>
  <c r="Z364" i="34"/>
  <c r="N365" i="34"/>
  <c r="O365" i="34"/>
  <c r="S365" i="34"/>
  <c r="T365" i="34"/>
  <c r="U365" i="34"/>
  <c r="W365" i="34"/>
  <c r="Y365" i="34"/>
  <c r="Z365" i="34"/>
  <c r="N366" i="34"/>
  <c r="O366" i="34"/>
  <c r="S366" i="34"/>
  <c r="T366" i="34"/>
  <c r="U366" i="34"/>
  <c r="W366" i="34"/>
  <c r="Y366" i="34"/>
  <c r="Z366" i="34"/>
  <c r="N367" i="34"/>
  <c r="O367" i="34"/>
  <c r="S367" i="34"/>
  <c r="T367" i="34"/>
  <c r="U367" i="34"/>
  <c r="W367" i="34"/>
  <c r="Y367" i="34"/>
  <c r="Z367" i="34"/>
  <c r="N368" i="34"/>
  <c r="O368" i="34"/>
  <c r="S368" i="34"/>
  <c r="T368" i="34"/>
  <c r="U368" i="34"/>
  <c r="W368" i="34"/>
  <c r="Y368" i="34"/>
  <c r="Z368" i="34"/>
  <c r="N369" i="34"/>
  <c r="O369" i="34"/>
  <c r="S369" i="34"/>
  <c r="T369" i="34"/>
  <c r="U369" i="34"/>
  <c r="W369" i="34"/>
  <c r="Y369" i="34"/>
  <c r="Z369" i="34"/>
  <c r="N370" i="34"/>
  <c r="O370" i="34"/>
  <c r="S370" i="34"/>
  <c r="T370" i="34"/>
  <c r="U370" i="34"/>
  <c r="W370" i="34"/>
  <c r="Y370" i="34"/>
  <c r="Z370" i="34"/>
  <c r="N371" i="34"/>
  <c r="O371" i="34"/>
  <c r="S371" i="34"/>
  <c r="T371" i="34"/>
  <c r="U371" i="34"/>
  <c r="W371" i="34"/>
  <c r="Y371" i="34"/>
  <c r="Z371" i="34"/>
  <c r="N372" i="34"/>
  <c r="O372" i="34"/>
  <c r="S372" i="34"/>
  <c r="T372" i="34"/>
  <c r="U372" i="34"/>
  <c r="W372" i="34"/>
  <c r="Y372" i="34"/>
  <c r="Z372" i="34"/>
  <c r="N373" i="34"/>
  <c r="O373" i="34"/>
  <c r="S373" i="34"/>
  <c r="T373" i="34"/>
  <c r="U373" i="34"/>
  <c r="W373" i="34"/>
  <c r="Y373" i="34"/>
  <c r="Z373" i="34"/>
  <c r="N374" i="34"/>
  <c r="O374" i="34"/>
  <c r="S374" i="34"/>
  <c r="T374" i="34"/>
  <c r="U374" i="34"/>
  <c r="W374" i="34"/>
  <c r="Y374" i="34"/>
  <c r="Z374" i="34"/>
  <c r="N375" i="34"/>
  <c r="O375" i="34"/>
  <c r="S375" i="34"/>
  <c r="T375" i="34"/>
  <c r="U375" i="34"/>
  <c r="W375" i="34"/>
  <c r="Y375" i="34"/>
  <c r="Z375" i="34"/>
  <c r="N376" i="34"/>
  <c r="O376" i="34"/>
  <c r="S376" i="34"/>
  <c r="T376" i="34"/>
  <c r="U376" i="34"/>
  <c r="W376" i="34"/>
  <c r="Y376" i="34"/>
  <c r="Z376" i="34"/>
  <c r="N377" i="34"/>
  <c r="O377" i="34"/>
  <c r="S377" i="34"/>
  <c r="T377" i="34"/>
  <c r="U377" i="34"/>
  <c r="W377" i="34"/>
  <c r="Y377" i="34"/>
  <c r="Z377" i="34"/>
  <c r="N378" i="34"/>
  <c r="O378" i="34"/>
  <c r="S378" i="34"/>
  <c r="T378" i="34"/>
  <c r="U378" i="34"/>
  <c r="W378" i="34"/>
  <c r="Y378" i="34"/>
  <c r="Z378" i="34"/>
  <c r="N379" i="34"/>
  <c r="O379" i="34"/>
  <c r="S379" i="34"/>
  <c r="T379" i="34"/>
  <c r="U379" i="34"/>
  <c r="W379" i="34"/>
  <c r="Y379" i="34"/>
  <c r="Z379" i="34"/>
  <c r="N380" i="34"/>
  <c r="O380" i="34"/>
  <c r="S380" i="34"/>
  <c r="T380" i="34"/>
  <c r="U380" i="34"/>
  <c r="W380" i="34"/>
  <c r="Y380" i="34"/>
  <c r="Z380" i="34"/>
  <c r="N381" i="34"/>
  <c r="O381" i="34"/>
  <c r="S381" i="34"/>
  <c r="T381" i="34"/>
  <c r="U381" i="34"/>
  <c r="W381" i="34"/>
  <c r="Y381" i="34"/>
  <c r="Z381" i="34"/>
  <c r="N382" i="34"/>
  <c r="O382" i="34"/>
  <c r="S382" i="34"/>
  <c r="T382" i="34"/>
  <c r="U382" i="34"/>
  <c r="W382" i="34"/>
  <c r="Y382" i="34"/>
  <c r="Z382" i="34"/>
  <c r="N383" i="34"/>
  <c r="O383" i="34"/>
  <c r="S383" i="34"/>
  <c r="T383" i="34"/>
  <c r="U383" i="34"/>
  <c r="W383" i="34"/>
  <c r="Y383" i="34"/>
  <c r="Z383" i="34"/>
  <c r="N384" i="34"/>
  <c r="O384" i="34"/>
  <c r="S384" i="34"/>
  <c r="T384" i="34"/>
  <c r="U384" i="34"/>
  <c r="W384" i="34"/>
  <c r="Y384" i="34"/>
  <c r="Z384" i="34"/>
  <c r="N385" i="34"/>
  <c r="O385" i="34"/>
  <c r="S385" i="34"/>
  <c r="T385" i="34"/>
  <c r="U385" i="34"/>
  <c r="W385" i="34"/>
  <c r="Y385" i="34"/>
  <c r="Z385" i="34"/>
  <c r="N386" i="34"/>
  <c r="O386" i="34"/>
  <c r="S386" i="34"/>
  <c r="T386" i="34"/>
  <c r="U386" i="34"/>
  <c r="W386" i="34"/>
  <c r="Y386" i="34"/>
  <c r="Z386" i="34"/>
  <c r="N387" i="34"/>
  <c r="O387" i="34"/>
  <c r="S387" i="34"/>
  <c r="T387" i="34"/>
  <c r="U387" i="34"/>
  <c r="W387" i="34"/>
  <c r="Y387" i="34"/>
  <c r="Z387" i="34"/>
  <c r="N388" i="34"/>
  <c r="O388" i="34"/>
  <c r="S388" i="34"/>
  <c r="T388" i="34"/>
  <c r="U388" i="34"/>
  <c r="W388" i="34"/>
  <c r="Y388" i="34"/>
  <c r="Z388" i="34"/>
  <c r="N389" i="34"/>
  <c r="O389" i="34"/>
  <c r="S389" i="34"/>
  <c r="T389" i="34"/>
  <c r="U389" i="34"/>
  <c r="W389" i="34"/>
  <c r="Y389" i="34"/>
  <c r="Z389" i="34"/>
  <c r="N390" i="34"/>
  <c r="O390" i="34"/>
  <c r="S390" i="34"/>
  <c r="T390" i="34"/>
  <c r="U390" i="34"/>
  <c r="W390" i="34"/>
  <c r="Y390" i="34"/>
  <c r="Z390" i="34"/>
  <c r="N391" i="34"/>
  <c r="O391" i="34"/>
  <c r="S391" i="34"/>
  <c r="T391" i="34"/>
  <c r="U391" i="34"/>
  <c r="W391" i="34"/>
  <c r="Y391" i="34"/>
  <c r="Z391" i="34"/>
  <c r="N392" i="34"/>
  <c r="O392" i="34"/>
  <c r="S392" i="34"/>
  <c r="T392" i="34"/>
  <c r="U392" i="34"/>
  <c r="W392" i="34"/>
  <c r="Y392" i="34"/>
  <c r="Z392" i="34"/>
  <c r="N393" i="34"/>
  <c r="O393" i="34"/>
  <c r="S393" i="34"/>
  <c r="T393" i="34"/>
  <c r="U393" i="34"/>
  <c r="W393" i="34"/>
  <c r="Y393" i="34"/>
  <c r="Z393" i="34"/>
  <c r="N394" i="34"/>
  <c r="O394" i="34"/>
  <c r="S394" i="34"/>
  <c r="T394" i="34"/>
  <c r="U394" i="34"/>
  <c r="W394" i="34"/>
  <c r="Y394" i="34"/>
  <c r="Z394" i="34"/>
  <c r="N395" i="34"/>
  <c r="O395" i="34"/>
  <c r="S395" i="34"/>
  <c r="T395" i="34"/>
  <c r="U395" i="34"/>
  <c r="W395" i="34"/>
  <c r="Y395" i="34"/>
  <c r="Z395" i="34"/>
  <c r="N396" i="34"/>
  <c r="O396" i="34"/>
  <c r="S396" i="34"/>
  <c r="T396" i="34"/>
  <c r="U396" i="34"/>
  <c r="W396" i="34"/>
  <c r="Y396" i="34"/>
  <c r="Z396" i="34"/>
  <c r="N397" i="34"/>
  <c r="O397" i="34"/>
  <c r="S397" i="34"/>
  <c r="T397" i="34"/>
  <c r="U397" i="34"/>
  <c r="W397" i="34"/>
  <c r="Y397" i="34"/>
  <c r="Z397" i="34"/>
  <c r="N398" i="34"/>
  <c r="O398" i="34"/>
  <c r="S398" i="34"/>
  <c r="T398" i="34"/>
  <c r="U398" i="34"/>
  <c r="W398" i="34"/>
  <c r="Y398" i="34"/>
  <c r="Z398" i="34"/>
  <c r="N399" i="34"/>
  <c r="O399" i="34"/>
  <c r="S399" i="34"/>
  <c r="T399" i="34"/>
  <c r="U399" i="34"/>
  <c r="W399" i="34"/>
  <c r="Y399" i="34"/>
  <c r="Z399" i="34"/>
  <c r="N400" i="34"/>
  <c r="O400" i="34"/>
  <c r="S400" i="34"/>
  <c r="T400" i="34"/>
  <c r="U400" i="34"/>
  <c r="W400" i="34"/>
  <c r="Y400" i="34"/>
  <c r="Z400" i="34"/>
  <c r="N401" i="34"/>
  <c r="O401" i="34"/>
  <c r="S401" i="34"/>
  <c r="T401" i="34"/>
  <c r="U401" i="34"/>
  <c r="W401" i="34"/>
  <c r="Y401" i="34"/>
  <c r="Z401" i="34"/>
  <c r="N402" i="34"/>
  <c r="O402" i="34"/>
  <c r="S402" i="34"/>
  <c r="T402" i="34"/>
  <c r="U402" i="34"/>
  <c r="W402" i="34"/>
  <c r="Y402" i="34"/>
  <c r="Z402" i="34"/>
  <c r="N403" i="34"/>
  <c r="O403" i="34"/>
  <c r="S403" i="34"/>
  <c r="T403" i="34"/>
  <c r="U403" i="34"/>
  <c r="W403" i="34"/>
  <c r="Y403" i="34"/>
  <c r="Z403" i="34"/>
  <c r="N404" i="34"/>
  <c r="O404" i="34"/>
  <c r="S404" i="34"/>
  <c r="T404" i="34"/>
  <c r="U404" i="34"/>
  <c r="W404" i="34"/>
  <c r="Y404" i="34"/>
  <c r="Z404" i="34"/>
  <c r="N405" i="34"/>
  <c r="O405" i="34"/>
  <c r="S405" i="34"/>
  <c r="T405" i="34"/>
  <c r="U405" i="34"/>
  <c r="W405" i="34"/>
  <c r="Y405" i="34"/>
  <c r="Z405" i="34"/>
  <c r="N406" i="34"/>
  <c r="O406" i="34"/>
  <c r="S406" i="34"/>
  <c r="T406" i="34"/>
  <c r="U406" i="34"/>
  <c r="W406" i="34"/>
  <c r="Y406" i="34"/>
  <c r="Z406" i="34"/>
  <c r="N407" i="34"/>
  <c r="O407" i="34"/>
  <c r="S407" i="34"/>
  <c r="T407" i="34"/>
  <c r="U407" i="34"/>
  <c r="W407" i="34"/>
  <c r="Y407" i="34"/>
  <c r="Z407" i="34"/>
  <c r="N408" i="34"/>
  <c r="O408" i="34"/>
  <c r="S408" i="34"/>
  <c r="T408" i="34"/>
  <c r="U408" i="34"/>
  <c r="W408" i="34"/>
  <c r="Y408" i="34"/>
  <c r="Z408" i="34"/>
  <c r="N409" i="34"/>
  <c r="O409" i="34"/>
  <c r="S409" i="34"/>
  <c r="T409" i="34"/>
  <c r="U409" i="34"/>
  <c r="W409" i="34"/>
  <c r="Y409" i="34"/>
  <c r="Z409" i="34"/>
  <c r="N410" i="34"/>
  <c r="O410" i="34"/>
  <c r="S410" i="34"/>
  <c r="T410" i="34"/>
  <c r="U410" i="34"/>
  <c r="W410" i="34"/>
  <c r="Y410" i="34"/>
  <c r="Z410" i="34"/>
  <c r="N411" i="34"/>
  <c r="O411" i="34"/>
  <c r="S411" i="34"/>
  <c r="T411" i="34"/>
  <c r="U411" i="34"/>
  <c r="W411" i="34"/>
  <c r="Y411" i="34"/>
  <c r="Z411" i="34"/>
  <c r="N412" i="34"/>
  <c r="O412" i="34"/>
  <c r="S412" i="34"/>
  <c r="T412" i="34"/>
  <c r="U412" i="34"/>
  <c r="W412" i="34"/>
  <c r="Y412" i="34"/>
  <c r="Z412" i="34"/>
  <c r="N413" i="34"/>
  <c r="O413" i="34"/>
  <c r="S413" i="34"/>
  <c r="T413" i="34"/>
  <c r="U413" i="34"/>
  <c r="W413" i="34"/>
  <c r="Y413" i="34"/>
  <c r="Z413" i="34"/>
  <c r="N414" i="34"/>
  <c r="O414" i="34"/>
  <c r="S414" i="34"/>
  <c r="T414" i="34"/>
  <c r="U414" i="34"/>
  <c r="W414" i="34"/>
  <c r="Y414" i="34"/>
  <c r="Z414" i="34"/>
  <c r="N415" i="34"/>
  <c r="O415" i="34"/>
  <c r="S415" i="34"/>
  <c r="T415" i="34"/>
  <c r="U415" i="34"/>
  <c r="W415" i="34"/>
  <c r="Y415" i="34"/>
  <c r="Z415" i="34"/>
  <c r="N416" i="34"/>
  <c r="O416" i="34"/>
  <c r="S416" i="34"/>
  <c r="T416" i="34"/>
  <c r="U416" i="34"/>
  <c r="W416" i="34"/>
  <c r="Y416" i="34"/>
  <c r="Z416" i="34"/>
  <c r="N417" i="34"/>
  <c r="O417" i="34"/>
  <c r="S417" i="34"/>
  <c r="T417" i="34"/>
  <c r="U417" i="34"/>
  <c r="W417" i="34"/>
  <c r="Y417" i="34"/>
  <c r="Z417" i="34"/>
  <c r="N418" i="34"/>
  <c r="O418" i="34"/>
  <c r="S418" i="34"/>
  <c r="T418" i="34"/>
  <c r="U418" i="34"/>
  <c r="W418" i="34"/>
  <c r="Y418" i="34"/>
  <c r="Z418" i="34"/>
  <c r="N419" i="34"/>
  <c r="O419" i="34"/>
  <c r="S419" i="34"/>
  <c r="T419" i="34"/>
  <c r="U419" i="34"/>
  <c r="W419" i="34"/>
  <c r="Y419" i="34"/>
  <c r="Z419" i="34"/>
  <c r="N420" i="34"/>
  <c r="O420" i="34"/>
  <c r="S420" i="34"/>
  <c r="T420" i="34"/>
  <c r="U420" i="34"/>
  <c r="W420" i="34"/>
  <c r="Y420" i="34"/>
  <c r="Z420" i="34"/>
  <c r="N421" i="34"/>
  <c r="O421" i="34"/>
  <c r="S421" i="34"/>
  <c r="T421" i="34"/>
  <c r="U421" i="34"/>
  <c r="W421" i="34"/>
  <c r="Y421" i="34"/>
  <c r="Z421" i="34"/>
  <c r="N422" i="34"/>
  <c r="O422" i="34"/>
  <c r="S422" i="34"/>
  <c r="T422" i="34"/>
  <c r="U422" i="34"/>
  <c r="W422" i="34"/>
  <c r="Y422" i="34"/>
  <c r="Z422" i="34"/>
  <c r="N423" i="34"/>
  <c r="O423" i="34"/>
  <c r="S423" i="34"/>
  <c r="T423" i="34"/>
  <c r="U423" i="34"/>
  <c r="W423" i="34"/>
  <c r="Y423" i="34"/>
  <c r="Z423" i="34"/>
  <c r="N424" i="34"/>
  <c r="O424" i="34"/>
  <c r="S424" i="34"/>
  <c r="T424" i="34"/>
  <c r="U424" i="34"/>
  <c r="W424" i="34"/>
  <c r="Y424" i="34"/>
  <c r="Z424" i="34"/>
  <c r="N425" i="34"/>
  <c r="O425" i="34"/>
  <c r="S425" i="34"/>
  <c r="T425" i="34"/>
  <c r="U425" i="34"/>
  <c r="W425" i="34"/>
  <c r="Y425" i="34"/>
  <c r="Z425" i="34"/>
  <c r="N426" i="34"/>
  <c r="O426" i="34"/>
  <c r="S426" i="34"/>
  <c r="T426" i="34"/>
  <c r="U426" i="34"/>
  <c r="W426" i="34"/>
  <c r="Y426" i="34"/>
  <c r="Z426" i="34"/>
  <c r="N427" i="34"/>
  <c r="O427" i="34"/>
  <c r="S427" i="34"/>
  <c r="T427" i="34"/>
  <c r="U427" i="34"/>
  <c r="W427" i="34"/>
  <c r="Y427" i="34"/>
  <c r="Z427" i="34"/>
  <c r="N428" i="34"/>
  <c r="O428" i="34"/>
  <c r="S428" i="34"/>
  <c r="T428" i="34"/>
  <c r="U428" i="34"/>
  <c r="W428" i="34"/>
  <c r="Y428" i="34"/>
  <c r="Z428" i="34"/>
  <c r="N429" i="34"/>
  <c r="O429" i="34"/>
  <c r="S429" i="34"/>
  <c r="T429" i="34"/>
  <c r="U429" i="34"/>
  <c r="W429" i="34"/>
  <c r="Y429" i="34"/>
  <c r="Z429" i="34"/>
  <c r="N430" i="34"/>
  <c r="O430" i="34"/>
  <c r="S430" i="34"/>
  <c r="T430" i="34"/>
  <c r="U430" i="34"/>
  <c r="W430" i="34"/>
  <c r="Y430" i="34"/>
  <c r="Z430" i="34"/>
  <c r="N431" i="34"/>
  <c r="O431" i="34"/>
  <c r="S431" i="34"/>
  <c r="T431" i="34"/>
  <c r="U431" i="34"/>
  <c r="W431" i="34"/>
  <c r="Y431" i="34"/>
  <c r="Z431" i="34"/>
  <c r="N432" i="34"/>
  <c r="O432" i="34"/>
  <c r="S432" i="34"/>
  <c r="T432" i="34"/>
  <c r="U432" i="34"/>
  <c r="W432" i="34"/>
  <c r="Y432" i="34"/>
  <c r="Z432" i="34"/>
  <c r="N433" i="34"/>
  <c r="O433" i="34"/>
  <c r="S433" i="34"/>
  <c r="T433" i="34"/>
  <c r="U433" i="34"/>
  <c r="W433" i="34"/>
  <c r="Y433" i="34"/>
  <c r="Z433" i="34"/>
  <c r="N434" i="34"/>
  <c r="O434" i="34"/>
  <c r="S434" i="34"/>
  <c r="T434" i="34"/>
  <c r="U434" i="34"/>
  <c r="W434" i="34"/>
  <c r="Y434" i="34"/>
  <c r="Z434" i="34"/>
  <c r="N435" i="34"/>
  <c r="O435" i="34"/>
  <c r="S435" i="34"/>
  <c r="T435" i="34"/>
  <c r="U435" i="34"/>
  <c r="W435" i="34"/>
  <c r="Y435" i="34"/>
  <c r="Z435" i="34"/>
  <c r="N436" i="34"/>
  <c r="O436" i="34"/>
  <c r="S436" i="34"/>
  <c r="T436" i="34"/>
  <c r="U436" i="34"/>
  <c r="W436" i="34"/>
  <c r="Y436" i="34"/>
  <c r="Z436" i="34"/>
  <c r="N437" i="34"/>
  <c r="O437" i="34"/>
  <c r="S437" i="34"/>
  <c r="T437" i="34"/>
  <c r="U437" i="34"/>
  <c r="W437" i="34"/>
  <c r="Y437" i="34"/>
  <c r="Z437" i="34"/>
  <c r="N438" i="34"/>
  <c r="O438" i="34"/>
  <c r="S438" i="34"/>
  <c r="T438" i="34"/>
  <c r="U438" i="34"/>
  <c r="W438" i="34"/>
  <c r="Y438" i="34"/>
  <c r="Z438" i="34"/>
  <c r="N439" i="34"/>
  <c r="O439" i="34"/>
  <c r="S439" i="34"/>
  <c r="T439" i="34"/>
  <c r="U439" i="34"/>
  <c r="W439" i="34"/>
  <c r="Y439" i="34"/>
  <c r="Z439" i="34"/>
  <c r="N440" i="34"/>
  <c r="O440" i="34"/>
  <c r="S440" i="34"/>
  <c r="T440" i="34"/>
  <c r="U440" i="34"/>
  <c r="W440" i="34"/>
  <c r="Y440" i="34"/>
  <c r="Z440" i="34"/>
  <c r="N441" i="34"/>
  <c r="O441" i="34"/>
  <c r="S441" i="34"/>
  <c r="T441" i="34"/>
  <c r="U441" i="34"/>
  <c r="W441" i="34"/>
  <c r="Y441" i="34"/>
  <c r="Z441" i="34"/>
  <c r="N442" i="34"/>
  <c r="O442" i="34"/>
  <c r="S442" i="34"/>
  <c r="T442" i="34"/>
  <c r="U442" i="34"/>
  <c r="W442" i="34"/>
  <c r="Y442" i="34"/>
  <c r="Z442" i="34"/>
  <c r="N443" i="34"/>
  <c r="O443" i="34"/>
  <c r="S443" i="34"/>
  <c r="T443" i="34"/>
  <c r="U443" i="34"/>
  <c r="W443" i="34"/>
  <c r="Y443" i="34"/>
  <c r="Z443" i="34"/>
  <c r="N444" i="34"/>
  <c r="O444" i="34"/>
  <c r="S444" i="34"/>
  <c r="T444" i="34"/>
  <c r="U444" i="34"/>
  <c r="W444" i="34"/>
  <c r="Y444" i="34"/>
  <c r="Z444" i="34"/>
  <c r="N445" i="34"/>
  <c r="O445" i="34"/>
  <c r="S445" i="34"/>
  <c r="T445" i="34"/>
  <c r="U445" i="34"/>
  <c r="W445" i="34"/>
  <c r="Y445" i="34"/>
  <c r="Z445" i="34"/>
  <c r="N446" i="34"/>
  <c r="O446" i="34"/>
  <c r="S446" i="34"/>
  <c r="T446" i="34"/>
  <c r="U446" i="34"/>
  <c r="W446" i="34"/>
  <c r="Y446" i="34"/>
  <c r="Z446" i="34"/>
  <c r="N447" i="34"/>
  <c r="O447" i="34"/>
  <c r="S447" i="34"/>
  <c r="T447" i="34"/>
  <c r="U447" i="34"/>
  <c r="W447" i="34"/>
  <c r="Y447" i="34"/>
  <c r="Z447" i="34"/>
  <c r="N448" i="34"/>
  <c r="O448" i="34"/>
  <c r="S448" i="34"/>
  <c r="T448" i="34"/>
  <c r="U448" i="34"/>
  <c r="W448" i="34"/>
  <c r="Y448" i="34"/>
  <c r="Z448" i="34"/>
  <c r="N449" i="34"/>
  <c r="O449" i="34"/>
  <c r="S449" i="34"/>
  <c r="T449" i="34"/>
  <c r="U449" i="34"/>
  <c r="W449" i="34"/>
  <c r="Y449" i="34"/>
  <c r="Z449" i="34"/>
  <c r="N450" i="34"/>
  <c r="O450" i="34"/>
  <c r="S450" i="34"/>
  <c r="T450" i="34"/>
  <c r="U450" i="34"/>
  <c r="W450" i="34"/>
  <c r="Y450" i="34"/>
  <c r="Z450" i="34"/>
  <c r="N451" i="34"/>
  <c r="O451" i="34"/>
  <c r="S451" i="34"/>
  <c r="T451" i="34"/>
  <c r="U451" i="34"/>
  <c r="W451" i="34"/>
  <c r="Y451" i="34"/>
  <c r="Z451" i="34"/>
  <c r="N452" i="34"/>
  <c r="O452" i="34"/>
  <c r="S452" i="34"/>
  <c r="T452" i="34"/>
  <c r="U452" i="34"/>
  <c r="W452" i="34"/>
  <c r="Y452" i="34"/>
  <c r="Z452" i="34"/>
  <c r="N453" i="34"/>
  <c r="O453" i="34"/>
  <c r="S453" i="34"/>
  <c r="T453" i="34"/>
  <c r="U453" i="34"/>
  <c r="W453" i="34"/>
  <c r="Y453" i="34"/>
  <c r="Z453" i="34"/>
  <c r="N454" i="34"/>
  <c r="O454" i="34"/>
  <c r="S454" i="34"/>
  <c r="T454" i="34"/>
  <c r="U454" i="34"/>
  <c r="W454" i="34"/>
  <c r="Y454" i="34"/>
  <c r="Z454" i="34"/>
  <c r="N455" i="34"/>
  <c r="O455" i="34"/>
  <c r="S455" i="34"/>
  <c r="T455" i="34"/>
  <c r="U455" i="34"/>
  <c r="W455" i="34"/>
  <c r="Y455" i="34"/>
  <c r="Z455" i="34"/>
  <c r="N456" i="34"/>
  <c r="O456" i="34"/>
  <c r="S456" i="34"/>
  <c r="T456" i="34"/>
  <c r="U456" i="34"/>
  <c r="W456" i="34"/>
  <c r="Y456" i="34"/>
  <c r="Z456" i="34"/>
  <c r="N457" i="34"/>
  <c r="O457" i="34"/>
  <c r="S457" i="34"/>
  <c r="T457" i="34"/>
  <c r="U457" i="34"/>
  <c r="W457" i="34"/>
  <c r="Y457" i="34"/>
  <c r="Z457" i="34"/>
  <c r="N458" i="34"/>
  <c r="O458" i="34"/>
  <c r="S458" i="34"/>
  <c r="T458" i="34"/>
  <c r="U458" i="34"/>
  <c r="W458" i="34"/>
  <c r="Y458" i="34"/>
  <c r="Z458" i="34"/>
  <c r="N459" i="34"/>
  <c r="O459" i="34"/>
  <c r="S459" i="34"/>
  <c r="T459" i="34"/>
  <c r="U459" i="34"/>
  <c r="W459" i="34"/>
  <c r="Y459" i="34"/>
  <c r="Z459" i="34"/>
  <c r="N460" i="34"/>
  <c r="O460" i="34"/>
  <c r="S460" i="34"/>
  <c r="T460" i="34"/>
  <c r="U460" i="34"/>
  <c r="W460" i="34"/>
  <c r="Y460" i="34"/>
  <c r="Z460" i="34"/>
  <c r="N461" i="34"/>
  <c r="O461" i="34"/>
  <c r="S461" i="34"/>
  <c r="T461" i="34"/>
  <c r="U461" i="34"/>
  <c r="W461" i="34"/>
  <c r="Y461" i="34"/>
  <c r="Z461" i="34"/>
  <c r="N462" i="34"/>
  <c r="O462" i="34"/>
  <c r="S462" i="34"/>
  <c r="T462" i="34"/>
  <c r="U462" i="34"/>
  <c r="W462" i="34"/>
  <c r="Y462" i="34"/>
  <c r="Z462" i="34"/>
  <c r="N463" i="34"/>
  <c r="O463" i="34"/>
  <c r="S463" i="34"/>
  <c r="T463" i="34"/>
  <c r="U463" i="34"/>
  <c r="W463" i="34"/>
  <c r="Y463" i="34"/>
  <c r="Z463" i="34"/>
  <c r="N464" i="34"/>
  <c r="O464" i="34"/>
  <c r="S464" i="34"/>
  <c r="T464" i="34"/>
  <c r="U464" i="34"/>
  <c r="W464" i="34"/>
  <c r="Y464" i="34"/>
  <c r="Z464" i="34"/>
  <c r="N465" i="34"/>
  <c r="O465" i="34"/>
  <c r="S465" i="34"/>
  <c r="T465" i="34"/>
  <c r="U465" i="34"/>
  <c r="W465" i="34"/>
  <c r="Y465" i="34"/>
  <c r="Z465" i="34"/>
  <c r="N466" i="34"/>
  <c r="O466" i="34"/>
  <c r="S466" i="34"/>
  <c r="T466" i="34"/>
  <c r="U466" i="34"/>
  <c r="W466" i="34"/>
  <c r="Y466" i="34"/>
  <c r="Z466" i="34"/>
  <c r="N467" i="34"/>
  <c r="O467" i="34"/>
  <c r="S467" i="34"/>
  <c r="T467" i="34"/>
  <c r="U467" i="34"/>
  <c r="W467" i="34"/>
  <c r="Y467" i="34"/>
  <c r="Z467" i="34"/>
  <c r="N468" i="34"/>
  <c r="O468" i="34"/>
  <c r="S468" i="34"/>
  <c r="T468" i="34"/>
  <c r="U468" i="34"/>
  <c r="W468" i="34"/>
  <c r="Y468" i="34"/>
  <c r="Z468" i="34"/>
  <c r="N469" i="34"/>
  <c r="O469" i="34"/>
  <c r="S469" i="34"/>
  <c r="T469" i="34"/>
  <c r="U469" i="34"/>
  <c r="W469" i="34"/>
  <c r="Y469" i="34"/>
  <c r="Z469" i="34"/>
  <c r="N470" i="34"/>
  <c r="O470" i="34"/>
  <c r="S470" i="34"/>
  <c r="T470" i="34"/>
  <c r="U470" i="34"/>
  <c r="W470" i="34"/>
  <c r="Y470" i="34"/>
  <c r="Z470" i="34"/>
  <c r="N471" i="34"/>
  <c r="O471" i="34"/>
  <c r="S471" i="34"/>
  <c r="T471" i="34"/>
  <c r="U471" i="34"/>
  <c r="W471" i="34"/>
  <c r="Y471" i="34"/>
  <c r="Z471" i="34"/>
  <c r="N472" i="34"/>
  <c r="O472" i="34"/>
  <c r="S472" i="34"/>
  <c r="T472" i="34"/>
  <c r="U472" i="34"/>
  <c r="W472" i="34"/>
  <c r="Y472" i="34"/>
  <c r="Z472" i="34"/>
  <c r="N473" i="34"/>
  <c r="O473" i="34"/>
  <c r="S473" i="34"/>
  <c r="T473" i="34"/>
  <c r="U473" i="34"/>
  <c r="W473" i="34"/>
  <c r="Y473" i="34"/>
  <c r="Z473" i="34"/>
  <c r="N474" i="34"/>
  <c r="O474" i="34"/>
  <c r="S474" i="34"/>
  <c r="T474" i="34"/>
  <c r="U474" i="34"/>
  <c r="W474" i="34"/>
  <c r="Y474" i="34"/>
  <c r="Z474" i="34"/>
  <c r="N475" i="34"/>
  <c r="O475" i="34"/>
  <c r="S475" i="34"/>
  <c r="T475" i="34"/>
  <c r="U475" i="34"/>
  <c r="W475" i="34"/>
  <c r="Y475" i="34"/>
  <c r="Z475" i="34"/>
  <c r="N476" i="34"/>
  <c r="O476" i="34"/>
  <c r="S476" i="34"/>
  <c r="T476" i="34"/>
  <c r="U476" i="34"/>
  <c r="W476" i="34"/>
  <c r="Y476" i="34"/>
  <c r="Z476" i="34"/>
  <c r="N477" i="34"/>
  <c r="O477" i="34"/>
  <c r="S477" i="34"/>
  <c r="T477" i="34"/>
  <c r="U477" i="34"/>
  <c r="W477" i="34"/>
  <c r="Y477" i="34"/>
  <c r="Z477" i="34"/>
  <c r="N478" i="34"/>
  <c r="O478" i="34"/>
  <c r="S478" i="34"/>
  <c r="T478" i="34"/>
  <c r="U478" i="34"/>
  <c r="W478" i="34"/>
  <c r="Y478" i="34"/>
  <c r="Z478" i="34"/>
  <c r="N479" i="34"/>
  <c r="O479" i="34"/>
  <c r="S479" i="34"/>
  <c r="T479" i="34"/>
  <c r="U479" i="34"/>
  <c r="W479" i="34"/>
  <c r="Y479" i="34"/>
  <c r="Z479" i="34"/>
  <c r="N480" i="34"/>
  <c r="O480" i="34"/>
  <c r="S480" i="34"/>
  <c r="T480" i="34"/>
  <c r="U480" i="34"/>
  <c r="W480" i="34"/>
  <c r="Y480" i="34"/>
  <c r="Z480" i="34"/>
  <c r="N481" i="34"/>
  <c r="O481" i="34"/>
  <c r="S481" i="34"/>
  <c r="T481" i="34"/>
  <c r="U481" i="34"/>
  <c r="W481" i="34"/>
  <c r="Y481" i="34"/>
  <c r="Z481" i="34"/>
  <c r="N482" i="34"/>
  <c r="O482" i="34"/>
  <c r="S482" i="34"/>
  <c r="T482" i="34"/>
  <c r="U482" i="34"/>
  <c r="W482" i="34"/>
  <c r="Y482" i="34"/>
  <c r="Z482" i="34"/>
  <c r="N483" i="34"/>
  <c r="O483" i="34"/>
  <c r="S483" i="34"/>
  <c r="T483" i="34"/>
  <c r="U483" i="34"/>
  <c r="W483" i="34"/>
  <c r="Y483" i="34"/>
  <c r="Z483" i="34"/>
  <c r="N484" i="34"/>
  <c r="O484" i="34"/>
  <c r="S484" i="34"/>
  <c r="T484" i="34"/>
  <c r="U484" i="34"/>
  <c r="W484" i="34"/>
  <c r="Y484" i="34"/>
  <c r="Z484" i="34"/>
  <c r="N485" i="34"/>
  <c r="O485" i="34"/>
  <c r="S485" i="34"/>
  <c r="T485" i="34"/>
  <c r="U485" i="34"/>
  <c r="W485" i="34"/>
  <c r="Y485" i="34"/>
  <c r="Z485" i="34"/>
  <c r="N486" i="34"/>
  <c r="O486" i="34"/>
  <c r="S486" i="34"/>
  <c r="T486" i="34"/>
  <c r="U486" i="34"/>
  <c r="W486" i="34"/>
  <c r="Y486" i="34"/>
  <c r="Z486" i="34"/>
  <c r="N487" i="34"/>
  <c r="O487" i="34"/>
  <c r="S487" i="34"/>
  <c r="T487" i="34"/>
  <c r="U487" i="34"/>
  <c r="W487" i="34"/>
  <c r="Y487" i="34"/>
  <c r="Z487" i="34"/>
  <c r="N488" i="34"/>
  <c r="O488" i="34"/>
  <c r="S488" i="34"/>
  <c r="T488" i="34"/>
  <c r="U488" i="34"/>
  <c r="W488" i="34"/>
  <c r="Y488" i="34"/>
  <c r="Z488" i="34"/>
  <c r="N489" i="34"/>
  <c r="O489" i="34"/>
  <c r="S489" i="34"/>
  <c r="T489" i="34"/>
  <c r="U489" i="34"/>
  <c r="W489" i="34"/>
  <c r="Y489" i="34"/>
  <c r="Z489" i="34"/>
  <c r="N490" i="34"/>
  <c r="O490" i="34"/>
  <c r="S490" i="34"/>
  <c r="T490" i="34"/>
  <c r="U490" i="34"/>
  <c r="W490" i="34"/>
  <c r="Y490" i="34"/>
  <c r="Z490" i="34"/>
  <c r="N491" i="34"/>
  <c r="O491" i="34"/>
  <c r="S491" i="34"/>
  <c r="T491" i="34"/>
  <c r="U491" i="34"/>
  <c r="W491" i="34"/>
  <c r="Y491" i="34"/>
  <c r="Z491" i="34"/>
  <c r="N492" i="34"/>
  <c r="O492" i="34"/>
  <c r="S492" i="34"/>
  <c r="T492" i="34"/>
  <c r="U492" i="34"/>
  <c r="W492" i="34"/>
  <c r="Y492" i="34"/>
  <c r="Z492" i="34"/>
  <c r="N493" i="34"/>
  <c r="O493" i="34"/>
  <c r="S493" i="34"/>
  <c r="T493" i="34"/>
  <c r="U493" i="34"/>
  <c r="W493" i="34"/>
  <c r="Y493" i="34"/>
  <c r="Z493" i="34"/>
  <c r="N494" i="34"/>
  <c r="O494" i="34"/>
  <c r="S494" i="34"/>
  <c r="T494" i="34"/>
  <c r="U494" i="34"/>
  <c r="W494" i="34"/>
  <c r="Y494" i="34"/>
  <c r="Z494" i="34"/>
  <c r="N495" i="34"/>
  <c r="O495" i="34"/>
  <c r="S495" i="34"/>
  <c r="T495" i="34"/>
  <c r="U495" i="34"/>
  <c r="W495" i="34"/>
  <c r="Y495" i="34"/>
  <c r="Z495" i="34"/>
  <c r="N496" i="34"/>
  <c r="O496" i="34"/>
  <c r="S496" i="34"/>
  <c r="T496" i="34"/>
  <c r="U496" i="34"/>
  <c r="W496" i="34"/>
  <c r="Y496" i="34"/>
  <c r="Z496" i="34"/>
  <c r="N497" i="34"/>
  <c r="O497" i="34"/>
  <c r="S497" i="34"/>
  <c r="T497" i="34"/>
  <c r="U497" i="34"/>
  <c r="W497" i="34"/>
  <c r="Y497" i="34"/>
  <c r="Z497" i="34"/>
  <c r="N498" i="34"/>
  <c r="O498" i="34"/>
  <c r="S498" i="34"/>
  <c r="T498" i="34"/>
  <c r="U498" i="34"/>
  <c r="W498" i="34"/>
  <c r="Y498" i="34"/>
  <c r="Z498" i="34"/>
  <c r="N499" i="34"/>
  <c r="O499" i="34"/>
  <c r="S499" i="34"/>
  <c r="T499" i="34"/>
  <c r="U499" i="34"/>
  <c r="W499" i="34"/>
  <c r="Y499" i="34"/>
  <c r="Z499" i="34"/>
  <c r="N500" i="34"/>
  <c r="O500" i="34"/>
  <c r="S500" i="34"/>
  <c r="T500" i="34"/>
  <c r="U500" i="34"/>
  <c r="W500" i="34"/>
  <c r="Y500" i="34"/>
  <c r="Z500" i="34"/>
  <c r="N501" i="34"/>
  <c r="O501" i="34"/>
  <c r="S501" i="34"/>
  <c r="T501" i="34"/>
  <c r="U501" i="34"/>
  <c r="W501" i="34"/>
  <c r="Y501" i="34"/>
  <c r="Z501" i="34"/>
  <c r="N502" i="34"/>
  <c r="O502" i="34"/>
  <c r="S502" i="34"/>
  <c r="T502" i="34"/>
  <c r="U502" i="34"/>
  <c r="W502" i="34"/>
  <c r="Y502" i="34"/>
  <c r="Z502" i="34"/>
  <c r="N503" i="34"/>
  <c r="O503" i="34"/>
  <c r="S503" i="34"/>
  <c r="T503" i="34"/>
  <c r="U503" i="34"/>
  <c r="W503" i="34"/>
  <c r="Y503" i="34"/>
  <c r="Z503" i="34"/>
  <c r="N504" i="34"/>
  <c r="O504" i="34"/>
  <c r="S504" i="34"/>
  <c r="T504" i="34"/>
  <c r="U504" i="34"/>
  <c r="W504" i="34"/>
  <c r="Y504" i="34"/>
  <c r="Z504" i="34"/>
  <c r="N505" i="34"/>
  <c r="O505" i="34"/>
  <c r="S505" i="34"/>
  <c r="T505" i="34"/>
  <c r="U505" i="34"/>
  <c r="W505" i="34"/>
  <c r="Y505" i="34"/>
  <c r="Z505" i="34"/>
  <c r="N506" i="34"/>
  <c r="O506" i="34"/>
  <c r="S506" i="34"/>
  <c r="T506" i="34"/>
  <c r="U506" i="34"/>
  <c r="W506" i="34"/>
  <c r="Y506" i="34"/>
  <c r="Z506" i="34"/>
  <c r="N507" i="34"/>
  <c r="O507" i="34"/>
  <c r="S507" i="34"/>
  <c r="T507" i="34"/>
  <c r="U507" i="34"/>
  <c r="W507" i="34"/>
  <c r="Y507" i="34"/>
  <c r="Z507" i="34"/>
  <c r="N508" i="34"/>
  <c r="O508" i="34"/>
  <c r="S508" i="34"/>
  <c r="T508" i="34"/>
  <c r="U508" i="34"/>
  <c r="W508" i="34"/>
  <c r="Y508" i="34"/>
  <c r="Z508" i="34"/>
  <c r="N509" i="34"/>
  <c r="O509" i="34"/>
  <c r="S509" i="34"/>
  <c r="T509" i="34"/>
  <c r="U509" i="34"/>
  <c r="W509" i="34"/>
  <c r="Y509" i="34"/>
  <c r="Z509" i="34"/>
  <c r="N510" i="34"/>
  <c r="O510" i="34"/>
  <c r="S510" i="34"/>
  <c r="T510" i="34"/>
  <c r="U510" i="34"/>
  <c r="W510" i="34"/>
  <c r="Y510" i="34"/>
  <c r="Z510" i="34"/>
  <c r="N511" i="34"/>
  <c r="O511" i="34"/>
  <c r="S511" i="34"/>
  <c r="T511" i="34"/>
  <c r="U511" i="34"/>
  <c r="W511" i="34"/>
  <c r="Y511" i="34"/>
  <c r="Z511" i="34"/>
  <c r="N512" i="34"/>
  <c r="O512" i="34"/>
  <c r="S512" i="34"/>
  <c r="T512" i="34"/>
  <c r="U512" i="34"/>
  <c r="W512" i="34"/>
  <c r="Y512" i="34"/>
  <c r="Z512" i="34"/>
  <c r="N513" i="34"/>
  <c r="O513" i="34"/>
  <c r="S513" i="34"/>
  <c r="T513" i="34"/>
  <c r="U513" i="34"/>
  <c r="W513" i="34"/>
  <c r="Y513" i="34"/>
  <c r="Z513" i="34"/>
  <c r="N514" i="34"/>
  <c r="O514" i="34"/>
  <c r="S514" i="34"/>
  <c r="T514" i="34"/>
  <c r="U514" i="34"/>
  <c r="W514" i="34"/>
  <c r="Y514" i="34"/>
  <c r="Z514" i="34"/>
  <c r="N515" i="34"/>
  <c r="O515" i="34"/>
  <c r="S515" i="34"/>
  <c r="T515" i="34"/>
  <c r="U515" i="34"/>
  <c r="W515" i="34"/>
  <c r="Y515" i="34"/>
  <c r="Z515" i="34"/>
  <c r="N516" i="34"/>
  <c r="O516" i="34"/>
  <c r="S516" i="34"/>
  <c r="T516" i="34"/>
  <c r="U516" i="34"/>
  <c r="W516" i="34"/>
  <c r="Y516" i="34"/>
  <c r="Z516" i="34"/>
  <c r="N517" i="34"/>
  <c r="O517" i="34"/>
  <c r="S517" i="34"/>
  <c r="T517" i="34"/>
  <c r="U517" i="34"/>
  <c r="W517" i="34"/>
  <c r="Y517" i="34"/>
  <c r="Z517" i="34"/>
  <c r="N518" i="34"/>
  <c r="O518" i="34"/>
  <c r="S518" i="34"/>
  <c r="T518" i="34"/>
  <c r="U518" i="34"/>
  <c r="W518" i="34"/>
  <c r="Y518" i="34"/>
  <c r="Z518" i="34"/>
  <c r="N519" i="34"/>
  <c r="O519" i="34"/>
  <c r="S519" i="34"/>
  <c r="T519" i="34"/>
  <c r="U519" i="34"/>
  <c r="W519" i="34"/>
  <c r="Y519" i="34"/>
  <c r="Z519" i="34"/>
  <c r="N520" i="34"/>
  <c r="O520" i="34"/>
  <c r="S520" i="34"/>
  <c r="T520" i="34"/>
  <c r="U520" i="34"/>
  <c r="W520" i="34"/>
  <c r="Y520" i="34"/>
  <c r="Z520" i="34"/>
  <c r="N521" i="34"/>
  <c r="O521" i="34"/>
  <c r="S521" i="34"/>
  <c r="T521" i="34"/>
  <c r="U521" i="34"/>
  <c r="W521" i="34"/>
  <c r="Y521" i="34"/>
  <c r="Z521" i="34"/>
  <c r="N522" i="34"/>
  <c r="O522" i="34"/>
  <c r="S522" i="34"/>
  <c r="T522" i="34"/>
  <c r="U522" i="34"/>
  <c r="W522" i="34"/>
  <c r="Y522" i="34"/>
  <c r="Z522" i="34"/>
  <c r="N523" i="34"/>
  <c r="O523" i="34"/>
  <c r="S523" i="34"/>
  <c r="T523" i="34"/>
  <c r="U523" i="34"/>
  <c r="W523" i="34"/>
  <c r="Y523" i="34"/>
  <c r="Z523" i="34"/>
  <c r="N524" i="34"/>
  <c r="O524" i="34"/>
  <c r="S524" i="34"/>
  <c r="T524" i="34"/>
  <c r="U524" i="34"/>
  <c r="W524" i="34"/>
  <c r="Y524" i="34"/>
  <c r="Z524" i="34"/>
  <c r="N525" i="34"/>
  <c r="O525" i="34"/>
  <c r="S525" i="34"/>
  <c r="T525" i="34"/>
  <c r="U525" i="34"/>
  <c r="W525" i="34"/>
  <c r="Y525" i="34"/>
  <c r="Z525" i="34"/>
  <c r="N526" i="34"/>
  <c r="O526" i="34"/>
  <c r="S526" i="34"/>
  <c r="T526" i="34"/>
  <c r="U526" i="34"/>
  <c r="W526" i="34"/>
  <c r="Y526" i="34"/>
  <c r="Z526" i="34"/>
  <c r="N527" i="34"/>
  <c r="O527" i="34"/>
  <c r="S527" i="34"/>
  <c r="T527" i="34"/>
  <c r="U527" i="34"/>
  <c r="W527" i="34"/>
  <c r="Y527" i="34"/>
  <c r="Z527" i="34"/>
  <c r="N528" i="34"/>
  <c r="O528" i="34"/>
  <c r="S528" i="34"/>
  <c r="T528" i="34"/>
  <c r="U528" i="34"/>
  <c r="W528" i="34"/>
  <c r="Y528" i="34"/>
  <c r="Z528" i="34"/>
  <c r="N529" i="34"/>
  <c r="O529" i="34"/>
  <c r="S529" i="34"/>
  <c r="T529" i="34"/>
  <c r="U529" i="34"/>
  <c r="W529" i="34"/>
  <c r="Y529" i="34"/>
  <c r="Z529" i="34"/>
  <c r="N530" i="34"/>
  <c r="O530" i="34"/>
  <c r="S530" i="34"/>
  <c r="T530" i="34"/>
  <c r="U530" i="34"/>
  <c r="W530" i="34"/>
  <c r="Y530" i="34"/>
  <c r="Z530" i="34"/>
  <c r="N531" i="34"/>
  <c r="O531" i="34"/>
  <c r="S531" i="34"/>
  <c r="T531" i="34"/>
  <c r="U531" i="34"/>
  <c r="W531" i="34"/>
  <c r="Y531" i="34"/>
  <c r="Z531" i="34"/>
  <c r="N532" i="34"/>
  <c r="O532" i="34"/>
  <c r="S532" i="34"/>
  <c r="T532" i="34"/>
  <c r="U532" i="34"/>
  <c r="W532" i="34"/>
  <c r="Y532" i="34"/>
  <c r="Z532" i="34"/>
  <c r="N533" i="34"/>
  <c r="O533" i="34"/>
  <c r="S533" i="34"/>
  <c r="T533" i="34"/>
  <c r="U533" i="34"/>
  <c r="W533" i="34"/>
  <c r="Y533" i="34"/>
  <c r="Z533" i="34"/>
  <c r="N534" i="34"/>
  <c r="O534" i="34"/>
  <c r="S534" i="34"/>
  <c r="T534" i="34"/>
  <c r="U534" i="34"/>
  <c r="W534" i="34"/>
  <c r="Y534" i="34"/>
  <c r="Z534" i="34"/>
  <c r="N535" i="34"/>
  <c r="O535" i="34"/>
  <c r="S535" i="34"/>
  <c r="T535" i="34"/>
  <c r="U535" i="34"/>
  <c r="W535" i="34"/>
  <c r="Y535" i="34"/>
  <c r="Z535" i="34"/>
  <c r="N536" i="34"/>
  <c r="O536" i="34"/>
  <c r="S536" i="34"/>
  <c r="T536" i="34"/>
  <c r="U536" i="34"/>
  <c r="W536" i="34"/>
  <c r="Y536" i="34"/>
  <c r="Z536" i="34"/>
  <c r="N537" i="34"/>
  <c r="O537" i="34"/>
  <c r="S537" i="34"/>
  <c r="T537" i="34"/>
  <c r="U537" i="34"/>
  <c r="W537" i="34"/>
  <c r="Y537" i="34"/>
  <c r="Z537" i="34"/>
  <c r="N538" i="34"/>
  <c r="O538" i="34"/>
  <c r="S538" i="34"/>
  <c r="T538" i="34"/>
  <c r="U538" i="34"/>
  <c r="W538" i="34"/>
  <c r="Y538" i="34"/>
  <c r="Z538" i="34"/>
  <c r="N539" i="34"/>
  <c r="O539" i="34"/>
  <c r="S539" i="34"/>
  <c r="T539" i="34"/>
  <c r="U539" i="34"/>
  <c r="W539" i="34"/>
  <c r="Y539" i="34"/>
  <c r="Z539" i="34"/>
  <c r="N540" i="34"/>
  <c r="O540" i="34"/>
  <c r="S540" i="34"/>
  <c r="T540" i="34"/>
  <c r="U540" i="34"/>
  <c r="W540" i="34"/>
  <c r="Y540" i="34"/>
  <c r="Z540" i="34"/>
  <c r="N541" i="34"/>
  <c r="O541" i="34"/>
  <c r="S541" i="34"/>
  <c r="T541" i="34"/>
  <c r="U541" i="34"/>
  <c r="W541" i="34"/>
  <c r="Y541" i="34"/>
  <c r="Z541" i="34"/>
  <c r="N542" i="34"/>
  <c r="O542" i="34"/>
  <c r="S542" i="34"/>
  <c r="T542" i="34"/>
  <c r="U542" i="34"/>
  <c r="W542" i="34"/>
  <c r="Y542" i="34"/>
  <c r="Z542" i="34"/>
  <c r="N543" i="34"/>
  <c r="O543" i="34"/>
  <c r="S543" i="34"/>
  <c r="T543" i="34"/>
  <c r="U543" i="34"/>
  <c r="W543" i="34"/>
  <c r="Y543" i="34"/>
  <c r="Z543" i="34"/>
  <c r="N544" i="34"/>
  <c r="O544" i="34"/>
  <c r="S544" i="34"/>
  <c r="T544" i="34"/>
  <c r="U544" i="34"/>
  <c r="W544" i="34"/>
  <c r="Y544" i="34"/>
  <c r="Z544" i="34"/>
  <c r="N545" i="34"/>
  <c r="O545" i="34"/>
  <c r="S545" i="34"/>
  <c r="T545" i="34"/>
  <c r="U545" i="34"/>
  <c r="W545" i="34"/>
  <c r="Y545" i="34"/>
  <c r="Z545" i="34"/>
  <c r="N546" i="34"/>
  <c r="O546" i="34"/>
  <c r="S546" i="34"/>
  <c r="T546" i="34"/>
  <c r="U546" i="34"/>
  <c r="W546" i="34"/>
  <c r="Y546" i="34"/>
  <c r="Z546" i="34"/>
  <c r="N547" i="34"/>
  <c r="O547" i="34"/>
  <c r="S547" i="34"/>
  <c r="T547" i="34"/>
  <c r="U547" i="34"/>
  <c r="W547" i="34"/>
  <c r="Y547" i="34"/>
  <c r="Z547" i="34"/>
  <c r="N548" i="34"/>
  <c r="O548" i="34"/>
  <c r="S548" i="34"/>
  <c r="T548" i="34"/>
  <c r="U548" i="34"/>
  <c r="W548" i="34"/>
  <c r="Y548" i="34"/>
  <c r="Z548" i="34"/>
  <c r="N549" i="34"/>
  <c r="O549" i="34"/>
  <c r="S549" i="34"/>
  <c r="T549" i="34"/>
  <c r="U549" i="34"/>
  <c r="W549" i="34"/>
  <c r="Y549" i="34"/>
  <c r="Z549" i="34"/>
  <c r="N550" i="34"/>
  <c r="O550" i="34"/>
  <c r="S550" i="34"/>
  <c r="T550" i="34"/>
  <c r="U550" i="34"/>
  <c r="W550" i="34"/>
  <c r="Y550" i="34"/>
  <c r="Z550" i="34"/>
  <c r="N551" i="34"/>
  <c r="O551" i="34"/>
  <c r="S551" i="34"/>
  <c r="T551" i="34"/>
  <c r="U551" i="34"/>
  <c r="W551" i="34"/>
  <c r="Y551" i="34"/>
  <c r="Z551" i="34"/>
  <c r="N552" i="34"/>
  <c r="O552" i="34"/>
  <c r="S552" i="34"/>
  <c r="T552" i="34"/>
  <c r="U552" i="34"/>
  <c r="W552" i="34"/>
  <c r="Y552" i="34"/>
  <c r="Z552" i="34"/>
  <c r="N553" i="34"/>
  <c r="O553" i="34"/>
  <c r="S553" i="34"/>
  <c r="T553" i="34"/>
  <c r="U553" i="34"/>
  <c r="W553" i="34"/>
  <c r="Y553" i="34"/>
  <c r="Z553" i="34"/>
  <c r="N554" i="34"/>
  <c r="O554" i="34"/>
  <c r="S554" i="34"/>
  <c r="T554" i="34"/>
  <c r="U554" i="34"/>
  <c r="W554" i="34"/>
  <c r="Y554" i="34"/>
  <c r="Z554" i="34"/>
  <c r="N555" i="34"/>
  <c r="O555" i="34"/>
  <c r="S555" i="34"/>
  <c r="T555" i="34"/>
  <c r="U555" i="34"/>
  <c r="W555" i="34"/>
  <c r="Y555" i="34"/>
  <c r="Z555" i="34"/>
  <c r="N556" i="34"/>
  <c r="O556" i="34"/>
  <c r="S556" i="34"/>
  <c r="T556" i="34"/>
  <c r="U556" i="34"/>
  <c r="W556" i="34"/>
  <c r="Y556" i="34"/>
  <c r="Z556" i="34"/>
  <c r="N557" i="34"/>
  <c r="O557" i="34"/>
  <c r="S557" i="34"/>
  <c r="T557" i="34"/>
  <c r="U557" i="34"/>
  <c r="W557" i="34"/>
  <c r="Y557" i="34"/>
  <c r="Z557" i="34"/>
  <c r="N558" i="34"/>
  <c r="O558" i="34"/>
  <c r="S558" i="34"/>
  <c r="T558" i="34"/>
  <c r="U558" i="34"/>
  <c r="W558" i="34"/>
  <c r="Y558" i="34"/>
  <c r="Z558" i="34"/>
  <c r="N559" i="34"/>
  <c r="O559" i="34"/>
  <c r="S559" i="34"/>
  <c r="T559" i="34"/>
  <c r="U559" i="34"/>
  <c r="W559" i="34"/>
  <c r="Y559" i="34"/>
  <c r="Z559" i="34"/>
  <c r="N560" i="34"/>
  <c r="O560" i="34"/>
  <c r="S560" i="34"/>
  <c r="T560" i="34"/>
  <c r="U560" i="34"/>
  <c r="W560" i="34"/>
  <c r="Y560" i="34"/>
  <c r="Z560" i="34"/>
  <c r="N561" i="34"/>
  <c r="O561" i="34"/>
  <c r="S561" i="34"/>
  <c r="T561" i="34"/>
  <c r="U561" i="34"/>
  <c r="W561" i="34"/>
  <c r="Y561" i="34"/>
  <c r="Z561" i="34"/>
  <c r="N562" i="34"/>
  <c r="O562" i="34"/>
  <c r="S562" i="34"/>
  <c r="T562" i="34"/>
  <c r="U562" i="34"/>
  <c r="W562" i="34"/>
  <c r="Y562" i="34"/>
  <c r="Z562" i="34"/>
  <c r="N563" i="34"/>
  <c r="O563" i="34"/>
  <c r="S563" i="34"/>
  <c r="T563" i="34"/>
  <c r="U563" i="34"/>
  <c r="W563" i="34"/>
  <c r="Y563" i="34"/>
  <c r="Z563" i="34"/>
  <c r="N564" i="34"/>
  <c r="O564" i="34"/>
  <c r="S564" i="34"/>
  <c r="T564" i="34"/>
  <c r="U564" i="34"/>
  <c r="W564" i="34"/>
  <c r="Y564" i="34"/>
  <c r="Z564" i="34"/>
  <c r="N565" i="34"/>
  <c r="O565" i="34"/>
  <c r="S565" i="34"/>
  <c r="T565" i="34"/>
  <c r="U565" i="34"/>
  <c r="W565" i="34"/>
  <c r="Y565" i="34"/>
  <c r="Z565" i="34"/>
  <c r="N566" i="34"/>
  <c r="O566" i="34"/>
  <c r="S566" i="34"/>
  <c r="T566" i="34"/>
  <c r="U566" i="34"/>
  <c r="W566" i="34"/>
  <c r="Y566" i="34"/>
  <c r="Z566" i="34"/>
  <c r="N567" i="34"/>
  <c r="O567" i="34"/>
  <c r="S567" i="34"/>
  <c r="T567" i="34"/>
  <c r="U567" i="34"/>
  <c r="W567" i="34"/>
  <c r="Y567" i="34"/>
  <c r="Z567" i="34"/>
  <c r="N568" i="34"/>
  <c r="O568" i="34"/>
  <c r="S568" i="34"/>
  <c r="T568" i="34"/>
  <c r="U568" i="34"/>
  <c r="W568" i="34"/>
  <c r="Y568" i="34"/>
  <c r="Z568" i="34"/>
  <c r="N569" i="34"/>
  <c r="O569" i="34"/>
  <c r="S569" i="34"/>
  <c r="T569" i="34"/>
  <c r="U569" i="34"/>
  <c r="W569" i="34"/>
  <c r="Y569" i="34"/>
  <c r="Z569" i="34"/>
  <c r="N570" i="34"/>
  <c r="O570" i="34"/>
  <c r="S570" i="34"/>
  <c r="T570" i="34"/>
  <c r="U570" i="34"/>
  <c r="W570" i="34"/>
  <c r="Y570" i="34"/>
  <c r="Z570" i="34"/>
  <c r="N571" i="34"/>
  <c r="O571" i="34"/>
  <c r="S571" i="34"/>
  <c r="T571" i="34"/>
  <c r="U571" i="34"/>
  <c r="W571" i="34"/>
  <c r="Y571" i="34"/>
  <c r="Z571" i="34"/>
  <c r="N572" i="34"/>
  <c r="O572" i="34"/>
  <c r="S572" i="34"/>
  <c r="T572" i="34"/>
  <c r="U572" i="34"/>
  <c r="W572" i="34"/>
  <c r="Y572" i="34"/>
  <c r="Z572" i="34"/>
  <c r="N573" i="34"/>
  <c r="O573" i="34"/>
  <c r="S573" i="34"/>
  <c r="T573" i="34"/>
  <c r="U573" i="34"/>
  <c r="W573" i="34"/>
  <c r="Y573" i="34"/>
  <c r="Z573" i="34"/>
  <c r="N574" i="34"/>
  <c r="O574" i="34"/>
  <c r="S574" i="34"/>
  <c r="T574" i="34"/>
  <c r="U574" i="34"/>
  <c r="W574" i="34"/>
  <c r="Y574" i="34"/>
  <c r="Z574" i="34"/>
  <c r="N575" i="34"/>
  <c r="O575" i="34"/>
  <c r="S575" i="34"/>
  <c r="T575" i="34"/>
  <c r="U575" i="34"/>
  <c r="W575" i="34"/>
  <c r="Y575" i="34"/>
  <c r="Z575" i="34"/>
  <c r="N576" i="34"/>
  <c r="O576" i="34"/>
  <c r="S576" i="34"/>
  <c r="T576" i="34"/>
  <c r="U576" i="34"/>
  <c r="W576" i="34"/>
  <c r="Y576" i="34"/>
  <c r="Z576" i="34"/>
  <c r="N577" i="34"/>
  <c r="O577" i="34"/>
  <c r="S577" i="34"/>
  <c r="T577" i="34"/>
  <c r="U577" i="34"/>
  <c r="W577" i="34"/>
  <c r="Y577" i="34"/>
  <c r="Z577" i="34"/>
  <c r="N578" i="34"/>
  <c r="O578" i="34"/>
  <c r="S578" i="34"/>
  <c r="T578" i="34"/>
  <c r="U578" i="34"/>
  <c r="W578" i="34"/>
  <c r="Y578" i="34"/>
  <c r="Z578" i="34"/>
  <c r="N579" i="34"/>
  <c r="O579" i="34"/>
  <c r="S579" i="34"/>
  <c r="T579" i="34"/>
  <c r="U579" i="34"/>
  <c r="W579" i="34"/>
  <c r="Y579" i="34"/>
  <c r="Z579" i="34"/>
  <c r="N580" i="34"/>
  <c r="O580" i="34"/>
  <c r="S580" i="34"/>
  <c r="T580" i="34"/>
  <c r="U580" i="34"/>
  <c r="W580" i="34"/>
  <c r="Y580" i="34"/>
  <c r="Z580" i="34"/>
  <c r="N581" i="34"/>
  <c r="O581" i="34"/>
  <c r="S581" i="34"/>
  <c r="T581" i="34"/>
  <c r="U581" i="34"/>
  <c r="W581" i="34"/>
  <c r="Y581" i="34"/>
  <c r="Z581" i="34"/>
  <c r="N582" i="34"/>
  <c r="O582" i="34"/>
  <c r="S582" i="34"/>
  <c r="T582" i="34"/>
  <c r="U582" i="34"/>
  <c r="W582" i="34"/>
  <c r="Y582" i="34"/>
  <c r="Z582" i="34"/>
  <c r="N583" i="34"/>
  <c r="O583" i="34"/>
  <c r="S583" i="34"/>
  <c r="T583" i="34"/>
  <c r="U583" i="34"/>
  <c r="W583" i="34"/>
  <c r="Y583" i="34"/>
  <c r="Z583" i="34"/>
  <c r="N584" i="34"/>
  <c r="O584" i="34"/>
  <c r="S584" i="34"/>
  <c r="T584" i="34"/>
  <c r="U584" i="34"/>
  <c r="W584" i="34"/>
  <c r="Y584" i="34"/>
  <c r="Z584" i="34"/>
  <c r="N585" i="34"/>
  <c r="O585" i="34"/>
  <c r="S585" i="34"/>
  <c r="T585" i="34"/>
  <c r="U585" i="34"/>
  <c r="W585" i="34"/>
  <c r="Y585" i="34"/>
  <c r="Z585" i="34"/>
  <c r="N586" i="34"/>
  <c r="O586" i="34"/>
  <c r="S586" i="34"/>
  <c r="T586" i="34"/>
  <c r="U586" i="34"/>
  <c r="W586" i="34"/>
  <c r="Y586" i="34"/>
  <c r="Z586" i="34"/>
  <c r="N587" i="34"/>
  <c r="O587" i="34"/>
  <c r="S587" i="34"/>
  <c r="T587" i="34"/>
  <c r="U587" i="34"/>
  <c r="W587" i="34"/>
  <c r="Y587" i="34"/>
  <c r="Z587" i="34"/>
  <c r="N588" i="34"/>
  <c r="O588" i="34"/>
  <c r="S588" i="34"/>
  <c r="T588" i="34"/>
  <c r="U588" i="34"/>
  <c r="W588" i="34"/>
  <c r="Y588" i="34"/>
  <c r="Z588" i="34"/>
  <c r="N589" i="34"/>
  <c r="O589" i="34"/>
  <c r="S589" i="34"/>
  <c r="T589" i="34"/>
  <c r="U589" i="34"/>
  <c r="W589" i="34"/>
  <c r="Y589" i="34"/>
  <c r="Z589" i="34"/>
  <c r="N590" i="34"/>
  <c r="O590" i="34"/>
  <c r="S590" i="34"/>
  <c r="T590" i="34"/>
  <c r="U590" i="34"/>
  <c r="W590" i="34"/>
  <c r="Y590" i="34"/>
  <c r="Z590" i="34"/>
  <c r="N591" i="34"/>
  <c r="O591" i="34"/>
  <c r="S591" i="34"/>
  <c r="T591" i="34"/>
  <c r="U591" i="34"/>
  <c r="W591" i="34"/>
  <c r="Y591" i="34"/>
  <c r="Z591" i="34"/>
  <c r="N592" i="34"/>
  <c r="O592" i="34"/>
  <c r="S592" i="34"/>
  <c r="T592" i="34"/>
  <c r="U592" i="34"/>
  <c r="W592" i="34"/>
  <c r="Y592" i="34"/>
  <c r="Z592" i="34"/>
  <c r="N593" i="34"/>
  <c r="O593" i="34"/>
  <c r="S593" i="34"/>
  <c r="T593" i="34"/>
  <c r="U593" i="34"/>
  <c r="W593" i="34"/>
  <c r="Y593" i="34"/>
  <c r="Z593" i="34"/>
  <c r="N594" i="34"/>
  <c r="O594" i="34"/>
  <c r="S594" i="34"/>
  <c r="T594" i="34"/>
  <c r="U594" i="34"/>
  <c r="W594" i="34"/>
  <c r="Y594" i="34"/>
  <c r="Z594" i="34"/>
  <c r="N595" i="34"/>
  <c r="O595" i="34"/>
  <c r="S595" i="34"/>
  <c r="T595" i="34"/>
  <c r="U595" i="34"/>
  <c r="W595" i="34"/>
  <c r="Y595" i="34"/>
  <c r="Z595" i="34"/>
  <c r="N596" i="34"/>
  <c r="O596" i="34"/>
  <c r="S596" i="34"/>
  <c r="T596" i="34"/>
  <c r="U596" i="34"/>
  <c r="W596" i="34"/>
  <c r="Y596" i="34"/>
  <c r="Z596" i="34"/>
  <c r="N597" i="34"/>
  <c r="O597" i="34"/>
  <c r="S597" i="34"/>
  <c r="T597" i="34"/>
  <c r="U597" i="34"/>
  <c r="W597" i="34"/>
  <c r="Y597" i="34"/>
  <c r="Z597" i="34"/>
  <c r="N598" i="34"/>
  <c r="O598" i="34"/>
  <c r="S598" i="34"/>
  <c r="T598" i="34"/>
  <c r="U598" i="34"/>
  <c r="W598" i="34"/>
  <c r="Y598" i="34"/>
  <c r="Z598" i="34"/>
  <c r="N599" i="34"/>
  <c r="O599" i="34"/>
  <c r="S599" i="34"/>
  <c r="T599" i="34"/>
  <c r="U599" i="34"/>
  <c r="W599" i="34"/>
  <c r="Y599" i="34"/>
  <c r="Z599" i="34"/>
  <c r="N600" i="34"/>
  <c r="O600" i="34"/>
  <c r="S600" i="34"/>
  <c r="T600" i="34"/>
  <c r="U600" i="34"/>
  <c r="W600" i="34"/>
  <c r="Y600" i="34"/>
  <c r="Z600" i="34"/>
  <c r="N601" i="34"/>
  <c r="O601" i="34"/>
  <c r="S601" i="34"/>
  <c r="T601" i="34"/>
  <c r="U601" i="34"/>
  <c r="W601" i="34"/>
  <c r="Y601" i="34"/>
  <c r="Z601" i="34"/>
  <c r="N602" i="34"/>
  <c r="O602" i="34"/>
  <c r="S602" i="34"/>
  <c r="T602" i="34"/>
  <c r="U602" i="34"/>
  <c r="W602" i="34"/>
  <c r="Y602" i="34"/>
  <c r="Z602" i="34"/>
  <c r="N603" i="34"/>
  <c r="O603" i="34"/>
  <c r="S603" i="34"/>
  <c r="T603" i="34"/>
  <c r="U603" i="34"/>
  <c r="W603" i="34"/>
  <c r="Y603" i="34"/>
  <c r="Z603" i="34"/>
  <c r="N604" i="34"/>
  <c r="O604" i="34"/>
  <c r="S604" i="34"/>
  <c r="T604" i="34"/>
  <c r="U604" i="34"/>
  <c r="W604" i="34"/>
  <c r="Y604" i="34"/>
  <c r="Z604" i="34"/>
  <c r="N605" i="34"/>
  <c r="O605" i="34"/>
  <c r="S605" i="34"/>
  <c r="T605" i="34"/>
  <c r="U605" i="34"/>
  <c r="W605" i="34"/>
  <c r="Y605" i="34"/>
  <c r="Z605" i="34"/>
  <c r="N606" i="34"/>
  <c r="O606" i="34"/>
  <c r="S606" i="34"/>
  <c r="T606" i="34"/>
  <c r="U606" i="34"/>
  <c r="W606" i="34"/>
  <c r="Y606" i="34"/>
  <c r="Z606" i="34"/>
  <c r="N607" i="34"/>
  <c r="O607" i="34"/>
  <c r="S607" i="34"/>
  <c r="T607" i="34"/>
  <c r="U607" i="34"/>
  <c r="W607" i="34"/>
  <c r="Y607" i="34"/>
  <c r="Z607" i="34"/>
  <c r="N608" i="34"/>
  <c r="O608" i="34"/>
  <c r="S608" i="34"/>
  <c r="T608" i="34"/>
  <c r="U608" i="34"/>
  <c r="W608" i="34"/>
  <c r="Y608" i="34"/>
  <c r="Z608" i="34"/>
  <c r="N609" i="34"/>
  <c r="O609" i="34"/>
  <c r="S609" i="34"/>
  <c r="T609" i="34"/>
  <c r="U609" i="34"/>
  <c r="W609" i="34"/>
  <c r="Y609" i="34"/>
  <c r="Z609" i="34"/>
  <c r="N610" i="34"/>
  <c r="O610" i="34"/>
  <c r="S610" i="34"/>
  <c r="T610" i="34"/>
  <c r="U610" i="34"/>
  <c r="W610" i="34"/>
  <c r="Y610" i="34"/>
  <c r="Z610" i="34"/>
  <c r="N611" i="34"/>
  <c r="O611" i="34"/>
  <c r="S611" i="34"/>
  <c r="T611" i="34"/>
  <c r="U611" i="34"/>
  <c r="W611" i="34"/>
  <c r="Y611" i="34"/>
  <c r="Z611" i="34"/>
  <c r="N612" i="34"/>
  <c r="O612" i="34"/>
  <c r="S612" i="34"/>
  <c r="T612" i="34"/>
  <c r="U612" i="34"/>
  <c r="W612" i="34"/>
  <c r="Y612" i="34"/>
  <c r="Z612" i="34"/>
  <c r="N613" i="34"/>
  <c r="O613" i="34"/>
  <c r="S613" i="34"/>
  <c r="T613" i="34"/>
  <c r="U613" i="34"/>
  <c r="W613" i="34"/>
  <c r="Y613" i="34"/>
  <c r="Z613" i="34"/>
  <c r="N614" i="34"/>
  <c r="O614" i="34"/>
  <c r="S614" i="34"/>
  <c r="T614" i="34"/>
  <c r="U614" i="34"/>
  <c r="W614" i="34"/>
  <c r="Y614" i="34"/>
  <c r="Z614" i="34"/>
  <c r="N615" i="34"/>
  <c r="O615" i="34"/>
  <c r="S615" i="34"/>
  <c r="T615" i="34"/>
  <c r="U615" i="34"/>
  <c r="W615" i="34"/>
  <c r="Y615" i="34"/>
  <c r="Z615" i="34"/>
  <c r="N616" i="34"/>
  <c r="O616" i="34"/>
  <c r="S616" i="34"/>
  <c r="T616" i="34"/>
  <c r="U616" i="34"/>
  <c r="W616" i="34"/>
  <c r="Y616" i="34"/>
  <c r="Z616" i="34"/>
  <c r="N617" i="34"/>
  <c r="O617" i="34"/>
  <c r="S617" i="34"/>
  <c r="T617" i="34"/>
  <c r="U617" i="34"/>
  <c r="W617" i="34"/>
  <c r="Y617" i="34"/>
  <c r="Z617" i="34"/>
  <c r="N618" i="34"/>
  <c r="O618" i="34"/>
  <c r="S618" i="34"/>
  <c r="T618" i="34"/>
  <c r="U618" i="34"/>
  <c r="W618" i="34"/>
  <c r="Y618" i="34"/>
  <c r="Z618" i="34"/>
  <c r="N619" i="34"/>
  <c r="O619" i="34"/>
  <c r="S619" i="34"/>
  <c r="T619" i="34"/>
  <c r="U619" i="34"/>
  <c r="W619" i="34"/>
  <c r="Y619" i="34"/>
  <c r="Z619" i="34"/>
  <c r="N620" i="34"/>
  <c r="O620" i="34"/>
  <c r="S620" i="34"/>
  <c r="T620" i="34"/>
  <c r="U620" i="34"/>
  <c r="W620" i="34"/>
  <c r="Y620" i="34"/>
  <c r="Z620" i="34"/>
  <c r="N621" i="34"/>
  <c r="O621" i="34"/>
  <c r="S621" i="34"/>
  <c r="T621" i="34"/>
  <c r="U621" i="34"/>
  <c r="W621" i="34"/>
  <c r="Y621" i="34"/>
  <c r="Z621" i="34"/>
  <c r="N622" i="34"/>
  <c r="O622" i="34"/>
  <c r="S622" i="34"/>
  <c r="T622" i="34"/>
  <c r="U622" i="34"/>
  <c r="W622" i="34"/>
  <c r="Y622" i="34"/>
  <c r="Z622" i="34"/>
  <c r="N623" i="34"/>
  <c r="O623" i="34"/>
  <c r="S623" i="34"/>
  <c r="T623" i="34"/>
  <c r="U623" i="34"/>
  <c r="W623" i="34"/>
  <c r="Y623" i="34"/>
  <c r="Z623" i="34"/>
  <c r="N624" i="34"/>
  <c r="O624" i="34"/>
  <c r="S624" i="34"/>
  <c r="T624" i="34"/>
  <c r="U624" i="34"/>
  <c r="W624" i="34"/>
  <c r="Y624" i="34"/>
  <c r="Z624" i="34"/>
  <c r="N625" i="34"/>
  <c r="O625" i="34"/>
  <c r="S625" i="34"/>
  <c r="T625" i="34"/>
  <c r="U625" i="34"/>
  <c r="W625" i="34"/>
  <c r="Y625" i="34"/>
  <c r="Z625" i="34"/>
  <c r="N626" i="34"/>
  <c r="O626" i="34"/>
  <c r="S626" i="34"/>
  <c r="T626" i="34"/>
  <c r="U626" i="34"/>
  <c r="W626" i="34"/>
  <c r="Y626" i="34"/>
  <c r="Z626" i="34"/>
  <c r="N627" i="34"/>
  <c r="O627" i="34"/>
  <c r="S627" i="34"/>
  <c r="T627" i="34"/>
  <c r="U627" i="34"/>
  <c r="W627" i="34"/>
  <c r="Y627" i="34"/>
  <c r="Z627" i="34"/>
  <c r="N628" i="34"/>
  <c r="O628" i="34"/>
  <c r="S628" i="34"/>
  <c r="T628" i="34"/>
  <c r="U628" i="34"/>
  <c r="W628" i="34"/>
  <c r="Y628" i="34"/>
  <c r="Z628" i="34"/>
  <c r="N629" i="34"/>
  <c r="O629" i="34"/>
  <c r="S629" i="34"/>
  <c r="T629" i="34"/>
  <c r="U629" i="34"/>
  <c r="W629" i="34"/>
  <c r="Y629" i="34"/>
  <c r="Z629" i="34"/>
  <c r="N630" i="34"/>
  <c r="O630" i="34"/>
  <c r="S630" i="34"/>
  <c r="T630" i="34"/>
  <c r="U630" i="34"/>
  <c r="W630" i="34"/>
  <c r="Y630" i="34"/>
  <c r="Z630" i="34"/>
  <c r="N631" i="34"/>
  <c r="O631" i="34"/>
  <c r="S631" i="34"/>
  <c r="T631" i="34"/>
  <c r="U631" i="34"/>
  <c r="W631" i="34"/>
  <c r="Y631" i="34"/>
  <c r="Z631" i="34"/>
  <c r="N632" i="34"/>
  <c r="O632" i="34"/>
  <c r="S632" i="34"/>
  <c r="T632" i="34"/>
  <c r="U632" i="34"/>
  <c r="W632" i="34"/>
  <c r="Y632" i="34"/>
  <c r="Z632" i="34"/>
  <c r="N633" i="34"/>
  <c r="O633" i="34"/>
  <c r="S633" i="34"/>
  <c r="T633" i="34"/>
  <c r="U633" i="34"/>
  <c r="W633" i="34"/>
  <c r="Y633" i="34"/>
  <c r="Z633" i="34"/>
  <c r="N634" i="34"/>
  <c r="O634" i="34"/>
  <c r="S634" i="34"/>
  <c r="T634" i="34"/>
  <c r="U634" i="34"/>
  <c r="W634" i="34"/>
  <c r="Y634" i="34"/>
  <c r="Z634" i="34"/>
  <c r="N635" i="34"/>
  <c r="O635" i="34"/>
  <c r="S635" i="34"/>
  <c r="T635" i="34"/>
  <c r="U635" i="34"/>
  <c r="W635" i="34"/>
  <c r="Y635" i="34"/>
  <c r="Z635" i="34"/>
  <c r="N636" i="34"/>
  <c r="O636" i="34"/>
  <c r="S636" i="34"/>
  <c r="T636" i="34"/>
  <c r="U636" i="34"/>
  <c r="W636" i="34"/>
  <c r="Y636" i="34"/>
  <c r="Z636" i="34"/>
  <c r="N637" i="34"/>
  <c r="O637" i="34"/>
  <c r="S637" i="34"/>
  <c r="T637" i="34"/>
  <c r="U637" i="34"/>
  <c r="W637" i="34"/>
  <c r="Y637" i="34"/>
  <c r="Z637" i="34"/>
  <c r="N638" i="34"/>
  <c r="O638" i="34"/>
  <c r="S638" i="34"/>
  <c r="T638" i="34"/>
  <c r="U638" i="34"/>
  <c r="W638" i="34"/>
  <c r="Y638" i="34"/>
  <c r="Z638" i="34"/>
  <c r="N639" i="34"/>
  <c r="O639" i="34"/>
  <c r="S639" i="34"/>
  <c r="T639" i="34"/>
  <c r="U639" i="34"/>
  <c r="W639" i="34"/>
  <c r="Y639" i="34"/>
  <c r="Z639" i="34"/>
  <c r="N640" i="34"/>
  <c r="O640" i="34"/>
  <c r="S640" i="34"/>
  <c r="T640" i="34"/>
  <c r="U640" i="34"/>
  <c r="W640" i="34"/>
  <c r="Y640" i="34"/>
  <c r="Z640" i="34"/>
  <c r="N641" i="34"/>
  <c r="O641" i="34"/>
  <c r="S641" i="34"/>
  <c r="T641" i="34"/>
  <c r="U641" i="34"/>
  <c r="W641" i="34"/>
  <c r="Y641" i="34"/>
  <c r="Z641" i="34"/>
  <c r="N642" i="34"/>
  <c r="O642" i="34"/>
  <c r="S642" i="34"/>
  <c r="T642" i="34"/>
  <c r="U642" i="34"/>
  <c r="W642" i="34"/>
  <c r="Y642" i="34"/>
  <c r="Z642" i="34"/>
  <c r="N643" i="34"/>
  <c r="O643" i="34"/>
  <c r="S643" i="34"/>
  <c r="T643" i="34"/>
  <c r="U643" i="34"/>
  <c r="W643" i="34"/>
  <c r="Y643" i="34"/>
  <c r="Z643" i="34"/>
  <c r="N644" i="34"/>
  <c r="O644" i="34"/>
  <c r="S644" i="34"/>
  <c r="T644" i="34"/>
  <c r="U644" i="34"/>
  <c r="W644" i="34"/>
  <c r="Y644" i="34"/>
  <c r="Z644" i="34"/>
  <c r="N645" i="34"/>
  <c r="O645" i="34"/>
  <c r="S645" i="34"/>
  <c r="T645" i="34"/>
  <c r="U645" i="34"/>
  <c r="W645" i="34"/>
  <c r="Y645" i="34"/>
  <c r="Z645" i="34"/>
  <c r="N646" i="34"/>
  <c r="O646" i="34"/>
  <c r="S646" i="34"/>
  <c r="T646" i="34"/>
  <c r="U646" i="34"/>
  <c r="W646" i="34"/>
  <c r="Y646" i="34"/>
  <c r="Z646" i="34"/>
  <c r="N647" i="34"/>
  <c r="O647" i="34"/>
  <c r="S647" i="34"/>
  <c r="T647" i="34"/>
  <c r="U647" i="34"/>
  <c r="W647" i="34"/>
  <c r="Y647" i="34"/>
  <c r="Z647" i="34"/>
  <c r="N648" i="34"/>
  <c r="O648" i="34"/>
  <c r="S648" i="34"/>
  <c r="T648" i="34"/>
  <c r="U648" i="34"/>
  <c r="W648" i="34"/>
  <c r="Y648" i="34"/>
  <c r="Z648" i="34"/>
  <c r="N649" i="34"/>
  <c r="O649" i="34"/>
  <c r="S649" i="34"/>
  <c r="T649" i="34"/>
  <c r="U649" i="34"/>
  <c r="W649" i="34"/>
  <c r="Y649" i="34"/>
  <c r="Z649" i="34"/>
  <c r="N650" i="34"/>
  <c r="O650" i="34"/>
  <c r="S650" i="34"/>
  <c r="T650" i="34"/>
  <c r="U650" i="34"/>
  <c r="W650" i="34"/>
  <c r="Y650" i="34"/>
  <c r="Z650" i="34"/>
  <c r="N651" i="34"/>
  <c r="O651" i="34"/>
  <c r="S651" i="34"/>
  <c r="T651" i="34"/>
  <c r="U651" i="34"/>
  <c r="W651" i="34"/>
  <c r="Y651" i="34"/>
  <c r="Z651" i="34"/>
  <c r="N652" i="34"/>
  <c r="O652" i="34"/>
  <c r="S652" i="34"/>
  <c r="T652" i="34"/>
  <c r="U652" i="34"/>
  <c r="W652" i="34"/>
  <c r="Y652" i="34"/>
  <c r="Z652" i="34"/>
  <c r="N653" i="34"/>
  <c r="O653" i="34"/>
  <c r="S653" i="34"/>
  <c r="T653" i="34"/>
  <c r="U653" i="34"/>
  <c r="W653" i="34"/>
  <c r="Y653" i="34"/>
  <c r="Z653" i="34"/>
  <c r="N654" i="34"/>
  <c r="O654" i="34"/>
  <c r="S654" i="34"/>
  <c r="T654" i="34"/>
  <c r="U654" i="34"/>
  <c r="W654" i="34"/>
  <c r="Y654" i="34"/>
  <c r="Z654" i="34"/>
  <c r="N655" i="34"/>
  <c r="O655" i="34"/>
  <c r="S655" i="34"/>
  <c r="T655" i="34"/>
  <c r="U655" i="34"/>
  <c r="W655" i="34"/>
  <c r="Y655" i="34"/>
  <c r="Z655" i="34"/>
  <c r="N656" i="34"/>
  <c r="O656" i="34"/>
  <c r="S656" i="34"/>
  <c r="T656" i="34"/>
  <c r="U656" i="34"/>
  <c r="W656" i="34"/>
  <c r="Y656" i="34"/>
  <c r="Z656" i="34"/>
  <c r="N657" i="34"/>
  <c r="O657" i="34"/>
  <c r="S657" i="34"/>
  <c r="T657" i="34"/>
  <c r="U657" i="34"/>
  <c r="W657" i="34"/>
  <c r="Y657" i="34"/>
  <c r="Z657" i="34"/>
  <c r="N658" i="34"/>
  <c r="O658" i="34"/>
  <c r="S658" i="34"/>
  <c r="T658" i="34"/>
  <c r="U658" i="34"/>
  <c r="W658" i="34"/>
  <c r="Y658" i="34"/>
  <c r="Z658" i="34"/>
  <c r="N659" i="34"/>
  <c r="O659" i="34"/>
  <c r="S659" i="34"/>
  <c r="T659" i="34"/>
  <c r="U659" i="34"/>
  <c r="W659" i="34"/>
  <c r="Y659" i="34"/>
  <c r="Z659" i="34"/>
  <c r="N660" i="34"/>
  <c r="O660" i="34"/>
  <c r="S660" i="34"/>
  <c r="T660" i="34"/>
  <c r="U660" i="34"/>
  <c r="W660" i="34"/>
  <c r="Y660" i="34"/>
  <c r="Z660" i="34"/>
  <c r="N661" i="34"/>
  <c r="O661" i="34"/>
  <c r="S661" i="34"/>
  <c r="T661" i="34"/>
  <c r="U661" i="34"/>
  <c r="W661" i="34"/>
  <c r="Y661" i="34"/>
  <c r="Z661" i="34"/>
  <c r="N662" i="34"/>
  <c r="O662" i="34"/>
  <c r="S662" i="34"/>
  <c r="T662" i="34"/>
  <c r="U662" i="34"/>
  <c r="W662" i="34"/>
  <c r="Y662" i="34"/>
  <c r="Z662" i="34"/>
  <c r="N663" i="34"/>
  <c r="O663" i="34"/>
  <c r="S663" i="34"/>
  <c r="T663" i="34"/>
  <c r="U663" i="34"/>
  <c r="W663" i="34"/>
  <c r="Y663" i="34"/>
  <c r="Z663" i="34"/>
  <c r="N664" i="34"/>
  <c r="O664" i="34"/>
  <c r="S664" i="34"/>
  <c r="T664" i="34"/>
  <c r="U664" i="34"/>
  <c r="W664" i="34"/>
  <c r="Y664" i="34"/>
  <c r="Z664" i="34"/>
  <c r="N665" i="34"/>
  <c r="O665" i="34"/>
  <c r="S665" i="34"/>
  <c r="T665" i="34"/>
  <c r="U665" i="34"/>
  <c r="W665" i="34"/>
  <c r="Y665" i="34"/>
  <c r="Z665" i="34"/>
  <c r="N666" i="34"/>
  <c r="O666" i="34"/>
  <c r="S666" i="34"/>
  <c r="T666" i="34"/>
  <c r="U666" i="34"/>
  <c r="W666" i="34"/>
  <c r="Y666" i="34"/>
  <c r="Z666" i="34"/>
  <c r="N667" i="34"/>
  <c r="O667" i="34"/>
  <c r="S667" i="34"/>
  <c r="T667" i="34"/>
  <c r="U667" i="34"/>
  <c r="W667" i="34"/>
  <c r="Y667" i="34"/>
  <c r="Z667" i="34"/>
  <c r="N668" i="34"/>
  <c r="O668" i="34"/>
  <c r="S668" i="34"/>
  <c r="T668" i="34"/>
  <c r="U668" i="34"/>
  <c r="W668" i="34"/>
  <c r="Y668" i="34"/>
  <c r="Z668" i="34"/>
  <c r="N669" i="34"/>
  <c r="O669" i="34"/>
  <c r="S669" i="34"/>
  <c r="T669" i="34"/>
  <c r="U669" i="34"/>
  <c r="W669" i="34"/>
  <c r="Y669" i="34"/>
  <c r="Z669" i="34"/>
  <c r="N670" i="34"/>
  <c r="O670" i="34"/>
  <c r="S670" i="34"/>
  <c r="T670" i="34"/>
  <c r="U670" i="34"/>
  <c r="W670" i="34"/>
  <c r="Y670" i="34"/>
  <c r="Z670" i="34"/>
  <c r="N671" i="34"/>
  <c r="O671" i="34"/>
  <c r="S671" i="34"/>
  <c r="T671" i="34"/>
  <c r="U671" i="34"/>
  <c r="W671" i="34"/>
  <c r="Y671" i="34"/>
  <c r="Z671" i="34"/>
  <c r="N672" i="34"/>
  <c r="O672" i="34"/>
  <c r="S672" i="34"/>
  <c r="T672" i="34"/>
  <c r="U672" i="34"/>
  <c r="W672" i="34"/>
  <c r="Y672" i="34"/>
  <c r="Z672" i="34"/>
  <c r="N673" i="34"/>
  <c r="O673" i="34"/>
  <c r="S673" i="34"/>
  <c r="T673" i="34"/>
  <c r="U673" i="34"/>
  <c r="W673" i="34"/>
  <c r="Y673" i="34"/>
  <c r="Z673" i="34"/>
  <c r="N674" i="34"/>
  <c r="O674" i="34"/>
  <c r="S674" i="34"/>
  <c r="T674" i="34"/>
  <c r="U674" i="34"/>
  <c r="W674" i="34"/>
  <c r="Y674" i="34"/>
  <c r="Z674" i="34"/>
  <c r="N675" i="34"/>
  <c r="O675" i="34"/>
  <c r="S675" i="34"/>
  <c r="T675" i="34"/>
  <c r="U675" i="34"/>
  <c r="W675" i="34"/>
  <c r="Y675" i="34"/>
  <c r="Z675" i="34"/>
  <c r="N676" i="34"/>
  <c r="O676" i="34"/>
  <c r="S676" i="34"/>
  <c r="T676" i="34"/>
  <c r="U676" i="34"/>
  <c r="W676" i="34"/>
  <c r="Y676" i="34"/>
  <c r="Z676" i="34"/>
  <c r="N677" i="34"/>
  <c r="O677" i="34"/>
  <c r="S677" i="34"/>
  <c r="T677" i="34"/>
  <c r="U677" i="34"/>
  <c r="W677" i="34"/>
  <c r="Y677" i="34"/>
  <c r="Z677" i="34"/>
  <c r="N678" i="34"/>
  <c r="O678" i="34"/>
  <c r="S678" i="34"/>
  <c r="T678" i="34"/>
  <c r="U678" i="34"/>
  <c r="W678" i="34"/>
  <c r="Y678" i="34"/>
  <c r="Z678" i="34"/>
  <c r="N679" i="34"/>
  <c r="O679" i="34"/>
  <c r="S679" i="34"/>
  <c r="T679" i="34"/>
  <c r="U679" i="34"/>
  <c r="W679" i="34"/>
  <c r="Y679" i="34"/>
  <c r="Z679" i="34"/>
  <c r="N680" i="34"/>
  <c r="O680" i="34"/>
  <c r="S680" i="34"/>
  <c r="T680" i="34"/>
  <c r="U680" i="34"/>
  <c r="W680" i="34"/>
  <c r="Y680" i="34"/>
  <c r="Z680" i="34"/>
  <c r="N681" i="34"/>
  <c r="O681" i="34"/>
  <c r="S681" i="34"/>
  <c r="T681" i="34"/>
  <c r="U681" i="34"/>
  <c r="W681" i="34"/>
  <c r="Y681" i="34"/>
  <c r="Z681" i="34"/>
  <c r="N682" i="34"/>
  <c r="O682" i="34"/>
  <c r="S682" i="34"/>
  <c r="T682" i="34"/>
  <c r="U682" i="34"/>
  <c r="W682" i="34"/>
  <c r="Y682" i="34"/>
  <c r="Z682" i="34"/>
  <c r="N683" i="34"/>
  <c r="O683" i="34"/>
  <c r="S683" i="34"/>
  <c r="T683" i="34"/>
  <c r="U683" i="34"/>
  <c r="W683" i="34"/>
  <c r="Y683" i="34"/>
  <c r="Z683" i="34"/>
  <c r="N684" i="34"/>
  <c r="O684" i="34"/>
  <c r="S684" i="34"/>
  <c r="T684" i="34"/>
  <c r="U684" i="34"/>
  <c r="W684" i="34"/>
  <c r="Y684" i="34"/>
  <c r="Z684" i="34"/>
  <c r="N685" i="34"/>
  <c r="O685" i="34"/>
  <c r="S685" i="34"/>
  <c r="T685" i="34"/>
  <c r="U685" i="34"/>
  <c r="W685" i="34"/>
  <c r="Y685" i="34"/>
  <c r="Z685" i="34"/>
  <c r="N686" i="34"/>
  <c r="O686" i="34"/>
  <c r="S686" i="34"/>
  <c r="T686" i="34"/>
  <c r="U686" i="34"/>
  <c r="W686" i="34"/>
  <c r="Y686" i="34"/>
  <c r="Z686" i="34"/>
  <c r="N687" i="34"/>
  <c r="O687" i="34"/>
  <c r="S687" i="34"/>
  <c r="T687" i="34"/>
  <c r="U687" i="34"/>
  <c r="W687" i="34"/>
  <c r="Y687" i="34"/>
  <c r="Z687" i="34"/>
  <c r="N688" i="34"/>
  <c r="O688" i="34"/>
  <c r="S688" i="34"/>
  <c r="T688" i="34"/>
  <c r="U688" i="34"/>
  <c r="W688" i="34"/>
  <c r="Y688" i="34"/>
  <c r="Z688" i="34"/>
  <c r="N689" i="34"/>
  <c r="O689" i="34"/>
  <c r="S689" i="34"/>
  <c r="T689" i="34"/>
  <c r="U689" i="34"/>
  <c r="W689" i="34"/>
  <c r="Y689" i="34"/>
  <c r="Z689" i="34"/>
  <c r="N690" i="34"/>
  <c r="O690" i="34"/>
  <c r="S690" i="34"/>
  <c r="T690" i="34"/>
  <c r="U690" i="34"/>
  <c r="W690" i="34"/>
  <c r="Y690" i="34"/>
  <c r="Z690" i="34"/>
  <c r="N691" i="34"/>
  <c r="O691" i="34"/>
  <c r="S691" i="34"/>
  <c r="T691" i="34"/>
  <c r="U691" i="34"/>
  <c r="W691" i="34"/>
  <c r="Y691" i="34"/>
  <c r="Z691" i="34"/>
  <c r="N692" i="34"/>
  <c r="O692" i="34"/>
  <c r="S692" i="34"/>
  <c r="T692" i="34"/>
  <c r="U692" i="34"/>
  <c r="W692" i="34"/>
  <c r="Y692" i="34"/>
  <c r="Z692" i="34"/>
  <c r="N693" i="34"/>
  <c r="O693" i="34"/>
  <c r="S693" i="34"/>
  <c r="T693" i="34"/>
  <c r="U693" i="34"/>
  <c r="W693" i="34"/>
  <c r="Y693" i="34"/>
  <c r="Z693" i="34"/>
  <c r="N694" i="34"/>
  <c r="O694" i="34"/>
  <c r="S694" i="34"/>
  <c r="T694" i="34"/>
  <c r="U694" i="34"/>
  <c r="W694" i="34"/>
  <c r="Y694" i="34"/>
  <c r="Z694" i="34"/>
  <c r="N695" i="34"/>
  <c r="O695" i="34"/>
  <c r="S695" i="34"/>
  <c r="T695" i="34"/>
  <c r="U695" i="34"/>
  <c r="W695" i="34"/>
  <c r="Y695" i="34"/>
  <c r="Z695" i="34"/>
  <c r="N696" i="34"/>
  <c r="O696" i="34"/>
  <c r="S696" i="34"/>
  <c r="T696" i="34"/>
  <c r="U696" i="34"/>
  <c r="W696" i="34"/>
  <c r="Y696" i="34"/>
  <c r="Z696" i="34"/>
  <c r="N697" i="34"/>
  <c r="O697" i="34"/>
  <c r="S697" i="34"/>
  <c r="T697" i="34"/>
  <c r="U697" i="34"/>
  <c r="W697" i="34"/>
  <c r="Y697" i="34"/>
  <c r="Z697" i="34"/>
  <c r="N698" i="34"/>
  <c r="O698" i="34"/>
  <c r="S698" i="34"/>
  <c r="T698" i="34"/>
  <c r="U698" i="34"/>
  <c r="W698" i="34"/>
  <c r="Y698" i="34"/>
  <c r="Z698" i="34"/>
  <c r="N699" i="34"/>
  <c r="O699" i="34"/>
  <c r="S699" i="34"/>
  <c r="T699" i="34"/>
  <c r="U699" i="34"/>
  <c r="W699" i="34"/>
  <c r="Y699" i="34"/>
  <c r="Z699" i="34"/>
  <c r="N700" i="34"/>
  <c r="O700" i="34"/>
  <c r="S700" i="34"/>
  <c r="T700" i="34"/>
  <c r="U700" i="34"/>
  <c r="W700" i="34"/>
  <c r="Y700" i="34"/>
  <c r="Z700" i="34"/>
  <c r="N701" i="34"/>
  <c r="O701" i="34"/>
  <c r="S701" i="34"/>
  <c r="T701" i="34"/>
  <c r="U701" i="34"/>
  <c r="W701" i="34"/>
  <c r="Y701" i="34"/>
  <c r="Z701" i="34"/>
  <c r="N702" i="34"/>
  <c r="O702" i="34"/>
  <c r="S702" i="34"/>
  <c r="T702" i="34"/>
  <c r="U702" i="34"/>
  <c r="W702" i="34"/>
  <c r="Y702" i="34"/>
  <c r="Z702" i="34"/>
  <c r="N703" i="34"/>
  <c r="O703" i="34"/>
  <c r="S703" i="34"/>
  <c r="T703" i="34"/>
  <c r="U703" i="34"/>
  <c r="W703" i="34"/>
  <c r="Y703" i="34"/>
  <c r="Z703" i="34"/>
  <c r="N704" i="34"/>
  <c r="O704" i="34"/>
  <c r="S704" i="34"/>
  <c r="T704" i="34"/>
  <c r="U704" i="34"/>
  <c r="W704" i="34"/>
  <c r="Y704" i="34"/>
  <c r="Z704" i="34"/>
  <c r="N705" i="34"/>
  <c r="O705" i="34"/>
  <c r="S705" i="34"/>
  <c r="T705" i="34"/>
  <c r="U705" i="34"/>
  <c r="W705" i="34"/>
  <c r="Y705" i="34"/>
  <c r="Z705" i="34"/>
  <c r="N706" i="34"/>
  <c r="O706" i="34"/>
  <c r="S706" i="34"/>
  <c r="T706" i="34"/>
  <c r="U706" i="34"/>
  <c r="W706" i="34"/>
  <c r="Y706" i="34"/>
  <c r="Z706" i="34"/>
  <c r="N707" i="34"/>
  <c r="O707" i="34"/>
  <c r="S707" i="34"/>
  <c r="T707" i="34"/>
  <c r="U707" i="34"/>
  <c r="W707" i="34"/>
  <c r="Y707" i="34"/>
  <c r="Z707" i="34"/>
  <c r="N708" i="34"/>
  <c r="O708" i="34"/>
  <c r="S708" i="34"/>
  <c r="T708" i="34"/>
  <c r="U708" i="34"/>
  <c r="W708" i="34"/>
  <c r="Y708" i="34"/>
  <c r="Z708" i="34"/>
  <c r="N709" i="34"/>
  <c r="O709" i="34"/>
  <c r="S709" i="34"/>
  <c r="T709" i="34"/>
  <c r="U709" i="34"/>
  <c r="W709" i="34"/>
  <c r="Y709" i="34"/>
  <c r="Z709" i="34"/>
  <c r="N710" i="34"/>
  <c r="O710" i="34"/>
  <c r="S710" i="34"/>
  <c r="T710" i="34"/>
  <c r="U710" i="34"/>
  <c r="W710" i="34"/>
  <c r="Y710" i="34"/>
  <c r="Z710" i="34"/>
  <c r="N711" i="34"/>
  <c r="O711" i="34"/>
  <c r="S711" i="34"/>
  <c r="T711" i="34"/>
  <c r="U711" i="34"/>
  <c r="W711" i="34"/>
  <c r="Y711" i="34"/>
  <c r="Z711" i="34"/>
  <c r="N712" i="34"/>
  <c r="O712" i="34"/>
  <c r="S712" i="34"/>
  <c r="T712" i="34"/>
  <c r="U712" i="34"/>
  <c r="W712" i="34"/>
  <c r="Y712" i="34"/>
  <c r="Z712" i="34"/>
  <c r="N713" i="34"/>
  <c r="O713" i="34"/>
  <c r="S713" i="34"/>
  <c r="T713" i="34"/>
  <c r="U713" i="34"/>
  <c r="W713" i="34"/>
  <c r="Y713" i="34"/>
  <c r="Z713" i="34"/>
  <c r="N714" i="34"/>
  <c r="O714" i="34"/>
  <c r="S714" i="34"/>
  <c r="T714" i="34"/>
  <c r="U714" i="34"/>
  <c r="W714" i="34"/>
  <c r="Y714" i="34"/>
  <c r="Z714" i="34"/>
  <c r="N715" i="34"/>
  <c r="O715" i="34"/>
  <c r="S715" i="34"/>
  <c r="T715" i="34"/>
  <c r="U715" i="34"/>
  <c r="W715" i="34"/>
  <c r="Y715" i="34"/>
  <c r="Z715" i="34"/>
  <c r="N716" i="34"/>
  <c r="O716" i="34"/>
  <c r="S716" i="34"/>
  <c r="T716" i="34"/>
  <c r="U716" i="34"/>
  <c r="W716" i="34"/>
  <c r="Y716" i="34"/>
  <c r="Z716" i="34"/>
  <c r="N717" i="34"/>
  <c r="O717" i="34"/>
  <c r="S717" i="34"/>
  <c r="T717" i="34"/>
  <c r="U717" i="34"/>
  <c r="W717" i="34"/>
  <c r="Y717" i="34"/>
  <c r="Z717" i="34"/>
  <c r="N718" i="34"/>
  <c r="O718" i="34"/>
  <c r="S718" i="34"/>
  <c r="T718" i="34"/>
  <c r="U718" i="34"/>
  <c r="W718" i="34"/>
  <c r="Y718" i="34"/>
  <c r="Z718" i="34"/>
  <c r="N719" i="34"/>
  <c r="O719" i="34"/>
  <c r="S719" i="34"/>
  <c r="T719" i="34"/>
  <c r="U719" i="34"/>
  <c r="W719" i="34"/>
  <c r="Y719" i="34"/>
  <c r="Z719" i="34"/>
  <c r="N720" i="34"/>
  <c r="O720" i="34"/>
  <c r="S720" i="34"/>
  <c r="T720" i="34"/>
  <c r="U720" i="34"/>
  <c r="W720" i="34"/>
  <c r="Y720" i="34"/>
  <c r="Z720" i="34"/>
  <c r="N721" i="34"/>
  <c r="O721" i="34"/>
  <c r="S721" i="34"/>
  <c r="T721" i="34"/>
  <c r="U721" i="34"/>
  <c r="W721" i="34"/>
  <c r="Y721" i="34"/>
  <c r="Z721" i="34"/>
  <c r="N722" i="34"/>
  <c r="O722" i="34"/>
  <c r="S722" i="34"/>
  <c r="T722" i="34"/>
  <c r="U722" i="34"/>
  <c r="W722" i="34"/>
  <c r="Y722" i="34"/>
  <c r="Z722" i="34"/>
  <c r="N723" i="34"/>
  <c r="O723" i="34"/>
  <c r="S723" i="34"/>
  <c r="T723" i="34"/>
  <c r="U723" i="34"/>
  <c r="W723" i="34"/>
  <c r="Y723" i="34"/>
  <c r="Z723" i="34"/>
  <c r="N724" i="34"/>
  <c r="O724" i="34"/>
  <c r="S724" i="34"/>
  <c r="T724" i="34"/>
  <c r="U724" i="34"/>
  <c r="W724" i="34"/>
  <c r="Y724" i="34"/>
  <c r="Z724" i="34"/>
  <c r="N725" i="34"/>
  <c r="O725" i="34"/>
  <c r="S725" i="34"/>
  <c r="T725" i="34"/>
  <c r="U725" i="34"/>
  <c r="W725" i="34"/>
  <c r="Y725" i="34"/>
  <c r="Z725" i="34"/>
  <c r="N726" i="34"/>
  <c r="O726" i="34"/>
  <c r="S726" i="34"/>
  <c r="T726" i="34"/>
  <c r="U726" i="34"/>
  <c r="W726" i="34"/>
  <c r="Y726" i="34"/>
  <c r="Z726" i="34"/>
  <c r="N727" i="34"/>
  <c r="O727" i="34"/>
  <c r="S727" i="34"/>
  <c r="T727" i="34"/>
  <c r="U727" i="34"/>
  <c r="W727" i="34"/>
  <c r="Y727" i="34"/>
  <c r="Z727" i="34"/>
  <c r="N728" i="34"/>
  <c r="O728" i="34"/>
  <c r="S728" i="34"/>
  <c r="T728" i="34"/>
  <c r="U728" i="34"/>
  <c r="W728" i="34"/>
  <c r="Y728" i="34"/>
  <c r="Z728" i="34"/>
  <c r="N729" i="34"/>
  <c r="O729" i="34"/>
  <c r="S729" i="34"/>
  <c r="T729" i="34"/>
  <c r="U729" i="34"/>
  <c r="W729" i="34"/>
  <c r="Y729" i="34"/>
  <c r="Z729" i="34"/>
  <c r="N730" i="34"/>
  <c r="O730" i="34"/>
  <c r="S730" i="34"/>
  <c r="T730" i="34"/>
  <c r="U730" i="34"/>
  <c r="W730" i="34"/>
  <c r="Y730" i="34"/>
  <c r="Z730" i="34"/>
  <c r="N731" i="34"/>
  <c r="O731" i="34"/>
  <c r="S731" i="34"/>
  <c r="T731" i="34"/>
  <c r="U731" i="34"/>
  <c r="W731" i="34"/>
  <c r="Y731" i="34"/>
  <c r="Z731" i="34"/>
  <c r="N732" i="34"/>
  <c r="O732" i="34"/>
  <c r="S732" i="34"/>
  <c r="T732" i="34"/>
  <c r="U732" i="34"/>
  <c r="W732" i="34"/>
  <c r="Y732" i="34"/>
  <c r="Z732" i="34"/>
  <c r="N733" i="34"/>
  <c r="O733" i="34"/>
  <c r="S733" i="34"/>
  <c r="T733" i="34"/>
  <c r="U733" i="34"/>
  <c r="W733" i="34"/>
  <c r="Y733" i="34"/>
  <c r="Z733" i="34"/>
  <c r="N734" i="34"/>
  <c r="O734" i="34"/>
  <c r="S734" i="34"/>
  <c r="T734" i="34"/>
  <c r="U734" i="34"/>
  <c r="W734" i="34"/>
  <c r="Y734" i="34"/>
  <c r="Z734" i="34"/>
  <c r="N735" i="34"/>
  <c r="O735" i="34"/>
  <c r="S735" i="34"/>
  <c r="T735" i="34"/>
  <c r="U735" i="34"/>
  <c r="W735" i="34"/>
  <c r="Y735" i="34"/>
  <c r="Z735" i="34"/>
  <c r="N736" i="34"/>
  <c r="O736" i="34"/>
  <c r="S736" i="34"/>
  <c r="T736" i="34"/>
  <c r="U736" i="34"/>
  <c r="W736" i="34"/>
  <c r="Y736" i="34"/>
  <c r="Z736" i="34"/>
  <c r="N737" i="34"/>
  <c r="O737" i="34"/>
  <c r="S737" i="34"/>
  <c r="T737" i="34"/>
  <c r="U737" i="34"/>
  <c r="W737" i="34"/>
  <c r="Y737" i="34"/>
  <c r="Z737" i="34"/>
  <c r="N738" i="34"/>
  <c r="O738" i="34"/>
  <c r="S738" i="34"/>
  <c r="T738" i="34"/>
  <c r="U738" i="34"/>
  <c r="W738" i="34"/>
  <c r="Y738" i="34"/>
  <c r="Z738" i="34"/>
  <c r="N739" i="34"/>
  <c r="O739" i="34"/>
  <c r="S739" i="34"/>
  <c r="T739" i="34"/>
  <c r="U739" i="34"/>
  <c r="W739" i="34"/>
  <c r="Y739" i="34"/>
  <c r="Z739" i="34"/>
  <c r="N740" i="34"/>
  <c r="O740" i="34"/>
  <c r="S740" i="34"/>
  <c r="T740" i="34"/>
  <c r="U740" i="34"/>
  <c r="W740" i="34"/>
  <c r="Y740" i="34"/>
  <c r="Z740" i="34"/>
  <c r="N741" i="34"/>
  <c r="O741" i="34"/>
  <c r="S741" i="34"/>
  <c r="T741" i="34"/>
  <c r="U741" i="34"/>
  <c r="W741" i="34"/>
  <c r="Y741" i="34"/>
  <c r="Z741" i="34"/>
  <c r="N742" i="34"/>
  <c r="O742" i="34"/>
  <c r="S742" i="34"/>
  <c r="T742" i="34"/>
  <c r="U742" i="34"/>
  <c r="W742" i="34"/>
  <c r="Y742" i="34"/>
  <c r="Z742" i="34"/>
  <c r="N743" i="34"/>
  <c r="O743" i="34"/>
  <c r="S743" i="34"/>
  <c r="T743" i="34"/>
  <c r="U743" i="34"/>
  <c r="W743" i="34"/>
  <c r="Y743" i="34"/>
  <c r="Z743" i="34"/>
  <c r="N744" i="34"/>
  <c r="O744" i="34"/>
  <c r="S744" i="34"/>
  <c r="T744" i="34"/>
  <c r="U744" i="34"/>
  <c r="W744" i="34"/>
  <c r="Y744" i="34"/>
  <c r="Z744" i="34"/>
  <c r="N745" i="34"/>
  <c r="O745" i="34"/>
  <c r="S745" i="34"/>
  <c r="T745" i="34"/>
  <c r="U745" i="34"/>
  <c r="W745" i="34"/>
  <c r="Y745" i="34"/>
  <c r="Z745" i="34"/>
  <c r="N746" i="34"/>
  <c r="O746" i="34"/>
  <c r="S746" i="34"/>
  <c r="T746" i="34"/>
  <c r="U746" i="34"/>
  <c r="W746" i="34"/>
  <c r="Y746" i="34"/>
  <c r="Z746" i="34"/>
  <c r="N747" i="34"/>
  <c r="O747" i="34"/>
  <c r="S747" i="34"/>
  <c r="T747" i="34"/>
  <c r="U747" i="34"/>
  <c r="W747" i="34"/>
  <c r="Y747" i="34"/>
  <c r="Z747" i="34"/>
  <c r="N748" i="34"/>
  <c r="O748" i="34"/>
  <c r="S748" i="34"/>
  <c r="T748" i="34"/>
  <c r="U748" i="34"/>
  <c r="W748" i="34"/>
  <c r="Y748" i="34"/>
  <c r="Z748" i="34"/>
  <c r="N749" i="34"/>
  <c r="O749" i="34"/>
  <c r="S749" i="34"/>
  <c r="T749" i="34"/>
  <c r="U749" i="34"/>
  <c r="W749" i="34"/>
  <c r="Y749" i="34"/>
  <c r="Z749" i="34"/>
  <c r="N750" i="34"/>
  <c r="O750" i="34"/>
  <c r="S750" i="34"/>
  <c r="T750" i="34"/>
  <c r="U750" i="34"/>
  <c r="W750" i="34"/>
  <c r="Y750" i="34"/>
  <c r="Z750" i="34"/>
  <c r="N751" i="34"/>
  <c r="O751" i="34"/>
  <c r="S751" i="34"/>
  <c r="T751" i="34"/>
  <c r="U751" i="34"/>
  <c r="W751" i="34"/>
  <c r="Y751" i="34"/>
  <c r="Z751" i="34"/>
  <c r="N752" i="34"/>
  <c r="O752" i="34"/>
  <c r="S752" i="34"/>
  <c r="T752" i="34"/>
  <c r="U752" i="34"/>
  <c r="W752" i="34"/>
  <c r="Y752" i="34"/>
  <c r="Z752" i="34"/>
  <c r="N753" i="34"/>
  <c r="O753" i="34"/>
  <c r="S753" i="34"/>
  <c r="T753" i="34"/>
  <c r="U753" i="34"/>
  <c r="W753" i="34"/>
  <c r="Y753" i="34"/>
  <c r="Z753" i="34"/>
  <c r="N754" i="34"/>
  <c r="O754" i="34"/>
  <c r="S754" i="34"/>
  <c r="T754" i="34"/>
  <c r="U754" i="34"/>
  <c r="W754" i="34"/>
  <c r="Y754" i="34"/>
  <c r="Z754" i="34"/>
  <c r="N755" i="34"/>
  <c r="O755" i="34"/>
  <c r="S755" i="34"/>
  <c r="T755" i="34"/>
  <c r="U755" i="34"/>
  <c r="W755" i="34"/>
  <c r="Y755" i="34"/>
  <c r="Z755" i="34"/>
  <c r="N756" i="34"/>
  <c r="O756" i="34"/>
  <c r="S756" i="34"/>
  <c r="T756" i="34"/>
  <c r="U756" i="34"/>
  <c r="W756" i="34"/>
  <c r="Y756" i="34"/>
  <c r="Z756" i="34"/>
  <c r="N757" i="34"/>
  <c r="O757" i="34"/>
  <c r="S757" i="34"/>
  <c r="T757" i="34"/>
  <c r="U757" i="34"/>
  <c r="W757" i="34"/>
  <c r="Y757" i="34"/>
  <c r="Z757" i="34"/>
  <c r="N758" i="34"/>
  <c r="O758" i="34"/>
  <c r="S758" i="34"/>
  <c r="T758" i="34"/>
  <c r="U758" i="34"/>
  <c r="W758" i="34"/>
  <c r="Y758" i="34"/>
  <c r="Z758" i="34"/>
  <c r="N759" i="34"/>
  <c r="O759" i="34"/>
  <c r="S759" i="34"/>
  <c r="T759" i="34"/>
  <c r="U759" i="34"/>
  <c r="W759" i="34"/>
  <c r="Y759" i="34"/>
  <c r="Z759" i="34"/>
  <c r="N760" i="34"/>
  <c r="O760" i="34"/>
  <c r="S760" i="34"/>
  <c r="T760" i="34"/>
  <c r="U760" i="34"/>
  <c r="W760" i="34"/>
  <c r="Y760" i="34"/>
  <c r="Z760" i="34"/>
  <c r="N761" i="34"/>
  <c r="O761" i="34"/>
  <c r="S761" i="34"/>
  <c r="T761" i="34"/>
  <c r="U761" i="34"/>
  <c r="W761" i="34"/>
  <c r="Y761" i="34"/>
  <c r="Z761" i="34"/>
  <c r="N762" i="34"/>
  <c r="O762" i="34"/>
  <c r="S762" i="34"/>
  <c r="T762" i="34"/>
  <c r="U762" i="34"/>
  <c r="W762" i="34"/>
  <c r="Y762" i="34"/>
  <c r="Z762" i="34"/>
  <c r="N763" i="34"/>
  <c r="O763" i="34"/>
  <c r="S763" i="34"/>
  <c r="T763" i="34"/>
  <c r="U763" i="34"/>
  <c r="W763" i="34"/>
  <c r="Y763" i="34"/>
  <c r="Z763" i="34"/>
  <c r="N764" i="34"/>
  <c r="O764" i="34"/>
  <c r="S764" i="34"/>
  <c r="T764" i="34"/>
  <c r="U764" i="34"/>
  <c r="W764" i="34"/>
  <c r="Y764" i="34"/>
  <c r="Z764" i="34"/>
  <c r="N765" i="34"/>
  <c r="O765" i="34"/>
  <c r="S765" i="34"/>
  <c r="T765" i="34"/>
  <c r="U765" i="34"/>
  <c r="W765" i="34"/>
  <c r="Y765" i="34"/>
  <c r="Z765" i="34"/>
  <c r="N766" i="34"/>
  <c r="O766" i="34"/>
  <c r="S766" i="34"/>
  <c r="T766" i="34"/>
  <c r="U766" i="34"/>
  <c r="W766" i="34"/>
  <c r="Y766" i="34"/>
  <c r="Z766" i="34"/>
  <c r="N767" i="34"/>
  <c r="O767" i="34"/>
  <c r="S767" i="34"/>
  <c r="T767" i="34"/>
  <c r="U767" i="34"/>
  <c r="W767" i="34"/>
  <c r="Y767" i="34"/>
  <c r="Z767" i="34"/>
  <c r="N768" i="34"/>
  <c r="O768" i="34"/>
  <c r="S768" i="34"/>
  <c r="T768" i="34"/>
  <c r="U768" i="34"/>
  <c r="W768" i="34"/>
  <c r="Y768" i="34"/>
  <c r="Z768" i="34"/>
  <c r="N769" i="34"/>
  <c r="O769" i="34"/>
  <c r="S769" i="34"/>
  <c r="T769" i="34"/>
  <c r="U769" i="34"/>
  <c r="W769" i="34"/>
  <c r="Y769" i="34"/>
  <c r="Z769" i="34"/>
  <c r="N770" i="34"/>
  <c r="O770" i="34"/>
  <c r="S770" i="34"/>
  <c r="T770" i="34"/>
  <c r="U770" i="34"/>
  <c r="W770" i="34"/>
  <c r="Y770" i="34"/>
  <c r="Z770" i="34"/>
  <c r="N771" i="34"/>
  <c r="O771" i="34"/>
  <c r="S771" i="34"/>
  <c r="T771" i="34"/>
  <c r="U771" i="34"/>
  <c r="W771" i="34"/>
  <c r="Y771" i="34"/>
  <c r="Z771" i="34"/>
  <c r="N772" i="34"/>
  <c r="O772" i="34"/>
  <c r="S772" i="34"/>
  <c r="T772" i="34"/>
  <c r="U772" i="34"/>
  <c r="W772" i="34"/>
  <c r="Y772" i="34"/>
  <c r="Z772" i="34"/>
  <c r="N773" i="34"/>
  <c r="O773" i="34"/>
  <c r="S773" i="34"/>
  <c r="T773" i="34"/>
  <c r="U773" i="34"/>
  <c r="W773" i="34"/>
  <c r="Y773" i="34"/>
  <c r="Z773" i="34"/>
  <c r="N774" i="34"/>
  <c r="O774" i="34"/>
  <c r="S774" i="34"/>
  <c r="T774" i="34"/>
  <c r="U774" i="34"/>
  <c r="W774" i="34"/>
  <c r="Y774" i="34"/>
  <c r="Z774" i="34"/>
  <c r="N775" i="34"/>
  <c r="O775" i="34"/>
  <c r="S775" i="34"/>
  <c r="T775" i="34"/>
  <c r="U775" i="34"/>
  <c r="W775" i="34"/>
  <c r="Y775" i="34"/>
  <c r="Z775" i="34"/>
  <c r="N776" i="34"/>
  <c r="O776" i="34"/>
  <c r="S776" i="34"/>
  <c r="T776" i="34"/>
  <c r="U776" i="34"/>
  <c r="W776" i="34"/>
  <c r="Y776" i="34"/>
  <c r="Z776" i="34"/>
  <c r="N777" i="34"/>
  <c r="O777" i="34"/>
  <c r="S777" i="34"/>
  <c r="T777" i="34"/>
  <c r="U777" i="34"/>
  <c r="W777" i="34"/>
  <c r="Y777" i="34"/>
  <c r="Z777" i="34"/>
  <c r="N778" i="34"/>
  <c r="O778" i="34"/>
  <c r="S778" i="34"/>
  <c r="T778" i="34"/>
  <c r="U778" i="34"/>
  <c r="W778" i="34"/>
  <c r="Y778" i="34"/>
  <c r="Z778" i="34"/>
  <c r="N779" i="34"/>
  <c r="O779" i="34"/>
  <c r="S779" i="34"/>
  <c r="T779" i="34"/>
  <c r="U779" i="34"/>
  <c r="W779" i="34"/>
  <c r="Y779" i="34"/>
  <c r="Z779" i="34"/>
  <c r="N780" i="34"/>
  <c r="O780" i="34"/>
  <c r="S780" i="34"/>
  <c r="T780" i="34"/>
  <c r="U780" i="34"/>
  <c r="W780" i="34"/>
  <c r="Y780" i="34"/>
  <c r="Z780" i="34"/>
  <c r="N781" i="34"/>
  <c r="O781" i="34"/>
  <c r="S781" i="34"/>
  <c r="T781" i="34"/>
  <c r="U781" i="34"/>
  <c r="W781" i="34"/>
  <c r="Y781" i="34"/>
  <c r="Z781" i="34"/>
  <c r="N782" i="34"/>
  <c r="O782" i="34"/>
  <c r="S782" i="34"/>
  <c r="T782" i="34"/>
  <c r="U782" i="34"/>
  <c r="W782" i="34"/>
  <c r="Y782" i="34"/>
  <c r="Z782" i="34"/>
  <c r="N783" i="34"/>
  <c r="O783" i="34"/>
  <c r="S783" i="34"/>
  <c r="T783" i="34"/>
  <c r="U783" i="34"/>
  <c r="W783" i="34"/>
  <c r="Y783" i="34"/>
  <c r="Z783" i="34"/>
  <c r="N784" i="34"/>
  <c r="O784" i="34"/>
  <c r="S784" i="34"/>
  <c r="T784" i="34"/>
  <c r="U784" i="34"/>
  <c r="W784" i="34"/>
  <c r="Y784" i="34"/>
  <c r="Z784" i="34"/>
  <c r="N785" i="34"/>
  <c r="O785" i="34"/>
  <c r="S785" i="34"/>
  <c r="T785" i="34"/>
  <c r="U785" i="34"/>
  <c r="W785" i="34"/>
  <c r="Y785" i="34"/>
  <c r="Z785" i="34"/>
  <c r="N786" i="34"/>
  <c r="O786" i="34"/>
  <c r="S786" i="34"/>
  <c r="T786" i="34"/>
  <c r="U786" i="34"/>
  <c r="W786" i="34"/>
  <c r="Y786" i="34"/>
  <c r="Z786" i="34"/>
  <c r="N787" i="34"/>
  <c r="O787" i="34"/>
  <c r="S787" i="34"/>
  <c r="T787" i="34"/>
  <c r="U787" i="34"/>
  <c r="W787" i="34"/>
  <c r="Y787" i="34"/>
  <c r="Z787" i="34"/>
  <c r="N788" i="34"/>
  <c r="O788" i="34"/>
  <c r="S788" i="34"/>
  <c r="T788" i="34"/>
  <c r="U788" i="34"/>
  <c r="W788" i="34"/>
  <c r="Y788" i="34"/>
  <c r="Z788" i="34"/>
  <c r="N789" i="34"/>
  <c r="O789" i="34"/>
  <c r="S789" i="34"/>
  <c r="T789" i="34"/>
  <c r="U789" i="34"/>
  <c r="W789" i="34"/>
  <c r="Y789" i="34"/>
  <c r="Z789" i="34"/>
  <c r="N790" i="34"/>
  <c r="O790" i="34"/>
  <c r="S790" i="34"/>
  <c r="T790" i="34"/>
  <c r="U790" i="34"/>
  <c r="W790" i="34"/>
  <c r="Y790" i="34"/>
  <c r="Z790" i="34"/>
  <c r="N791" i="34"/>
  <c r="O791" i="34"/>
  <c r="S791" i="34"/>
  <c r="T791" i="34"/>
  <c r="U791" i="34"/>
  <c r="W791" i="34"/>
  <c r="Y791" i="34"/>
  <c r="Z791" i="34"/>
  <c r="N792" i="34"/>
  <c r="O792" i="34"/>
  <c r="S792" i="34"/>
  <c r="T792" i="34"/>
  <c r="U792" i="34"/>
  <c r="W792" i="34"/>
  <c r="Y792" i="34"/>
  <c r="Z792" i="34"/>
  <c r="N793" i="34"/>
  <c r="O793" i="34"/>
  <c r="S793" i="34"/>
  <c r="T793" i="34"/>
  <c r="U793" i="34"/>
  <c r="W793" i="34"/>
  <c r="Y793" i="34"/>
  <c r="Z793" i="34"/>
  <c r="N794" i="34"/>
  <c r="O794" i="34"/>
  <c r="S794" i="34"/>
  <c r="T794" i="34"/>
  <c r="U794" i="34"/>
  <c r="W794" i="34"/>
  <c r="Y794" i="34"/>
  <c r="Z794" i="34"/>
  <c r="N795" i="34"/>
  <c r="O795" i="34"/>
  <c r="S795" i="34"/>
  <c r="T795" i="34"/>
  <c r="U795" i="34"/>
  <c r="W795" i="34"/>
  <c r="Y795" i="34"/>
  <c r="Z795" i="34"/>
  <c r="N796" i="34"/>
  <c r="O796" i="34"/>
  <c r="S796" i="34"/>
  <c r="T796" i="34"/>
  <c r="U796" i="34"/>
  <c r="W796" i="34"/>
  <c r="Y796" i="34"/>
  <c r="Z796" i="34"/>
  <c r="N797" i="34"/>
  <c r="O797" i="34"/>
  <c r="S797" i="34"/>
  <c r="T797" i="34"/>
  <c r="U797" i="34"/>
  <c r="W797" i="34"/>
  <c r="Y797" i="34"/>
  <c r="Z797" i="34"/>
  <c r="N798" i="34"/>
  <c r="O798" i="34"/>
  <c r="S798" i="34"/>
  <c r="T798" i="34"/>
  <c r="U798" i="34"/>
  <c r="W798" i="34"/>
  <c r="Y798" i="34"/>
  <c r="Z798" i="34"/>
  <c r="N799" i="34"/>
  <c r="O799" i="34"/>
  <c r="S799" i="34"/>
  <c r="T799" i="34"/>
  <c r="U799" i="34"/>
  <c r="W799" i="34"/>
  <c r="Y799" i="34"/>
  <c r="Z799" i="34"/>
  <c r="N800" i="34"/>
  <c r="O800" i="34"/>
  <c r="S800" i="34"/>
  <c r="T800" i="34"/>
  <c r="U800" i="34"/>
  <c r="W800" i="34"/>
  <c r="Y800" i="34"/>
  <c r="Z800" i="34"/>
  <c r="N801" i="34"/>
  <c r="O801" i="34"/>
  <c r="S801" i="34"/>
  <c r="T801" i="34"/>
  <c r="U801" i="34"/>
  <c r="W801" i="34"/>
  <c r="Y801" i="34"/>
  <c r="Z801" i="34"/>
  <c r="N802" i="34"/>
  <c r="O802" i="34"/>
  <c r="S802" i="34"/>
  <c r="T802" i="34"/>
  <c r="U802" i="34"/>
  <c r="W802" i="34"/>
  <c r="Y802" i="34"/>
  <c r="Z802" i="34"/>
  <c r="N803" i="34"/>
  <c r="O803" i="34"/>
  <c r="S803" i="34"/>
  <c r="T803" i="34"/>
  <c r="U803" i="34"/>
  <c r="W803" i="34"/>
  <c r="Y803" i="34"/>
  <c r="Z803" i="34"/>
  <c r="N804" i="34"/>
  <c r="O804" i="34"/>
  <c r="S804" i="34"/>
  <c r="T804" i="34"/>
  <c r="U804" i="34"/>
  <c r="W804" i="34"/>
  <c r="Y804" i="34"/>
  <c r="Z804" i="34"/>
  <c r="N805" i="34"/>
  <c r="O805" i="34"/>
  <c r="S805" i="34"/>
  <c r="T805" i="34"/>
  <c r="U805" i="34"/>
  <c r="W805" i="34"/>
  <c r="Y805" i="34"/>
  <c r="Z805" i="34"/>
  <c r="N806" i="34"/>
  <c r="O806" i="34"/>
  <c r="S806" i="34"/>
  <c r="T806" i="34"/>
  <c r="U806" i="34"/>
  <c r="W806" i="34"/>
  <c r="Y806" i="34"/>
  <c r="Z806" i="34"/>
  <c r="N807" i="34"/>
  <c r="O807" i="34"/>
  <c r="S807" i="34"/>
  <c r="T807" i="34"/>
  <c r="U807" i="34"/>
  <c r="W807" i="34"/>
  <c r="Y807" i="34"/>
  <c r="Z807" i="34"/>
  <c r="N808" i="34"/>
  <c r="O808" i="34"/>
  <c r="S808" i="34"/>
  <c r="T808" i="34"/>
  <c r="U808" i="34"/>
  <c r="W808" i="34"/>
  <c r="Y808" i="34"/>
  <c r="Z808" i="34"/>
  <c r="N809" i="34"/>
  <c r="O809" i="34"/>
  <c r="S809" i="34"/>
  <c r="T809" i="34"/>
  <c r="U809" i="34"/>
  <c r="W809" i="34"/>
  <c r="Y809" i="34"/>
  <c r="Z809" i="34"/>
  <c r="N810" i="34"/>
  <c r="O810" i="34"/>
  <c r="S810" i="34"/>
  <c r="T810" i="34"/>
  <c r="U810" i="34"/>
  <c r="W810" i="34"/>
  <c r="Y810" i="34"/>
  <c r="Z810" i="34"/>
  <c r="N811" i="34"/>
  <c r="O811" i="34"/>
  <c r="S811" i="34"/>
  <c r="T811" i="34"/>
  <c r="U811" i="34"/>
  <c r="W811" i="34"/>
  <c r="Y811" i="34"/>
  <c r="Z811" i="34"/>
  <c r="N812" i="34"/>
  <c r="O812" i="34"/>
  <c r="S812" i="34"/>
  <c r="T812" i="34"/>
  <c r="U812" i="34"/>
  <c r="W812" i="34"/>
  <c r="Y812" i="34"/>
  <c r="Z812" i="34"/>
  <c r="N813" i="34"/>
  <c r="O813" i="34"/>
  <c r="S813" i="34"/>
  <c r="T813" i="34"/>
  <c r="U813" i="34"/>
  <c r="W813" i="34"/>
  <c r="Y813" i="34"/>
  <c r="Z813" i="34"/>
  <c r="N814" i="34"/>
  <c r="O814" i="34"/>
  <c r="S814" i="34"/>
  <c r="T814" i="34"/>
  <c r="U814" i="34"/>
  <c r="W814" i="34"/>
  <c r="Y814" i="34"/>
  <c r="Z814" i="34"/>
  <c r="N815" i="34"/>
  <c r="O815" i="34"/>
  <c r="S815" i="34"/>
  <c r="T815" i="34"/>
  <c r="U815" i="34"/>
  <c r="W815" i="34"/>
  <c r="Y815" i="34"/>
  <c r="Z815" i="34"/>
  <c r="N816" i="34"/>
  <c r="O816" i="34"/>
  <c r="S816" i="34"/>
  <c r="T816" i="34"/>
  <c r="U816" i="34"/>
  <c r="W816" i="34"/>
  <c r="Y816" i="34"/>
  <c r="Z816" i="34"/>
  <c r="N817" i="34"/>
  <c r="O817" i="34"/>
  <c r="S817" i="34"/>
  <c r="T817" i="34"/>
  <c r="U817" i="34"/>
  <c r="W817" i="34"/>
  <c r="Y817" i="34"/>
  <c r="Z817" i="34"/>
  <c r="N818" i="34"/>
  <c r="O818" i="34"/>
  <c r="S818" i="34"/>
  <c r="T818" i="34"/>
  <c r="U818" i="34"/>
  <c r="W818" i="34"/>
  <c r="Y818" i="34"/>
  <c r="Z818" i="34"/>
  <c r="N819" i="34"/>
  <c r="O819" i="34"/>
  <c r="S819" i="34"/>
  <c r="T819" i="34"/>
  <c r="U819" i="34"/>
  <c r="W819" i="34"/>
  <c r="Y819" i="34"/>
  <c r="Z819" i="34"/>
  <c r="N820" i="34"/>
  <c r="O820" i="34"/>
  <c r="S820" i="34"/>
  <c r="T820" i="34"/>
  <c r="U820" i="34"/>
  <c r="W820" i="34"/>
  <c r="Y820" i="34"/>
  <c r="Z820" i="34"/>
  <c r="N821" i="34"/>
  <c r="O821" i="34"/>
  <c r="S821" i="34"/>
  <c r="T821" i="34"/>
  <c r="U821" i="34"/>
  <c r="W821" i="34"/>
  <c r="Y821" i="34"/>
  <c r="Z821" i="34"/>
  <c r="N822" i="34"/>
  <c r="O822" i="34"/>
  <c r="S822" i="34"/>
  <c r="T822" i="34"/>
  <c r="U822" i="34"/>
  <c r="W822" i="34"/>
  <c r="Y822" i="34"/>
  <c r="Z822" i="34"/>
  <c r="N823" i="34"/>
  <c r="O823" i="34"/>
  <c r="S823" i="34"/>
  <c r="T823" i="34"/>
  <c r="U823" i="34"/>
  <c r="W823" i="34"/>
  <c r="Y823" i="34"/>
  <c r="Z823" i="34"/>
  <c r="N824" i="34"/>
  <c r="O824" i="34"/>
  <c r="S824" i="34"/>
  <c r="T824" i="34"/>
  <c r="U824" i="34"/>
  <c r="W824" i="34"/>
  <c r="Y824" i="34"/>
  <c r="Z824" i="34"/>
  <c r="N825" i="34"/>
  <c r="O825" i="34"/>
  <c r="S825" i="34"/>
  <c r="T825" i="34"/>
  <c r="U825" i="34"/>
  <c r="W825" i="34"/>
  <c r="Y825" i="34"/>
  <c r="Z825" i="34"/>
  <c r="N826" i="34"/>
  <c r="O826" i="34"/>
  <c r="S826" i="34"/>
  <c r="T826" i="34"/>
  <c r="U826" i="34"/>
  <c r="W826" i="34"/>
  <c r="Y826" i="34"/>
  <c r="Z826" i="34"/>
  <c r="N827" i="34"/>
  <c r="O827" i="34"/>
  <c r="S827" i="34"/>
  <c r="T827" i="34"/>
  <c r="U827" i="34"/>
  <c r="W827" i="34"/>
  <c r="Y827" i="34"/>
  <c r="Z827" i="34"/>
  <c r="N828" i="34"/>
  <c r="O828" i="34"/>
  <c r="S828" i="34"/>
  <c r="T828" i="34"/>
  <c r="U828" i="34"/>
  <c r="W828" i="34"/>
  <c r="Y828" i="34"/>
  <c r="Z828" i="34"/>
  <c r="N829" i="34"/>
  <c r="O829" i="34"/>
  <c r="S829" i="34"/>
  <c r="T829" i="34"/>
  <c r="U829" i="34"/>
  <c r="W829" i="34"/>
  <c r="Y829" i="34"/>
  <c r="Z829" i="34"/>
  <c r="N830" i="34"/>
  <c r="O830" i="34"/>
  <c r="S830" i="34"/>
  <c r="T830" i="34"/>
  <c r="U830" i="34"/>
  <c r="W830" i="34"/>
  <c r="Y830" i="34"/>
  <c r="Z830" i="34"/>
  <c r="N831" i="34"/>
  <c r="O831" i="34"/>
  <c r="S831" i="34"/>
  <c r="T831" i="34"/>
  <c r="U831" i="34"/>
  <c r="W831" i="34"/>
  <c r="Y831" i="34"/>
  <c r="Z831" i="34"/>
  <c r="N832" i="34"/>
  <c r="O832" i="34"/>
  <c r="S832" i="34"/>
  <c r="T832" i="34"/>
  <c r="U832" i="34"/>
  <c r="W832" i="34"/>
  <c r="Y832" i="34"/>
  <c r="Z832" i="34"/>
  <c r="N833" i="34"/>
  <c r="O833" i="34"/>
  <c r="S833" i="34"/>
  <c r="T833" i="34"/>
  <c r="U833" i="34"/>
  <c r="W833" i="34"/>
  <c r="Y833" i="34"/>
  <c r="Z833" i="34"/>
  <c r="N834" i="34"/>
  <c r="O834" i="34"/>
  <c r="S834" i="34"/>
  <c r="T834" i="34"/>
  <c r="U834" i="34"/>
  <c r="W834" i="34"/>
  <c r="Y834" i="34"/>
  <c r="Z834" i="34"/>
  <c r="N835" i="34"/>
  <c r="O835" i="34"/>
  <c r="S835" i="34"/>
  <c r="T835" i="34"/>
  <c r="U835" i="34"/>
  <c r="W835" i="34"/>
  <c r="Y835" i="34"/>
  <c r="Z835" i="34"/>
  <c r="N836" i="34"/>
  <c r="O836" i="34"/>
  <c r="S836" i="34"/>
  <c r="T836" i="34"/>
  <c r="U836" i="34"/>
  <c r="W836" i="34"/>
  <c r="Y836" i="34"/>
  <c r="Z836" i="34"/>
  <c r="N837" i="34"/>
  <c r="O837" i="34"/>
  <c r="S837" i="34"/>
  <c r="T837" i="34"/>
  <c r="U837" i="34"/>
  <c r="W837" i="34"/>
  <c r="Y837" i="34"/>
  <c r="Z837" i="34"/>
  <c r="N838" i="34"/>
  <c r="O838" i="34"/>
  <c r="S838" i="34"/>
  <c r="T838" i="34"/>
  <c r="U838" i="34"/>
  <c r="W838" i="34"/>
  <c r="Y838" i="34"/>
  <c r="Z838" i="34"/>
  <c r="N839" i="34"/>
  <c r="O839" i="34"/>
  <c r="S839" i="34"/>
  <c r="T839" i="34"/>
  <c r="U839" i="34"/>
  <c r="W839" i="34"/>
  <c r="Y839" i="34"/>
  <c r="Z839" i="34"/>
  <c r="N840" i="34"/>
  <c r="O840" i="34"/>
  <c r="S840" i="34"/>
  <c r="T840" i="34"/>
  <c r="U840" i="34"/>
  <c r="W840" i="34"/>
  <c r="Y840" i="34"/>
  <c r="Z840" i="34"/>
  <c r="N841" i="34"/>
  <c r="O841" i="34"/>
  <c r="S841" i="34"/>
  <c r="T841" i="34"/>
  <c r="U841" i="34"/>
  <c r="W841" i="34"/>
  <c r="Y841" i="34"/>
  <c r="Z841" i="34"/>
  <c r="N842" i="34"/>
  <c r="O842" i="34"/>
  <c r="S842" i="34"/>
  <c r="T842" i="34"/>
  <c r="U842" i="34"/>
  <c r="W842" i="34"/>
  <c r="Y842" i="34"/>
  <c r="Z842" i="34"/>
  <c r="N843" i="34"/>
  <c r="O843" i="34"/>
  <c r="S843" i="34"/>
  <c r="T843" i="34"/>
  <c r="U843" i="34"/>
  <c r="W843" i="34"/>
  <c r="Y843" i="34"/>
  <c r="Z843" i="34"/>
  <c r="N844" i="34"/>
  <c r="O844" i="34"/>
  <c r="S844" i="34"/>
  <c r="T844" i="34"/>
  <c r="U844" i="34"/>
  <c r="W844" i="34"/>
  <c r="Y844" i="34"/>
  <c r="Z844" i="34"/>
  <c r="N845" i="34"/>
  <c r="O845" i="34"/>
  <c r="S845" i="34"/>
  <c r="T845" i="34"/>
  <c r="U845" i="34"/>
  <c r="W845" i="34"/>
  <c r="Y845" i="34"/>
  <c r="Z845" i="34"/>
  <c r="N846" i="34"/>
  <c r="O846" i="34"/>
  <c r="S846" i="34"/>
  <c r="T846" i="34"/>
  <c r="U846" i="34"/>
  <c r="W846" i="34"/>
  <c r="Y846" i="34"/>
  <c r="Z846" i="34"/>
  <c r="N847" i="34"/>
  <c r="O847" i="34"/>
  <c r="S847" i="34"/>
  <c r="T847" i="34"/>
  <c r="U847" i="34"/>
  <c r="W847" i="34"/>
  <c r="Y847" i="34"/>
  <c r="Z847" i="34"/>
  <c r="N848" i="34"/>
  <c r="O848" i="34"/>
  <c r="S848" i="34"/>
  <c r="T848" i="34"/>
  <c r="U848" i="34"/>
  <c r="W848" i="34"/>
  <c r="Y848" i="34"/>
  <c r="Z848" i="34"/>
  <c r="N849" i="34"/>
  <c r="O849" i="34"/>
  <c r="S849" i="34"/>
  <c r="T849" i="34"/>
  <c r="U849" i="34"/>
  <c r="W849" i="34"/>
  <c r="Y849" i="34"/>
  <c r="Z849" i="34"/>
  <c r="N850" i="34"/>
  <c r="O850" i="34"/>
  <c r="S850" i="34"/>
  <c r="T850" i="34"/>
  <c r="U850" i="34"/>
  <c r="W850" i="34"/>
  <c r="Y850" i="34"/>
  <c r="Z850" i="34"/>
  <c r="N851" i="34"/>
  <c r="O851" i="34"/>
  <c r="S851" i="34"/>
  <c r="T851" i="34"/>
  <c r="U851" i="34"/>
  <c r="W851" i="34"/>
  <c r="Y851" i="34"/>
  <c r="Z851" i="34"/>
  <c r="N852" i="34"/>
  <c r="O852" i="34"/>
  <c r="S852" i="34"/>
  <c r="T852" i="34"/>
  <c r="U852" i="34"/>
  <c r="W852" i="34"/>
  <c r="Y852" i="34"/>
  <c r="Z852" i="34"/>
  <c r="N853" i="34"/>
  <c r="O853" i="34"/>
  <c r="S853" i="34"/>
  <c r="T853" i="34"/>
  <c r="U853" i="34"/>
  <c r="W853" i="34"/>
  <c r="Y853" i="34"/>
  <c r="Z853" i="34"/>
  <c r="N854" i="34"/>
  <c r="O854" i="34"/>
  <c r="S854" i="34"/>
  <c r="T854" i="34"/>
  <c r="U854" i="34"/>
  <c r="W854" i="34"/>
  <c r="Y854" i="34"/>
  <c r="Z854" i="34"/>
  <c r="N855" i="34"/>
  <c r="O855" i="34"/>
  <c r="S855" i="34"/>
  <c r="T855" i="34"/>
  <c r="U855" i="34"/>
  <c r="W855" i="34"/>
  <c r="Y855" i="34"/>
  <c r="Z855" i="34"/>
  <c r="N856" i="34"/>
  <c r="O856" i="34"/>
  <c r="S856" i="34"/>
  <c r="T856" i="34"/>
  <c r="U856" i="34"/>
  <c r="W856" i="34"/>
  <c r="Y856" i="34"/>
  <c r="Z856" i="34"/>
  <c r="N857" i="34"/>
  <c r="O857" i="34"/>
  <c r="S857" i="34"/>
  <c r="T857" i="34"/>
  <c r="U857" i="34"/>
  <c r="W857" i="34"/>
  <c r="Y857" i="34"/>
  <c r="Z857" i="34"/>
  <c r="N858" i="34"/>
  <c r="O858" i="34"/>
  <c r="S858" i="34"/>
  <c r="T858" i="34"/>
  <c r="U858" i="34"/>
  <c r="W858" i="34"/>
  <c r="Y858" i="34"/>
  <c r="Z858" i="34"/>
  <c r="N859" i="34"/>
  <c r="O859" i="34"/>
  <c r="S859" i="34"/>
  <c r="T859" i="34"/>
  <c r="U859" i="34"/>
  <c r="W859" i="34"/>
  <c r="Y859" i="34"/>
  <c r="Z859" i="34"/>
  <c r="N860" i="34"/>
  <c r="O860" i="34"/>
  <c r="S860" i="34"/>
  <c r="T860" i="34"/>
  <c r="U860" i="34"/>
  <c r="W860" i="34"/>
  <c r="Y860" i="34"/>
  <c r="Z860" i="34"/>
  <c r="N861" i="34"/>
  <c r="O861" i="34"/>
  <c r="S861" i="34"/>
  <c r="T861" i="34"/>
  <c r="U861" i="34"/>
  <c r="W861" i="34"/>
  <c r="Y861" i="34"/>
  <c r="Z861" i="34"/>
  <c r="N862" i="34"/>
  <c r="O862" i="34"/>
  <c r="S862" i="34"/>
  <c r="T862" i="34"/>
  <c r="U862" i="34"/>
  <c r="W862" i="34"/>
  <c r="Y862" i="34"/>
  <c r="Z862" i="34"/>
  <c r="N863" i="34"/>
  <c r="O863" i="34"/>
  <c r="S863" i="34"/>
  <c r="T863" i="34"/>
  <c r="U863" i="34"/>
  <c r="W863" i="34"/>
  <c r="Y863" i="34"/>
  <c r="Z863" i="34"/>
  <c r="N864" i="34"/>
  <c r="O864" i="34"/>
  <c r="S864" i="34"/>
  <c r="T864" i="34"/>
  <c r="U864" i="34"/>
  <c r="W864" i="34"/>
  <c r="Y864" i="34"/>
  <c r="Z864" i="34"/>
  <c r="N865" i="34"/>
  <c r="O865" i="34"/>
  <c r="S865" i="34"/>
  <c r="T865" i="34"/>
  <c r="U865" i="34"/>
  <c r="W865" i="34"/>
  <c r="Y865" i="34"/>
  <c r="Z865" i="34"/>
  <c r="N866" i="34"/>
  <c r="O866" i="34"/>
  <c r="S866" i="34"/>
  <c r="T866" i="34"/>
  <c r="U866" i="34"/>
  <c r="W866" i="34"/>
  <c r="Y866" i="34"/>
  <c r="Z866" i="34"/>
  <c r="N867" i="34"/>
  <c r="O867" i="34"/>
  <c r="S867" i="34"/>
  <c r="T867" i="34"/>
  <c r="U867" i="34"/>
  <c r="W867" i="34"/>
  <c r="Y867" i="34"/>
  <c r="Z867" i="34"/>
  <c r="N868" i="34"/>
  <c r="O868" i="34"/>
  <c r="S868" i="34"/>
  <c r="T868" i="34"/>
  <c r="U868" i="34"/>
  <c r="W868" i="34"/>
  <c r="Y868" i="34"/>
  <c r="Z868" i="34"/>
  <c r="N869" i="34"/>
  <c r="O869" i="34"/>
  <c r="S869" i="34"/>
  <c r="T869" i="34"/>
  <c r="U869" i="34"/>
  <c r="W869" i="34"/>
  <c r="Y869" i="34"/>
  <c r="Z869" i="34"/>
  <c r="N870" i="34"/>
  <c r="O870" i="34"/>
  <c r="S870" i="34"/>
  <c r="T870" i="34"/>
  <c r="U870" i="34"/>
  <c r="W870" i="34"/>
  <c r="Y870" i="34"/>
  <c r="Z870" i="34"/>
  <c r="N871" i="34"/>
  <c r="O871" i="34"/>
  <c r="S871" i="34"/>
  <c r="T871" i="34"/>
  <c r="U871" i="34"/>
  <c r="W871" i="34"/>
  <c r="Y871" i="34"/>
  <c r="Z871" i="34"/>
  <c r="N872" i="34"/>
  <c r="O872" i="34"/>
  <c r="S872" i="34"/>
  <c r="T872" i="34"/>
  <c r="U872" i="34"/>
  <c r="W872" i="34"/>
  <c r="Y872" i="34"/>
  <c r="Z872" i="34"/>
  <c r="N873" i="34"/>
  <c r="O873" i="34"/>
  <c r="S873" i="34"/>
  <c r="T873" i="34"/>
  <c r="U873" i="34"/>
  <c r="W873" i="34"/>
  <c r="Y873" i="34"/>
  <c r="Z873" i="34"/>
  <c r="N874" i="34"/>
  <c r="O874" i="34"/>
  <c r="S874" i="34"/>
  <c r="T874" i="34"/>
  <c r="U874" i="34"/>
  <c r="W874" i="34"/>
  <c r="Y874" i="34"/>
  <c r="Z874" i="34"/>
  <c r="N875" i="34"/>
  <c r="O875" i="34"/>
  <c r="S875" i="34"/>
  <c r="T875" i="34"/>
  <c r="U875" i="34"/>
  <c r="W875" i="34"/>
  <c r="Y875" i="34"/>
  <c r="Z875" i="34"/>
  <c r="N876" i="34"/>
  <c r="O876" i="34"/>
  <c r="S876" i="34"/>
  <c r="T876" i="34"/>
  <c r="U876" i="34"/>
  <c r="W876" i="34"/>
  <c r="Y876" i="34"/>
  <c r="Z876" i="34"/>
  <c r="N877" i="34"/>
  <c r="O877" i="34"/>
  <c r="S877" i="34"/>
  <c r="T877" i="34"/>
  <c r="U877" i="34"/>
  <c r="W877" i="34"/>
  <c r="Y877" i="34"/>
  <c r="Z877" i="34"/>
  <c r="N878" i="34"/>
  <c r="O878" i="34"/>
  <c r="S878" i="34"/>
  <c r="T878" i="34"/>
  <c r="U878" i="34"/>
  <c r="W878" i="34"/>
  <c r="Y878" i="34"/>
  <c r="Z878" i="34"/>
  <c r="N879" i="34"/>
  <c r="O879" i="34"/>
  <c r="S879" i="34"/>
  <c r="T879" i="34"/>
  <c r="U879" i="34"/>
  <c r="W879" i="34"/>
  <c r="Y879" i="34"/>
  <c r="Z879" i="34"/>
  <c r="N880" i="34"/>
  <c r="O880" i="34"/>
  <c r="S880" i="34"/>
  <c r="T880" i="34"/>
  <c r="U880" i="34"/>
  <c r="W880" i="34"/>
  <c r="Y880" i="34"/>
  <c r="Z880" i="34"/>
  <c r="N881" i="34"/>
  <c r="O881" i="34"/>
  <c r="S881" i="34"/>
  <c r="T881" i="34"/>
  <c r="U881" i="34"/>
  <c r="W881" i="34"/>
  <c r="Y881" i="34"/>
  <c r="Z881" i="34"/>
  <c r="N882" i="34"/>
  <c r="O882" i="34"/>
  <c r="S882" i="34"/>
  <c r="T882" i="34"/>
  <c r="U882" i="34"/>
  <c r="W882" i="34"/>
  <c r="Y882" i="34"/>
  <c r="Z882" i="34"/>
  <c r="N883" i="34"/>
  <c r="O883" i="34"/>
  <c r="S883" i="34"/>
  <c r="T883" i="34"/>
  <c r="U883" i="34"/>
  <c r="W883" i="34"/>
  <c r="Y883" i="34"/>
  <c r="Z883" i="34"/>
  <c r="N884" i="34"/>
  <c r="O884" i="34"/>
  <c r="S884" i="34"/>
  <c r="T884" i="34"/>
  <c r="U884" i="34"/>
  <c r="W884" i="34"/>
  <c r="Y884" i="34"/>
  <c r="Z884" i="34"/>
  <c r="N885" i="34"/>
  <c r="O885" i="34"/>
  <c r="S885" i="34"/>
  <c r="T885" i="34"/>
  <c r="U885" i="34"/>
  <c r="W885" i="34"/>
  <c r="Y885" i="34"/>
  <c r="Z885" i="34"/>
  <c r="N886" i="34"/>
  <c r="O886" i="34"/>
  <c r="S886" i="34"/>
  <c r="T886" i="34"/>
  <c r="U886" i="34"/>
  <c r="W886" i="34"/>
  <c r="Y886" i="34"/>
  <c r="Z886" i="34"/>
  <c r="N887" i="34"/>
  <c r="O887" i="34"/>
  <c r="S887" i="34"/>
  <c r="T887" i="34"/>
  <c r="U887" i="34"/>
  <c r="W887" i="34"/>
  <c r="Y887" i="34"/>
  <c r="Z887" i="34"/>
  <c r="N888" i="34"/>
  <c r="O888" i="34"/>
  <c r="S888" i="34"/>
  <c r="T888" i="34"/>
  <c r="U888" i="34"/>
  <c r="W888" i="34"/>
  <c r="Y888" i="34"/>
  <c r="Z888" i="34"/>
  <c r="N889" i="34"/>
  <c r="O889" i="34"/>
  <c r="S889" i="34"/>
  <c r="T889" i="34"/>
  <c r="U889" i="34"/>
  <c r="W889" i="34"/>
  <c r="Y889" i="34"/>
  <c r="Z889" i="34"/>
  <c r="N890" i="34"/>
  <c r="O890" i="34"/>
  <c r="S890" i="34"/>
  <c r="T890" i="34"/>
  <c r="U890" i="34"/>
  <c r="W890" i="34"/>
  <c r="Y890" i="34"/>
  <c r="Z890" i="34"/>
  <c r="N891" i="34"/>
  <c r="O891" i="34"/>
  <c r="S891" i="34"/>
  <c r="T891" i="34"/>
  <c r="U891" i="34"/>
  <c r="W891" i="34"/>
  <c r="Y891" i="34"/>
  <c r="Z891" i="34"/>
  <c r="N892" i="34"/>
  <c r="O892" i="34"/>
  <c r="S892" i="34"/>
  <c r="T892" i="34"/>
  <c r="U892" i="34"/>
  <c r="W892" i="34"/>
  <c r="Y892" i="34"/>
  <c r="Z892" i="34"/>
  <c r="N893" i="34"/>
  <c r="O893" i="34"/>
  <c r="S893" i="34"/>
  <c r="T893" i="34"/>
  <c r="U893" i="34"/>
  <c r="W893" i="34"/>
  <c r="Y893" i="34"/>
  <c r="Z893" i="34"/>
  <c r="N894" i="34"/>
  <c r="O894" i="34"/>
  <c r="S894" i="34"/>
  <c r="T894" i="34"/>
  <c r="U894" i="34"/>
  <c r="W894" i="34"/>
  <c r="Y894" i="34"/>
  <c r="Z894" i="34"/>
  <c r="N895" i="34"/>
  <c r="O895" i="34"/>
  <c r="S895" i="34"/>
  <c r="T895" i="34"/>
  <c r="U895" i="34"/>
  <c r="W895" i="34"/>
  <c r="Y895" i="34"/>
  <c r="Z895" i="34"/>
  <c r="N896" i="34"/>
  <c r="O896" i="34"/>
  <c r="S896" i="34"/>
  <c r="T896" i="34"/>
  <c r="U896" i="34"/>
  <c r="W896" i="34"/>
  <c r="Y896" i="34"/>
  <c r="Z896" i="34"/>
  <c r="N897" i="34"/>
  <c r="O897" i="34"/>
  <c r="S897" i="34"/>
  <c r="T897" i="34"/>
  <c r="U897" i="34"/>
  <c r="W897" i="34"/>
  <c r="Y897" i="34"/>
  <c r="Z897" i="34"/>
  <c r="N898" i="34"/>
  <c r="O898" i="34"/>
  <c r="S898" i="34"/>
  <c r="T898" i="34"/>
  <c r="U898" i="34"/>
  <c r="W898" i="34"/>
  <c r="Y898" i="34"/>
  <c r="Z898" i="34"/>
  <c r="N899" i="34"/>
  <c r="O899" i="34"/>
  <c r="S899" i="34"/>
  <c r="T899" i="34"/>
  <c r="U899" i="34"/>
  <c r="W899" i="34"/>
  <c r="Y899" i="34"/>
  <c r="Z899" i="34"/>
  <c r="N900" i="34"/>
  <c r="O900" i="34"/>
  <c r="S900" i="34"/>
  <c r="T900" i="34"/>
  <c r="U900" i="34"/>
  <c r="W900" i="34"/>
  <c r="Y900" i="34"/>
  <c r="Z900" i="34"/>
  <c r="N901" i="34"/>
  <c r="O901" i="34"/>
  <c r="S901" i="34"/>
  <c r="T901" i="34"/>
  <c r="U901" i="34"/>
  <c r="W901" i="34"/>
  <c r="Y901" i="34"/>
  <c r="Z901" i="34"/>
  <c r="N902" i="34"/>
  <c r="O902" i="34"/>
  <c r="S902" i="34"/>
  <c r="T902" i="34"/>
  <c r="U902" i="34"/>
  <c r="W902" i="34"/>
  <c r="Y902" i="34"/>
  <c r="Z902" i="34"/>
  <c r="N903" i="34"/>
  <c r="O903" i="34"/>
  <c r="S903" i="34"/>
  <c r="T903" i="34"/>
  <c r="U903" i="34"/>
  <c r="W903" i="34"/>
  <c r="Y903" i="34"/>
  <c r="Z903" i="34"/>
  <c r="N904" i="34"/>
  <c r="O904" i="34"/>
  <c r="S904" i="34"/>
  <c r="T904" i="34"/>
  <c r="U904" i="34"/>
  <c r="W904" i="34"/>
  <c r="Y904" i="34"/>
  <c r="Z904" i="34"/>
  <c r="N905" i="34"/>
  <c r="O905" i="34"/>
  <c r="S905" i="34"/>
  <c r="T905" i="34"/>
  <c r="U905" i="34"/>
  <c r="W905" i="34"/>
  <c r="Y905" i="34"/>
  <c r="Z905" i="34"/>
  <c r="N906" i="34"/>
  <c r="O906" i="34"/>
  <c r="S906" i="34"/>
  <c r="T906" i="34"/>
  <c r="U906" i="34"/>
  <c r="W906" i="34"/>
  <c r="Y906" i="34"/>
  <c r="Z906" i="34"/>
  <c r="N907" i="34"/>
  <c r="O907" i="34"/>
  <c r="S907" i="34"/>
  <c r="T907" i="34"/>
  <c r="U907" i="34"/>
  <c r="W907" i="34"/>
  <c r="Y907" i="34"/>
  <c r="Z907" i="34"/>
  <c r="N908" i="34"/>
  <c r="O908" i="34"/>
  <c r="S908" i="34"/>
  <c r="T908" i="34"/>
  <c r="U908" i="34"/>
  <c r="W908" i="34"/>
  <c r="Y908" i="34"/>
  <c r="Z908" i="34"/>
  <c r="N909" i="34"/>
  <c r="O909" i="34"/>
  <c r="S909" i="34"/>
  <c r="T909" i="34"/>
  <c r="U909" i="34"/>
  <c r="W909" i="34"/>
  <c r="Y909" i="34"/>
  <c r="Z909" i="34"/>
  <c r="N910" i="34"/>
  <c r="O910" i="34"/>
  <c r="S910" i="34"/>
  <c r="T910" i="34"/>
  <c r="U910" i="34"/>
  <c r="W910" i="34"/>
  <c r="Y910" i="34"/>
  <c r="Z910" i="34"/>
  <c r="N911" i="34"/>
  <c r="O911" i="34"/>
  <c r="S911" i="34"/>
  <c r="T911" i="34"/>
  <c r="U911" i="34"/>
  <c r="W911" i="34"/>
  <c r="Y911" i="34"/>
  <c r="Z911" i="34"/>
  <c r="N912" i="34"/>
  <c r="O912" i="34"/>
  <c r="S912" i="34"/>
  <c r="T912" i="34"/>
  <c r="U912" i="34"/>
  <c r="W912" i="34"/>
  <c r="Y912" i="34"/>
  <c r="Z912" i="34"/>
  <c r="N913" i="34"/>
  <c r="O913" i="34"/>
  <c r="S913" i="34"/>
  <c r="T913" i="34"/>
  <c r="U913" i="34"/>
  <c r="W913" i="34"/>
  <c r="Y913" i="34"/>
  <c r="Z913" i="34"/>
  <c r="N914" i="34"/>
  <c r="O914" i="34"/>
  <c r="S914" i="34"/>
  <c r="T914" i="34"/>
  <c r="U914" i="34"/>
  <c r="W914" i="34"/>
  <c r="Y914" i="34"/>
  <c r="Z914" i="34"/>
  <c r="N915" i="34"/>
  <c r="O915" i="34"/>
  <c r="S915" i="34"/>
  <c r="T915" i="34"/>
  <c r="U915" i="34"/>
  <c r="W915" i="34"/>
  <c r="Y915" i="34"/>
  <c r="Z915" i="34"/>
  <c r="N916" i="34"/>
  <c r="O916" i="34"/>
  <c r="S916" i="34"/>
  <c r="T916" i="34"/>
  <c r="U916" i="34"/>
  <c r="W916" i="34"/>
  <c r="Y916" i="34"/>
  <c r="Z916" i="34"/>
  <c r="N917" i="34"/>
  <c r="O917" i="34"/>
  <c r="S917" i="34"/>
  <c r="T917" i="34"/>
  <c r="U917" i="34"/>
  <c r="W917" i="34"/>
  <c r="Y917" i="34"/>
  <c r="Z917" i="34"/>
  <c r="N918" i="34"/>
  <c r="O918" i="34"/>
  <c r="S918" i="34"/>
  <c r="T918" i="34"/>
  <c r="U918" i="34"/>
  <c r="W918" i="34"/>
  <c r="Y918" i="34"/>
  <c r="Z918" i="34"/>
  <c r="N919" i="34"/>
  <c r="O919" i="34"/>
  <c r="S919" i="34"/>
  <c r="T919" i="34"/>
  <c r="U919" i="34"/>
  <c r="W919" i="34"/>
  <c r="Y919" i="34"/>
  <c r="Z919" i="34"/>
  <c r="N920" i="34"/>
  <c r="O920" i="34"/>
  <c r="S920" i="34"/>
  <c r="T920" i="34"/>
  <c r="U920" i="34"/>
  <c r="W920" i="34"/>
  <c r="Y920" i="34"/>
  <c r="Z920" i="34"/>
  <c r="N921" i="34"/>
  <c r="O921" i="34"/>
  <c r="S921" i="34"/>
  <c r="T921" i="34"/>
  <c r="U921" i="34"/>
  <c r="W921" i="34"/>
  <c r="Y921" i="34"/>
  <c r="Z921" i="34"/>
  <c r="N922" i="34"/>
  <c r="O922" i="34"/>
  <c r="S922" i="34"/>
  <c r="T922" i="34"/>
  <c r="U922" i="34"/>
  <c r="W922" i="34"/>
  <c r="Y922" i="34"/>
  <c r="Z922" i="34"/>
  <c r="N923" i="34"/>
  <c r="O923" i="34"/>
  <c r="S923" i="34"/>
  <c r="T923" i="34"/>
  <c r="U923" i="34"/>
  <c r="W923" i="34"/>
  <c r="Y923" i="34"/>
  <c r="Z923" i="34"/>
  <c r="N924" i="34"/>
  <c r="O924" i="34"/>
  <c r="S924" i="34"/>
  <c r="T924" i="34"/>
  <c r="U924" i="34"/>
  <c r="W924" i="34"/>
  <c r="Y924" i="34"/>
  <c r="Z924" i="34"/>
  <c r="N925" i="34"/>
  <c r="O925" i="34"/>
  <c r="S925" i="34"/>
  <c r="T925" i="34"/>
  <c r="U925" i="34"/>
  <c r="W925" i="34"/>
  <c r="Y925" i="34"/>
  <c r="Z925" i="34"/>
  <c r="N926" i="34"/>
  <c r="O926" i="34"/>
  <c r="S926" i="34"/>
  <c r="T926" i="34"/>
  <c r="U926" i="34"/>
  <c r="W926" i="34"/>
  <c r="Y926" i="34"/>
  <c r="Z926" i="34"/>
  <c r="N927" i="34"/>
  <c r="O927" i="34"/>
  <c r="S927" i="34"/>
  <c r="T927" i="34"/>
  <c r="U927" i="34"/>
  <c r="W927" i="34"/>
  <c r="Y927" i="34"/>
  <c r="Z927" i="34"/>
  <c r="N928" i="34"/>
  <c r="O928" i="34"/>
  <c r="S928" i="34"/>
  <c r="T928" i="34"/>
  <c r="U928" i="34"/>
  <c r="W928" i="34"/>
  <c r="Y928" i="34"/>
  <c r="Z928" i="34"/>
  <c r="N929" i="34"/>
  <c r="O929" i="34"/>
  <c r="S929" i="34"/>
  <c r="T929" i="34"/>
  <c r="U929" i="34"/>
  <c r="W929" i="34"/>
  <c r="Y929" i="34"/>
  <c r="Z929" i="34"/>
  <c r="N930" i="34"/>
  <c r="O930" i="34"/>
  <c r="S930" i="34"/>
  <c r="T930" i="34"/>
  <c r="U930" i="34"/>
  <c r="W930" i="34"/>
  <c r="Y930" i="34"/>
  <c r="Z930" i="34"/>
  <c r="N931" i="34"/>
  <c r="O931" i="34"/>
  <c r="S931" i="34"/>
  <c r="T931" i="34"/>
  <c r="U931" i="34"/>
  <c r="W931" i="34"/>
  <c r="Y931" i="34"/>
  <c r="Z931" i="34"/>
  <c r="N932" i="34"/>
  <c r="O932" i="34"/>
  <c r="S932" i="34"/>
  <c r="T932" i="34"/>
  <c r="U932" i="34"/>
  <c r="W932" i="34"/>
  <c r="Y932" i="34"/>
  <c r="Z932" i="34"/>
  <c r="N933" i="34"/>
  <c r="O933" i="34"/>
  <c r="S933" i="34"/>
  <c r="T933" i="34"/>
  <c r="U933" i="34"/>
  <c r="W933" i="34"/>
  <c r="Y933" i="34"/>
  <c r="Z933" i="34"/>
  <c r="N934" i="34"/>
  <c r="O934" i="34"/>
  <c r="S934" i="34"/>
  <c r="T934" i="34"/>
  <c r="U934" i="34"/>
  <c r="W934" i="34"/>
  <c r="Y934" i="34"/>
  <c r="Z934" i="34"/>
  <c r="N935" i="34"/>
  <c r="O935" i="34"/>
  <c r="S935" i="34"/>
  <c r="T935" i="34"/>
  <c r="U935" i="34"/>
  <c r="W935" i="34"/>
  <c r="Y935" i="34"/>
  <c r="Z935" i="34"/>
  <c r="N936" i="34"/>
  <c r="O936" i="34"/>
  <c r="S936" i="34"/>
  <c r="T936" i="34"/>
  <c r="U936" i="34"/>
  <c r="W936" i="34"/>
  <c r="Y936" i="34"/>
  <c r="Z936" i="34"/>
  <c r="N937" i="34"/>
  <c r="O937" i="34"/>
  <c r="S937" i="34"/>
  <c r="T937" i="34"/>
  <c r="U937" i="34"/>
  <c r="W937" i="34"/>
  <c r="Y937" i="34"/>
  <c r="Z937" i="34"/>
  <c r="N938" i="34"/>
  <c r="O938" i="34"/>
  <c r="S938" i="34"/>
  <c r="T938" i="34"/>
  <c r="U938" i="34"/>
  <c r="W938" i="34"/>
  <c r="Y938" i="34"/>
  <c r="Z938" i="34"/>
  <c r="N939" i="34"/>
  <c r="O939" i="34"/>
  <c r="S939" i="34"/>
  <c r="T939" i="34"/>
  <c r="U939" i="34"/>
  <c r="W939" i="34"/>
  <c r="Y939" i="34"/>
  <c r="Z939" i="34"/>
  <c r="N940" i="34"/>
  <c r="O940" i="34"/>
  <c r="S940" i="34"/>
  <c r="T940" i="34"/>
  <c r="U940" i="34"/>
  <c r="W940" i="34"/>
  <c r="Y940" i="34"/>
  <c r="Z940" i="34"/>
  <c r="N941" i="34"/>
  <c r="O941" i="34"/>
  <c r="S941" i="34"/>
  <c r="T941" i="34"/>
  <c r="U941" i="34"/>
  <c r="W941" i="34"/>
  <c r="Y941" i="34"/>
  <c r="Z941" i="34"/>
  <c r="N942" i="34"/>
  <c r="O942" i="34"/>
  <c r="S942" i="34"/>
  <c r="T942" i="34"/>
  <c r="U942" i="34"/>
  <c r="W942" i="34"/>
  <c r="Y942" i="34"/>
  <c r="Z942" i="34"/>
  <c r="N943" i="34"/>
  <c r="O943" i="34"/>
  <c r="S943" i="34"/>
  <c r="T943" i="34"/>
  <c r="U943" i="34"/>
  <c r="W943" i="34"/>
  <c r="Y943" i="34"/>
  <c r="Z943" i="34"/>
  <c r="N944" i="34"/>
  <c r="O944" i="34"/>
  <c r="S944" i="34"/>
  <c r="T944" i="34"/>
  <c r="U944" i="34"/>
  <c r="W944" i="34"/>
  <c r="Y944" i="34"/>
  <c r="Z944" i="34"/>
  <c r="N945" i="34"/>
  <c r="O945" i="34"/>
  <c r="S945" i="34"/>
  <c r="T945" i="34"/>
  <c r="U945" i="34"/>
  <c r="W945" i="34"/>
  <c r="Y945" i="34"/>
  <c r="Z945" i="34"/>
  <c r="N946" i="34"/>
  <c r="O946" i="34"/>
  <c r="S946" i="34"/>
  <c r="T946" i="34"/>
  <c r="U946" i="34"/>
  <c r="W946" i="34"/>
  <c r="Y946" i="34"/>
  <c r="Z946" i="34"/>
  <c r="N947" i="34"/>
  <c r="O947" i="34"/>
  <c r="S947" i="34"/>
  <c r="T947" i="34"/>
  <c r="U947" i="34"/>
  <c r="W947" i="34"/>
  <c r="Y947" i="34"/>
  <c r="Z947" i="34"/>
  <c r="N948" i="34"/>
  <c r="O948" i="34"/>
  <c r="S948" i="34"/>
  <c r="T948" i="34"/>
  <c r="U948" i="34"/>
  <c r="W948" i="34"/>
  <c r="Y948" i="34"/>
  <c r="Z948" i="34"/>
  <c r="N949" i="34"/>
  <c r="O949" i="34"/>
  <c r="S949" i="34"/>
  <c r="T949" i="34"/>
  <c r="U949" i="34"/>
  <c r="W949" i="34"/>
  <c r="Y949" i="34"/>
  <c r="Z949" i="34"/>
  <c r="N950" i="34"/>
  <c r="O950" i="34"/>
  <c r="S950" i="34"/>
  <c r="T950" i="34"/>
  <c r="U950" i="34"/>
  <c r="W950" i="34"/>
  <c r="Y950" i="34"/>
  <c r="Z950" i="34"/>
  <c r="N951" i="34"/>
  <c r="O951" i="34"/>
  <c r="S951" i="34"/>
  <c r="T951" i="34"/>
  <c r="U951" i="34"/>
  <c r="W951" i="34"/>
  <c r="Y951" i="34"/>
  <c r="Z951" i="34"/>
  <c r="N952" i="34"/>
  <c r="O952" i="34"/>
  <c r="S952" i="34"/>
  <c r="T952" i="34"/>
  <c r="U952" i="34"/>
  <c r="W952" i="34"/>
  <c r="Y952" i="34"/>
  <c r="Z952" i="34"/>
  <c r="N953" i="34"/>
  <c r="O953" i="34"/>
  <c r="S953" i="34"/>
  <c r="T953" i="34"/>
  <c r="U953" i="34"/>
  <c r="W953" i="34"/>
  <c r="Y953" i="34"/>
  <c r="Z953" i="34"/>
  <c r="N954" i="34"/>
  <c r="O954" i="34"/>
  <c r="S954" i="34"/>
  <c r="T954" i="34"/>
  <c r="U954" i="34"/>
  <c r="W954" i="34"/>
  <c r="Y954" i="34"/>
  <c r="Z954" i="34"/>
  <c r="N955" i="34"/>
  <c r="O955" i="34"/>
  <c r="S955" i="34"/>
  <c r="T955" i="34"/>
  <c r="U955" i="34"/>
  <c r="W955" i="34"/>
  <c r="Y955" i="34"/>
  <c r="Z955" i="34"/>
  <c r="N956" i="34"/>
  <c r="O956" i="34"/>
  <c r="S956" i="34"/>
  <c r="T956" i="34"/>
  <c r="U956" i="34"/>
  <c r="W956" i="34"/>
  <c r="Y956" i="34"/>
  <c r="Z956" i="34"/>
  <c r="N957" i="34"/>
  <c r="O957" i="34"/>
  <c r="S957" i="34"/>
  <c r="T957" i="34"/>
  <c r="U957" i="34"/>
  <c r="W957" i="34"/>
  <c r="Y957" i="34"/>
  <c r="Z957" i="34"/>
  <c r="N958" i="34"/>
  <c r="O958" i="34"/>
  <c r="S958" i="34"/>
  <c r="T958" i="34"/>
  <c r="U958" i="34"/>
  <c r="W958" i="34"/>
  <c r="Y958" i="34"/>
  <c r="Z958" i="34"/>
  <c r="N959" i="34"/>
  <c r="O959" i="34"/>
  <c r="S959" i="34"/>
  <c r="T959" i="34"/>
  <c r="U959" i="34"/>
  <c r="W959" i="34"/>
  <c r="Y959" i="34"/>
  <c r="Z959" i="34"/>
  <c r="N960" i="34"/>
  <c r="O960" i="34"/>
  <c r="S960" i="34"/>
  <c r="T960" i="34"/>
  <c r="U960" i="34"/>
  <c r="W960" i="34"/>
  <c r="Y960" i="34"/>
  <c r="Z960" i="34"/>
  <c r="N961" i="34"/>
  <c r="O961" i="34"/>
  <c r="S961" i="34"/>
  <c r="T961" i="34"/>
  <c r="U961" i="34"/>
  <c r="W961" i="34"/>
  <c r="Y961" i="34"/>
  <c r="Z961" i="34"/>
  <c r="N962" i="34"/>
  <c r="O962" i="34"/>
  <c r="S962" i="34"/>
  <c r="T962" i="34"/>
  <c r="U962" i="34"/>
  <c r="W962" i="34"/>
  <c r="Y962" i="34"/>
  <c r="Z962" i="34"/>
  <c r="N963" i="34"/>
  <c r="O963" i="34"/>
  <c r="S963" i="34"/>
  <c r="T963" i="34"/>
  <c r="U963" i="34"/>
  <c r="W963" i="34"/>
  <c r="Y963" i="34"/>
  <c r="Z963" i="34"/>
  <c r="N964" i="34"/>
  <c r="O964" i="34"/>
  <c r="S964" i="34"/>
  <c r="T964" i="34"/>
  <c r="U964" i="34"/>
  <c r="W964" i="34"/>
  <c r="Y964" i="34"/>
  <c r="Z964" i="34"/>
  <c r="N965" i="34"/>
  <c r="O965" i="34"/>
  <c r="S965" i="34"/>
  <c r="T965" i="34"/>
  <c r="U965" i="34"/>
  <c r="W965" i="34"/>
  <c r="Y965" i="34"/>
  <c r="Z965" i="34"/>
  <c r="N966" i="34"/>
  <c r="O966" i="34"/>
  <c r="S966" i="34"/>
  <c r="T966" i="34"/>
  <c r="U966" i="34"/>
  <c r="W966" i="34"/>
  <c r="Y966" i="34"/>
  <c r="Z966" i="34"/>
  <c r="N967" i="34"/>
  <c r="O967" i="34"/>
  <c r="S967" i="34"/>
  <c r="T967" i="34"/>
  <c r="U967" i="34"/>
  <c r="W967" i="34"/>
  <c r="Y967" i="34"/>
  <c r="Z967" i="34"/>
  <c r="N968" i="34"/>
  <c r="O968" i="34"/>
  <c r="S968" i="34"/>
  <c r="T968" i="34"/>
  <c r="U968" i="34"/>
  <c r="W968" i="34"/>
  <c r="Y968" i="34"/>
  <c r="Z968" i="34"/>
  <c r="N969" i="34"/>
  <c r="O969" i="34"/>
  <c r="S969" i="34"/>
  <c r="T969" i="34"/>
  <c r="U969" i="34"/>
  <c r="W969" i="34"/>
  <c r="Y969" i="34"/>
  <c r="Z969" i="34"/>
  <c r="N970" i="34"/>
  <c r="O970" i="34"/>
  <c r="S970" i="34"/>
  <c r="T970" i="34"/>
  <c r="U970" i="34"/>
  <c r="W970" i="34"/>
  <c r="Y970" i="34"/>
  <c r="Z970" i="34"/>
  <c r="N971" i="34"/>
  <c r="O971" i="34"/>
  <c r="S971" i="34"/>
  <c r="T971" i="34"/>
  <c r="U971" i="34"/>
  <c r="W971" i="34"/>
  <c r="Y971" i="34"/>
  <c r="Z971" i="34"/>
  <c r="N972" i="34"/>
  <c r="O972" i="34"/>
  <c r="S972" i="34"/>
  <c r="T972" i="34"/>
  <c r="U972" i="34"/>
  <c r="W972" i="34"/>
  <c r="Y972" i="34"/>
  <c r="Z972" i="34"/>
  <c r="N973" i="34"/>
  <c r="O973" i="34"/>
  <c r="S973" i="34"/>
  <c r="T973" i="34"/>
  <c r="U973" i="34"/>
  <c r="W973" i="34"/>
  <c r="Y973" i="34"/>
  <c r="Z973" i="34"/>
  <c r="N974" i="34"/>
  <c r="O974" i="34"/>
  <c r="S974" i="34"/>
  <c r="T974" i="34"/>
  <c r="U974" i="34"/>
  <c r="W974" i="34"/>
  <c r="Y974" i="34"/>
  <c r="Z974" i="34"/>
  <c r="N975" i="34"/>
  <c r="O975" i="34"/>
  <c r="S975" i="34"/>
  <c r="T975" i="34"/>
  <c r="U975" i="34"/>
  <c r="W975" i="34"/>
  <c r="Y975" i="34"/>
  <c r="Z975" i="34"/>
  <c r="N976" i="34"/>
  <c r="O976" i="34"/>
  <c r="S976" i="34"/>
  <c r="T976" i="34"/>
  <c r="U976" i="34"/>
  <c r="W976" i="34"/>
  <c r="Y976" i="34"/>
  <c r="Z976" i="34"/>
  <c r="N977" i="34"/>
  <c r="O977" i="34"/>
  <c r="S977" i="34"/>
  <c r="T977" i="34"/>
  <c r="U977" i="34"/>
  <c r="W977" i="34"/>
  <c r="Y977" i="34"/>
  <c r="Z977" i="34"/>
  <c r="N978" i="34"/>
  <c r="O978" i="34"/>
  <c r="S978" i="34"/>
  <c r="T978" i="34"/>
  <c r="U978" i="34"/>
  <c r="W978" i="34"/>
  <c r="Y978" i="34"/>
  <c r="Z978" i="34"/>
  <c r="N979" i="34"/>
  <c r="O979" i="34"/>
  <c r="S979" i="34"/>
  <c r="T979" i="34"/>
  <c r="U979" i="34"/>
  <c r="W979" i="34"/>
  <c r="Y979" i="34"/>
  <c r="Z979" i="34"/>
  <c r="N980" i="34"/>
  <c r="O980" i="34"/>
  <c r="S980" i="34"/>
  <c r="T980" i="34"/>
  <c r="U980" i="34"/>
  <c r="W980" i="34"/>
  <c r="Y980" i="34"/>
  <c r="Z980" i="34"/>
  <c r="N981" i="34"/>
  <c r="O981" i="34"/>
  <c r="S981" i="34"/>
  <c r="T981" i="34"/>
  <c r="U981" i="34"/>
  <c r="W981" i="34"/>
  <c r="Y981" i="34"/>
  <c r="Z981" i="34"/>
  <c r="N982" i="34"/>
  <c r="O982" i="34"/>
  <c r="S982" i="34"/>
  <c r="T982" i="34"/>
  <c r="U982" i="34"/>
  <c r="W982" i="34"/>
  <c r="Y982" i="34"/>
  <c r="Z982" i="34"/>
  <c r="N983" i="34"/>
  <c r="O983" i="34"/>
  <c r="S983" i="34"/>
  <c r="T983" i="34"/>
  <c r="U983" i="34"/>
  <c r="W983" i="34"/>
  <c r="Y983" i="34"/>
  <c r="Z983" i="34"/>
  <c r="N984" i="34"/>
  <c r="O984" i="34"/>
  <c r="S984" i="34"/>
  <c r="T984" i="34"/>
  <c r="U984" i="34"/>
  <c r="W984" i="34"/>
  <c r="Y984" i="34"/>
  <c r="Z984" i="34"/>
  <c r="N985" i="34"/>
  <c r="O985" i="34"/>
  <c r="S985" i="34"/>
  <c r="T985" i="34"/>
  <c r="U985" i="34"/>
  <c r="W985" i="34"/>
  <c r="Y985" i="34"/>
  <c r="Z985" i="34"/>
  <c r="N986" i="34"/>
  <c r="O986" i="34"/>
  <c r="S986" i="34"/>
  <c r="T986" i="34"/>
  <c r="U986" i="34"/>
  <c r="W986" i="34"/>
  <c r="Y986" i="34"/>
  <c r="Z986" i="34"/>
  <c r="N987" i="34"/>
  <c r="O987" i="34"/>
  <c r="S987" i="34"/>
  <c r="T987" i="34"/>
  <c r="U987" i="34"/>
  <c r="W987" i="34"/>
  <c r="Y987" i="34"/>
  <c r="Z987" i="34"/>
  <c r="N988" i="34"/>
  <c r="O988" i="34"/>
  <c r="S988" i="34"/>
  <c r="T988" i="34"/>
  <c r="U988" i="34"/>
  <c r="W988" i="34"/>
  <c r="Y988" i="34"/>
  <c r="Z988" i="34"/>
  <c r="N989" i="34"/>
  <c r="O989" i="34"/>
  <c r="S989" i="34"/>
  <c r="T989" i="34"/>
  <c r="U989" i="34"/>
  <c r="W989" i="34"/>
  <c r="Y989" i="34"/>
  <c r="Z989" i="34"/>
  <c r="N990" i="34"/>
  <c r="O990" i="34"/>
  <c r="S990" i="34"/>
  <c r="T990" i="34"/>
  <c r="U990" i="34"/>
  <c r="W990" i="34"/>
  <c r="Y990" i="34"/>
  <c r="Z990" i="34"/>
  <c r="N991" i="34"/>
  <c r="O991" i="34"/>
  <c r="S991" i="34"/>
  <c r="T991" i="34"/>
  <c r="U991" i="34"/>
  <c r="W991" i="34"/>
  <c r="Y991" i="34"/>
  <c r="Z991" i="34"/>
  <c r="N992" i="34"/>
  <c r="O992" i="34"/>
  <c r="S992" i="34"/>
  <c r="T992" i="34"/>
  <c r="U992" i="34"/>
  <c r="W992" i="34"/>
  <c r="Y992" i="34"/>
  <c r="Z992" i="34"/>
  <c r="N993" i="34"/>
  <c r="O993" i="34"/>
  <c r="S993" i="34"/>
  <c r="T993" i="34"/>
  <c r="U993" i="34"/>
  <c r="W993" i="34"/>
  <c r="Y993" i="34"/>
  <c r="Z993" i="34"/>
  <c r="N994" i="34"/>
  <c r="O994" i="34"/>
  <c r="S994" i="34"/>
  <c r="T994" i="34"/>
  <c r="U994" i="34"/>
  <c r="W994" i="34"/>
  <c r="Y994" i="34"/>
  <c r="Z994" i="34"/>
  <c r="N995" i="34"/>
  <c r="O995" i="34"/>
  <c r="S995" i="34"/>
  <c r="T995" i="34"/>
  <c r="U995" i="34"/>
  <c r="W995" i="34"/>
  <c r="Y995" i="34"/>
  <c r="Z995" i="34"/>
  <c r="N996" i="34"/>
  <c r="O996" i="34"/>
  <c r="S996" i="34"/>
  <c r="T996" i="34"/>
  <c r="U996" i="34"/>
  <c r="W996" i="34"/>
  <c r="Y996" i="34"/>
  <c r="Z996" i="34"/>
  <c r="N997" i="34"/>
  <c r="O997" i="34"/>
  <c r="S997" i="34"/>
  <c r="T997" i="34"/>
  <c r="U997" i="34"/>
  <c r="W997" i="34"/>
  <c r="Y997" i="34"/>
  <c r="Z997" i="34"/>
  <c r="N998" i="34"/>
  <c r="O998" i="34"/>
  <c r="S998" i="34"/>
  <c r="T998" i="34"/>
  <c r="U998" i="34"/>
  <c r="W998" i="34"/>
  <c r="Y998" i="34"/>
  <c r="Z998" i="34"/>
  <c r="N999" i="34"/>
  <c r="O999" i="34"/>
  <c r="S999" i="34"/>
  <c r="T999" i="34"/>
  <c r="U999" i="34"/>
  <c r="W999" i="34"/>
  <c r="Y999" i="34"/>
  <c r="Z999" i="34"/>
  <c r="N1000" i="34"/>
  <c r="O1000" i="34"/>
  <c r="S1000" i="34"/>
  <c r="T1000" i="34"/>
  <c r="U1000" i="34"/>
  <c r="W1000" i="34"/>
  <c r="Y1000" i="34"/>
  <c r="Z1000" i="34"/>
  <c r="N1001" i="34"/>
  <c r="O1001" i="34"/>
  <c r="S1001" i="34"/>
  <c r="T1001" i="34"/>
  <c r="U1001" i="34"/>
  <c r="W1001" i="34"/>
  <c r="Y1001" i="34"/>
  <c r="Z1001" i="34"/>
  <c r="N1002" i="34"/>
  <c r="O1002" i="34"/>
  <c r="S1002" i="34"/>
  <c r="T1002" i="34"/>
  <c r="U1002" i="34"/>
  <c r="W1002" i="34"/>
  <c r="Y1002" i="34"/>
  <c r="Z1002" i="34"/>
  <c r="N1003" i="34"/>
  <c r="O1003" i="34"/>
  <c r="S1003" i="34"/>
  <c r="T1003" i="34"/>
  <c r="U1003" i="34"/>
  <c r="W1003" i="34"/>
  <c r="Y1003" i="34"/>
  <c r="Z1003" i="34"/>
  <c r="N1004" i="34"/>
  <c r="O1004" i="34"/>
  <c r="S1004" i="34"/>
  <c r="T1004" i="34"/>
  <c r="U1004" i="34"/>
  <c r="W1004" i="34"/>
  <c r="Y1004" i="34"/>
  <c r="Z1004" i="34"/>
  <c r="N1005" i="34"/>
  <c r="O1005" i="34"/>
  <c r="S1005" i="34"/>
  <c r="T1005" i="34"/>
  <c r="U1005" i="34"/>
  <c r="W1005" i="34"/>
  <c r="Y1005" i="34"/>
  <c r="Z1005" i="34"/>
  <c r="N1006" i="34"/>
  <c r="O1006" i="34"/>
  <c r="S1006" i="34"/>
  <c r="T1006" i="34"/>
  <c r="U1006" i="34"/>
  <c r="W1006" i="34"/>
  <c r="Y1006" i="34"/>
  <c r="Z1006" i="34"/>
  <c r="N1007" i="34"/>
  <c r="O1007" i="34"/>
  <c r="S1007" i="34"/>
  <c r="T1007" i="34"/>
  <c r="U1007" i="34"/>
  <c r="W1007" i="34"/>
  <c r="Y1007" i="34"/>
  <c r="Z1007" i="34"/>
  <c r="N1008" i="34"/>
  <c r="O1008" i="34"/>
  <c r="S1008" i="34"/>
  <c r="T1008" i="34"/>
  <c r="U1008" i="34"/>
  <c r="W1008" i="34"/>
  <c r="Y1008" i="34"/>
  <c r="Z1008" i="34"/>
  <c r="N1009" i="34"/>
  <c r="O1009" i="34"/>
  <c r="S1009" i="34"/>
  <c r="T1009" i="34"/>
  <c r="U1009" i="34"/>
  <c r="W1009" i="34"/>
  <c r="Y1009" i="34"/>
  <c r="Z1009" i="34"/>
  <c r="N1010" i="34"/>
  <c r="O1010" i="34"/>
  <c r="S1010" i="34"/>
  <c r="T1010" i="34"/>
  <c r="U1010" i="34"/>
  <c r="W1010" i="34"/>
  <c r="Y1010" i="34"/>
  <c r="Z1010" i="34"/>
  <c r="N1011" i="34"/>
  <c r="O1011" i="34"/>
  <c r="S1011" i="34"/>
  <c r="T1011" i="34"/>
  <c r="U1011" i="34"/>
  <c r="W1011" i="34"/>
  <c r="Y1011" i="34"/>
  <c r="Z1011" i="34"/>
  <c r="N1012" i="34"/>
  <c r="O1012" i="34"/>
  <c r="S1012" i="34"/>
  <c r="T1012" i="34"/>
  <c r="U1012" i="34"/>
  <c r="W1012" i="34"/>
  <c r="Y1012" i="34"/>
  <c r="Z1012" i="34"/>
  <c r="N1013" i="34"/>
  <c r="O1013" i="34"/>
  <c r="S1013" i="34"/>
  <c r="T1013" i="34"/>
  <c r="U1013" i="34"/>
  <c r="W1013" i="34"/>
  <c r="Y1013" i="34"/>
  <c r="Z1013" i="34"/>
  <c r="N1014" i="34"/>
  <c r="O1014" i="34"/>
  <c r="S1014" i="34"/>
  <c r="T1014" i="34"/>
  <c r="U1014" i="34"/>
  <c r="W1014" i="34"/>
  <c r="Y1014" i="34"/>
  <c r="Z1014" i="34"/>
  <c r="N1015" i="34"/>
  <c r="O1015" i="34"/>
  <c r="S1015" i="34"/>
  <c r="T1015" i="34"/>
  <c r="U1015" i="34"/>
  <c r="W1015" i="34"/>
  <c r="Y1015" i="34"/>
  <c r="Z1015" i="34"/>
  <c r="N1016" i="34"/>
  <c r="O1016" i="34"/>
  <c r="S1016" i="34"/>
  <c r="T1016" i="34"/>
  <c r="U1016" i="34"/>
  <c r="W1016" i="34"/>
  <c r="Y1016" i="34"/>
  <c r="Z1016" i="34"/>
  <c r="N1017" i="34"/>
  <c r="O1017" i="34"/>
  <c r="S1017" i="34"/>
  <c r="T1017" i="34"/>
  <c r="U1017" i="34"/>
  <c r="W1017" i="34"/>
  <c r="Y1017" i="34"/>
  <c r="Z1017" i="34"/>
  <c r="N1018" i="34"/>
  <c r="O1018" i="34"/>
  <c r="S1018" i="34"/>
  <c r="T1018" i="34"/>
  <c r="U1018" i="34"/>
  <c r="W1018" i="34"/>
  <c r="Y1018" i="34"/>
  <c r="Z1018" i="34"/>
  <c r="N1019" i="34"/>
  <c r="O1019" i="34"/>
  <c r="S1019" i="34"/>
  <c r="T1019" i="34"/>
  <c r="U1019" i="34"/>
  <c r="W1019" i="34"/>
  <c r="Y1019" i="34"/>
  <c r="Z1019" i="34"/>
  <c r="N1020" i="34"/>
  <c r="O1020" i="34"/>
  <c r="S1020" i="34"/>
  <c r="T1020" i="34"/>
  <c r="U1020" i="34"/>
  <c r="W1020" i="34"/>
  <c r="Y1020" i="34"/>
  <c r="Z1020" i="34"/>
  <c r="N1021" i="34"/>
  <c r="O1021" i="34"/>
  <c r="S1021" i="34"/>
  <c r="T1021" i="34"/>
  <c r="U1021" i="34"/>
  <c r="W1021" i="34"/>
  <c r="Y1021" i="34"/>
  <c r="Z1021" i="34"/>
  <c r="N1022" i="34"/>
  <c r="O1022" i="34"/>
  <c r="S1022" i="34"/>
  <c r="T1022" i="34"/>
  <c r="U1022" i="34"/>
  <c r="W1022" i="34"/>
  <c r="Y1022" i="34"/>
  <c r="Z1022" i="34"/>
  <c r="N1023" i="34"/>
  <c r="O1023" i="34"/>
  <c r="S1023" i="34"/>
  <c r="T1023" i="34"/>
  <c r="U1023" i="34"/>
  <c r="W1023" i="34"/>
  <c r="Y1023" i="34"/>
  <c r="Z1023" i="34"/>
  <c r="N1024" i="34"/>
  <c r="O1024" i="34"/>
  <c r="S1024" i="34"/>
  <c r="T1024" i="34"/>
  <c r="U1024" i="34"/>
  <c r="W1024" i="34"/>
  <c r="Y1024" i="34"/>
  <c r="Z1024" i="34"/>
  <c r="N1025" i="34"/>
  <c r="O1025" i="34"/>
  <c r="S1025" i="34"/>
  <c r="T1025" i="34"/>
  <c r="U1025" i="34"/>
  <c r="W1025" i="34"/>
  <c r="Y1025" i="34"/>
  <c r="Z1025" i="34"/>
  <c r="N1026" i="34"/>
  <c r="O1026" i="34"/>
  <c r="S1026" i="34"/>
  <c r="T1026" i="34"/>
  <c r="U1026" i="34"/>
  <c r="W1026" i="34"/>
  <c r="Y1026" i="34"/>
  <c r="Z1026" i="34"/>
  <c r="N1027" i="34"/>
  <c r="O1027" i="34"/>
  <c r="S1027" i="34"/>
  <c r="T1027" i="34"/>
  <c r="U1027" i="34"/>
  <c r="W1027" i="34"/>
  <c r="Y1027" i="34"/>
  <c r="Z1027" i="34"/>
  <c r="N1028" i="34"/>
  <c r="O1028" i="34"/>
  <c r="S1028" i="34"/>
  <c r="T1028" i="34"/>
  <c r="U1028" i="34"/>
  <c r="W1028" i="34"/>
  <c r="Y1028" i="34"/>
  <c r="Z1028" i="34"/>
  <c r="N1029" i="34"/>
  <c r="O1029" i="34"/>
  <c r="S1029" i="34"/>
  <c r="T1029" i="34"/>
  <c r="U1029" i="34"/>
  <c r="W1029" i="34"/>
  <c r="Y1029" i="34"/>
  <c r="Z1029" i="34"/>
  <c r="N1030" i="34"/>
  <c r="O1030" i="34"/>
  <c r="S1030" i="34"/>
  <c r="T1030" i="34"/>
  <c r="U1030" i="34"/>
  <c r="W1030" i="34"/>
  <c r="Y1030" i="34"/>
  <c r="Z1030" i="34"/>
  <c r="N1031" i="34"/>
  <c r="O1031" i="34"/>
  <c r="S1031" i="34"/>
  <c r="T1031" i="34"/>
  <c r="U1031" i="34"/>
  <c r="W1031" i="34"/>
  <c r="Y1031" i="34"/>
  <c r="Z1031" i="34"/>
  <c r="N1032" i="34"/>
  <c r="O1032" i="34"/>
  <c r="S1032" i="34"/>
  <c r="T1032" i="34"/>
  <c r="U1032" i="34"/>
  <c r="W1032" i="34"/>
  <c r="Y1032" i="34"/>
  <c r="Z1032" i="34"/>
  <c r="N1033" i="34"/>
  <c r="O1033" i="34"/>
  <c r="S1033" i="34"/>
  <c r="T1033" i="34"/>
  <c r="U1033" i="34"/>
  <c r="W1033" i="34"/>
  <c r="Y1033" i="34"/>
  <c r="Z1033" i="34"/>
  <c r="N1034" i="34"/>
  <c r="O1034" i="34"/>
  <c r="S1034" i="34"/>
  <c r="T1034" i="34"/>
  <c r="U1034" i="34"/>
  <c r="W1034" i="34"/>
  <c r="Y1034" i="34"/>
  <c r="Z1034" i="34"/>
  <c r="N1035" i="34"/>
  <c r="O1035" i="34"/>
  <c r="S1035" i="34"/>
  <c r="T1035" i="34"/>
  <c r="U1035" i="34"/>
  <c r="W1035" i="34"/>
  <c r="Y1035" i="34"/>
  <c r="Z1035" i="34"/>
  <c r="N1036" i="34"/>
  <c r="O1036" i="34"/>
  <c r="S1036" i="34"/>
  <c r="T1036" i="34"/>
  <c r="U1036" i="34"/>
  <c r="W1036" i="34"/>
  <c r="Y1036" i="34"/>
  <c r="Z1036" i="34"/>
  <c r="N1037" i="34"/>
  <c r="O1037" i="34"/>
  <c r="S1037" i="34"/>
  <c r="T1037" i="34"/>
  <c r="U1037" i="34"/>
  <c r="W1037" i="34"/>
  <c r="Y1037" i="34"/>
  <c r="Z1037" i="34"/>
  <c r="N1038" i="34"/>
  <c r="O1038" i="34"/>
  <c r="S1038" i="34"/>
  <c r="T1038" i="34"/>
  <c r="U1038" i="34"/>
  <c r="W1038" i="34"/>
  <c r="Y1038" i="34"/>
  <c r="Z1038" i="34"/>
  <c r="N1039" i="34"/>
  <c r="O1039" i="34"/>
  <c r="S1039" i="34"/>
  <c r="T1039" i="34"/>
  <c r="U1039" i="34"/>
  <c r="W1039" i="34"/>
  <c r="Y1039" i="34"/>
  <c r="Z1039" i="34"/>
  <c r="N1040" i="34"/>
  <c r="O1040" i="34"/>
  <c r="S1040" i="34"/>
  <c r="T1040" i="34"/>
  <c r="U1040" i="34"/>
  <c r="W1040" i="34"/>
  <c r="Y1040" i="34"/>
  <c r="Z1040" i="34"/>
  <c r="N1041" i="34"/>
  <c r="O1041" i="34"/>
  <c r="S1041" i="34"/>
  <c r="T1041" i="34"/>
  <c r="U1041" i="34"/>
  <c r="W1041" i="34"/>
  <c r="Y1041" i="34"/>
  <c r="Z1041" i="34"/>
  <c r="N1042" i="34"/>
  <c r="O1042" i="34"/>
  <c r="S1042" i="34"/>
  <c r="T1042" i="34"/>
  <c r="U1042" i="34"/>
  <c r="W1042" i="34"/>
  <c r="Y1042" i="34"/>
  <c r="Z1042" i="34"/>
  <c r="N1043" i="34"/>
  <c r="O1043" i="34"/>
  <c r="S1043" i="34"/>
  <c r="T1043" i="34"/>
  <c r="U1043" i="34"/>
  <c r="W1043" i="34"/>
  <c r="Y1043" i="34"/>
  <c r="Z1043" i="34"/>
  <c r="N1044" i="34"/>
  <c r="O1044" i="34"/>
  <c r="S1044" i="34"/>
  <c r="T1044" i="34"/>
  <c r="U1044" i="34"/>
  <c r="W1044" i="34"/>
  <c r="Y1044" i="34"/>
  <c r="Z1044" i="34"/>
  <c r="N1045" i="34"/>
  <c r="O1045" i="34"/>
  <c r="S1045" i="34"/>
  <c r="T1045" i="34"/>
  <c r="U1045" i="34"/>
  <c r="W1045" i="34"/>
  <c r="Y1045" i="34"/>
  <c r="Z1045" i="34"/>
  <c r="N1046" i="34"/>
  <c r="O1046" i="34"/>
  <c r="S1046" i="34"/>
  <c r="T1046" i="34"/>
  <c r="U1046" i="34"/>
  <c r="W1046" i="34"/>
  <c r="Y1046" i="34"/>
  <c r="Z1046" i="34"/>
  <c r="N1047" i="34"/>
  <c r="O1047" i="34"/>
  <c r="S1047" i="34"/>
  <c r="T1047" i="34"/>
  <c r="U1047" i="34"/>
  <c r="W1047" i="34"/>
  <c r="Y1047" i="34"/>
  <c r="Z1047" i="34"/>
  <c r="N1048" i="34"/>
  <c r="O1048" i="34"/>
  <c r="S1048" i="34"/>
  <c r="T1048" i="34"/>
  <c r="U1048" i="34"/>
  <c r="W1048" i="34"/>
  <c r="Y1048" i="34"/>
  <c r="Z1048" i="34"/>
  <c r="N1049" i="34"/>
  <c r="O1049" i="34"/>
  <c r="S1049" i="34"/>
  <c r="T1049" i="34"/>
  <c r="U1049" i="34"/>
  <c r="W1049" i="34"/>
  <c r="Y1049" i="34"/>
  <c r="Z1049" i="34"/>
  <c r="N1050" i="34"/>
  <c r="O1050" i="34"/>
  <c r="S1050" i="34"/>
  <c r="T1050" i="34"/>
  <c r="U1050" i="34"/>
  <c r="W1050" i="34"/>
  <c r="Y1050" i="34"/>
  <c r="Z1050" i="34"/>
  <c r="N1051" i="34"/>
  <c r="O1051" i="34"/>
  <c r="S1051" i="34"/>
  <c r="T1051" i="34"/>
  <c r="U1051" i="34"/>
  <c r="W1051" i="34"/>
  <c r="Y1051" i="34"/>
  <c r="Z1051" i="34"/>
  <c r="N1052" i="34"/>
  <c r="O1052" i="34"/>
  <c r="S1052" i="34"/>
  <c r="T1052" i="34"/>
  <c r="U1052" i="34"/>
  <c r="W1052" i="34"/>
  <c r="Y1052" i="34"/>
  <c r="Z1052" i="34"/>
  <c r="N1053" i="34"/>
  <c r="O1053" i="34"/>
  <c r="S1053" i="34"/>
  <c r="T1053" i="34"/>
  <c r="U1053" i="34"/>
  <c r="W1053" i="34"/>
  <c r="Y1053" i="34"/>
  <c r="Z1053" i="34"/>
  <c r="N1054" i="34"/>
  <c r="O1054" i="34"/>
  <c r="S1054" i="34"/>
  <c r="T1054" i="34"/>
  <c r="U1054" i="34"/>
  <c r="W1054" i="34"/>
  <c r="Y1054" i="34"/>
  <c r="Z1054" i="34"/>
  <c r="N1055" i="34"/>
  <c r="O1055" i="34"/>
  <c r="S1055" i="34"/>
  <c r="T1055" i="34"/>
  <c r="U1055" i="34"/>
  <c r="W1055" i="34"/>
  <c r="Y1055" i="34"/>
  <c r="Z1055" i="34"/>
  <c r="N1056" i="34"/>
  <c r="O1056" i="34"/>
  <c r="S1056" i="34"/>
  <c r="T1056" i="34"/>
  <c r="U1056" i="34"/>
  <c r="W1056" i="34"/>
  <c r="Y1056" i="34"/>
  <c r="Z1056" i="34"/>
  <c r="N1057" i="34"/>
  <c r="O1057" i="34"/>
  <c r="S1057" i="34"/>
  <c r="T1057" i="34"/>
  <c r="U1057" i="34"/>
  <c r="W1057" i="34"/>
  <c r="Y1057" i="34"/>
  <c r="Z1057" i="34"/>
  <c r="N1058" i="34"/>
  <c r="O1058" i="34"/>
  <c r="S1058" i="34"/>
  <c r="T1058" i="34"/>
  <c r="U1058" i="34"/>
  <c r="W1058" i="34"/>
  <c r="Y1058" i="34"/>
  <c r="Z1058" i="34"/>
  <c r="N1059" i="34"/>
  <c r="O1059" i="34"/>
  <c r="S1059" i="34"/>
  <c r="T1059" i="34"/>
  <c r="U1059" i="34"/>
  <c r="W1059" i="34"/>
  <c r="Y1059" i="34"/>
  <c r="Z1059" i="34"/>
  <c r="N1060" i="34"/>
  <c r="O1060" i="34"/>
  <c r="S1060" i="34"/>
  <c r="T1060" i="34"/>
  <c r="U1060" i="34"/>
  <c r="W1060" i="34"/>
  <c r="Y1060" i="34"/>
  <c r="Z1060" i="34"/>
  <c r="N1061" i="34"/>
  <c r="O1061" i="34"/>
  <c r="S1061" i="34"/>
  <c r="T1061" i="34"/>
  <c r="U1061" i="34"/>
  <c r="W1061" i="34"/>
  <c r="Y1061" i="34"/>
  <c r="Z1061" i="34"/>
  <c r="N1062" i="34"/>
  <c r="O1062" i="34"/>
  <c r="S1062" i="34"/>
  <c r="T1062" i="34"/>
  <c r="U1062" i="34"/>
  <c r="W1062" i="34"/>
  <c r="Y1062" i="34"/>
  <c r="Z1062" i="34"/>
  <c r="N1063" i="34"/>
  <c r="O1063" i="34"/>
  <c r="S1063" i="34"/>
  <c r="T1063" i="34"/>
  <c r="U1063" i="34"/>
  <c r="W1063" i="34"/>
  <c r="Y1063" i="34"/>
  <c r="Z1063" i="34"/>
  <c r="N1064" i="34"/>
  <c r="O1064" i="34"/>
  <c r="S1064" i="34"/>
  <c r="T1064" i="34"/>
  <c r="U1064" i="34"/>
  <c r="W1064" i="34"/>
  <c r="Y1064" i="34"/>
  <c r="Z1064" i="34"/>
  <c r="N1065" i="34"/>
  <c r="O1065" i="34"/>
  <c r="S1065" i="34"/>
  <c r="T1065" i="34"/>
  <c r="U1065" i="34"/>
  <c r="W1065" i="34"/>
  <c r="Y1065" i="34"/>
  <c r="Z1065" i="34"/>
  <c r="N1066" i="34"/>
  <c r="O1066" i="34"/>
  <c r="S1066" i="34"/>
  <c r="T1066" i="34"/>
  <c r="U1066" i="34"/>
  <c r="W1066" i="34"/>
  <c r="Y1066" i="34"/>
  <c r="Z1066" i="34"/>
  <c r="N1067" i="34"/>
  <c r="O1067" i="34"/>
  <c r="S1067" i="34"/>
  <c r="T1067" i="34"/>
  <c r="U1067" i="34"/>
  <c r="W1067" i="34"/>
  <c r="Y1067" i="34"/>
  <c r="Z1067" i="34"/>
  <c r="N1068" i="34"/>
  <c r="O1068" i="34"/>
  <c r="S1068" i="34"/>
  <c r="T1068" i="34"/>
  <c r="U1068" i="34"/>
  <c r="W1068" i="34"/>
  <c r="Y1068" i="34"/>
  <c r="Z1068" i="34"/>
  <c r="N1069" i="34"/>
  <c r="O1069" i="34"/>
  <c r="S1069" i="34"/>
  <c r="T1069" i="34"/>
  <c r="U1069" i="34"/>
  <c r="W1069" i="34"/>
  <c r="Y1069" i="34"/>
  <c r="Z1069" i="34"/>
  <c r="N1070" i="34"/>
  <c r="O1070" i="34"/>
  <c r="S1070" i="34"/>
  <c r="T1070" i="34"/>
  <c r="U1070" i="34"/>
  <c r="W1070" i="34"/>
  <c r="Y1070" i="34"/>
  <c r="Z1070" i="34"/>
  <c r="N1071" i="34"/>
  <c r="O1071" i="34"/>
  <c r="S1071" i="34"/>
  <c r="T1071" i="34"/>
  <c r="U1071" i="34"/>
  <c r="W1071" i="34"/>
  <c r="Y1071" i="34"/>
  <c r="Z1071" i="34"/>
  <c r="N1072" i="34"/>
  <c r="O1072" i="34"/>
  <c r="S1072" i="34"/>
  <c r="T1072" i="34"/>
  <c r="U1072" i="34"/>
  <c r="W1072" i="34"/>
  <c r="Y1072" i="34"/>
  <c r="Z1072" i="34"/>
  <c r="N1073" i="34"/>
  <c r="O1073" i="34"/>
  <c r="S1073" i="34"/>
  <c r="T1073" i="34"/>
  <c r="U1073" i="34"/>
  <c r="W1073" i="34"/>
  <c r="Y1073" i="34"/>
  <c r="Z1073" i="34"/>
  <c r="N1074" i="34"/>
  <c r="O1074" i="34"/>
  <c r="S1074" i="34"/>
  <c r="T1074" i="34"/>
  <c r="U1074" i="34"/>
  <c r="W1074" i="34"/>
  <c r="Y1074" i="34"/>
  <c r="Z1074" i="34"/>
  <c r="N1075" i="34"/>
  <c r="O1075" i="34"/>
  <c r="S1075" i="34"/>
  <c r="T1075" i="34"/>
  <c r="U1075" i="34"/>
  <c r="W1075" i="34"/>
  <c r="Y1075" i="34"/>
  <c r="Z1075" i="34"/>
  <c r="N1076" i="34"/>
  <c r="O1076" i="34"/>
  <c r="S1076" i="34"/>
  <c r="T1076" i="34"/>
  <c r="U1076" i="34"/>
  <c r="W1076" i="34"/>
  <c r="Y1076" i="34"/>
  <c r="Z1076" i="34"/>
  <c r="N1077" i="34"/>
  <c r="O1077" i="34"/>
  <c r="S1077" i="34"/>
  <c r="T1077" i="34"/>
  <c r="U1077" i="34"/>
  <c r="W1077" i="34"/>
  <c r="Y1077" i="34"/>
  <c r="Z1077" i="34"/>
  <c r="N1078" i="34"/>
  <c r="O1078" i="34"/>
  <c r="S1078" i="34"/>
  <c r="T1078" i="34"/>
  <c r="U1078" i="34"/>
  <c r="W1078" i="34"/>
  <c r="Y1078" i="34"/>
  <c r="Z1078" i="34"/>
  <c r="N1079" i="34"/>
  <c r="O1079" i="34"/>
  <c r="S1079" i="34"/>
  <c r="T1079" i="34"/>
  <c r="U1079" i="34"/>
  <c r="W1079" i="34"/>
  <c r="Y1079" i="34"/>
  <c r="Z1079" i="34"/>
  <c r="N1080" i="34"/>
  <c r="O1080" i="34"/>
  <c r="S1080" i="34"/>
  <c r="T1080" i="34"/>
  <c r="U1080" i="34"/>
  <c r="W1080" i="34"/>
  <c r="Y1080" i="34"/>
  <c r="Z1080" i="34"/>
  <c r="N1081" i="34"/>
  <c r="O1081" i="34"/>
  <c r="S1081" i="34"/>
  <c r="T1081" i="34"/>
  <c r="U1081" i="34"/>
  <c r="W1081" i="34"/>
  <c r="Y1081" i="34"/>
  <c r="Z1081" i="34"/>
  <c r="N1082" i="34"/>
  <c r="O1082" i="34"/>
  <c r="S1082" i="34"/>
  <c r="T1082" i="34"/>
  <c r="U1082" i="34"/>
  <c r="W1082" i="34"/>
  <c r="Y1082" i="34"/>
  <c r="Z1082" i="34"/>
  <c r="N1083" i="34"/>
  <c r="O1083" i="34"/>
  <c r="S1083" i="34"/>
  <c r="T1083" i="34"/>
  <c r="U1083" i="34"/>
  <c r="W1083" i="34"/>
  <c r="Y1083" i="34"/>
  <c r="Z1083" i="34"/>
  <c r="N1084" i="34"/>
  <c r="O1084" i="34"/>
  <c r="S1084" i="34"/>
  <c r="T1084" i="34"/>
  <c r="U1084" i="34"/>
  <c r="W1084" i="34"/>
  <c r="Y1084" i="34"/>
  <c r="Z1084" i="34"/>
  <c r="N1085" i="34"/>
  <c r="O1085" i="34"/>
  <c r="S1085" i="34"/>
  <c r="T1085" i="34"/>
  <c r="U1085" i="34"/>
  <c r="W1085" i="34"/>
  <c r="Y1085" i="34"/>
  <c r="Z1085" i="34"/>
  <c r="N1086" i="34"/>
  <c r="O1086" i="34"/>
  <c r="S1086" i="34"/>
  <c r="T1086" i="34"/>
  <c r="U1086" i="34"/>
  <c r="W1086" i="34"/>
  <c r="Y1086" i="34"/>
  <c r="Z1086" i="34"/>
  <c r="N1087" i="34"/>
  <c r="O1087" i="34"/>
  <c r="S1087" i="34"/>
  <c r="T1087" i="34"/>
  <c r="U1087" i="34"/>
  <c r="W1087" i="34"/>
  <c r="Y1087" i="34"/>
  <c r="Z1087" i="34"/>
  <c r="N1088" i="34"/>
  <c r="O1088" i="34"/>
  <c r="S1088" i="34"/>
  <c r="T1088" i="34"/>
  <c r="U1088" i="34"/>
  <c r="W1088" i="34"/>
  <c r="Y1088" i="34"/>
  <c r="Z1088" i="34"/>
  <c r="N1089" i="34"/>
  <c r="O1089" i="34"/>
  <c r="S1089" i="34"/>
  <c r="T1089" i="34"/>
  <c r="U1089" i="34"/>
  <c r="W1089" i="34"/>
  <c r="Y1089" i="34"/>
  <c r="Z1089" i="34"/>
  <c r="N1090" i="34"/>
  <c r="O1090" i="34"/>
  <c r="S1090" i="34"/>
  <c r="T1090" i="34"/>
  <c r="U1090" i="34"/>
  <c r="W1090" i="34"/>
  <c r="Y1090" i="34"/>
  <c r="Z1090" i="34"/>
  <c r="N1091" i="34"/>
  <c r="O1091" i="34"/>
  <c r="S1091" i="34"/>
  <c r="T1091" i="34"/>
  <c r="U1091" i="34"/>
  <c r="W1091" i="34"/>
  <c r="Y1091" i="34"/>
  <c r="Z1091" i="34"/>
  <c r="N1092" i="34"/>
  <c r="O1092" i="34"/>
  <c r="S1092" i="34"/>
  <c r="T1092" i="34"/>
  <c r="U1092" i="34"/>
  <c r="W1092" i="34"/>
  <c r="Y1092" i="34"/>
  <c r="Z1092" i="34"/>
  <c r="N1093" i="34"/>
  <c r="O1093" i="34"/>
  <c r="S1093" i="34"/>
  <c r="T1093" i="34"/>
  <c r="U1093" i="34"/>
  <c r="W1093" i="34"/>
  <c r="Y1093" i="34"/>
  <c r="Z1093" i="34"/>
  <c r="N1094" i="34"/>
  <c r="O1094" i="34"/>
  <c r="S1094" i="34"/>
  <c r="T1094" i="34"/>
  <c r="U1094" i="34"/>
  <c r="W1094" i="34"/>
  <c r="Y1094" i="34"/>
  <c r="Z1094" i="34"/>
  <c r="N1095" i="34"/>
  <c r="O1095" i="34"/>
  <c r="S1095" i="34"/>
  <c r="T1095" i="34"/>
  <c r="U1095" i="34"/>
  <c r="W1095" i="34"/>
  <c r="Y1095" i="34"/>
  <c r="Z1095" i="34"/>
  <c r="N1096" i="34"/>
  <c r="O1096" i="34"/>
  <c r="S1096" i="34"/>
  <c r="T1096" i="34"/>
  <c r="U1096" i="34"/>
  <c r="W1096" i="34"/>
  <c r="Y1096" i="34"/>
  <c r="Z1096" i="34"/>
  <c r="N1097" i="34"/>
  <c r="O1097" i="34"/>
  <c r="S1097" i="34"/>
  <c r="T1097" i="34"/>
  <c r="U1097" i="34"/>
  <c r="W1097" i="34"/>
  <c r="Y1097" i="34"/>
  <c r="Z1097" i="34"/>
  <c r="N1098" i="34"/>
  <c r="O1098" i="34"/>
  <c r="S1098" i="34"/>
  <c r="T1098" i="34"/>
  <c r="U1098" i="34"/>
  <c r="W1098" i="34"/>
  <c r="Y1098" i="34"/>
  <c r="Z1098" i="34"/>
  <c r="N1099" i="34"/>
  <c r="O1099" i="34"/>
  <c r="S1099" i="34"/>
  <c r="T1099" i="34"/>
  <c r="U1099" i="34"/>
  <c r="W1099" i="34"/>
  <c r="Y1099" i="34"/>
  <c r="Z1099" i="34"/>
  <c r="N1100" i="34"/>
  <c r="O1100" i="34"/>
  <c r="S1100" i="34"/>
  <c r="T1100" i="34"/>
  <c r="U1100" i="34"/>
  <c r="W1100" i="34"/>
  <c r="Y1100" i="34"/>
  <c r="Z1100" i="34"/>
  <c r="N1101" i="34"/>
  <c r="O1101" i="34"/>
  <c r="S1101" i="34"/>
  <c r="T1101" i="34"/>
  <c r="U1101" i="34"/>
  <c r="W1101" i="34"/>
  <c r="Y1101" i="34"/>
  <c r="Z1101" i="34"/>
  <c r="N1102" i="34"/>
  <c r="O1102" i="34"/>
  <c r="S1102" i="34"/>
  <c r="T1102" i="34"/>
  <c r="U1102" i="34"/>
  <c r="W1102" i="34"/>
  <c r="Y1102" i="34"/>
  <c r="Z1102" i="34"/>
  <c r="N1103" i="34"/>
  <c r="O1103" i="34"/>
  <c r="S1103" i="34"/>
  <c r="T1103" i="34"/>
  <c r="U1103" i="34"/>
  <c r="W1103" i="34"/>
  <c r="Y1103" i="34"/>
  <c r="Z1103" i="34"/>
  <c r="N1104" i="34"/>
  <c r="O1104" i="34"/>
  <c r="S1104" i="34"/>
  <c r="T1104" i="34"/>
  <c r="U1104" i="34"/>
  <c r="W1104" i="34"/>
  <c r="Y1104" i="34"/>
  <c r="Z1104" i="34"/>
  <c r="N1105" i="34"/>
  <c r="O1105" i="34"/>
  <c r="S1105" i="34"/>
  <c r="T1105" i="34"/>
  <c r="U1105" i="34"/>
  <c r="W1105" i="34"/>
  <c r="Y1105" i="34"/>
  <c r="Z1105" i="34"/>
  <c r="N1106" i="34"/>
  <c r="O1106" i="34"/>
  <c r="S1106" i="34"/>
  <c r="T1106" i="34"/>
  <c r="U1106" i="34"/>
  <c r="W1106" i="34"/>
  <c r="Y1106" i="34"/>
  <c r="Z1106" i="34"/>
  <c r="N1107" i="34"/>
  <c r="O1107" i="34"/>
  <c r="S1107" i="34"/>
  <c r="T1107" i="34"/>
  <c r="U1107" i="34"/>
  <c r="W1107" i="34"/>
  <c r="Y1107" i="34"/>
  <c r="Z1107" i="34"/>
  <c r="N1108" i="34"/>
  <c r="O1108" i="34"/>
  <c r="S1108" i="34"/>
  <c r="T1108" i="34"/>
  <c r="U1108" i="34"/>
  <c r="W1108" i="34"/>
  <c r="Y1108" i="34"/>
  <c r="Z1108" i="34"/>
  <c r="N1109" i="34"/>
  <c r="O1109" i="34"/>
  <c r="S1109" i="34"/>
  <c r="T1109" i="34"/>
  <c r="U1109" i="34"/>
  <c r="W1109" i="34"/>
  <c r="Y1109" i="34"/>
  <c r="Z1109" i="34"/>
  <c r="N1110" i="34"/>
  <c r="O1110" i="34"/>
  <c r="S1110" i="34"/>
  <c r="T1110" i="34"/>
  <c r="U1110" i="34"/>
  <c r="W1110" i="34"/>
  <c r="Y1110" i="34"/>
  <c r="Z1110" i="34"/>
  <c r="N1111" i="34"/>
  <c r="O1111" i="34"/>
  <c r="S1111" i="34"/>
  <c r="T1111" i="34"/>
  <c r="U1111" i="34"/>
  <c r="W1111" i="34"/>
  <c r="Y1111" i="34"/>
  <c r="Z1111" i="34"/>
  <c r="N1112" i="34"/>
  <c r="O1112" i="34"/>
  <c r="S1112" i="34"/>
  <c r="T1112" i="34"/>
  <c r="U1112" i="34"/>
  <c r="W1112" i="34"/>
  <c r="Y1112" i="34"/>
  <c r="Z1112" i="34"/>
  <c r="N1113" i="34"/>
  <c r="O1113" i="34"/>
  <c r="S1113" i="34"/>
  <c r="T1113" i="34"/>
  <c r="U1113" i="34"/>
  <c r="W1113" i="34"/>
  <c r="Y1113" i="34"/>
  <c r="Z1113" i="34"/>
  <c r="N1114" i="34"/>
  <c r="O1114" i="34"/>
  <c r="S1114" i="34"/>
  <c r="T1114" i="34"/>
  <c r="U1114" i="34"/>
  <c r="W1114" i="34"/>
  <c r="Y1114" i="34"/>
  <c r="Z1114" i="34"/>
  <c r="N1115" i="34"/>
  <c r="O1115" i="34"/>
  <c r="S1115" i="34"/>
  <c r="T1115" i="34"/>
  <c r="U1115" i="34"/>
  <c r="W1115" i="34"/>
  <c r="Y1115" i="34"/>
  <c r="Z1115" i="34"/>
  <c r="N1116" i="34"/>
  <c r="O1116" i="34"/>
  <c r="S1116" i="34"/>
  <c r="T1116" i="34"/>
  <c r="U1116" i="34"/>
  <c r="W1116" i="34"/>
  <c r="Y1116" i="34"/>
  <c r="Z1116" i="34"/>
  <c r="N1117" i="34"/>
  <c r="O1117" i="34"/>
  <c r="S1117" i="34"/>
  <c r="T1117" i="34"/>
  <c r="U1117" i="34"/>
  <c r="W1117" i="34"/>
  <c r="Y1117" i="34"/>
  <c r="Z1117" i="34"/>
  <c r="N1118" i="34"/>
  <c r="O1118" i="34"/>
  <c r="S1118" i="34"/>
  <c r="T1118" i="34"/>
  <c r="U1118" i="34"/>
  <c r="W1118" i="34"/>
  <c r="Y1118" i="34"/>
  <c r="Z1118" i="34"/>
  <c r="N1119" i="34"/>
  <c r="O1119" i="34"/>
  <c r="S1119" i="34"/>
  <c r="T1119" i="34"/>
  <c r="U1119" i="34"/>
  <c r="W1119" i="34"/>
  <c r="Y1119" i="34"/>
  <c r="Z1119" i="34"/>
  <c r="N1120" i="34"/>
  <c r="O1120" i="34"/>
  <c r="S1120" i="34"/>
  <c r="T1120" i="34"/>
  <c r="U1120" i="34"/>
  <c r="W1120" i="34"/>
  <c r="Y1120" i="34"/>
  <c r="Z1120" i="34"/>
  <c r="N1121" i="34"/>
  <c r="O1121" i="34"/>
  <c r="S1121" i="34"/>
  <c r="T1121" i="34"/>
  <c r="U1121" i="34"/>
  <c r="W1121" i="34"/>
  <c r="Y1121" i="34"/>
  <c r="Z1121" i="34"/>
  <c r="N1122" i="34"/>
  <c r="O1122" i="34"/>
  <c r="S1122" i="34"/>
  <c r="T1122" i="34"/>
  <c r="U1122" i="34"/>
  <c r="W1122" i="34"/>
  <c r="Y1122" i="34"/>
  <c r="Z1122" i="34"/>
  <c r="N1123" i="34"/>
  <c r="O1123" i="34"/>
  <c r="S1123" i="34"/>
  <c r="T1123" i="34"/>
  <c r="U1123" i="34"/>
  <c r="W1123" i="34"/>
  <c r="Y1123" i="34"/>
  <c r="Z1123" i="34"/>
  <c r="N1124" i="34"/>
  <c r="O1124" i="34"/>
  <c r="S1124" i="34"/>
  <c r="T1124" i="34"/>
  <c r="U1124" i="34"/>
  <c r="W1124" i="34"/>
  <c r="Y1124" i="34"/>
  <c r="Z1124" i="34"/>
  <c r="N1125" i="34"/>
  <c r="O1125" i="34"/>
  <c r="S1125" i="34"/>
  <c r="T1125" i="34"/>
  <c r="U1125" i="34"/>
  <c r="W1125" i="34"/>
  <c r="Y1125" i="34"/>
  <c r="Z1125" i="34"/>
  <c r="N1126" i="34"/>
  <c r="O1126" i="34"/>
  <c r="S1126" i="34"/>
  <c r="T1126" i="34"/>
  <c r="U1126" i="34"/>
  <c r="W1126" i="34"/>
  <c r="Y1126" i="34"/>
  <c r="Z1126" i="34"/>
  <c r="N1127" i="34"/>
  <c r="O1127" i="34"/>
  <c r="S1127" i="34"/>
  <c r="T1127" i="34"/>
  <c r="U1127" i="34"/>
  <c r="W1127" i="34"/>
  <c r="Y1127" i="34"/>
  <c r="Z1127" i="34"/>
  <c r="N1128" i="34"/>
  <c r="O1128" i="34"/>
  <c r="S1128" i="34"/>
  <c r="T1128" i="34"/>
  <c r="U1128" i="34"/>
  <c r="W1128" i="34"/>
  <c r="Y1128" i="34"/>
  <c r="Z1128" i="34"/>
  <c r="N1129" i="34"/>
  <c r="O1129" i="34"/>
  <c r="S1129" i="34"/>
  <c r="T1129" i="34"/>
  <c r="U1129" i="34"/>
  <c r="W1129" i="34"/>
  <c r="Y1129" i="34"/>
  <c r="Z1129" i="34"/>
  <c r="N1130" i="34"/>
  <c r="O1130" i="34"/>
  <c r="S1130" i="34"/>
  <c r="T1130" i="34"/>
  <c r="U1130" i="34"/>
  <c r="W1130" i="34"/>
  <c r="Y1130" i="34"/>
  <c r="Z1130" i="34"/>
  <c r="N1131" i="34"/>
  <c r="O1131" i="34"/>
  <c r="S1131" i="34"/>
  <c r="T1131" i="34"/>
  <c r="U1131" i="34"/>
  <c r="W1131" i="34"/>
  <c r="Y1131" i="34"/>
  <c r="Z1131" i="34"/>
  <c r="N1132" i="34"/>
  <c r="O1132" i="34"/>
  <c r="S1132" i="34"/>
  <c r="T1132" i="34"/>
  <c r="U1132" i="34"/>
  <c r="W1132" i="34"/>
  <c r="Y1132" i="34"/>
  <c r="Z1132" i="34"/>
  <c r="N1133" i="34"/>
  <c r="O1133" i="34"/>
  <c r="S1133" i="34"/>
  <c r="T1133" i="34"/>
  <c r="U1133" i="34"/>
  <c r="W1133" i="34"/>
  <c r="Y1133" i="34"/>
  <c r="Z1133" i="34"/>
  <c r="N1134" i="34"/>
  <c r="O1134" i="34"/>
  <c r="S1134" i="34"/>
  <c r="T1134" i="34"/>
  <c r="U1134" i="34"/>
  <c r="W1134" i="34"/>
  <c r="Y1134" i="34"/>
  <c r="Z1134" i="34"/>
  <c r="N1135" i="34"/>
  <c r="O1135" i="34"/>
  <c r="S1135" i="34"/>
  <c r="T1135" i="34"/>
  <c r="U1135" i="34"/>
  <c r="W1135" i="34"/>
  <c r="Y1135" i="34"/>
  <c r="Z1135" i="34"/>
  <c r="N1136" i="34"/>
  <c r="O1136" i="34"/>
  <c r="S1136" i="34"/>
  <c r="T1136" i="34"/>
  <c r="U1136" i="34"/>
  <c r="W1136" i="34"/>
  <c r="Y1136" i="34"/>
  <c r="Z1136" i="34"/>
  <c r="N1137" i="34"/>
  <c r="O1137" i="34"/>
  <c r="S1137" i="34"/>
  <c r="T1137" i="34"/>
  <c r="U1137" i="34"/>
  <c r="W1137" i="34"/>
  <c r="Y1137" i="34"/>
  <c r="Z1137" i="34"/>
  <c r="N1138" i="34"/>
  <c r="O1138" i="34"/>
  <c r="S1138" i="34"/>
  <c r="T1138" i="34"/>
  <c r="U1138" i="34"/>
  <c r="W1138" i="34"/>
  <c r="Y1138" i="34"/>
  <c r="Z1138" i="34"/>
  <c r="N1139" i="34"/>
  <c r="O1139" i="34"/>
  <c r="S1139" i="34"/>
  <c r="T1139" i="34"/>
  <c r="U1139" i="34"/>
  <c r="W1139" i="34"/>
  <c r="Y1139" i="34"/>
  <c r="Z1139" i="34"/>
  <c r="N1140" i="34"/>
  <c r="O1140" i="34"/>
  <c r="S1140" i="34"/>
  <c r="T1140" i="34"/>
  <c r="U1140" i="34"/>
  <c r="W1140" i="34"/>
  <c r="Y1140" i="34"/>
  <c r="Z1140" i="34"/>
  <c r="N1141" i="34"/>
  <c r="O1141" i="34"/>
  <c r="S1141" i="34"/>
  <c r="T1141" i="34"/>
  <c r="U1141" i="34"/>
  <c r="W1141" i="34"/>
  <c r="Y1141" i="34"/>
  <c r="Z1141" i="34"/>
  <c r="N1142" i="34"/>
  <c r="O1142" i="34"/>
  <c r="S1142" i="34"/>
  <c r="T1142" i="34"/>
  <c r="U1142" i="34"/>
  <c r="W1142" i="34"/>
  <c r="Y1142" i="34"/>
  <c r="Z1142" i="34"/>
  <c r="N1143" i="34"/>
  <c r="O1143" i="34"/>
  <c r="S1143" i="34"/>
  <c r="T1143" i="34"/>
  <c r="U1143" i="34"/>
  <c r="W1143" i="34"/>
  <c r="Y1143" i="34"/>
  <c r="Z1143" i="34"/>
  <c r="N1144" i="34"/>
  <c r="O1144" i="34"/>
  <c r="S1144" i="34"/>
  <c r="T1144" i="34"/>
  <c r="U1144" i="34"/>
  <c r="W1144" i="34"/>
  <c r="Y1144" i="34"/>
  <c r="Z1144" i="34"/>
  <c r="N1145" i="34"/>
  <c r="O1145" i="34"/>
  <c r="S1145" i="34"/>
  <c r="T1145" i="34"/>
  <c r="U1145" i="34"/>
  <c r="W1145" i="34"/>
  <c r="Y1145" i="34"/>
  <c r="Z1145" i="34"/>
  <c r="N1146" i="34"/>
  <c r="O1146" i="34"/>
  <c r="S1146" i="34"/>
  <c r="T1146" i="34"/>
  <c r="U1146" i="34"/>
  <c r="W1146" i="34"/>
  <c r="Y1146" i="34"/>
  <c r="Z1146" i="34"/>
  <c r="N1147" i="34"/>
  <c r="O1147" i="34"/>
  <c r="S1147" i="34"/>
  <c r="T1147" i="34"/>
  <c r="U1147" i="34"/>
  <c r="W1147" i="34"/>
  <c r="Y1147" i="34"/>
  <c r="Z1147" i="34"/>
  <c r="N1148" i="34"/>
  <c r="O1148" i="34"/>
  <c r="S1148" i="34"/>
  <c r="T1148" i="34"/>
  <c r="U1148" i="34"/>
  <c r="W1148" i="34"/>
  <c r="Y1148" i="34"/>
  <c r="Z1148" i="34"/>
  <c r="N1149" i="34"/>
  <c r="O1149" i="34"/>
  <c r="S1149" i="34"/>
  <c r="T1149" i="34"/>
  <c r="U1149" i="34"/>
  <c r="W1149" i="34"/>
  <c r="Y1149" i="34"/>
  <c r="Z1149" i="34"/>
  <c r="N1150" i="34"/>
  <c r="O1150" i="34"/>
  <c r="S1150" i="34"/>
  <c r="T1150" i="34"/>
  <c r="U1150" i="34"/>
  <c r="W1150" i="34"/>
  <c r="Y1150" i="34"/>
  <c r="Z1150" i="34"/>
  <c r="N1151" i="34"/>
  <c r="O1151" i="34"/>
  <c r="S1151" i="34"/>
  <c r="T1151" i="34"/>
  <c r="U1151" i="34"/>
  <c r="W1151" i="34"/>
  <c r="Y1151" i="34"/>
  <c r="Z1151" i="34"/>
  <c r="N1152" i="34"/>
  <c r="O1152" i="34"/>
  <c r="S1152" i="34"/>
  <c r="T1152" i="34"/>
  <c r="U1152" i="34"/>
  <c r="W1152" i="34"/>
  <c r="Y1152" i="34"/>
  <c r="Z1152" i="34"/>
  <c r="N1153" i="34"/>
  <c r="O1153" i="34"/>
  <c r="S1153" i="34"/>
  <c r="T1153" i="34"/>
  <c r="U1153" i="34"/>
  <c r="W1153" i="34"/>
  <c r="Y1153" i="34"/>
  <c r="Z1153" i="34"/>
  <c r="N1154" i="34"/>
  <c r="O1154" i="34"/>
  <c r="S1154" i="34"/>
  <c r="T1154" i="34"/>
  <c r="U1154" i="34"/>
  <c r="W1154" i="34"/>
  <c r="Y1154" i="34"/>
  <c r="Z1154" i="34"/>
  <c r="N1155" i="34"/>
  <c r="O1155" i="34"/>
  <c r="S1155" i="34"/>
  <c r="T1155" i="34"/>
  <c r="U1155" i="34"/>
  <c r="W1155" i="34"/>
  <c r="Y1155" i="34"/>
  <c r="Z1155" i="34"/>
  <c r="N1156" i="34"/>
  <c r="O1156" i="34"/>
  <c r="S1156" i="34"/>
  <c r="T1156" i="34"/>
  <c r="U1156" i="34"/>
  <c r="W1156" i="34"/>
  <c r="Y1156" i="34"/>
  <c r="Z1156" i="34"/>
  <c r="N1157" i="34"/>
  <c r="O1157" i="34"/>
  <c r="S1157" i="34"/>
  <c r="T1157" i="34"/>
  <c r="U1157" i="34"/>
  <c r="W1157" i="34"/>
  <c r="Y1157" i="34"/>
  <c r="Z1157" i="34"/>
  <c r="N1158" i="34"/>
  <c r="O1158" i="34"/>
  <c r="S1158" i="34"/>
  <c r="T1158" i="34"/>
  <c r="U1158" i="34"/>
  <c r="W1158" i="34"/>
  <c r="Y1158" i="34"/>
  <c r="Z1158" i="34"/>
  <c r="N1159" i="34"/>
  <c r="O1159" i="34"/>
  <c r="S1159" i="34"/>
  <c r="T1159" i="34"/>
  <c r="U1159" i="34"/>
  <c r="W1159" i="34"/>
  <c r="Y1159" i="34"/>
  <c r="Z1159" i="34"/>
  <c r="N1160" i="34"/>
  <c r="O1160" i="34"/>
  <c r="S1160" i="34"/>
  <c r="T1160" i="34"/>
  <c r="U1160" i="34"/>
  <c r="W1160" i="34"/>
  <c r="Y1160" i="34"/>
  <c r="Z1160" i="34"/>
  <c r="N1161" i="34"/>
  <c r="O1161" i="34"/>
  <c r="S1161" i="34"/>
  <c r="T1161" i="34"/>
  <c r="U1161" i="34"/>
  <c r="W1161" i="34"/>
  <c r="Y1161" i="34"/>
  <c r="Z1161" i="34"/>
  <c r="N1162" i="34"/>
  <c r="O1162" i="34"/>
  <c r="S1162" i="34"/>
  <c r="T1162" i="34"/>
  <c r="U1162" i="34"/>
  <c r="W1162" i="34"/>
  <c r="Y1162" i="34"/>
  <c r="Z1162" i="34"/>
  <c r="N1163" i="34"/>
  <c r="O1163" i="34"/>
  <c r="S1163" i="34"/>
  <c r="T1163" i="34"/>
  <c r="U1163" i="34"/>
  <c r="W1163" i="34"/>
  <c r="Y1163" i="34"/>
  <c r="Z1163" i="34"/>
  <c r="N1164" i="34"/>
  <c r="O1164" i="34"/>
  <c r="S1164" i="34"/>
  <c r="T1164" i="34"/>
  <c r="U1164" i="34"/>
  <c r="W1164" i="34"/>
  <c r="Y1164" i="34"/>
  <c r="Z1164" i="34"/>
  <c r="N1165" i="34"/>
  <c r="O1165" i="34"/>
  <c r="S1165" i="34"/>
  <c r="T1165" i="34"/>
  <c r="U1165" i="34"/>
  <c r="W1165" i="34"/>
  <c r="Y1165" i="34"/>
  <c r="Z1165" i="34"/>
  <c r="N1166" i="34"/>
  <c r="O1166" i="34"/>
  <c r="S1166" i="34"/>
  <c r="T1166" i="34"/>
  <c r="U1166" i="34"/>
  <c r="W1166" i="34"/>
  <c r="Y1166" i="34"/>
  <c r="Z1166" i="34"/>
  <c r="N1167" i="34"/>
  <c r="O1167" i="34"/>
  <c r="S1167" i="34"/>
  <c r="T1167" i="34"/>
  <c r="U1167" i="34"/>
  <c r="W1167" i="34"/>
  <c r="Y1167" i="34"/>
  <c r="Z1167" i="34"/>
  <c r="N1168" i="34"/>
  <c r="O1168" i="34"/>
  <c r="S1168" i="34"/>
  <c r="T1168" i="34"/>
  <c r="U1168" i="34"/>
  <c r="W1168" i="34"/>
  <c r="Y1168" i="34"/>
  <c r="Z1168" i="34"/>
  <c r="N1169" i="34"/>
  <c r="O1169" i="34"/>
  <c r="S1169" i="34"/>
  <c r="T1169" i="34"/>
  <c r="U1169" i="34"/>
  <c r="W1169" i="34"/>
  <c r="Y1169" i="34"/>
  <c r="Z1169" i="34"/>
  <c r="N1170" i="34"/>
  <c r="O1170" i="34"/>
  <c r="S1170" i="34"/>
  <c r="T1170" i="34"/>
  <c r="U1170" i="34"/>
  <c r="W1170" i="34"/>
  <c r="Y1170" i="34"/>
  <c r="Z1170" i="34"/>
  <c r="N1171" i="34"/>
  <c r="O1171" i="34"/>
  <c r="S1171" i="34"/>
  <c r="T1171" i="34"/>
  <c r="U1171" i="34"/>
  <c r="W1171" i="34"/>
  <c r="Y1171" i="34"/>
  <c r="Z1171" i="34"/>
  <c r="N1172" i="34"/>
  <c r="O1172" i="34"/>
  <c r="S1172" i="34"/>
  <c r="T1172" i="34"/>
  <c r="U1172" i="34"/>
  <c r="W1172" i="34"/>
  <c r="Y1172" i="34"/>
  <c r="Z1172" i="34"/>
  <c r="N1173" i="34"/>
  <c r="O1173" i="34"/>
  <c r="S1173" i="34"/>
  <c r="T1173" i="34"/>
  <c r="U1173" i="34"/>
  <c r="W1173" i="34"/>
  <c r="Y1173" i="34"/>
  <c r="Z1173" i="34"/>
  <c r="N1174" i="34"/>
  <c r="O1174" i="34"/>
  <c r="S1174" i="34"/>
  <c r="T1174" i="34"/>
  <c r="U1174" i="34"/>
  <c r="W1174" i="34"/>
  <c r="Y1174" i="34"/>
  <c r="Z1174" i="34"/>
  <c r="N1175" i="34"/>
  <c r="O1175" i="34"/>
  <c r="S1175" i="34"/>
  <c r="T1175" i="34"/>
  <c r="U1175" i="34"/>
  <c r="W1175" i="34"/>
  <c r="Y1175" i="34"/>
  <c r="Z1175" i="34"/>
  <c r="N1176" i="34"/>
  <c r="O1176" i="34"/>
  <c r="S1176" i="34"/>
  <c r="T1176" i="34"/>
  <c r="U1176" i="34"/>
  <c r="W1176" i="34"/>
  <c r="Y1176" i="34"/>
  <c r="Z1176" i="34"/>
  <c r="N1177" i="34"/>
  <c r="O1177" i="34"/>
  <c r="S1177" i="34"/>
  <c r="T1177" i="34"/>
  <c r="U1177" i="34"/>
  <c r="W1177" i="34"/>
  <c r="Y1177" i="34"/>
  <c r="Z1177" i="34"/>
  <c r="N1178" i="34"/>
  <c r="O1178" i="34"/>
  <c r="S1178" i="34"/>
  <c r="T1178" i="34"/>
  <c r="U1178" i="34"/>
  <c r="W1178" i="34"/>
  <c r="Y1178" i="34"/>
  <c r="Z1178" i="34"/>
  <c r="N1179" i="34"/>
  <c r="O1179" i="34"/>
  <c r="S1179" i="34"/>
  <c r="T1179" i="34"/>
  <c r="U1179" i="34"/>
  <c r="W1179" i="34"/>
  <c r="Y1179" i="34"/>
  <c r="Z1179" i="34"/>
  <c r="N1180" i="34"/>
  <c r="O1180" i="34"/>
  <c r="S1180" i="34"/>
  <c r="T1180" i="34"/>
  <c r="U1180" i="34"/>
  <c r="W1180" i="34"/>
  <c r="Y1180" i="34"/>
  <c r="Z1180" i="34"/>
  <c r="N1181" i="34"/>
  <c r="O1181" i="34"/>
  <c r="S1181" i="34"/>
  <c r="T1181" i="34"/>
  <c r="U1181" i="34"/>
  <c r="W1181" i="34"/>
  <c r="Y1181" i="34"/>
  <c r="Z1181" i="34"/>
  <c r="N1182" i="34"/>
  <c r="O1182" i="34"/>
  <c r="S1182" i="34"/>
  <c r="T1182" i="34"/>
  <c r="U1182" i="34"/>
  <c r="W1182" i="34"/>
  <c r="Y1182" i="34"/>
  <c r="Z1182" i="34"/>
  <c r="N1183" i="34"/>
  <c r="O1183" i="34"/>
  <c r="S1183" i="34"/>
  <c r="T1183" i="34"/>
  <c r="U1183" i="34"/>
  <c r="W1183" i="34"/>
  <c r="Y1183" i="34"/>
  <c r="Z1183" i="34"/>
  <c r="N1184" i="34"/>
  <c r="O1184" i="34"/>
  <c r="S1184" i="34"/>
  <c r="T1184" i="34"/>
  <c r="U1184" i="34"/>
  <c r="W1184" i="34"/>
  <c r="Y1184" i="34"/>
  <c r="Z1184" i="34"/>
  <c r="N1185" i="34"/>
  <c r="O1185" i="34"/>
  <c r="S1185" i="34"/>
  <c r="T1185" i="34"/>
  <c r="U1185" i="34"/>
  <c r="W1185" i="34"/>
  <c r="Y1185" i="34"/>
  <c r="Z1185" i="34"/>
  <c r="N1186" i="34"/>
  <c r="O1186" i="34"/>
  <c r="S1186" i="34"/>
  <c r="T1186" i="34"/>
  <c r="U1186" i="34"/>
  <c r="W1186" i="34"/>
  <c r="Y1186" i="34"/>
  <c r="Z1186" i="34"/>
  <c r="N1187" i="34"/>
  <c r="O1187" i="34"/>
  <c r="S1187" i="34"/>
  <c r="T1187" i="34"/>
  <c r="U1187" i="34"/>
  <c r="W1187" i="34"/>
  <c r="Y1187" i="34"/>
  <c r="Z1187" i="34"/>
  <c r="N1188" i="34"/>
  <c r="O1188" i="34"/>
  <c r="S1188" i="34"/>
  <c r="T1188" i="34"/>
  <c r="U1188" i="34"/>
  <c r="W1188" i="34"/>
  <c r="Y1188" i="34"/>
  <c r="Z1188" i="34"/>
  <c r="N1189" i="34"/>
  <c r="O1189" i="34"/>
  <c r="S1189" i="34"/>
  <c r="T1189" i="34"/>
  <c r="U1189" i="34"/>
  <c r="W1189" i="34"/>
  <c r="Y1189" i="34"/>
  <c r="Z1189" i="34"/>
  <c r="N1190" i="34"/>
  <c r="O1190" i="34"/>
  <c r="S1190" i="34"/>
  <c r="T1190" i="34"/>
  <c r="U1190" i="34"/>
  <c r="W1190" i="34"/>
  <c r="Y1190" i="34"/>
  <c r="Z1190" i="34"/>
  <c r="N1191" i="34"/>
  <c r="O1191" i="34"/>
  <c r="S1191" i="34"/>
  <c r="T1191" i="34"/>
  <c r="U1191" i="34"/>
  <c r="W1191" i="34"/>
  <c r="Y1191" i="34"/>
  <c r="Z1191" i="34"/>
  <c r="N1192" i="34"/>
  <c r="O1192" i="34"/>
  <c r="S1192" i="34"/>
  <c r="T1192" i="34"/>
  <c r="U1192" i="34"/>
  <c r="W1192" i="34"/>
  <c r="Y1192" i="34"/>
  <c r="Z1192" i="34"/>
  <c r="N1193" i="34"/>
  <c r="O1193" i="34"/>
  <c r="S1193" i="34"/>
  <c r="T1193" i="34"/>
  <c r="U1193" i="34"/>
  <c r="W1193" i="34"/>
  <c r="Y1193" i="34"/>
  <c r="Z1193" i="34"/>
  <c r="N1194" i="34"/>
  <c r="O1194" i="34"/>
  <c r="S1194" i="34"/>
  <c r="T1194" i="34"/>
  <c r="U1194" i="34"/>
  <c r="W1194" i="34"/>
  <c r="Y1194" i="34"/>
  <c r="Z1194" i="34"/>
  <c r="N1195" i="34"/>
  <c r="O1195" i="34"/>
  <c r="S1195" i="34"/>
  <c r="T1195" i="34"/>
  <c r="U1195" i="34"/>
  <c r="W1195" i="34"/>
  <c r="Y1195" i="34"/>
  <c r="Z1195" i="34"/>
  <c r="N1196" i="34"/>
  <c r="O1196" i="34"/>
  <c r="S1196" i="34"/>
  <c r="T1196" i="34"/>
  <c r="U1196" i="34"/>
  <c r="W1196" i="34"/>
  <c r="Y1196" i="34"/>
  <c r="Z1196" i="34"/>
  <c r="N1197" i="34"/>
  <c r="O1197" i="34"/>
  <c r="S1197" i="34"/>
  <c r="T1197" i="34"/>
  <c r="U1197" i="34"/>
  <c r="W1197" i="34"/>
  <c r="Y1197" i="34"/>
  <c r="Z1197" i="34"/>
  <c r="N1198" i="34"/>
  <c r="O1198" i="34"/>
  <c r="S1198" i="34"/>
  <c r="T1198" i="34"/>
  <c r="U1198" i="34"/>
  <c r="W1198" i="34"/>
  <c r="Y1198" i="34"/>
  <c r="Z1198" i="34"/>
  <c r="N1199" i="34"/>
  <c r="O1199" i="34"/>
  <c r="S1199" i="34"/>
  <c r="T1199" i="34"/>
  <c r="U1199" i="34"/>
  <c r="W1199" i="34"/>
  <c r="Y1199" i="34"/>
  <c r="Z1199" i="34"/>
  <c r="N1200" i="34"/>
  <c r="O1200" i="34"/>
  <c r="S1200" i="34"/>
  <c r="T1200" i="34"/>
  <c r="U1200" i="34"/>
  <c r="W1200" i="34"/>
  <c r="Y1200" i="34"/>
  <c r="Z1200" i="34"/>
  <c r="N1201" i="34"/>
  <c r="O1201" i="34"/>
  <c r="S1201" i="34"/>
  <c r="T1201" i="34"/>
  <c r="U1201" i="34"/>
  <c r="W1201" i="34"/>
  <c r="Y1201" i="34"/>
  <c r="Z1201" i="34"/>
  <c r="N1202" i="34"/>
  <c r="O1202" i="34"/>
  <c r="S1202" i="34"/>
  <c r="T1202" i="34"/>
  <c r="U1202" i="34"/>
  <c r="W1202" i="34"/>
  <c r="Y1202" i="34"/>
  <c r="Z1202" i="34"/>
  <c r="N1203" i="34"/>
  <c r="O1203" i="34"/>
  <c r="S1203" i="34"/>
  <c r="T1203" i="34"/>
  <c r="U1203" i="34"/>
  <c r="W1203" i="34"/>
  <c r="Y1203" i="34"/>
  <c r="Z1203" i="34"/>
  <c r="N1204" i="34"/>
  <c r="O1204" i="34"/>
  <c r="S1204" i="34"/>
  <c r="T1204" i="34"/>
  <c r="U1204" i="34"/>
  <c r="W1204" i="34"/>
  <c r="Y1204" i="34"/>
  <c r="Z1204" i="34"/>
  <c r="N1205" i="34"/>
  <c r="O1205" i="34"/>
  <c r="S1205" i="34"/>
  <c r="T1205" i="34"/>
  <c r="U1205" i="34"/>
  <c r="W1205" i="34"/>
  <c r="Y1205" i="34"/>
  <c r="Z1205" i="34"/>
  <c r="N1206" i="34"/>
  <c r="O1206" i="34"/>
  <c r="S1206" i="34"/>
  <c r="T1206" i="34"/>
  <c r="U1206" i="34"/>
  <c r="W1206" i="34"/>
  <c r="Y1206" i="34"/>
  <c r="Z1206" i="34"/>
  <c r="N1207" i="34"/>
  <c r="O1207" i="34"/>
  <c r="S1207" i="34"/>
  <c r="T1207" i="34"/>
  <c r="U1207" i="34"/>
  <c r="W1207" i="34"/>
  <c r="Y1207" i="34"/>
  <c r="Z1207" i="34"/>
  <c r="N1208" i="34"/>
  <c r="O1208" i="34"/>
  <c r="S1208" i="34"/>
  <c r="T1208" i="34"/>
  <c r="U1208" i="34"/>
  <c r="W1208" i="34"/>
  <c r="Y1208" i="34"/>
  <c r="Z1208" i="34"/>
  <c r="N1209" i="34"/>
  <c r="O1209" i="34"/>
  <c r="S1209" i="34"/>
  <c r="T1209" i="34"/>
  <c r="U1209" i="34"/>
  <c r="W1209" i="34"/>
  <c r="Y1209" i="34"/>
  <c r="Z1209" i="34"/>
  <c r="N1210" i="34"/>
  <c r="O1210" i="34"/>
  <c r="S1210" i="34"/>
  <c r="T1210" i="34"/>
  <c r="U1210" i="34"/>
  <c r="W1210" i="34"/>
  <c r="Y1210" i="34"/>
  <c r="Z1210" i="34"/>
  <c r="N1211" i="34"/>
  <c r="O1211" i="34"/>
  <c r="S1211" i="34"/>
  <c r="T1211" i="34"/>
  <c r="U1211" i="34"/>
  <c r="W1211" i="34"/>
  <c r="Y1211" i="34"/>
  <c r="Z1211" i="34"/>
  <c r="N1212" i="34"/>
  <c r="O1212" i="34"/>
  <c r="S1212" i="34"/>
  <c r="T1212" i="34"/>
  <c r="U1212" i="34"/>
  <c r="W1212" i="34"/>
  <c r="Y1212" i="34"/>
  <c r="Z1212" i="34"/>
  <c r="N1213" i="34"/>
  <c r="O1213" i="34"/>
  <c r="S1213" i="34"/>
  <c r="T1213" i="34"/>
  <c r="U1213" i="34"/>
  <c r="W1213" i="34"/>
  <c r="Y1213" i="34"/>
  <c r="Z1213" i="34"/>
  <c r="N1214" i="34"/>
  <c r="O1214" i="34"/>
  <c r="S1214" i="34"/>
  <c r="T1214" i="34"/>
  <c r="U1214" i="34"/>
  <c r="W1214" i="34"/>
  <c r="Y1214" i="34"/>
  <c r="Z1214" i="34"/>
  <c r="N1215" i="34"/>
  <c r="O1215" i="34"/>
  <c r="S1215" i="34"/>
  <c r="T1215" i="34"/>
  <c r="U1215" i="34"/>
  <c r="W1215" i="34"/>
  <c r="Y1215" i="34"/>
  <c r="Z1215" i="34"/>
  <c r="N1216" i="34"/>
  <c r="O1216" i="34"/>
  <c r="S1216" i="34"/>
  <c r="T1216" i="34"/>
  <c r="U1216" i="34"/>
  <c r="W1216" i="34"/>
  <c r="Y1216" i="34"/>
  <c r="Z1216" i="34"/>
  <c r="N1217" i="34"/>
  <c r="O1217" i="34"/>
  <c r="S1217" i="34"/>
  <c r="T1217" i="34"/>
  <c r="U1217" i="34"/>
  <c r="W1217" i="34"/>
  <c r="Y1217" i="34"/>
  <c r="Z1217" i="34"/>
  <c r="N1218" i="34"/>
  <c r="O1218" i="34"/>
  <c r="S1218" i="34"/>
  <c r="T1218" i="34"/>
  <c r="U1218" i="34"/>
  <c r="W1218" i="34"/>
  <c r="Y1218" i="34"/>
  <c r="Z1218" i="34"/>
  <c r="N1219" i="34"/>
  <c r="O1219" i="34"/>
  <c r="S1219" i="34"/>
  <c r="T1219" i="34"/>
  <c r="U1219" i="34"/>
  <c r="W1219" i="34"/>
  <c r="Y1219" i="34"/>
  <c r="Z1219" i="34"/>
  <c r="N1220" i="34"/>
  <c r="O1220" i="34"/>
  <c r="S1220" i="34"/>
  <c r="T1220" i="34"/>
  <c r="U1220" i="34"/>
  <c r="W1220" i="34"/>
  <c r="Y1220" i="34"/>
  <c r="Z1220" i="34"/>
  <c r="N1221" i="34"/>
  <c r="O1221" i="34"/>
  <c r="S1221" i="34"/>
  <c r="T1221" i="34"/>
  <c r="U1221" i="34"/>
  <c r="W1221" i="34"/>
  <c r="Y1221" i="34"/>
  <c r="Z1221" i="34"/>
  <c r="N1222" i="34"/>
  <c r="O1222" i="34"/>
  <c r="S1222" i="34"/>
  <c r="T1222" i="34"/>
  <c r="U1222" i="34"/>
  <c r="W1222" i="34"/>
  <c r="Y1222" i="34"/>
  <c r="Z1222" i="34"/>
  <c r="N1223" i="34"/>
  <c r="O1223" i="34"/>
  <c r="S1223" i="34"/>
  <c r="T1223" i="34"/>
  <c r="U1223" i="34"/>
  <c r="W1223" i="34"/>
  <c r="Y1223" i="34"/>
  <c r="Z1223" i="34"/>
  <c r="N1224" i="34"/>
  <c r="O1224" i="34"/>
  <c r="S1224" i="34"/>
  <c r="T1224" i="34"/>
  <c r="U1224" i="34"/>
  <c r="W1224" i="34"/>
  <c r="Y1224" i="34"/>
  <c r="Z1224" i="34"/>
  <c r="N1225" i="34"/>
  <c r="O1225" i="34"/>
  <c r="S1225" i="34"/>
  <c r="T1225" i="34"/>
  <c r="U1225" i="34"/>
  <c r="W1225" i="34"/>
  <c r="Y1225" i="34"/>
  <c r="Z1225" i="34"/>
  <c r="N1226" i="34"/>
  <c r="O1226" i="34"/>
  <c r="S1226" i="34"/>
  <c r="T1226" i="34"/>
  <c r="U1226" i="34"/>
  <c r="W1226" i="34"/>
  <c r="Y1226" i="34"/>
  <c r="Z1226" i="34"/>
  <c r="N1227" i="34"/>
  <c r="O1227" i="34"/>
  <c r="S1227" i="34"/>
  <c r="T1227" i="34"/>
  <c r="U1227" i="34"/>
  <c r="W1227" i="34"/>
  <c r="Y1227" i="34"/>
  <c r="Z1227" i="34"/>
  <c r="N1228" i="34"/>
  <c r="O1228" i="34"/>
  <c r="S1228" i="34"/>
  <c r="T1228" i="34"/>
  <c r="U1228" i="34"/>
  <c r="W1228" i="34"/>
  <c r="Y1228" i="34"/>
  <c r="Z1228" i="34"/>
  <c r="N1229" i="34"/>
  <c r="O1229" i="34"/>
  <c r="S1229" i="34"/>
  <c r="T1229" i="34"/>
  <c r="U1229" i="34"/>
  <c r="W1229" i="34"/>
  <c r="Y1229" i="34"/>
  <c r="Z1229" i="34"/>
  <c r="N1230" i="34"/>
  <c r="O1230" i="34"/>
  <c r="S1230" i="34"/>
  <c r="T1230" i="34"/>
  <c r="U1230" i="34"/>
  <c r="W1230" i="34"/>
  <c r="Y1230" i="34"/>
  <c r="Z1230" i="34"/>
  <c r="N1231" i="34"/>
  <c r="O1231" i="34"/>
  <c r="S1231" i="34"/>
  <c r="T1231" i="34"/>
  <c r="U1231" i="34"/>
  <c r="W1231" i="34"/>
  <c r="Y1231" i="34"/>
  <c r="Z1231" i="34"/>
  <c r="N1232" i="34"/>
  <c r="O1232" i="34"/>
  <c r="S1232" i="34"/>
  <c r="T1232" i="34"/>
  <c r="U1232" i="34"/>
  <c r="W1232" i="34"/>
  <c r="Y1232" i="34"/>
  <c r="Z1232" i="34"/>
  <c r="N1233" i="34"/>
  <c r="O1233" i="34"/>
  <c r="S1233" i="34"/>
  <c r="T1233" i="34"/>
  <c r="U1233" i="34"/>
  <c r="W1233" i="34"/>
  <c r="Y1233" i="34"/>
  <c r="Z1233" i="34"/>
  <c r="N1234" i="34"/>
  <c r="O1234" i="34"/>
  <c r="S1234" i="34"/>
  <c r="T1234" i="34"/>
  <c r="U1234" i="34"/>
  <c r="W1234" i="34"/>
  <c r="Y1234" i="34"/>
  <c r="Z1234" i="34"/>
  <c r="N1235" i="34"/>
  <c r="O1235" i="34"/>
  <c r="S1235" i="34"/>
  <c r="T1235" i="34"/>
  <c r="U1235" i="34"/>
  <c r="W1235" i="34"/>
  <c r="Y1235" i="34"/>
  <c r="Z1235" i="34"/>
  <c r="N1236" i="34"/>
  <c r="O1236" i="34"/>
  <c r="S1236" i="34"/>
  <c r="T1236" i="34"/>
  <c r="U1236" i="34"/>
  <c r="W1236" i="34"/>
  <c r="Y1236" i="34"/>
  <c r="Z1236" i="34"/>
  <c r="N1237" i="34"/>
  <c r="O1237" i="34"/>
  <c r="S1237" i="34"/>
  <c r="T1237" i="34"/>
  <c r="U1237" i="34"/>
  <c r="W1237" i="34"/>
  <c r="Y1237" i="34"/>
  <c r="Z1237" i="34"/>
  <c r="N1238" i="34"/>
  <c r="O1238" i="34"/>
  <c r="S1238" i="34"/>
  <c r="T1238" i="34"/>
  <c r="U1238" i="34"/>
  <c r="W1238" i="34"/>
  <c r="Y1238" i="34"/>
  <c r="Z1238" i="34"/>
  <c r="N1239" i="34"/>
  <c r="O1239" i="34"/>
  <c r="S1239" i="34"/>
  <c r="T1239" i="34"/>
  <c r="U1239" i="34"/>
  <c r="W1239" i="34"/>
  <c r="Y1239" i="34"/>
  <c r="Z1239" i="34"/>
  <c r="N1240" i="34"/>
  <c r="O1240" i="34"/>
  <c r="S1240" i="34"/>
  <c r="T1240" i="34"/>
  <c r="U1240" i="34"/>
  <c r="W1240" i="34"/>
  <c r="Y1240" i="34"/>
  <c r="Z1240" i="34"/>
  <c r="N1241" i="34"/>
  <c r="O1241" i="34"/>
  <c r="S1241" i="34"/>
  <c r="T1241" i="34"/>
  <c r="U1241" i="34"/>
  <c r="W1241" i="34"/>
  <c r="Y1241" i="34"/>
  <c r="Z1241" i="34"/>
  <c r="N1242" i="34"/>
  <c r="O1242" i="34"/>
  <c r="S1242" i="34"/>
  <c r="T1242" i="34"/>
  <c r="U1242" i="34"/>
  <c r="W1242" i="34"/>
  <c r="Y1242" i="34"/>
  <c r="Z1242" i="34"/>
  <c r="N1243" i="34"/>
  <c r="O1243" i="34"/>
  <c r="S1243" i="34"/>
  <c r="T1243" i="34"/>
  <c r="U1243" i="34"/>
  <c r="W1243" i="34"/>
  <c r="Y1243" i="34"/>
  <c r="Z1243" i="34"/>
  <c r="N1244" i="34"/>
  <c r="O1244" i="34"/>
  <c r="S1244" i="34"/>
  <c r="T1244" i="34"/>
  <c r="U1244" i="34"/>
  <c r="W1244" i="34"/>
  <c r="Y1244" i="34"/>
  <c r="Z1244" i="34"/>
  <c r="N1245" i="34"/>
  <c r="O1245" i="34"/>
  <c r="S1245" i="34"/>
  <c r="T1245" i="34"/>
  <c r="U1245" i="34"/>
  <c r="W1245" i="34"/>
  <c r="Y1245" i="34"/>
  <c r="Z1245" i="34"/>
  <c r="N1246" i="34"/>
  <c r="O1246" i="34"/>
  <c r="S1246" i="34"/>
  <c r="T1246" i="34"/>
  <c r="U1246" i="34"/>
  <c r="W1246" i="34"/>
  <c r="Y1246" i="34"/>
  <c r="Z1246" i="34"/>
  <c r="N1247" i="34"/>
  <c r="O1247" i="34"/>
  <c r="S1247" i="34"/>
  <c r="T1247" i="34"/>
  <c r="U1247" i="34"/>
  <c r="W1247" i="34"/>
  <c r="Y1247" i="34"/>
  <c r="Z1247" i="34"/>
  <c r="N1248" i="34"/>
  <c r="O1248" i="34"/>
  <c r="S1248" i="34"/>
  <c r="T1248" i="34"/>
  <c r="U1248" i="34"/>
  <c r="W1248" i="34"/>
  <c r="Y1248" i="34"/>
  <c r="Z1248" i="34"/>
  <c r="N1249" i="34"/>
  <c r="O1249" i="34"/>
  <c r="S1249" i="34"/>
  <c r="T1249" i="34"/>
  <c r="U1249" i="34"/>
  <c r="W1249" i="34"/>
  <c r="Y1249" i="34"/>
  <c r="Z1249" i="34"/>
  <c r="N1250" i="34"/>
  <c r="O1250" i="34"/>
  <c r="S1250" i="34"/>
  <c r="T1250" i="34"/>
  <c r="U1250" i="34"/>
  <c r="W1250" i="34"/>
  <c r="Y1250" i="34"/>
  <c r="Z1250" i="34"/>
  <c r="N1251" i="34"/>
  <c r="O1251" i="34"/>
  <c r="S1251" i="34"/>
  <c r="T1251" i="34"/>
  <c r="U1251" i="34"/>
  <c r="W1251" i="34"/>
  <c r="Y1251" i="34"/>
  <c r="Z1251" i="34"/>
  <c r="N1252" i="34"/>
  <c r="O1252" i="34"/>
  <c r="S1252" i="34"/>
  <c r="T1252" i="34"/>
  <c r="U1252" i="34"/>
  <c r="W1252" i="34"/>
  <c r="Y1252" i="34"/>
  <c r="Z1252" i="34"/>
  <c r="N1253" i="34"/>
  <c r="O1253" i="34"/>
  <c r="S1253" i="34"/>
  <c r="T1253" i="34"/>
  <c r="U1253" i="34"/>
  <c r="W1253" i="34"/>
  <c r="Y1253" i="34"/>
  <c r="Z1253" i="34"/>
  <c r="N1254" i="34"/>
  <c r="O1254" i="34"/>
  <c r="S1254" i="34"/>
  <c r="T1254" i="34"/>
  <c r="U1254" i="34"/>
  <c r="W1254" i="34"/>
  <c r="Y1254" i="34"/>
  <c r="Z1254" i="34"/>
  <c r="N1255" i="34"/>
  <c r="O1255" i="34"/>
  <c r="S1255" i="34"/>
  <c r="T1255" i="34"/>
  <c r="U1255" i="34"/>
  <c r="W1255" i="34"/>
  <c r="Y1255" i="34"/>
  <c r="Z1255" i="34"/>
  <c r="N1256" i="34"/>
  <c r="O1256" i="34"/>
  <c r="S1256" i="34"/>
  <c r="T1256" i="34"/>
  <c r="U1256" i="34"/>
  <c r="W1256" i="34"/>
  <c r="Y1256" i="34"/>
  <c r="Z1256" i="34"/>
  <c r="N1257" i="34"/>
  <c r="O1257" i="34"/>
  <c r="S1257" i="34"/>
  <c r="T1257" i="34"/>
  <c r="U1257" i="34"/>
  <c r="W1257" i="34"/>
  <c r="Y1257" i="34"/>
  <c r="Z1257" i="34"/>
  <c r="N1258" i="34"/>
  <c r="O1258" i="34"/>
  <c r="S1258" i="34"/>
  <c r="T1258" i="34"/>
  <c r="U1258" i="34"/>
  <c r="W1258" i="34"/>
  <c r="Y1258" i="34"/>
  <c r="Z1258" i="34"/>
  <c r="N1259" i="34"/>
  <c r="O1259" i="34"/>
  <c r="S1259" i="34"/>
  <c r="T1259" i="34"/>
  <c r="U1259" i="34"/>
  <c r="W1259" i="34"/>
  <c r="Y1259" i="34"/>
  <c r="Z1259" i="34"/>
  <c r="N1260" i="34"/>
  <c r="O1260" i="34"/>
  <c r="S1260" i="34"/>
  <c r="T1260" i="34"/>
  <c r="U1260" i="34"/>
  <c r="W1260" i="34"/>
  <c r="Y1260" i="34"/>
  <c r="Z1260" i="34"/>
  <c r="N1261" i="34"/>
  <c r="O1261" i="34"/>
  <c r="S1261" i="34"/>
  <c r="T1261" i="34"/>
  <c r="U1261" i="34"/>
  <c r="W1261" i="34"/>
  <c r="Y1261" i="34"/>
  <c r="Z1261" i="34"/>
  <c r="N1262" i="34"/>
  <c r="O1262" i="34"/>
  <c r="S1262" i="34"/>
  <c r="T1262" i="34"/>
  <c r="U1262" i="34"/>
  <c r="W1262" i="34"/>
  <c r="Y1262" i="34"/>
  <c r="Z1262" i="34"/>
  <c r="N1263" i="34"/>
  <c r="O1263" i="34"/>
  <c r="S1263" i="34"/>
  <c r="T1263" i="34"/>
  <c r="U1263" i="34"/>
  <c r="W1263" i="34"/>
  <c r="Y1263" i="34"/>
  <c r="Z1263" i="34"/>
  <c r="N1264" i="34"/>
  <c r="O1264" i="34"/>
  <c r="S1264" i="34"/>
  <c r="T1264" i="34"/>
  <c r="U1264" i="34"/>
  <c r="W1264" i="34"/>
  <c r="Y1264" i="34"/>
  <c r="Z1264" i="34"/>
  <c r="N1265" i="34"/>
  <c r="O1265" i="34"/>
  <c r="S1265" i="34"/>
  <c r="T1265" i="34"/>
  <c r="U1265" i="34"/>
  <c r="W1265" i="34"/>
  <c r="Y1265" i="34"/>
  <c r="Z1265" i="34"/>
  <c r="N1266" i="34"/>
  <c r="O1266" i="34"/>
  <c r="S1266" i="34"/>
  <c r="T1266" i="34"/>
  <c r="U1266" i="34"/>
  <c r="W1266" i="34"/>
  <c r="Y1266" i="34"/>
  <c r="Z1266" i="34"/>
  <c r="N1267" i="34"/>
  <c r="O1267" i="34"/>
  <c r="S1267" i="34"/>
  <c r="T1267" i="34"/>
  <c r="U1267" i="34"/>
  <c r="W1267" i="34"/>
  <c r="Y1267" i="34"/>
  <c r="Z1267" i="34"/>
  <c r="N1268" i="34"/>
  <c r="O1268" i="34"/>
  <c r="S1268" i="34"/>
  <c r="T1268" i="34"/>
  <c r="U1268" i="34"/>
  <c r="W1268" i="34"/>
  <c r="Y1268" i="34"/>
  <c r="Z1268" i="34"/>
  <c r="N1269" i="34"/>
  <c r="O1269" i="34"/>
  <c r="S1269" i="34"/>
  <c r="T1269" i="34"/>
  <c r="U1269" i="34"/>
  <c r="W1269" i="34"/>
  <c r="Y1269" i="34"/>
  <c r="Z1269" i="34"/>
  <c r="N1270" i="34"/>
  <c r="O1270" i="34"/>
  <c r="S1270" i="34"/>
  <c r="T1270" i="34"/>
  <c r="U1270" i="34"/>
  <c r="W1270" i="34"/>
  <c r="Y1270" i="34"/>
  <c r="Z1270" i="34"/>
  <c r="N1271" i="34"/>
  <c r="O1271" i="34"/>
  <c r="S1271" i="34"/>
  <c r="T1271" i="34"/>
  <c r="U1271" i="34"/>
  <c r="W1271" i="34"/>
  <c r="Y1271" i="34"/>
  <c r="Z1271" i="34"/>
  <c r="N1272" i="34"/>
  <c r="O1272" i="34"/>
  <c r="S1272" i="34"/>
  <c r="T1272" i="34"/>
  <c r="U1272" i="34"/>
  <c r="W1272" i="34"/>
  <c r="Y1272" i="34"/>
  <c r="Z1272" i="34"/>
  <c r="N1273" i="34"/>
  <c r="O1273" i="34"/>
  <c r="S1273" i="34"/>
  <c r="T1273" i="34"/>
  <c r="U1273" i="34"/>
  <c r="W1273" i="34"/>
  <c r="Y1273" i="34"/>
  <c r="Z1273" i="34"/>
  <c r="N1274" i="34"/>
  <c r="O1274" i="34"/>
  <c r="S1274" i="34"/>
  <c r="T1274" i="34"/>
  <c r="U1274" i="34"/>
  <c r="W1274" i="34"/>
  <c r="Y1274" i="34"/>
  <c r="Z1274" i="34"/>
  <c r="N1275" i="34"/>
  <c r="O1275" i="34"/>
  <c r="S1275" i="34"/>
  <c r="T1275" i="34"/>
  <c r="U1275" i="34"/>
  <c r="W1275" i="34"/>
  <c r="Y1275" i="34"/>
  <c r="Z1275" i="34"/>
  <c r="N1276" i="34"/>
  <c r="O1276" i="34"/>
  <c r="S1276" i="34"/>
  <c r="T1276" i="34"/>
  <c r="U1276" i="34"/>
  <c r="W1276" i="34"/>
  <c r="Y1276" i="34"/>
  <c r="Z1276" i="34"/>
  <c r="N1277" i="34"/>
  <c r="O1277" i="34"/>
  <c r="S1277" i="34"/>
  <c r="T1277" i="34"/>
  <c r="U1277" i="34"/>
  <c r="W1277" i="34"/>
  <c r="Y1277" i="34"/>
  <c r="Z1277" i="34"/>
  <c r="N1278" i="34"/>
  <c r="O1278" i="34"/>
  <c r="S1278" i="34"/>
  <c r="T1278" i="34"/>
  <c r="U1278" i="34"/>
  <c r="W1278" i="34"/>
  <c r="Y1278" i="34"/>
  <c r="Z1278" i="34"/>
  <c r="N1279" i="34"/>
  <c r="O1279" i="34"/>
  <c r="S1279" i="34"/>
  <c r="T1279" i="34"/>
  <c r="U1279" i="34"/>
  <c r="W1279" i="34"/>
  <c r="Y1279" i="34"/>
  <c r="Z1279" i="34"/>
  <c r="N1280" i="34"/>
  <c r="O1280" i="34"/>
  <c r="S1280" i="34"/>
  <c r="T1280" i="34"/>
  <c r="U1280" i="34"/>
  <c r="W1280" i="34"/>
  <c r="Y1280" i="34"/>
  <c r="Z1280" i="34"/>
  <c r="N1281" i="34"/>
  <c r="O1281" i="34"/>
  <c r="S1281" i="34"/>
  <c r="T1281" i="34"/>
  <c r="U1281" i="34"/>
  <c r="W1281" i="34"/>
  <c r="Y1281" i="34"/>
  <c r="Z1281" i="34"/>
  <c r="N1282" i="34"/>
  <c r="O1282" i="34"/>
  <c r="S1282" i="34"/>
  <c r="T1282" i="34"/>
  <c r="U1282" i="34"/>
  <c r="W1282" i="34"/>
  <c r="Y1282" i="34"/>
  <c r="Z1282" i="34"/>
  <c r="N1283" i="34"/>
  <c r="O1283" i="34"/>
  <c r="S1283" i="34"/>
  <c r="T1283" i="34"/>
  <c r="U1283" i="34"/>
  <c r="W1283" i="34"/>
  <c r="Y1283" i="34"/>
  <c r="Z1283" i="34"/>
  <c r="N1284" i="34"/>
  <c r="O1284" i="34"/>
  <c r="S1284" i="34"/>
  <c r="T1284" i="34"/>
  <c r="U1284" i="34"/>
  <c r="W1284" i="34"/>
  <c r="Y1284" i="34"/>
  <c r="Z1284" i="34"/>
  <c r="N1285" i="34"/>
  <c r="O1285" i="34"/>
  <c r="S1285" i="34"/>
  <c r="T1285" i="34"/>
  <c r="U1285" i="34"/>
  <c r="W1285" i="34"/>
  <c r="Y1285" i="34"/>
  <c r="Z1285" i="34"/>
  <c r="N1286" i="34"/>
  <c r="O1286" i="34"/>
  <c r="S1286" i="34"/>
  <c r="T1286" i="34"/>
  <c r="U1286" i="34"/>
  <c r="W1286" i="34"/>
  <c r="Y1286" i="34"/>
  <c r="Z1286" i="34"/>
  <c r="N1287" i="34"/>
  <c r="O1287" i="34"/>
  <c r="S1287" i="34"/>
  <c r="T1287" i="34"/>
  <c r="U1287" i="34"/>
  <c r="W1287" i="34"/>
  <c r="Y1287" i="34"/>
  <c r="Z1287" i="34"/>
  <c r="N1288" i="34"/>
  <c r="O1288" i="34"/>
  <c r="S1288" i="34"/>
  <c r="T1288" i="34"/>
  <c r="U1288" i="34"/>
  <c r="W1288" i="34"/>
  <c r="Y1288" i="34"/>
  <c r="Z1288" i="34"/>
  <c r="N1289" i="34"/>
  <c r="O1289" i="34"/>
  <c r="S1289" i="34"/>
  <c r="T1289" i="34"/>
  <c r="U1289" i="34"/>
  <c r="W1289" i="34"/>
  <c r="Y1289" i="34"/>
  <c r="Z1289" i="34"/>
  <c r="N1290" i="34"/>
  <c r="O1290" i="34"/>
  <c r="S1290" i="34"/>
  <c r="T1290" i="34"/>
  <c r="U1290" i="34"/>
  <c r="W1290" i="34"/>
  <c r="Y1290" i="34"/>
  <c r="Z1290" i="34"/>
  <c r="N1291" i="34"/>
  <c r="O1291" i="34"/>
  <c r="S1291" i="34"/>
  <c r="T1291" i="34"/>
  <c r="U1291" i="34"/>
  <c r="W1291" i="34"/>
  <c r="Y1291" i="34"/>
  <c r="Z1291" i="34"/>
  <c r="N1292" i="34"/>
  <c r="O1292" i="34"/>
  <c r="S1292" i="34"/>
  <c r="T1292" i="34"/>
  <c r="U1292" i="34"/>
  <c r="W1292" i="34"/>
  <c r="Y1292" i="34"/>
  <c r="Z1292" i="34"/>
  <c r="N1293" i="34"/>
  <c r="O1293" i="34"/>
  <c r="S1293" i="34"/>
  <c r="T1293" i="34"/>
  <c r="U1293" i="34"/>
  <c r="W1293" i="34"/>
  <c r="Y1293" i="34"/>
  <c r="Z1293" i="34"/>
  <c r="N1294" i="34"/>
  <c r="O1294" i="34"/>
  <c r="S1294" i="34"/>
  <c r="T1294" i="34"/>
  <c r="U1294" i="34"/>
  <c r="W1294" i="34"/>
  <c r="Y1294" i="34"/>
  <c r="Z1294" i="34"/>
  <c r="N1295" i="34"/>
  <c r="O1295" i="34"/>
  <c r="S1295" i="34"/>
  <c r="T1295" i="34"/>
  <c r="U1295" i="34"/>
  <c r="W1295" i="34"/>
  <c r="Y1295" i="34"/>
  <c r="Z1295" i="34"/>
  <c r="N1296" i="34"/>
  <c r="O1296" i="34"/>
  <c r="S1296" i="34"/>
  <c r="T1296" i="34"/>
  <c r="U1296" i="34"/>
  <c r="W1296" i="34"/>
  <c r="Y1296" i="34"/>
  <c r="Z1296" i="34"/>
  <c r="N1297" i="34"/>
  <c r="O1297" i="34"/>
  <c r="S1297" i="34"/>
  <c r="T1297" i="34"/>
  <c r="U1297" i="34"/>
  <c r="W1297" i="34"/>
  <c r="Y1297" i="34"/>
  <c r="Z1297" i="34"/>
  <c r="N1298" i="34"/>
  <c r="O1298" i="34"/>
  <c r="S1298" i="34"/>
  <c r="T1298" i="34"/>
  <c r="U1298" i="34"/>
  <c r="W1298" i="34"/>
  <c r="Y1298" i="34"/>
  <c r="Z1298" i="34"/>
  <c r="N1299" i="34"/>
  <c r="O1299" i="34"/>
  <c r="S1299" i="34"/>
  <c r="T1299" i="34"/>
  <c r="U1299" i="34"/>
  <c r="W1299" i="34"/>
  <c r="Y1299" i="34"/>
  <c r="Z1299" i="34"/>
  <c r="N1300" i="34"/>
  <c r="O1300" i="34"/>
  <c r="S1300" i="34"/>
  <c r="T1300" i="34"/>
  <c r="U1300" i="34"/>
  <c r="W1300" i="34"/>
  <c r="Y1300" i="34"/>
  <c r="Z1300" i="34"/>
  <c r="N1301" i="34"/>
  <c r="O1301" i="34"/>
  <c r="S1301" i="34"/>
  <c r="T1301" i="34"/>
  <c r="U1301" i="34"/>
  <c r="W1301" i="34"/>
  <c r="Y1301" i="34"/>
  <c r="Z1301" i="34"/>
  <c r="N1302" i="34"/>
  <c r="O1302" i="34"/>
  <c r="S1302" i="34"/>
  <c r="T1302" i="34"/>
  <c r="U1302" i="34"/>
  <c r="W1302" i="34"/>
  <c r="Y1302" i="34"/>
  <c r="Z1302" i="34"/>
  <c r="N1303" i="34"/>
  <c r="O1303" i="34"/>
  <c r="S1303" i="34"/>
  <c r="T1303" i="34"/>
  <c r="U1303" i="34"/>
  <c r="W1303" i="34"/>
  <c r="Y1303" i="34"/>
  <c r="Z1303" i="34"/>
  <c r="N1304" i="34"/>
  <c r="O1304" i="34"/>
  <c r="S1304" i="34"/>
  <c r="T1304" i="34"/>
  <c r="U1304" i="34"/>
  <c r="W1304" i="34"/>
  <c r="Y1304" i="34"/>
  <c r="Z1304" i="34"/>
  <c r="N1305" i="34"/>
  <c r="O1305" i="34"/>
  <c r="S1305" i="34"/>
  <c r="T1305" i="34"/>
  <c r="U1305" i="34"/>
  <c r="W1305" i="34"/>
  <c r="Y1305" i="34"/>
  <c r="Z1305" i="34"/>
  <c r="N1306" i="34"/>
  <c r="O1306" i="34"/>
  <c r="S1306" i="34"/>
  <c r="T1306" i="34"/>
  <c r="U1306" i="34"/>
  <c r="W1306" i="34"/>
  <c r="Y1306" i="34"/>
  <c r="Z1306" i="34"/>
  <c r="N1307" i="34"/>
  <c r="O1307" i="34"/>
  <c r="S1307" i="34"/>
  <c r="T1307" i="34"/>
  <c r="U1307" i="34"/>
  <c r="W1307" i="34"/>
  <c r="Y1307" i="34"/>
  <c r="Z1307" i="34"/>
  <c r="N1308" i="34"/>
  <c r="O1308" i="34"/>
  <c r="S1308" i="34"/>
  <c r="T1308" i="34"/>
  <c r="U1308" i="34"/>
  <c r="W1308" i="34"/>
  <c r="Y1308" i="34"/>
  <c r="Z1308" i="34"/>
  <c r="N1309" i="34"/>
  <c r="O1309" i="34"/>
  <c r="S1309" i="34"/>
  <c r="T1309" i="34"/>
  <c r="U1309" i="34"/>
  <c r="W1309" i="34"/>
  <c r="Y1309" i="34"/>
  <c r="Z1309" i="34"/>
  <c r="N1310" i="34"/>
  <c r="O1310" i="34"/>
  <c r="S1310" i="34"/>
  <c r="T1310" i="34"/>
  <c r="U1310" i="34"/>
  <c r="W1310" i="34"/>
  <c r="Y1310" i="34"/>
  <c r="Z1310" i="34"/>
  <c r="N1311" i="34"/>
  <c r="O1311" i="34"/>
  <c r="S1311" i="34"/>
  <c r="T1311" i="34"/>
  <c r="U1311" i="34"/>
  <c r="W1311" i="34"/>
  <c r="Y1311" i="34"/>
  <c r="Z1311" i="34"/>
  <c r="N1312" i="34"/>
  <c r="O1312" i="34"/>
  <c r="S1312" i="34"/>
  <c r="T1312" i="34"/>
  <c r="U1312" i="34"/>
  <c r="W1312" i="34"/>
  <c r="Y1312" i="34"/>
  <c r="Z1312" i="34"/>
  <c r="N1313" i="34"/>
  <c r="O1313" i="34"/>
  <c r="S1313" i="34"/>
  <c r="T1313" i="34"/>
  <c r="U1313" i="34"/>
  <c r="W1313" i="34"/>
  <c r="Y1313" i="34"/>
  <c r="Z1313" i="34"/>
  <c r="N1314" i="34"/>
  <c r="O1314" i="34"/>
  <c r="S1314" i="34"/>
  <c r="T1314" i="34"/>
  <c r="U1314" i="34"/>
  <c r="W1314" i="34"/>
  <c r="Y1314" i="34"/>
  <c r="Z1314" i="34"/>
  <c r="N1315" i="34"/>
  <c r="O1315" i="34"/>
  <c r="S1315" i="34"/>
  <c r="T1315" i="34"/>
  <c r="U1315" i="34"/>
  <c r="W1315" i="34"/>
  <c r="Y1315" i="34"/>
  <c r="Z1315" i="34"/>
  <c r="N1316" i="34"/>
  <c r="O1316" i="34"/>
  <c r="S1316" i="34"/>
  <c r="T1316" i="34"/>
  <c r="U1316" i="34"/>
  <c r="W1316" i="34"/>
  <c r="Y1316" i="34"/>
  <c r="Z1316" i="34"/>
  <c r="N1317" i="34"/>
  <c r="O1317" i="34"/>
  <c r="S1317" i="34"/>
  <c r="T1317" i="34"/>
  <c r="U1317" i="34"/>
  <c r="W1317" i="34"/>
  <c r="Y1317" i="34"/>
  <c r="Z1317" i="34"/>
  <c r="N1318" i="34"/>
  <c r="O1318" i="34"/>
  <c r="S1318" i="34"/>
  <c r="T1318" i="34"/>
  <c r="U1318" i="34"/>
  <c r="W1318" i="34"/>
  <c r="Y1318" i="34"/>
  <c r="Z1318" i="34"/>
  <c r="N1319" i="34"/>
  <c r="O1319" i="34"/>
  <c r="S1319" i="34"/>
  <c r="T1319" i="34"/>
  <c r="U1319" i="34"/>
  <c r="W1319" i="34"/>
  <c r="Y1319" i="34"/>
  <c r="Z1319" i="34"/>
  <c r="N1320" i="34"/>
  <c r="O1320" i="34"/>
  <c r="S1320" i="34"/>
  <c r="T1320" i="34"/>
  <c r="U1320" i="34"/>
  <c r="W1320" i="34"/>
  <c r="Y1320" i="34"/>
  <c r="Z1320" i="34"/>
  <c r="N1321" i="34"/>
  <c r="O1321" i="34"/>
  <c r="S1321" i="34"/>
  <c r="T1321" i="34"/>
  <c r="U1321" i="34"/>
  <c r="W1321" i="34"/>
  <c r="Y1321" i="34"/>
  <c r="Z1321" i="34"/>
  <c r="N1322" i="34"/>
  <c r="O1322" i="34"/>
  <c r="S1322" i="34"/>
  <c r="T1322" i="34"/>
  <c r="U1322" i="34"/>
  <c r="W1322" i="34"/>
  <c r="Y1322" i="34"/>
  <c r="Z1322" i="34"/>
  <c r="N1323" i="34"/>
  <c r="O1323" i="34"/>
  <c r="S1323" i="34"/>
  <c r="T1323" i="34"/>
  <c r="U1323" i="34"/>
  <c r="W1323" i="34"/>
  <c r="Y1323" i="34"/>
  <c r="Z1323" i="34"/>
  <c r="N1324" i="34"/>
  <c r="O1324" i="34"/>
  <c r="S1324" i="34"/>
  <c r="T1324" i="34"/>
  <c r="U1324" i="34"/>
  <c r="W1324" i="34"/>
  <c r="Y1324" i="34"/>
  <c r="Z1324" i="34"/>
  <c r="N1325" i="34"/>
  <c r="O1325" i="34"/>
  <c r="S1325" i="34"/>
  <c r="T1325" i="34"/>
  <c r="U1325" i="34"/>
  <c r="W1325" i="34"/>
  <c r="Y1325" i="34"/>
  <c r="Z1325" i="34"/>
  <c r="N1326" i="34"/>
  <c r="O1326" i="34"/>
  <c r="S1326" i="34"/>
  <c r="T1326" i="34"/>
  <c r="U1326" i="34"/>
  <c r="W1326" i="34"/>
  <c r="Y1326" i="34"/>
  <c r="Z1326" i="34"/>
  <c r="N1327" i="34"/>
  <c r="O1327" i="34"/>
  <c r="S1327" i="34"/>
  <c r="T1327" i="34"/>
  <c r="U1327" i="34"/>
  <c r="W1327" i="34"/>
  <c r="Y1327" i="34"/>
  <c r="Z1327" i="34"/>
  <c r="N1328" i="34"/>
  <c r="O1328" i="34"/>
  <c r="S1328" i="34"/>
  <c r="T1328" i="34"/>
  <c r="U1328" i="34"/>
  <c r="W1328" i="34"/>
  <c r="Y1328" i="34"/>
  <c r="Z1328" i="34"/>
  <c r="N1329" i="34"/>
  <c r="O1329" i="34"/>
  <c r="S1329" i="34"/>
  <c r="T1329" i="34"/>
  <c r="U1329" i="34"/>
  <c r="W1329" i="34"/>
  <c r="Y1329" i="34"/>
  <c r="Z1329" i="34"/>
  <c r="N1330" i="34"/>
  <c r="O1330" i="34"/>
  <c r="S1330" i="34"/>
  <c r="T1330" i="34"/>
  <c r="U1330" i="34"/>
  <c r="W1330" i="34"/>
  <c r="Y1330" i="34"/>
  <c r="Z1330" i="34"/>
  <c r="N1331" i="34"/>
  <c r="O1331" i="34"/>
  <c r="S1331" i="34"/>
  <c r="T1331" i="34"/>
  <c r="U1331" i="34"/>
  <c r="W1331" i="34"/>
  <c r="Y1331" i="34"/>
  <c r="Z1331" i="34"/>
  <c r="N1332" i="34"/>
  <c r="O1332" i="34"/>
  <c r="S1332" i="34"/>
  <c r="T1332" i="34"/>
  <c r="U1332" i="34"/>
  <c r="W1332" i="34"/>
  <c r="Y1332" i="34"/>
  <c r="Z1332" i="34"/>
  <c r="N1333" i="34"/>
  <c r="O1333" i="34"/>
  <c r="S1333" i="34"/>
  <c r="T1333" i="34"/>
  <c r="U1333" i="34"/>
  <c r="W1333" i="34"/>
  <c r="Y1333" i="34"/>
  <c r="Z1333" i="34"/>
  <c r="N1334" i="34"/>
  <c r="O1334" i="34"/>
  <c r="S1334" i="34"/>
  <c r="T1334" i="34"/>
  <c r="U1334" i="34"/>
  <c r="W1334" i="34"/>
  <c r="Y1334" i="34"/>
  <c r="Z1334" i="34"/>
  <c r="N1335" i="34"/>
  <c r="O1335" i="34"/>
  <c r="S1335" i="34"/>
  <c r="T1335" i="34"/>
  <c r="U1335" i="34"/>
  <c r="W1335" i="34"/>
  <c r="Y1335" i="34"/>
  <c r="Z1335" i="34"/>
  <c r="N1336" i="34"/>
  <c r="O1336" i="34"/>
  <c r="S1336" i="34"/>
  <c r="T1336" i="34"/>
  <c r="U1336" i="34"/>
  <c r="W1336" i="34"/>
  <c r="Y1336" i="34"/>
  <c r="Z1336" i="34"/>
  <c r="N1337" i="34"/>
  <c r="O1337" i="34"/>
  <c r="S1337" i="34"/>
  <c r="T1337" i="34"/>
  <c r="U1337" i="34"/>
  <c r="W1337" i="34"/>
  <c r="Y1337" i="34"/>
  <c r="Z1337" i="34"/>
  <c r="N1338" i="34"/>
  <c r="O1338" i="34"/>
  <c r="S1338" i="34"/>
  <c r="T1338" i="34"/>
  <c r="U1338" i="34"/>
  <c r="W1338" i="34"/>
  <c r="Y1338" i="34"/>
  <c r="Z1338" i="34"/>
  <c r="N1339" i="34"/>
  <c r="O1339" i="34"/>
  <c r="S1339" i="34"/>
  <c r="T1339" i="34"/>
  <c r="U1339" i="34"/>
  <c r="W1339" i="34"/>
  <c r="Y1339" i="34"/>
  <c r="Z1339" i="34"/>
  <c r="N1340" i="34"/>
  <c r="O1340" i="34"/>
  <c r="S1340" i="34"/>
  <c r="T1340" i="34"/>
  <c r="U1340" i="34"/>
  <c r="W1340" i="34"/>
  <c r="Y1340" i="34"/>
  <c r="Z1340" i="34"/>
  <c r="N1341" i="34"/>
  <c r="O1341" i="34"/>
  <c r="S1341" i="34"/>
  <c r="T1341" i="34"/>
  <c r="U1341" i="34"/>
  <c r="W1341" i="34"/>
  <c r="Y1341" i="34"/>
  <c r="Z1341" i="34"/>
  <c r="N1342" i="34"/>
  <c r="O1342" i="34"/>
  <c r="S1342" i="34"/>
  <c r="T1342" i="34"/>
  <c r="U1342" i="34"/>
  <c r="W1342" i="34"/>
  <c r="Y1342" i="34"/>
  <c r="Z1342" i="34"/>
  <c r="N1343" i="34"/>
  <c r="O1343" i="34"/>
  <c r="S1343" i="34"/>
  <c r="T1343" i="34"/>
  <c r="U1343" i="34"/>
  <c r="W1343" i="34"/>
  <c r="Y1343" i="34"/>
  <c r="Z1343" i="34"/>
  <c r="N1344" i="34"/>
  <c r="O1344" i="34"/>
  <c r="S1344" i="34"/>
  <c r="T1344" i="34"/>
  <c r="U1344" i="34"/>
  <c r="W1344" i="34"/>
  <c r="Y1344" i="34"/>
  <c r="Z1344" i="34"/>
  <c r="N1345" i="34"/>
  <c r="O1345" i="34"/>
  <c r="S1345" i="34"/>
  <c r="T1345" i="34"/>
  <c r="U1345" i="34"/>
  <c r="W1345" i="34"/>
  <c r="Y1345" i="34"/>
  <c r="Z1345" i="34"/>
  <c r="N1346" i="34"/>
  <c r="O1346" i="34"/>
  <c r="S1346" i="34"/>
  <c r="T1346" i="34"/>
  <c r="U1346" i="34"/>
  <c r="W1346" i="34"/>
  <c r="Y1346" i="34"/>
  <c r="Z1346" i="34"/>
  <c r="N1347" i="34"/>
  <c r="O1347" i="34"/>
  <c r="S1347" i="34"/>
  <c r="T1347" i="34"/>
  <c r="U1347" i="34"/>
  <c r="W1347" i="34"/>
  <c r="Y1347" i="34"/>
  <c r="Z1347" i="34"/>
  <c r="N1348" i="34"/>
  <c r="O1348" i="34"/>
  <c r="S1348" i="34"/>
  <c r="T1348" i="34"/>
  <c r="U1348" i="34"/>
  <c r="W1348" i="34"/>
  <c r="Y1348" i="34"/>
  <c r="Z1348" i="34"/>
  <c r="N1349" i="34"/>
  <c r="O1349" i="34"/>
  <c r="S1349" i="34"/>
  <c r="T1349" i="34"/>
  <c r="U1349" i="34"/>
  <c r="W1349" i="34"/>
  <c r="Y1349" i="34"/>
  <c r="Z1349" i="34"/>
  <c r="N1350" i="34"/>
  <c r="O1350" i="34"/>
  <c r="S1350" i="34"/>
  <c r="T1350" i="34"/>
  <c r="U1350" i="34"/>
  <c r="W1350" i="34"/>
  <c r="Y1350" i="34"/>
  <c r="Z1350" i="34"/>
  <c r="N1351" i="34"/>
  <c r="O1351" i="34"/>
  <c r="S1351" i="34"/>
  <c r="T1351" i="34"/>
  <c r="U1351" i="34"/>
  <c r="W1351" i="34"/>
  <c r="Y1351" i="34"/>
  <c r="Z1351" i="34"/>
  <c r="N1352" i="34"/>
  <c r="O1352" i="34"/>
  <c r="S1352" i="34"/>
  <c r="T1352" i="34"/>
  <c r="U1352" i="34"/>
  <c r="W1352" i="34"/>
  <c r="Y1352" i="34"/>
  <c r="Z1352" i="34"/>
  <c r="N1353" i="34"/>
  <c r="O1353" i="34"/>
  <c r="S1353" i="34"/>
  <c r="T1353" i="34"/>
  <c r="U1353" i="34"/>
  <c r="W1353" i="34"/>
  <c r="Y1353" i="34"/>
  <c r="Z1353" i="34"/>
  <c r="N1354" i="34"/>
  <c r="O1354" i="34"/>
  <c r="S1354" i="34"/>
  <c r="T1354" i="34"/>
  <c r="U1354" i="34"/>
  <c r="W1354" i="34"/>
  <c r="Y1354" i="34"/>
  <c r="Z1354" i="34"/>
  <c r="N1355" i="34"/>
  <c r="O1355" i="34"/>
  <c r="S1355" i="34"/>
  <c r="T1355" i="34"/>
  <c r="U1355" i="34"/>
  <c r="W1355" i="34"/>
  <c r="Y1355" i="34"/>
  <c r="Z1355" i="34"/>
  <c r="N1356" i="34"/>
  <c r="O1356" i="34"/>
  <c r="S1356" i="34"/>
  <c r="T1356" i="34"/>
  <c r="U1356" i="34"/>
  <c r="W1356" i="34"/>
  <c r="Y1356" i="34"/>
  <c r="Z1356" i="34"/>
  <c r="N1357" i="34"/>
  <c r="O1357" i="34"/>
  <c r="S1357" i="34"/>
  <c r="T1357" i="34"/>
  <c r="U1357" i="34"/>
  <c r="W1357" i="34"/>
  <c r="Y1357" i="34"/>
  <c r="Z1357" i="34"/>
  <c r="N1358" i="34"/>
  <c r="O1358" i="34"/>
  <c r="S1358" i="34"/>
  <c r="T1358" i="34"/>
  <c r="U1358" i="34"/>
  <c r="W1358" i="34"/>
  <c r="Y1358" i="34"/>
  <c r="Z1358" i="34"/>
  <c r="N1359" i="34"/>
  <c r="O1359" i="34"/>
  <c r="S1359" i="34"/>
  <c r="T1359" i="34"/>
  <c r="U1359" i="34"/>
  <c r="W1359" i="34"/>
  <c r="Y1359" i="34"/>
  <c r="Z1359" i="34"/>
  <c r="N1360" i="34"/>
  <c r="O1360" i="34"/>
  <c r="S1360" i="34"/>
  <c r="T1360" i="34"/>
  <c r="U1360" i="34"/>
  <c r="W1360" i="34"/>
  <c r="Y1360" i="34"/>
  <c r="Z1360" i="34"/>
  <c r="N1361" i="34"/>
  <c r="O1361" i="34"/>
  <c r="S1361" i="34"/>
  <c r="T1361" i="34"/>
  <c r="U1361" i="34"/>
  <c r="W1361" i="34"/>
  <c r="Y1361" i="34"/>
  <c r="Z1361" i="34"/>
  <c r="N1362" i="34"/>
  <c r="O1362" i="34"/>
  <c r="S1362" i="34"/>
  <c r="T1362" i="34"/>
  <c r="U1362" i="34"/>
  <c r="W1362" i="34"/>
  <c r="Y1362" i="34"/>
  <c r="Z1362" i="34"/>
  <c r="N1363" i="34"/>
  <c r="O1363" i="34"/>
  <c r="S1363" i="34"/>
  <c r="T1363" i="34"/>
  <c r="U1363" i="34"/>
  <c r="W1363" i="34"/>
  <c r="Y1363" i="34"/>
  <c r="Z1363" i="34"/>
  <c r="N1364" i="34"/>
  <c r="O1364" i="34"/>
  <c r="S1364" i="34"/>
  <c r="T1364" i="34"/>
  <c r="U1364" i="34"/>
  <c r="W1364" i="34"/>
  <c r="Y1364" i="34"/>
  <c r="Z1364" i="34"/>
  <c r="N1365" i="34"/>
  <c r="O1365" i="34"/>
  <c r="S1365" i="34"/>
  <c r="T1365" i="34"/>
  <c r="U1365" i="34"/>
  <c r="W1365" i="34"/>
  <c r="Y1365" i="34"/>
  <c r="Z1365" i="34"/>
  <c r="N1366" i="34"/>
  <c r="O1366" i="34"/>
  <c r="S1366" i="34"/>
  <c r="T1366" i="34"/>
  <c r="U1366" i="34"/>
  <c r="W1366" i="34"/>
  <c r="Y1366" i="34"/>
  <c r="Z1366" i="34"/>
  <c r="N1367" i="34"/>
  <c r="O1367" i="34"/>
  <c r="S1367" i="34"/>
  <c r="T1367" i="34"/>
  <c r="U1367" i="34"/>
  <c r="W1367" i="34"/>
  <c r="Y1367" i="34"/>
  <c r="Z1367" i="34"/>
  <c r="N1368" i="34"/>
  <c r="O1368" i="34"/>
  <c r="S1368" i="34"/>
  <c r="T1368" i="34"/>
  <c r="U1368" i="34"/>
  <c r="W1368" i="34"/>
  <c r="Y1368" i="34"/>
  <c r="Z1368" i="34"/>
  <c r="N1369" i="34"/>
  <c r="O1369" i="34"/>
  <c r="S1369" i="34"/>
  <c r="T1369" i="34"/>
  <c r="U1369" i="34"/>
  <c r="W1369" i="34"/>
  <c r="Y1369" i="34"/>
  <c r="Z1369" i="34"/>
  <c r="N1370" i="34"/>
  <c r="O1370" i="34"/>
  <c r="S1370" i="34"/>
  <c r="T1370" i="34"/>
  <c r="U1370" i="34"/>
  <c r="W1370" i="34"/>
  <c r="Y1370" i="34"/>
  <c r="Z1370" i="34"/>
  <c r="N1371" i="34"/>
  <c r="O1371" i="34"/>
  <c r="S1371" i="34"/>
  <c r="T1371" i="34"/>
  <c r="U1371" i="34"/>
  <c r="W1371" i="34"/>
  <c r="Y1371" i="34"/>
  <c r="Z1371" i="34"/>
  <c r="N1372" i="34"/>
  <c r="O1372" i="34"/>
  <c r="S1372" i="34"/>
  <c r="T1372" i="34"/>
  <c r="U1372" i="34"/>
  <c r="W1372" i="34"/>
  <c r="Y1372" i="34"/>
  <c r="Z1372" i="34"/>
  <c r="N1373" i="34"/>
  <c r="O1373" i="34"/>
  <c r="S1373" i="34"/>
  <c r="T1373" i="34"/>
  <c r="U1373" i="34"/>
  <c r="W1373" i="34"/>
  <c r="Y1373" i="34"/>
  <c r="Z1373" i="34"/>
  <c r="N1374" i="34"/>
  <c r="O1374" i="34"/>
  <c r="S1374" i="34"/>
  <c r="T1374" i="34"/>
  <c r="U1374" i="34"/>
  <c r="W1374" i="34"/>
  <c r="Y1374" i="34"/>
  <c r="Z1374" i="34"/>
  <c r="N1375" i="34"/>
  <c r="O1375" i="34"/>
  <c r="S1375" i="34"/>
  <c r="T1375" i="34"/>
  <c r="U1375" i="34"/>
  <c r="W1375" i="34"/>
  <c r="Y1375" i="34"/>
  <c r="Z1375" i="34"/>
  <c r="N1376" i="34"/>
  <c r="O1376" i="34"/>
  <c r="S1376" i="34"/>
  <c r="T1376" i="34"/>
  <c r="U1376" i="34"/>
  <c r="W1376" i="34"/>
  <c r="Y1376" i="34"/>
  <c r="Z1376" i="34"/>
  <c r="N1377" i="34"/>
  <c r="O1377" i="34"/>
  <c r="S1377" i="34"/>
  <c r="T1377" i="34"/>
  <c r="U1377" i="34"/>
  <c r="W1377" i="34"/>
  <c r="Y1377" i="34"/>
  <c r="Z1377" i="34"/>
  <c r="N1378" i="34"/>
  <c r="O1378" i="34"/>
  <c r="S1378" i="34"/>
  <c r="T1378" i="34"/>
  <c r="U1378" i="34"/>
  <c r="W1378" i="34"/>
  <c r="Y1378" i="34"/>
  <c r="Z1378" i="34"/>
  <c r="N1379" i="34"/>
  <c r="O1379" i="34"/>
  <c r="S1379" i="34"/>
  <c r="T1379" i="34"/>
  <c r="U1379" i="34"/>
  <c r="W1379" i="34"/>
  <c r="Y1379" i="34"/>
  <c r="Z1379" i="34"/>
  <c r="N1380" i="34"/>
  <c r="O1380" i="34"/>
  <c r="S1380" i="34"/>
  <c r="T1380" i="34"/>
  <c r="U1380" i="34"/>
  <c r="W1380" i="34"/>
  <c r="Y1380" i="34"/>
  <c r="Z1380" i="34"/>
  <c r="N1381" i="34"/>
  <c r="O1381" i="34"/>
  <c r="S1381" i="34"/>
  <c r="T1381" i="34"/>
  <c r="U1381" i="34"/>
  <c r="W1381" i="34"/>
  <c r="Y1381" i="34"/>
  <c r="Z1381" i="34"/>
  <c r="N1382" i="34"/>
  <c r="O1382" i="34"/>
  <c r="S1382" i="34"/>
  <c r="T1382" i="34"/>
  <c r="U1382" i="34"/>
  <c r="W1382" i="34"/>
  <c r="Y1382" i="34"/>
  <c r="Z1382" i="34"/>
  <c r="N1383" i="34"/>
  <c r="O1383" i="34"/>
  <c r="S1383" i="34"/>
  <c r="T1383" i="34"/>
  <c r="U1383" i="34"/>
  <c r="W1383" i="34"/>
  <c r="Y1383" i="34"/>
  <c r="Z1383" i="34"/>
  <c r="N1384" i="34"/>
  <c r="O1384" i="34"/>
  <c r="S1384" i="34"/>
  <c r="T1384" i="34"/>
  <c r="U1384" i="34"/>
  <c r="W1384" i="34"/>
  <c r="Y1384" i="34"/>
  <c r="Z1384" i="34"/>
  <c r="N1385" i="34"/>
  <c r="O1385" i="34"/>
  <c r="S1385" i="34"/>
  <c r="T1385" i="34"/>
  <c r="U1385" i="34"/>
  <c r="W1385" i="34"/>
  <c r="Y1385" i="34"/>
  <c r="Z1385" i="34"/>
  <c r="N1386" i="34"/>
  <c r="O1386" i="34"/>
  <c r="S1386" i="34"/>
  <c r="T1386" i="34"/>
  <c r="U1386" i="34"/>
  <c r="W1386" i="34"/>
  <c r="Y1386" i="34"/>
  <c r="Z1386" i="34"/>
  <c r="N1387" i="34"/>
  <c r="O1387" i="34"/>
  <c r="S1387" i="34"/>
  <c r="T1387" i="34"/>
  <c r="U1387" i="34"/>
  <c r="W1387" i="34"/>
  <c r="Y1387" i="34"/>
  <c r="Z1387" i="34"/>
  <c r="N1388" i="34"/>
  <c r="O1388" i="34"/>
  <c r="S1388" i="34"/>
  <c r="T1388" i="34"/>
  <c r="U1388" i="34"/>
  <c r="W1388" i="34"/>
  <c r="Y1388" i="34"/>
  <c r="Z1388" i="34"/>
  <c r="N1389" i="34"/>
  <c r="O1389" i="34"/>
  <c r="S1389" i="34"/>
  <c r="T1389" i="34"/>
  <c r="U1389" i="34"/>
  <c r="W1389" i="34"/>
  <c r="Y1389" i="34"/>
  <c r="Z1389" i="34"/>
  <c r="N1390" i="34"/>
  <c r="O1390" i="34"/>
  <c r="S1390" i="34"/>
  <c r="T1390" i="34"/>
  <c r="U1390" i="34"/>
  <c r="W1390" i="34"/>
  <c r="Y1390" i="34"/>
  <c r="Z1390" i="34"/>
  <c r="N1391" i="34"/>
  <c r="O1391" i="34"/>
  <c r="S1391" i="34"/>
  <c r="T1391" i="34"/>
  <c r="U1391" i="34"/>
  <c r="W1391" i="34"/>
  <c r="Y1391" i="34"/>
  <c r="Z1391" i="34"/>
  <c r="N1392" i="34"/>
  <c r="O1392" i="34"/>
  <c r="S1392" i="34"/>
  <c r="T1392" i="34"/>
  <c r="U1392" i="34"/>
  <c r="W1392" i="34"/>
  <c r="Y1392" i="34"/>
  <c r="Z1392" i="34"/>
  <c r="N1393" i="34"/>
  <c r="O1393" i="34"/>
  <c r="S1393" i="34"/>
  <c r="T1393" i="34"/>
  <c r="U1393" i="34"/>
  <c r="W1393" i="34"/>
  <c r="Y1393" i="34"/>
  <c r="Z1393" i="34"/>
  <c r="N1394" i="34"/>
  <c r="O1394" i="34"/>
  <c r="S1394" i="34"/>
  <c r="T1394" i="34"/>
  <c r="U1394" i="34"/>
  <c r="W1394" i="34"/>
  <c r="Y1394" i="34"/>
  <c r="Z1394" i="34"/>
  <c r="N1395" i="34"/>
  <c r="O1395" i="34"/>
  <c r="S1395" i="34"/>
  <c r="T1395" i="34"/>
  <c r="U1395" i="34"/>
  <c r="W1395" i="34"/>
  <c r="Y1395" i="34"/>
  <c r="Z1395" i="34"/>
  <c r="N1396" i="34"/>
  <c r="O1396" i="34"/>
  <c r="S1396" i="34"/>
  <c r="T1396" i="34"/>
  <c r="U1396" i="34"/>
  <c r="W1396" i="34"/>
  <c r="Y1396" i="34"/>
  <c r="Z1396" i="34"/>
  <c r="N1397" i="34"/>
  <c r="O1397" i="34"/>
  <c r="S1397" i="34"/>
  <c r="T1397" i="34"/>
  <c r="U1397" i="34"/>
  <c r="W1397" i="34"/>
  <c r="Y1397" i="34"/>
  <c r="Z1397" i="34"/>
  <c r="N1398" i="34"/>
  <c r="O1398" i="34"/>
  <c r="S1398" i="34"/>
  <c r="T1398" i="34"/>
  <c r="U1398" i="34"/>
  <c r="W1398" i="34"/>
  <c r="Y1398" i="34"/>
  <c r="Z1398" i="34"/>
  <c r="N1399" i="34"/>
  <c r="O1399" i="34"/>
  <c r="S1399" i="34"/>
  <c r="T1399" i="34"/>
  <c r="U1399" i="34"/>
  <c r="W1399" i="34"/>
  <c r="Y1399" i="34"/>
  <c r="Z1399" i="34"/>
  <c r="N1400" i="34"/>
  <c r="O1400" i="34"/>
  <c r="S1400" i="34"/>
  <c r="T1400" i="34"/>
  <c r="U1400" i="34"/>
  <c r="W1400" i="34"/>
  <c r="Y1400" i="34"/>
  <c r="Z1400" i="34"/>
  <c r="N1401" i="34"/>
  <c r="O1401" i="34"/>
  <c r="S1401" i="34"/>
  <c r="T1401" i="34"/>
  <c r="U1401" i="34"/>
  <c r="W1401" i="34"/>
  <c r="Y1401" i="34"/>
  <c r="Z1401" i="34"/>
  <c r="N1402" i="34"/>
  <c r="O1402" i="34"/>
  <c r="S1402" i="34"/>
  <c r="T1402" i="34"/>
  <c r="U1402" i="34"/>
  <c r="W1402" i="34"/>
  <c r="Y1402" i="34"/>
  <c r="Z1402" i="34"/>
  <c r="N1403" i="34"/>
  <c r="O1403" i="34"/>
  <c r="S1403" i="34"/>
  <c r="T1403" i="34"/>
  <c r="U1403" i="34"/>
  <c r="W1403" i="34"/>
  <c r="Y1403" i="34"/>
  <c r="Z1403" i="34"/>
  <c r="N1404" i="34"/>
  <c r="O1404" i="34"/>
  <c r="S1404" i="34"/>
  <c r="T1404" i="34"/>
  <c r="U1404" i="34"/>
  <c r="W1404" i="34"/>
  <c r="Y1404" i="34"/>
  <c r="Z1404" i="34"/>
  <c r="N1405" i="34"/>
  <c r="O1405" i="34"/>
  <c r="S1405" i="34"/>
  <c r="T1405" i="34"/>
  <c r="U1405" i="34"/>
  <c r="W1405" i="34"/>
  <c r="Y1405" i="34"/>
  <c r="Z1405" i="34"/>
  <c r="N1406" i="34"/>
  <c r="O1406" i="34"/>
  <c r="S1406" i="34"/>
  <c r="T1406" i="34"/>
  <c r="U1406" i="34"/>
  <c r="W1406" i="34"/>
  <c r="Y1406" i="34"/>
  <c r="Z1406" i="34"/>
  <c r="N1407" i="34"/>
  <c r="O1407" i="34"/>
  <c r="S1407" i="34"/>
  <c r="T1407" i="34"/>
  <c r="U1407" i="34"/>
  <c r="W1407" i="34"/>
  <c r="Y1407" i="34"/>
  <c r="Z1407" i="34"/>
  <c r="N1408" i="34"/>
  <c r="O1408" i="34"/>
  <c r="S1408" i="34"/>
  <c r="T1408" i="34"/>
  <c r="U1408" i="34"/>
  <c r="W1408" i="34"/>
  <c r="Y1408" i="34"/>
  <c r="Z1408" i="34"/>
  <c r="N1409" i="34"/>
  <c r="O1409" i="34"/>
  <c r="S1409" i="34"/>
  <c r="T1409" i="34"/>
  <c r="U1409" i="34"/>
  <c r="W1409" i="34"/>
  <c r="Y1409" i="34"/>
  <c r="Z1409" i="34"/>
  <c r="N1410" i="34"/>
  <c r="O1410" i="34"/>
  <c r="S1410" i="34"/>
  <c r="T1410" i="34"/>
  <c r="U1410" i="34"/>
  <c r="W1410" i="34"/>
  <c r="Y1410" i="34"/>
  <c r="Z1410" i="34"/>
  <c r="N1411" i="34"/>
  <c r="O1411" i="34"/>
  <c r="S1411" i="34"/>
  <c r="T1411" i="34"/>
  <c r="U1411" i="34"/>
  <c r="W1411" i="34"/>
  <c r="Y1411" i="34"/>
  <c r="Z1411" i="34"/>
  <c r="N1412" i="34"/>
  <c r="O1412" i="34"/>
  <c r="S1412" i="34"/>
  <c r="T1412" i="34"/>
  <c r="U1412" i="34"/>
  <c r="W1412" i="34"/>
  <c r="Y1412" i="34"/>
  <c r="Z1412" i="34"/>
  <c r="N1413" i="34"/>
  <c r="O1413" i="34"/>
  <c r="S1413" i="34"/>
  <c r="T1413" i="34"/>
  <c r="U1413" i="34"/>
  <c r="W1413" i="34"/>
  <c r="Y1413" i="34"/>
  <c r="Z1413" i="34"/>
  <c r="N1414" i="34"/>
  <c r="O1414" i="34"/>
  <c r="S1414" i="34"/>
  <c r="T1414" i="34"/>
  <c r="U1414" i="34"/>
  <c r="W1414" i="34"/>
  <c r="Y1414" i="34"/>
  <c r="Z1414" i="34"/>
  <c r="N1415" i="34"/>
  <c r="O1415" i="34"/>
  <c r="S1415" i="34"/>
  <c r="T1415" i="34"/>
  <c r="U1415" i="34"/>
  <c r="W1415" i="34"/>
  <c r="Y1415" i="34"/>
  <c r="Z1415" i="34"/>
  <c r="N1416" i="34"/>
  <c r="O1416" i="34"/>
  <c r="S1416" i="34"/>
  <c r="T1416" i="34"/>
  <c r="U1416" i="34"/>
  <c r="W1416" i="34"/>
  <c r="Y1416" i="34"/>
  <c r="Z1416" i="34"/>
  <c r="N1417" i="34"/>
  <c r="O1417" i="34"/>
  <c r="S1417" i="34"/>
  <c r="T1417" i="34"/>
  <c r="U1417" i="34"/>
  <c r="W1417" i="34"/>
  <c r="Y1417" i="34"/>
  <c r="Z1417" i="34"/>
  <c r="N1418" i="34"/>
  <c r="O1418" i="34"/>
  <c r="S1418" i="34"/>
  <c r="T1418" i="34"/>
  <c r="U1418" i="34"/>
  <c r="W1418" i="34"/>
  <c r="Y1418" i="34"/>
  <c r="Z1418" i="34"/>
  <c r="N1419" i="34"/>
  <c r="O1419" i="34"/>
  <c r="S1419" i="34"/>
  <c r="T1419" i="34"/>
  <c r="U1419" i="34"/>
  <c r="W1419" i="34"/>
  <c r="Y1419" i="34"/>
  <c r="Z1419" i="34"/>
  <c r="N1420" i="34"/>
  <c r="O1420" i="34"/>
  <c r="S1420" i="34"/>
  <c r="T1420" i="34"/>
  <c r="U1420" i="34"/>
  <c r="W1420" i="34"/>
  <c r="Y1420" i="34"/>
  <c r="Z1420" i="34"/>
  <c r="N1421" i="34"/>
  <c r="O1421" i="34"/>
  <c r="S1421" i="34"/>
  <c r="T1421" i="34"/>
  <c r="U1421" i="34"/>
  <c r="W1421" i="34"/>
  <c r="Y1421" i="34"/>
  <c r="Z1421" i="34"/>
  <c r="N1422" i="34"/>
  <c r="O1422" i="34"/>
  <c r="S1422" i="34"/>
  <c r="T1422" i="34"/>
  <c r="U1422" i="34"/>
  <c r="W1422" i="34"/>
  <c r="Y1422" i="34"/>
  <c r="Z1422" i="34"/>
  <c r="N1423" i="34"/>
  <c r="O1423" i="34"/>
  <c r="S1423" i="34"/>
  <c r="T1423" i="34"/>
  <c r="U1423" i="34"/>
  <c r="W1423" i="34"/>
  <c r="Y1423" i="34"/>
  <c r="Z1423" i="34"/>
  <c r="N1424" i="34"/>
  <c r="O1424" i="34"/>
  <c r="S1424" i="34"/>
  <c r="T1424" i="34"/>
  <c r="U1424" i="34"/>
  <c r="W1424" i="34"/>
  <c r="Y1424" i="34"/>
  <c r="Z1424" i="34"/>
  <c r="N1425" i="34"/>
  <c r="O1425" i="34"/>
  <c r="S1425" i="34"/>
  <c r="T1425" i="34"/>
  <c r="U1425" i="34"/>
  <c r="W1425" i="34"/>
  <c r="Y1425" i="34"/>
  <c r="Z1425" i="34"/>
  <c r="N1426" i="34"/>
  <c r="O1426" i="34"/>
  <c r="S1426" i="34"/>
  <c r="T1426" i="34"/>
  <c r="U1426" i="34"/>
  <c r="W1426" i="34"/>
  <c r="Y1426" i="34"/>
  <c r="Z1426" i="34"/>
  <c r="N1427" i="34"/>
  <c r="O1427" i="34"/>
  <c r="S1427" i="34"/>
  <c r="T1427" i="34"/>
  <c r="U1427" i="34"/>
  <c r="W1427" i="34"/>
  <c r="Y1427" i="34"/>
  <c r="Z1427" i="34"/>
  <c r="N1428" i="34"/>
  <c r="O1428" i="34"/>
  <c r="S1428" i="34"/>
  <c r="T1428" i="34"/>
  <c r="U1428" i="34"/>
  <c r="W1428" i="34"/>
  <c r="Y1428" i="34"/>
  <c r="Z1428" i="34"/>
  <c r="N1429" i="34"/>
  <c r="O1429" i="34"/>
  <c r="S1429" i="34"/>
  <c r="T1429" i="34"/>
  <c r="U1429" i="34"/>
  <c r="W1429" i="34"/>
  <c r="Y1429" i="34"/>
  <c r="Z1429" i="34"/>
  <c r="N1430" i="34"/>
  <c r="O1430" i="34"/>
  <c r="S1430" i="34"/>
  <c r="T1430" i="34"/>
  <c r="U1430" i="34"/>
  <c r="W1430" i="34"/>
  <c r="Y1430" i="34"/>
  <c r="Z1430" i="34"/>
  <c r="N1431" i="34"/>
  <c r="O1431" i="34"/>
  <c r="S1431" i="34"/>
  <c r="T1431" i="34"/>
  <c r="U1431" i="34"/>
  <c r="W1431" i="34"/>
  <c r="Y1431" i="34"/>
  <c r="Z1431" i="34"/>
  <c r="N1432" i="34"/>
  <c r="O1432" i="34"/>
  <c r="S1432" i="34"/>
  <c r="T1432" i="34"/>
  <c r="U1432" i="34"/>
  <c r="W1432" i="34"/>
  <c r="Y1432" i="34"/>
  <c r="Z1432" i="34"/>
  <c r="N1433" i="34"/>
  <c r="O1433" i="34"/>
  <c r="S1433" i="34"/>
  <c r="T1433" i="34"/>
  <c r="U1433" i="34"/>
  <c r="W1433" i="34"/>
  <c r="Y1433" i="34"/>
  <c r="Z1433" i="34"/>
  <c r="N1434" i="34"/>
  <c r="O1434" i="34"/>
  <c r="S1434" i="34"/>
  <c r="T1434" i="34"/>
  <c r="U1434" i="34"/>
  <c r="W1434" i="34"/>
  <c r="Y1434" i="34"/>
  <c r="Z1434" i="34"/>
  <c r="N1435" i="34"/>
  <c r="O1435" i="34"/>
  <c r="S1435" i="34"/>
  <c r="T1435" i="34"/>
  <c r="U1435" i="34"/>
  <c r="W1435" i="34"/>
  <c r="Y1435" i="34"/>
  <c r="Z1435" i="34"/>
  <c r="N1436" i="34"/>
  <c r="O1436" i="34"/>
  <c r="S1436" i="34"/>
  <c r="T1436" i="34"/>
  <c r="U1436" i="34"/>
  <c r="W1436" i="34"/>
  <c r="Y1436" i="34"/>
  <c r="Z1436" i="34"/>
  <c r="N1437" i="34"/>
  <c r="O1437" i="34"/>
  <c r="S1437" i="34"/>
  <c r="T1437" i="34"/>
  <c r="U1437" i="34"/>
  <c r="W1437" i="34"/>
  <c r="Y1437" i="34"/>
  <c r="Z1437" i="34"/>
  <c r="N1438" i="34"/>
  <c r="O1438" i="34"/>
  <c r="S1438" i="34"/>
  <c r="T1438" i="34"/>
  <c r="U1438" i="34"/>
  <c r="W1438" i="34"/>
  <c r="Y1438" i="34"/>
  <c r="Z1438" i="34"/>
  <c r="N1439" i="34"/>
  <c r="O1439" i="34"/>
  <c r="S1439" i="34"/>
  <c r="T1439" i="34"/>
  <c r="U1439" i="34"/>
  <c r="W1439" i="34"/>
  <c r="Y1439" i="34"/>
  <c r="Z1439" i="34"/>
  <c r="N1440" i="34"/>
  <c r="O1440" i="34"/>
  <c r="S1440" i="34"/>
  <c r="T1440" i="34"/>
  <c r="U1440" i="34"/>
  <c r="W1440" i="34"/>
  <c r="Y1440" i="34"/>
  <c r="Z1440" i="34"/>
  <c r="N1441" i="34"/>
  <c r="O1441" i="34"/>
  <c r="S1441" i="34"/>
  <c r="T1441" i="34"/>
  <c r="U1441" i="34"/>
  <c r="W1441" i="34"/>
  <c r="Y1441" i="34"/>
  <c r="Z1441" i="34"/>
  <c r="N1442" i="34"/>
  <c r="O1442" i="34"/>
  <c r="S1442" i="34"/>
  <c r="T1442" i="34"/>
  <c r="U1442" i="34"/>
  <c r="W1442" i="34"/>
  <c r="Y1442" i="34"/>
  <c r="Z1442" i="34"/>
  <c r="N1443" i="34"/>
  <c r="O1443" i="34"/>
  <c r="S1443" i="34"/>
  <c r="T1443" i="34"/>
  <c r="U1443" i="34"/>
  <c r="W1443" i="34"/>
  <c r="Y1443" i="34"/>
  <c r="Z1443" i="34"/>
  <c r="N1444" i="34"/>
  <c r="O1444" i="34"/>
  <c r="S1444" i="34"/>
  <c r="T1444" i="34"/>
  <c r="U1444" i="34"/>
  <c r="W1444" i="34"/>
  <c r="Y1444" i="34"/>
  <c r="Z1444" i="34"/>
  <c r="N1445" i="34"/>
  <c r="O1445" i="34"/>
  <c r="S1445" i="34"/>
  <c r="T1445" i="34"/>
  <c r="U1445" i="34"/>
  <c r="W1445" i="34"/>
  <c r="Y1445" i="34"/>
  <c r="Z1445" i="34"/>
  <c r="N1446" i="34"/>
  <c r="O1446" i="34"/>
  <c r="S1446" i="34"/>
  <c r="T1446" i="34"/>
  <c r="U1446" i="34"/>
  <c r="W1446" i="34"/>
  <c r="Y1446" i="34"/>
  <c r="Z1446" i="34"/>
  <c r="N1447" i="34"/>
  <c r="O1447" i="34"/>
  <c r="S1447" i="34"/>
  <c r="T1447" i="34"/>
  <c r="U1447" i="34"/>
  <c r="W1447" i="34"/>
  <c r="Y1447" i="34"/>
  <c r="Z1447" i="34"/>
  <c r="N1448" i="34"/>
  <c r="O1448" i="34"/>
  <c r="S1448" i="34"/>
  <c r="T1448" i="34"/>
  <c r="U1448" i="34"/>
  <c r="W1448" i="34"/>
  <c r="Y1448" i="34"/>
  <c r="Z1448" i="34"/>
  <c r="N1449" i="34"/>
  <c r="O1449" i="34"/>
  <c r="S1449" i="34"/>
  <c r="T1449" i="34"/>
  <c r="U1449" i="34"/>
  <c r="W1449" i="34"/>
  <c r="Y1449" i="34"/>
  <c r="Z1449" i="34"/>
  <c r="N1450" i="34"/>
  <c r="O1450" i="34"/>
  <c r="S1450" i="34"/>
  <c r="T1450" i="34"/>
  <c r="U1450" i="34"/>
  <c r="W1450" i="34"/>
  <c r="Y1450" i="34"/>
  <c r="Z1450" i="34"/>
  <c r="N1451" i="34"/>
  <c r="O1451" i="34"/>
  <c r="S1451" i="34"/>
  <c r="T1451" i="34"/>
  <c r="U1451" i="34"/>
  <c r="W1451" i="34"/>
  <c r="Y1451" i="34"/>
  <c r="Z1451" i="34"/>
  <c r="N1452" i="34"/>
  <c r="O1452" i="34"/>
  <c r="S1452" i="34"/>
  <c r="T1452" i="34"/>
  <c r="U1452" i="34"/>
  <c r="W1452" i="34"/>
  <c r="Y1452" i="34"/>
  <c r="Z1452" i="34"/>
  <c r="N1453" i="34"/>
  <c r="O1453" i="34"/>
  <c r="S1453" i="34"/>
  <c r="T1453" i="34"/>
  <c r="U1453" i="34"/>
  <c r="W1453" i="34"/>
  <c r="Y1453" i="34"/>
  <c r="Z1453" i="34"/>
  <c r="N1454" i="34"/>
  <c r="O1454" i="34"/>
  <c r="S1454" i="34"/>
  <c r="T1454" i="34"/>
  <c r="U1454" i="34"/>
  <c r="W1454" i="34"/>
  <c r="Y1454" i="34"/>
  <c r="Z1454" i="34"/>
  <c r="N1455" i="34"/>
  <c r="O1455" i="34"/>
  <c r="S1455" i="34"/>
  <c r="T1455" i="34"/>
  <c r="U1455" i="34"/>
  <c r="W1455" i="34"/>
  <c r="Y1455" i="34"/>
  <c r="Z1455" i="34"/>
  <c r="N1456" i="34"/>
  <c r="O1456" i="34"/>
  <c r="S1456" i="34"/>
  <c r="T1456" i="34"/>
  <c r="U1456" i="34"/>
  <c r="W1456" i="34"/>
  <c r="Y1456" i="34"/>
  <c r="Z1456" i="34"/>
  <c r="N1457" i="34"/>
  <c r="O1457" i="34"/>
  <c r="S1457" i="34"/>
  <c r="T1457" i="34"/>
  <c r="U1457" i="34"/>
  <c r="W1457" i="34"/>
  <c r="Y1457" i="34"/>
  <c r="Z1457" i="34"/>
  <c r="N1458" i="34"/>
  <c r="O1458" i="34"/>
  <c r="S1458" i="34"/>
  <c r="T1458" i="34"/>
  <c r="U1458" i="34"/>
  <c r="W1458" i="34"/>
  <c r="Y1458" i="34"/>
  <c r="Z1458" i="34"/>
  <c r="N1459" i="34"/>
  <c r="O1459" i="34"/>
  <c r="S1459" i="34"/>
  <c r="T1459" i="34"/>
  <c r="U1459" i="34"/>
  <c r="W1459" i="34"/>
  <c r="Y1459" i="34"/>
  <c r="Z1459" i="34"/>
  <c r="N1460" i="34"/>
  <c r="O1460" i="34"/>
  <c r="S1460" i="34"/>
  <c r="T1460" i="34"/>
  <c r="U1460" i="34"/>
  <c r="W1460" i="34"/>
  <c r="Y1460" i="34"/>
  <c r="Z1460" i="34"/>
  <c r="N1461" i="34"/>
  <c r="O1461" i="34"/>
  <c r="S1461" i="34"/>
  <c r="T1461" i="34"/>
  <c r="U1461" i="34"/>
  <c r="W1461" i="34"/>
  <c r="Y1461" i="34"/>
  <c r="Z1461" i="34"/>
  <c r="N1462" i="34"/>
  <c r="O1462" i="34"/>
  <c r="S1462" i="34"/>
  <c r="T1462" i="34"/>
  <c r="U1462" i="34"/>
  <c r="W1462" i="34"/>
  <c r="Y1462" i="34"/>
  <c r="Z1462" i="34"/>
  <c r="N1463" i="34"/>
  <c r="O1463" i="34"/>
  <c r="S1463" i="34"/>
  <c r="T1463" i="34"/>
  <c r="U1463" i="34"/>
  <c r="W1463" i="34"/>
  <c r="Y1463" i="34"/>
  <c r="Z1463" i="34"/>
  <c r="N1464" i="34"/>
  <c r="O1464" i="34"/>
  <c r="S1464" i="34"/>
  <c r="T1464" i="34"/>
  <c r="U1464" i="34"/>
  <c r="W1464" i="34"/>
  <c r="Y1464" i="34"/>
  <c r="Z1464" i="34"/>
  <c r="N1465" i="34"/>
  <c r="O1465" i="34"/>
  <c r="S1465" i="34"/>
  <c r="T1465" i="34"/>
  <c r="U1465" i="34"/>
  <c r="W1465" i="34"/>
  <c r="Y1465" i="34"/>
  <c r="Z1465" i="34"/>
  <c r="N1466" i="34"/>
  <c r="O1466" i="34"/>
  <c r="S1466" i="34"/>
  <c r="T1466" i="34"/>
  <c r="U1466" i="34"/>
  <c r="W1466" i="34"/>
  <c r="Y1466" i="34"/>
  <c r="Z1466" i="34"/>
  <c r="N1467" i="34"/>
  <c r="O1467" i="34"/>
  <c r="S1467" i="34"/>
  <c r="T1467" i="34"/>
  <c r="U1467" i="34"/>
  <c r="W1467" i="34"/>
  <c r="Y1467" i="34"/>
  <c r="Z1467" i="34"/>
  <c r="N1468" i="34"/>
  <c r="O1468" i="34"/>
  <c r="S1468" i="34"/>
  <c r="T1468" i="34"/>
  <c r="U1468" i="34"/>
  <c r="W1468" i="34"/>
  <c r="Y1468" i="34"/>
  <c r="Z1468" i="34"/>
  <c r="N1469" i="34"/>
  <c r="O1469" i="34"/>
  <c r="S1469" i="34"/>
  <c r="T1469" i="34"/>
  <c r="U1469" i="34"/>
  <c r="W1469" i="34"/>
  <c r="Y1469" i="34"/>
  <c r="Z1469" i="34"/>
  <c r="N1470" i="34"/>
  <c r="O1470" i="34"/>
  <c r="S1470" i="34"/>
  <c r="T1470" i="34"/>
  <c r="U1470" i="34"/>
  <c r="W1470" i="34"/>
  <c r="Y1470" i="34"/>
  <c r="Z1470" i="34"/>
  <c r="N1471" i="34"/>
  <c r="O1471" i="34"/>
  <c r="S1471" i="34"/>
  <c r="T1471" i="34"/>
  <c r="U1471" i="34"/>
  <c r="W1471" i="34"/>
  <c r="Y1471" i="34"/>
  <c r="Z1471" i="34"/>
  <c r="N1472" i="34"/>
  <c r="O1472" i="34"/>
  <c r="S1472" i="34"/>
  <c r="T1472" i="34"/>
  <c r="U1472" i="34"/>
  <c r="W1472" i="34"/>
  <c r="Y1472" i="34"/>
  <c r="Z1472" i="34"/>
  <c r="N1473" i="34"/>
  <c r="O1473" i="34"/>
  <c r="S1473" i="34"/>
  <c r="T1473" i="34"/>
  <c r="U1473" i="34"/>
  <c r="W1473" i="34"/>
  <c r="Y1473" i="34"/>
  <c r="Z1473" i="34"/>
  <c r="N1474" i="34"/>
  <c r="O1474" i="34"/>
  <c r="S1474" i="34"/>
  <c r="T1474" i="34"/>
  <c r="U1474" i="34"/>
  <c r="W1474" i="34"/>
  <c r="Y1474" i="34"/>
  <c r="Z1474" i="34"/>
  <c r="N1475" i="34"/>
  <c r="O1475" i="34"/>
  <c r="S1475" i="34"/>
  <c r="T1475" i="34"/>
  <c r="U1475" i="34"/>
  <c r="W1475" i="34"/>
  <c r="Y1475" i="34"/>
  <c r="Z1475" i="34"/>
  <c r="N1476" i="34"/>
  <c r="O1476" i="34"/>
  <c r="S1476" i="34"/>
  <c r="T1476" i="34"/>
  <c r="U1476" i="34"/>
  <c r="W1476" i="34"/>
  <c r="Y1476" i="34"/>
  <c r="Z1476" i="34"/>
  <c r="N1477" i="34"/>
  <c r="O1477" i="34"/>
  <c r="S1477" i="34"/>
  <c r="T1477" i="34"/>
  <c r="U1477" i="34"/>
  <c r="W1477" i="34"/>
  <c r="Y1477" i="34"/>
  <c r="Z1477" i="34"/>
  <c r="N1478" i="34"/>
  <c r="O1478" i="34"/>
  <c r="S1478" i="34"/>
  <c r="T1478" i="34"/>
  <c r="U1478" i="34"/>
  <c r="W1478" i="34"/>
  <c r="Y1478" i="34"/>
  <c r="Z1478" i="34"/>
  <c r="N1479" i="34"/>
  <c r="O1479" i="34"/>
  <c r="S1479" i="34"/>
  <c r="T1479" i="34"/>
  <c r="U1479" i="34"/>
  <c r="W1479" i="34"/>
  <c r="Y1479" i="34"/>
  <c r="Z1479" i="34"/>
  <c r="N1480" i="34"/>
  <c r="O1480" i="34"/>
  <c r="S1480" i="34"/>
  <c r="T1480" i="34"/>
  <c r="U1480" i="34"/>
  <c r="W1480" i="34"/>
  <c r="Y1480" i="34"/>
  <c r="Z1480" i="34"/>
  <c r="N1481" i="34"/>
  <c r="O1481" i="34"/>
  <c r="S1481" i="34"/>
  <c r="T1481" i="34"/>
  <c r="U1481" i="34"/>
  <c r="W1481" i="34"/>
  <c r="Y1481" i="34"/>
  <c r="Z1481" i="34"/>
  <c r="N1482" i="34"/>
  <c r="O1482" i="34"/>
  <c r="S1482" i="34"/>
  <c r="T1482" i="34"/>
  <c r="U1482" i="34"/>
  <c r="W1482" i="34"/>
  <c r="Y1482" i="34"/>
  <c r="Z1482" i="34"/>
  <c r="N1483" i="34"/>
  <c r="O1483" i="34"/>
  <c r="S1483" i="34"/>
  <c r="T1483" i="34"/>
  <c r="U1483" i="34"/>
  <c r="W1483" i="34"/>
  <c r="Y1483" i="34"/>
  <c r="Z1483" i="34"/>
  <c r="N1484" i="34"/>
  <c r="O1484" i="34"/>
  <c r="S1484" i="34"/>
  <c r="T1484" i="34"/>
  <c r="U1484" i="34"/>
  <c r="W1484" i="34"/>
  <c r="Y1484" i="34"/>
  <c r="Z1484" i="34"/>
  <c r="N1485" i="34"/>
  <c r="O1485" i="34"/>
  <c r="S1485" i="34"/>
  <c r="T1485" i="34"/>
  <c r="U1485" i="34"/>
  <c r="W1485" i="34"/>
  <c r="Y1485" i="34"/>
  <c r="Z1485" i="34"/>
  <c r="N1486" i="34"/>
  <c r="O1486" i="34"/>
  <c r="S1486" i="34"/>
  <c r="T1486" i="34"/>
  <c r="U1486" i="34"/>
  <c r="W1486" i="34"/>
  <c r="Y1486" i="34"/>
  <c r="Z1486" i="34"/>
  <c r="N1487" i="34"/>
  <c r="O1487" i="34"/>
  <c r="S1487" i="34"/>
  <c r="T1487" i="34"/>
  <c r="U1487" i="34"/>
  <c r="W1487" i="34"/>
  <c r="Y1487" i="34"/>
  <c r="Z1487" i="34"/>
  <c r="N1488" i="34"/>
  <c r="O1488" i="34"/>
  <c r="S1488" i="34"/>
  <c r="T1488" i="34"/>
  <c r="U1488" i="34"/>
  <c r="W1488" i="34"/>
  <c r="Y1488" i="34"/>
  <c r="Z1488" i="34"/>
  <c r="N1489" i="34"/>
  <c r="O1489" i="34"/>
  <c r="S1489" i="34"/>
  <c r="T1489" i="34"/>
  <c r="U1489" i="34"/>
  <c r="W1489" i="34"/>
  <c r="Y1489" i="34"/>
  <c r="Z1489" i="34"/>
  <c r="N1490" i="34"/>
  <c r="O1490" i="34"/>
  <c r="S1490" i="34"/>
  <c r="T1490" i="34"/>
  <c r="U1490" i="34"/>
  <c r="W1490" i="34"/>
  <c r="Y1490" i="34"/>
  <c r="Z1490" i="34"/>
  <c r="N1491" i="34"/>
  <c r="O1491" i="34"/>
  <c r="S1491" i="34"/>
  <c r="T1491" i="34"/>
  <c r="U1491" i="34"/>
  <c r="W1491" i="34"/>
  <c r="Y1491" i="34"/>
  <c r="Z1491" i="34"/>
  <c r="N1492" i="34"/>
  <c r="O1492" i="34"/>
  <c r="S1492" i="34"/>
  <c r="T1492" i="34"/>
  <c r="U1492" i="34"/>
  <c r="W1492" i="34"/>
  <c r="Y1492" i="34"/>
  <c r="Z1492" i="34"/>
  <c r="N1493" i="34"/>
  <c r="O1493" i="34"/>
  <c r="S1493" i="34"/>
  <c r="T1493" i="34"/>
  <c r="U1493" i="34"/>
  <c r="W1493" i="34"/>
  <c r="Y1493" i="34"/>
  <c r="Z1493" i="34"/>
  <c r="N1494" i="34"/>
  <c r="O1494" i="34"/>
  <c r="S1494" i="34"/>
  <c r="T1494" i="34"/>
  <c r="U1494" i="34"/>
  <c r="W1494" i="34"/>
  <c r="Y1494" i="34"/>
  <c r="Z1494" i="34"/>
  <c r="N1495" i="34"/>
  <c r="O1495" i="34"/>
  <c r="S1495" i="34"/>
  <c r="T1495" i="34"/>
  <c r="U1495" i="34"/>
  <c r="W1495" i="34"/>
  <c r="Y1495" i="34"/>
  <c r="Z1495" i="34"/>
  <c r="N1496" i="34"/>
  <c r="O1496" i="34"/>
  <c r="S1496" i="34"/>
  <c r="T1496" i="34"/>
  <c r="U1496" i="34"/>
  <c r="W1496" i="34"/>
  <c r="Y1496" i="34"/>
  <c r="Z1496" i="34"/>
  <c r="N1497" i="34"/>
  <c r="O1497" i="34"/>
  <c r="S1497" i="34"/>
  <c r="T1497" i="34"/>
  <c r="U1497" i="34"/>
  <c r="W1497" i="34"/>
  <c r="Y1497" i="34"/>
  <c r="Z1497" i="34"/>
  <c r="N1498" i="34"/>
  <c r="O1498" i="34"/>
  <c r="S1498" i="34"/>
  <c r="T1498" i="34"/>
  <c r="U1498" i="34"/>
  <c r="W1498" i="34"/>
  <c r="Y1498" i="34"/>
  <c r="Z1498" i="34"/>
  <c r="N1499" i="34"/>
  <c r="O1499" i="34"/>
  <c r="S1499" i="34"/>
  <c r="T1499" i="34"/>
  <c r="U1499" i="34"/>
  <c r="W1499" i="34"/>
  <c r="Y1499" i="34"/>
  <c r="Z1499" i="34"/>
  <c r="N1500" i="34"/>
  <c r="O1500" i="34"/>
  <c r="S1500" i="34"/>
  <c r="T1500" i="34"/>
  <c r="U1500" i="34"/>
  <c r="W1500" i="34"/>
  <c r="Y1500" i="34"/>
  <c r="Z1500" i="34"/>
  <c r="N1501" i="34"/>
  <c r="O1501" i="34"/>
  <c r="S1501" i="34"/>
  <c r="T1501" i="34"/>
  <c r="U1501" i="34"/>
  <c r="W1501" i="34"/>
  <c r="Y1501" i="34"/>
  <c r="Z1501" i="34"/>
  <c r="N1502" i="34"/>
  <c r="O1502" i="34"/>
  <c r="S1502" i="34"/>
  <c r="T1502" i="34"/>
  <c r="U1502" i="34"/>
  <c r="W1502" i="34"/>
  <c r="Y1502" i="34"/>
  <c r="Z1502" i="34"/>
  <c r="N1503" i="34"/>
  <c r="O1503" i="34"/>
  <c r="S1503" i="34"/>
  <c r="T1503" i="34"/>
  <c r="U1503" i="34"/>
  <c r="W1503" i="34"/>
  <c r="Y1503" i="34"/>
  <c r="Z1503" i="34"/>
  <c r="N1504" i="34"/>
  <c r="O1504" i="34"/>
  <c r="S1504" i="34"/>
  <c r="T1504" i="34"/>
  <c r="U1504" i="34"/>
  <c r="W1504" i="34"/>
  <c r="Y1504" i="34"/>
  <c r="Z1504" i="34"/>
  <c r="N1505" i="34"/>
  <c r="O1505" i="34"/>
  <c r="S1505" i="34"/>
  <c r="T1505" i="34"/>
  <c r="U1505" i="34"/>
  <c r="W1505" i="34"/>
  <c r="Y1505" i="34"/>
  <c r="Z1505" i="34"/>
  <c r="N1506" i="34"/>
  <c r="O1506" i="34"/>
  <c r="S1506" i="34"/>
  <c r="T1506" i="34"/>
  <c r="U1506" i="34"/>
  <c r="W1506" i="34"/>
  <c r="Y1506" i="34"/>
  <c r="Z1506" i="34"/>
  <c r="N1507" i="34"/>
  <c r="O1507" i="34"/>
  <c r="S1507" i="34"/>
  <c r="T1507" i="34"/>
  <c r="U1507" i="34"/>
  <c r="W1507" i="34"/>
  <c r="Y1507" i="34"/>
  <c r="Z1507" i="34"/>
  <c r="N1508" i="34"/>
  <c r="O1508" i="34"/>
  <c r="S1508" i="34"/>
  <c r="T1508" i="34"/>
  <c r="U1508" i="34"/>
  <c r="W1508" i="34"/>
  <c r="Y1508" i="34"/>
  <c r="Z1508" i="34"/>
  <c r="N1509" i="34"/>
  <c r="O1509" i="34"/>
  <c r="S1509" i="34"/>
  <c r="T1509" i="34"/>
  <c r="U1509" i="34"/>
  <c r="W1509" i="34"/>
  <c r="Y1509" i="34"/>
  <c r="Z1509" i="34"/>
  <c r="N1510" i="34"/>
  <c r="O1510" i="34"/>
  <c r="S1510" i="34"/>
  <c r="T1510" i="34"/>
  <c r="U1510" i="34"/>
  <c r="W1510" i="34"/>
  <c r="Y1510" i="34"/>
  <c r="Z1510" i="34"/>
  <c r="N1511" i="34"/>
  <c r="O1511" i="34"/>
  <c r="S1511" i="34"/>
  <c r="T1511" i="34"/>
  <c r="U1511" i="34"/>
  <c r="W1511" i="34"/>
  <c r="Y1511" i="34"/>
  <c r="Z1511" i="34"/>
  <c r="N1512" i="34"/>
  <c r="O1512" i="34"/>
  <c r="S1512" i="34"/>
  <c r="T1512" i="34"/>
  <c r="U1512" i="34"/>
  <c r="W1512" i="34"/>
  <c r="Y1512" i="34"/>
  <c r="Z1512" i="34"/>
  <c r="N1513" i="34"/>
  <c r="O1513" i="34"/>
  <c r="S1513" i="34"/>
  <c r="T1513" i="34"/>
  <c r="U1513" i="34"/>
  <c r="W1513" i="34"/>
  <c r="Y1513" i="34"/>
  <c r="Z1513" i="34"/>
  <c r="N1514" i="34"/>
  <c r="O1514" i="34"/>
  <c r="S1514" i="34"/>
  <c r="T1514" i="34"/>
  <c r="U1514" i="34"/>
  <c r="W1514" i="34"/>
  <c r="Y1514" i="34"/>
  <c r="Z1514" i="34"/>
  <c r="N1515" i="34"/>
  <c r="O1515" i="34"/>
  <c r="S1515" i="34"/>
  <c r="T1515" i="34"/>
  <c r="U1515" i="34"/>
  <c r="W1515" i="34"/>
  <c r="Y1515" i="34"/>
  <c r="Z1515" i="34"/>
  <c r="N1516" i="34"/>
  <c r="O1516" i="34"/>
  <c r="S1516" i="34"/>
  <c r="T1516" i="34"/>
  <c r="U1516" i="34"/>
  <c r="W1516" i="34"/>
  <c r="Y1516" i="34"/>
  <c r="Z1516" i="34"/>
  <c r="N1517" i="34"/>
  <c r="O1517" i="34"/>
  <c r="S1517" i="34"/>
  <c r="T1517" i="34"/>
  <c r="U1517" i="34"/>
  <c r="W1517" i="34"/>
  <c r="Y1517" i="34"/>
  <c r="Z1517" i="34"/>
  <c r="N1518" i="34"/>
  <c r="O1518" i="34"/>
  <c r="S1518" i="34"/>
  <c r="T1518" i="34"/>
  <c r="U1518" i="34"/>
  <c r="W1518" i="34"/>
  <c r="Y1518" i="34"/>
  <c r="Z1518" i="34"/>
  <c r="N1519" i="34"/>
  <c r="O1519" i="34"/>
  <c r="S1519" i="34"/>
  <c r="T1519" i="34"/>
  <c r="U1519" i="34"/>
  <c r="W1519" i="34"/>
  <c r="Y1519" i="34"/>
  <c r="Z1519" i="34"/>
  <c r="N1520" i="34"/>
  <c r="O1520" i="34"/>
  <c r="S1520" i="34"/>
  <c r="T1520" i="34"/>
  <c r="U1520" i="34"/>
  <c r="W1520" i="34"/>
  <c r="Y1520" i="34"/>
  <c r="Z1520" i="34"/>
  <c r="N1521" i="34"/>
  <c r="O1521" i="34"/>
  <c r="S1521" i="34"/>
  <c r="T1521" i="34"/>
  <c r="U1521" i="34"/>
  <c r="W1521" i="34"/>
  <c r="Y1521" i="34"/>
  <c r="Z1521" i="34"/>
  <c r="N1522" i="34"/>
  <c r="O1522" i="34"/>
  <c r="S1522" i="34"/>
  <c r="T1522" i="34"/>
  <c r="U1522" i="34"/>
  <c r="W1522" i="34"/>
  <c r="Y1522" i="34"/>
  <c r="Z1522" i="34"/>
  <c r="N1523" i="34"/>
  <c r="O1523" i="34"/>
  <c r="S1523" i="34"/>
  <c r="T1523" i="34"/>
  <c r="U1523" i="34"/>
  <c r="W1523" i="34"/>
  <c r="Y1523" i="34"/>
  <c r="Z1523" i="34"/>
  <c r="N1524" i="34"/>
  <c r="O1524" i="34"/>
  <c r="S1524" i="34"/>
  <c r="T1524" i="34"/>
  <c r="U1524" i="34"/>
  <c r="W1524" i="34"/>
  <c r="Y1524" i="34"/>
  <c r="Z1524" i="34"/>
  <c r="N1525" i="34"/>
  <c r="O1525" i="34"/>
  <c r="S1525" i="34"/>
  <c r="T1525" i="34"/>
  <c r="U1525" i="34"/>
  <c r="W1525" i="34"/>
  <c r="Y1525" i="34"/>
  <c r="Z1525" i="34"/>
  <c r="N1526" i="34"/>
  <c r="O1526" i="34"/>
  <c r="S1526" i="34"/>
  <c r="T1526" i="34"/>
  <c r="U1526" i="34"/>
  <c r="W1526" i="34"/>
  <c r="Y1526" i="34"/>
  <c r="Z1526" i="34"/>
  <c r="N1527" i="34"/>
  <c r="O1527" i="34"/>
  <c r="S1527" i="34"/>
  <c r="T1527" i="34"/>
  <c r="U1527" i="34"/>
  <c r="W1527" i="34"/>
  <c r="Y1527" i="34"/>
  <c r="Z1527" i="34"/>
  <c r="N1528" i="34"/>
  <c r="O1528" i="34"/>
  <c r="S1528" i="34"/>
  <c r="T1528" i="34"/>
  <c r="U1528" i="34"/>
  <c r="W1528" i="34"/>
  <c r="Y1528" i="34"/>
  <c r="Z1528" i="34"/>
  <c r="N1529" i="34"/>
  <c r="O1529" i="34"/>
  <c r="S1529" i="34"/>
  <c r="T1529" i="34"/>
  <c r="U1529" i="34"/>
  <c r="W1529" i="34"/>
  <c r="Y1529" i="34"/>
  <c r="Z1529" i="34"/>
  <c r="N1530" i="34"/>
  <c r="O1530" i="34"/>
  <c r="S1530" i="34"/>
  <c r="T1530" i="34"/>
  <c r="U1530" i="34"/>
  <c r="W1530" i="34"/>
  <c r="Y1530" i="34"/>
  <c r="Z1530" i="34"/>
  <c r="N1531" i="34"/>
  <c r="O1531" i="34"/>
  <c r="S1531" i="34"/>
  <c r="T1531" i="34"/>
  <c r="U1531" i="34"/>
  <c r="W1531" i="34"/>
  <c r="Y1531" i="34"/>
  <c r="Z1531" i="34"/>
  <c r="N1532" i="34"/>
  <c r="O1532" i="34"/>
  <c r="S1532" i="34"/>
  <c r="T1532" i="34"/>
  <c r="U1532" i="34"/>
  <c r="W1532" i="34"/>
  <c r="Y1532" i="34"/>
  <c r="Z1532" i="34"/>
  <c r="N1533" i="34"/>
  <c r="O1533" i="34"/>
  <c r="S1533" i="34"/>
  <c r="T1533" i="34"/>
  <c r="U1533" i="34"/>
  <c r="W1533" i="34"/>
  <c r="Y1533" i="34"/>
  <c r="Z1533" i="34"/>
  <c r="N1534" i="34"/>
  <c r="O1534" i="34"/>
  <c r="S1534" i="34"/>
  <c r="T1534" i="34"/>
  <c r="U1534" i="34"/>
  <c r="W1534" i="34"/>
  <c r="Y1534" i="34"/>
  <c r="Z1534" i="34"/>
  <c r="N1535" i="34"/>
  <c r="O1535" i="34"/>
  <c r="S1535" i="34"/>
  <c r="T1535" i="34"/>
  <c r="U1535" i="34"/>
  <c r="W1535" i="34"/>
  <c r="Y1535" i="34"/>
  <c r="Z1535" i="34"/>
  <c r="N1536" i="34"/>
  <c r="O1536" i="34"/>
  <c r="S1536" i="34"/>
  <c r="T1536" i="34"/>
  <c r="U1536" i="34"/>
  <c r="W1536" i="34"/>
  <c r="Y1536" i="34"/>
  <c r="Z1536" i="34"/>
  <c r="N1537" i="34"/>
  <c r="O1537" i="34"/>
  <c r="S1537" i="34"/>
  <c r="T1537" i="34"/>
  <c r="U1537" i="34"/>
  <c r="W1537" i="34"/>
  <c r="Y1537" i="34"/>
  <c r="Z1537" i="34"/>
  <c r="N1538" i="34"/>
  <c r="O1538" i="34"/>
  <c r="S1538" i="34"/>
  <c r="T1538" i="34"/>
  <c r="U1538" i="34"/>
  <c r="W1538" i="34"/>
  <c r="Y1538" i="34"/>
  <c r="Z1538" i="34"/>
  <c r="N1539" i="34"/>
  <c r="O1539" i="34"/>
  <c r="S1539" i="34"/>
  <c r="T1539" i="34"/>
  <c r="U1539" i="34"/>
  <c r="W1539" i="34"/>
  <c r="Y1539" i="34"/>
  <c r="Z1539" i="34"/>
  <c r="N1540" i="34"/>
  <c r="O1540" i="34"/>
  <c r="S1540" i="34"/>
  <c r="T1540" i="34"/>
  <c r="U1540" i="34"/>
  <c r="W1540" i="34"/>
  <c r="Y1540" i="34"/>
  <c r="Z1540" i="34"/>
  <c r="N1541" i="34"/>
  <c r="O1541" i="34"/>
  <c r="S1541" i="34"/>
  <c r="T1541" i="34"/>
  <c r="U1541" i="34"/>
  <c r="W1541" i="34"/>
  <c r="Y1541" i="34"/>
  <c r="Z1541" i="34"/>
  <c r="N1542" i="34"/>
  <c r="O1542" i="34"/>
  <c r="S1542" i="34"/>
  <c r="T1542" i="34"/>
  <c r="U1542" i="34"/>
  <c r="W1542" i="34"/>
  <c r="Y1542" i="34"/>
  <c r="Z1542" i="34"/>
  <c r="N1543" i="34"/>
  <c r="O1543" i="34"/>
  <c r="S1543" i="34"/>
  <c r="T1543" i="34"/>
  <c r="U1543" i="34"/>
  <c r="W1543" i="34"/>
  <c r="Y1543" i="34"/>
  <c r="Z1543" i="34"/>
  <c r="N1544" i="34"/>
  <c r="O1544" i="34"/>
  <c r="S1544" i="34"/>
  <c r="T1544" i="34"/>
  <c r="U1544" i="34"/>
  <c r="W1544" i="34"/>
  <c r="Y1544" i="34"/>
  <c r="Z1544" i="34"/>
  <c r="N1545" i="34"/>
  <c r="O1545" i="34"/>
  <c r="S1545" i="34"/>
  <c r="T1545" i="34"/>
  <c r="U1545" i="34"/>
  <c r="W1545" i="34"/>
  <c r="Y1545" i="34"/>
  <c r="Z1545" i="34"/>
  <c r="N1546" i="34"/>
  <c r="O1546" i="34"/>
  <c r="S1546" i="34"/>
  <c r="T1546" i="34"/>
  <c r="U1546" i="34"/>
  <c r="W1546" i="34"/>
  <c r="Y1546" i="34"/>
  <c r="Z1546" i="34"/>
  <c r="N1547" i="34"/>
  <c r="O1547" i="34"/>
  <c r="S1547" i="34"/>
  <c r="T1547" i="34"/>
  <c r="U1547" i="34"/>
  <c r="W1547" i="34"/>
  <c r="Y1547" i="34"/>
  <c r="Z1547" i="34"/>
  <c r="N1548" i="34"/>
  <c r="O1548" i="34"/>
  <c r="S1548" i="34"/>
  <c r="T1548" i="34"/>
  <c r="U1548" i="34"/>
  <c r="W1548" i="34"/>
  <c r="Y1548" i="34"/>
  <c r="Z1548" i="34"/>
  <c r="N1549" i="34"/>
  <c r="O1549" i="34"/>
  <c r="S1549" i="34"/>
  <c r="T1549" i="34"/>
  <c r="U1549" i="34"/>
  <c r="W1549" i="34"/>
  <c r="Y1549" i="34"/>
  <c r="Z1549" i="34"/>
  <c r="N1550" i="34"/>
  <c r="O1550" i="34"/>
  <c r="S1550" i="34"/>
  <c r="T1550" i="34"/>
  <c r="U1550" i="34"/>
  <c r="W1550" i="34"/>
  <c r="Y1550" i="34"/>
  <c r="Z1550" i="34"/>
  <c r="N1551" i="34"/>
  <c r="O1551" i="34"/>
  <c r="S1551" i="34"/>
  <c r="T1551" i="34"/>
  <c r="U1551" i="34"/>
  <c r="W1551" i="34"/>
  <c r="Y1551" i="34"/>
  <c r="Z1551" i="34"/>
  <c r="N1552" i="34"/>
  <c r="O1552" i="34"/>
  <c r="S1552" i="34"/>
  <c r="T1552" i="34"/>
  <c r="U1552" i="34"/>
  <c r="W1552" i="34"/>
  <c r="Y1552" i="34"/>
  <c r="Z1552" i="34"/>
  <c r="N1553" i="34"/>
  <c r="O1553" i="34"/>
  <c r="S1553" i="34"/>
  <c r="T1553" i="34"/>
  <c r="U1553" i="34"/>
  <c r="W1553" i="34"/>
  <c r="Y1553" i="34"/>
  <c r="Z1553" i="34"/>
  <c r="N1554" i="34"/>
  <c r="O1554" i="34"/>
  <c r="S1554" i="34"/>
  <c r="T1554" i="34"/>
  <c r="U1554" i="34"/>
  <c r="W1554" i="34"/>
  <c r="Y1554" i="34"/>
  <c r="Z1554" i="34"/>
  <c r="N1555" i="34"/>
  <c r="O1555" i="34"/>
  <c r="S1555" i="34"/>
  <c r="T1555" i="34"/>
  <c r="U1555" i="34"/>
  <c r="W1555" i="34"/>
  <c r="Y1555" i="34"/>
  <c r="Z1555" i="34"/>
  <c r="N1556" i="34"/>
  <c r="O1556" i="34"/>
  <c r="S1556" i="34"/>
  <c r="T1556" i="34"/>
  <c r="U1556" i="34"/>
  <c r="W1556" i="34"/>
  <c r="Y1556" i="34"/>
  <c r="Z1556" i="34"/>
  <c r="N1557" i="34"/>
  <c r="O1557" i="34"/>
  <c r="S1557" i="34"/>
  <c r="T1557" i="34"/>
  <c r="U1557" i="34"/>
  <c r="W1557" i="34"/>
  <c r="Y1557" i="34"/>
  <c r="Z1557" i="34"/>
  <c r="N1558" i="34"/>
  <c r="O1558" i="34"/>
  <c r="S1558" i="34"/>
  <c r="T1558" i="34"/>
  <c r="U1558" i="34"/>
  <c r="W1558" i="34"/>
  <c r="Y1558" i="34"/>
  <c r="Z1558" i="34"/>
  <c r="N1559" i="34"/>
  <c r="O1559" i="34"/>
  <c r="S1559" i="34"/>
  <c r="T1559" i="34"/>
  <c r="U1559" i="34"/>
  <c r="W1559" i="34"/>
  <c r="Y1559" i="34"/>
  <c r="Z1559" i="34"/>
  <c r="N1560" i="34"/>
  <c r="O1560" i="34"/>
  <c r="S1560" i="34"/>
  <c r="T1560" i="34"/>
  <c r="U1560" i="34"/>
  <c r="W1560" i="34"/>
  <c r="Y1560" i="34"/>
  <c r="Z1560" i="34"/>
  <c r="N1561" i="34"/>
  <c r="O1561" i="34"/>
  <c r="S1561" i="34"/>
  <c r="T1561" i="34"/>
  <c r="U1561" i="34"/>
  <c r="W1561" i="34"/>
  <c r="Y1561" i="34"/>
  <c r="Z1561" i="34"/>
  <c r="N1562" i="34"/>
  <c r="O1562" i="34"/>
  <c r="S1562" i="34"/>
  <c r="T1562" i="34"/>
  <c r="U1562" i="34"/>
  <c r="W1562" i="34"/>
  <c r="Y1562" i="34"/>
  <c r="Z1562" i="34"/>
  <c r="N1563" i="34"/>
  <c r="O1563" i="34"/>
  <c r="S1563" i="34"/>
  <c r="T1563" i="34"/>
  <c r="U1563" i="34"/>
  <c r="W1563" i="34"/>
  <c r="Y1563" i="34"/>
  <c r="Z1563" i="34"/>
  <c r="N1564" i="34"/>
  <c r="O1564" i="34"/>
  <c r="S1564" i="34"/>
  <c r="T1564" i="34"/>
  <c r="U1564" i="34"/>
  <c r="W1564" i="34"/>
  <c r="Y1564" i="34"/>
  <c r="Z1564" i="34"/>
  <c r="N1565" i="34"/>
  <c r="O1565" i="34"/>
  <c r="S1565" i="34"/>
  <c r="T1565" i="34"/>
  <c r="U1565" i="34"/>
  <c r="W1565" i="34"/>
  <c r="Y1565" i="34"/>
  <c r="Z1565" i="34"/>
  <c r="N1566" i="34"/>
  <c r="O1566" i="34"/>
  <c r="S1566" i="34"/>
  <c r="T1566" i="34"/>
  <c r="U1566" i="34"/>
  <c r="W1566" i="34"/>
  <c r="Y1566" i="34"/>
  <c r="Z1566" i="34"/>
  <c r="N1567" i="34"/>
  <c r="O1567" i="34"/>
  <c r="S1567" i="34"/>
  <c r="T1567" i="34"/>
  <c r="U1567" i="34"/>
  <c r="W1567" i="34"/>
  <c r="Y1567" i="34"/>
  <c r="Z1567" i="34"/>
  <c r="N1568" i="34"/>
  <c r="O1568" i="34"/>
  <c r="S1568" i="34"/>
  <c r="T1568" i="34"/>
  <c r="U1568" i="34"/>
  <c r="W1568" i="34"/>
  <c r="Y1568" i="34"/>
  <c r="Z1568" i="34"/>
  <c r="N1569" i="34"/>
  <c r="O1569" i="34"/>
  <c r="S1569" i="34"/>
  <c r="T1569" i="34"/>
  <c r="U1569" i="34"/>
  <c r="W1569" i="34"/>
  <c r="Y1569" i="34"/>
  <c r="Z1569" i="34"/>
  <c r="N1570" i="34"/>
  <c r="O1570" i="34"/>
  <c r="S1570" i="34"/>
  <c r="T1570" i="34"/>
  <c r="U1570" i="34"/>
  <c r="W1570" i="34"/>
  <c r="Y1570" i="34"/>
  <c r="Z1570" i="34"/>
  <c r="N1571" i="34"/>
  <c r="O1571" i="34"/>
  <c r="S1571" i="34"/>
  <c r="T1571" i="34"/>
  <c r="U1571" i="34"/>
  <c r="W1571" i="34"/>
  <c r="Y1571" i="34"/>
  <c r="Z1571" i="34"/>
  <c r="N1572" i="34"/>
  <c r="O1572" i="34"/>
  <c r="S1572" i="34"/>
  <c r="T1572" i="34"/>
  <c r="U1572" i="34"/>
  <c r="W1572" i="34"/>
  <c r="Y1572" i="34"/>
  <c r="Z1572" i="34"/>
  <c r="N1573" i="34"/>
  <c r="O1573" i="34"/>
  <c r="S1573" i="34"/>
  <c r="T1573" i="34"/>
  <c r="U1573" i="34"/>
  <c r="W1573" i="34"/>
  <c r="Y1573" i="34"/>
  <c r="Z1573" i="34"/>
  <c r="N1574" i="34"/>
  <c r="O1574" i="34"/>
  <c r="S1574" i="34"/>
  <c r="T1574" i="34"/>
  <c r="U1574" i="34"/>
  <c r="W1574" i="34"/>
  <c r="Y1574" i="34"/>
  <c r="Z1574" i="34"/>
  <c r="N1575" i="34"/>
  <c r="O1575" i="34"/>
  <c r="S1575" i="34"/>
  <c r="T1575" i="34"/>
  <c r="U1575" i="34"/>
  <c r="W1575" i="34"/>
  <c r="Y1575" i="34"/>
  <c r="Z1575" i="34"/>
  <c r="N1576" i="34"/>
  <c r="O1576" i="34"/>
  <c r="S1576" i="34"/>
  <c r="T1576" i="34"/>
  <c r="U1576" i="34"/>
  <c r="W1576" i="34"/>
  <c r="Y1576" i="34"/>
  <c r="Z1576" i="34"/>
  <c r="N1577" i="34"/>
  <c r="O1577" i="34"/>
  <c r="S1577" i="34"/>
  <c r="T1577" i="34"/>
  <c r="U1577" i="34"/>
  <c r="W1577" i="34"/>
  <c r="Y1577" i="34"/>
  <c r="Z1577" i="34"/>
  <c r="N1578" i="34"/>
  <c r="O1578" i="34"/>
  <c r="S1578" i="34"/>
  <c r="T1578" i="34"/>
  <c r="U1578" i="34"/>
  <c r="W1578" i="34"/>
  <c r="Y1578" i="34"/>
  <c r="Z1578" i="34"/>
  <c r="N1579" i="34"/>
  <c r="O1579" i="34"/>
  <c r="S1579" i="34"/>
  <c r="T1579" i="34"/>
  <c r="U1579" i="34"/>
  <c r="W1579" i="34"/>
  <c r="Y1579" i="34"/>
  <c r="Z1579" i="34"/>
  <c r="N1580" i="34"/>
  <c r="O1580" i="34"/>
  <c r="S1580" i="34"/>
  <c r="T1580" i="34"/>
  <c r="U1580" i="34"/>
  <c r="W1580" i="34"/>
  <c r="Y1580" i="34"/>
  <c r="Z1580" i="34"/>
  <c r="N1581" i="34"/>
  <c r="O1581" i="34"/>
  <c r="S1581" i="34"/>
  <c r="T1581" i="34"/>
  <c r="U1581" i="34"/>
  <c r="W1581" i="34"/>
  <c r="Y1581" i="34"/>
  <c r="Z1581" i="34"/>
  <c r="N1582" i="34"/>
  <c r="O1582" i="34"/>
  <c r="S1582" i="34"/>
  <c r="T1582" i="34"/>
  <c r="U1582" i="34"/>
  <c r="W1582" i="34"/>
  <c r="Y1582" i="34"/>
  <c r="Z1582" i="34"/>
  <c r="N1583" i="34"/>
  <c r="O1583" i="34"/>
  <c r="S1583" i="34"/>
  <c r="T1583" i="34"/>
  <c r="U1583" i="34"/>
  <c r="W1583" i="34"/>
  <c r="Y1583" i="34"/>
  <c r="Z1583" i="34"/>
  <c r="N1584" i="34"/>
  <c r="O1584" i="34"/>
  <c r="S1584" i="34"/>
  <c r="T1584" i="34"/>
  <c r="U1584" i="34"/>
  <c r="W1584" i="34"/>
  <c r="Y1584" i="34"/>
  <c r="Z1584" i="34"/>
  <c r="N1585" i="34"/>
  <c r="O1585" i="34"/>
  <c r="S1585" i="34"/>
  <c r="T1585" i="34"/>
  <c r="U1585" i="34"/>
  <c r="W1585" i="34"/>
  <c r="Y1585" i="34"/>
  <c r="Z1585" i="34"/>
  <c r="N1586" i="34"/>
  <c r="O1586" i="34"/>
  <c r="S1586" i="34"/>
  <c r="T1586" i="34"/>
  <c r="U1586" i="34"/>
  <c r="W1586" i="34"/>
  <c r="Y1586" i="34"/>
  <c r="Z1586" i="34"/>
  <c r="N1587" i="34"/>
  <c r="O1587" i="34"/>
  <c r="S1587" i="34"/>
  <c r="T1587" i="34"/>
  <c r="U1587" i="34"/>
  <c r="W1587" i="34"/>
  <c r="Y1587" i="34"/>
  <c r="Z1587" i="34"/>
  <c r="N1588" i="34"/>
  <c r="O1588" i="34"/>
  <c r="S1588" i="34"/>
  <c r="T1588" i="34"/>
  <c r="U1588" i="34"/>
  <c r="W1588" i="34"/>
  <c r="Y1588" i="34"/>
  <c r="Z1588" i="34"/>
  <c r="N1589" i="34"/>
  <c r="O1589" i="34"/>
  <c r="S1589" i="34"/>
  <c r="T1589" i="34"/>
  <c r="U1589" i="34"/>
  <c r="W1589" i="34"/>
  <c r="Y1589" i="34"/>
  <c r="Z1589" i="34"/>
  <c r="N1590" i="34"/>
  <c r="O1590" i="34"/>
  <c r="S1590" i="34"/>
  <c r="T1590" i="34"/>
  <c r="U1590" i="34"/>
  <c r="W1590" i="34"/>
  <c r="Y1590" i="34"/>
  <c r="Z1590" i="34"/>
  <c r="N1591" i="34"/>
  <c r="O1591" i="34"/>
  <c r="S1591" i="34"/>
  <c r="T1591" i="34"/>
  <c r="U1591" i="34"/>
  <c r="W1591" i="34"/>
  <c r="Y1591" i="34"/>
  <c r="Z1591" i="34"/>
  <c r="N1592" i="34"/>
  <c r="O1592" i="34"/>
  <c r="S1592" i="34"/>
  <c r="T1592" i="34"/>
  <c r="U1592" i="34"/>
  <c r="W1592" i="34"/>
  <c r="Y1592" i="34"/>
  <c r="Z1592" i="34"/>
  <c r="N1593" i="34"/>
  <c r="O1593" i="34"/>
  <c r="S1593" i="34"/>
  <c r="T1593" i="34"/>
  <c r="U1593" i="34"/>
  <c r="W1593" i="34"/>
  <c r="Y1593" i="34"/>
  <c r="Z1593" i="34"/>
  <c r="N1594" i="34"/>
  <c r="O1594" i="34"/>
  <c r="S1594" i="34"/>
  <c r="T1594" i="34"/>
  <c r="U1594" i="34"/>
  <c r="W1594" i="34"/>
  <c r="Y1594" i="34"/>
  <c r="Z1594" i="34"/>
  <c r="N1595" i="34"/>
  <c r="O1595" i="34"/>
  <c r="S1595" i="34"/>
  <c r="T1595" i="34"/>
  <c r="U1595" i="34"/>
  <c r="W1595" i="34"/>
  <c r="Y1595" i="34"/>
  <c r="Z1595" i="34"/>
  <c r="N1596" i="34"/>
  <c r="O1596" i="34"/>
  <c r="S1596" i="34"/>
  <c r="T1596" i="34"/>
  <c r="U1596" i="34"/>
  <c r="W1596" i="34"/>
  <c r="Y1596" i="34"/>
  <c r="Z1596" i="34"/>
  <c r="N1597" i="34"/>
  <c r="O1597" i="34"/>
  <c r="S1597" i="34"/>
  <c r="T1597" i="34"/>
  <c r="U1597" i="34"/>
  <c r="W1597" i="34"/>
  <c r="Y1597" i="34"/>
  <c r="Z1597" i="34"/>
  <c r="N1598" i="34"/>
  <c r="O1598" i="34"/>
  <c r="S1598" i="34"/>
  <c r="T1598" i="34"/>
  <c r="U1598" i="34"/>
  <c r="W1598" i="34"/>
  <c r="Y1598" i="34"/>
  <c r="Z1598" i="34"/>
  <c r="N1599" i="34"/>
  <c r="O1599" i="34"/>
  <c r="S1599" i="34"/>
  <c r="T1599" i="34"/>
  <c r="U1599" i="34"/>
  <c r="W1599" i="34"/>
  <c r="Y1599" i="34"/>
  <c r="Z1599" i="34"/>
  <c r="N1600" i="34"/>
  <c r="O1600" i="34"/>
  <c r="S1600" i="34"/>
  <c r="T1600" i="34"/>
  <c r="U1600" i="34"/>
  <c r="W1600" i="34"/>
  <c r="Y1600" i="34"/>
  <c r="Z1600" i="34"/>
  <c r="N1601" i="34"/>
  <c r="O1601" i="34"/>
  <c r="S1601" i="34"/>
  <c r="T1601" i="34"/>
  <c r="U1601" i="34"/>
  <c r="W1601" i="34"/>
  <c r="Y1601" i="34"/>
  <c r="Z1601" i="34"/>
  <c r="N1602" i="34"/>
  <c r="O1602" i="34"/>
  <c r="S1602" i="34"/>
  <c r="T1602" i="34"/>
  <c r="U1602" i="34"/>
  <c r="W1602" i="34"/>
  <c r="Y1602" i="34"/>
  <c r="Z1602" i="34"/>
  <c r="N1603" i="34"/>
  <c r="O1603" i="34"/>
  <c r="S1603" i="34"/>
  <c r="T1603" i="34"/>
  <c r="U1603" i="34"/>
  <c r="W1603" i="34"/>
  <c r="Y1603" i="34"/>
  <c r="Z1603" i="34"/>
  <c r="N1604" i="34"/>
  <c r="O1604" i="34"/>
  <c r="S1604" i="34"/>
  <c r="T1604" i="34"/>
  <c r="U1604" i="34"/>
  <c r="W1604" i="34"/>
  <c r="Y1604" i="34"/>
  <c r="Z1604" i="34"/>
  <c r="N1605" i="34"/>
  <c r="O1605" i="34"/>
  <c r="S1605" i="34"/>
  <c r="T1605" i="34"/>
  <c r="U1605" i="34"/>
  <c r="W1605" i="34"/>
  <c r="Y1605" i="34"/>
  <c r="Z1605" i="34"/>
  <c r="N1606" i="34"/>
  <c r="O1606" i="34"/>
  <c r="S1606" i="34"/>
  <c r="T1606" i="34"/>
  <c r="U1606" i="34"/>
  <c r="W1606" i="34"/>
  <c r="Y1606" i="34"/>
  <c r="Z1606" i="34"/>
  <c r="N1607" i="34"/>
  <c r="O1607" i="34"/>
  <c r="S1607" i="34"/>
  <c r="T1607" i="34"/>
  <c r="U1607" i="34"/>
  <c r="W1607" i="34"/>
  <c r="Y1607" i="34"/>
  <c r="Z1607" i="34"/>
  <c r="N1608" i="34"/>
  <c r="O1608" i="34"/>
  <c r="S1608" i="34"/>
  <c r="T1608" i="34"/>
  <c r="U1608" i="34"/>
  <c r="W1608" i="34"/>
  <c r="Y1608" i="34"/>
  <c r="Z1608" i="34"/>
  <c r="N1609" i="34"/>
  <c r="O1609" i="34"/>
  <c r="S1609" i="34"/>
  <c r="T1609" i="34"/>
  <c r="U1609" i="34"/>
  <c r="W1609" i="34"/>
  <c r="Y1609" i="34"/>
  <c r="Z1609" i="34"/>
  <c r="N1610" i="34"/>
  <c r="O1610" i="34"/>
  <c r="S1610" i="34"/>
  <c r="T1610" i="34"/>
  <c r="U1610" i="34"/>
  <c r="W1610" i="34"/>
  <c r="Y1610" i="34"/>
  <c r="Z1610" i="34"/>
  <c r="N1611" i="34"/>
  <c r="O1611" i="34"/>
  <c r="S1611" i="34"/>
  <c r="T1611" i="34"/>
  <c r="U1611" i="34"/>
  <c r="W1611" i="34"/>
  <c r="Y1611" i="34"/>
  <c r="Z1611" i="34"/>
  <c r="N1612" i="34"/>
  <c r="O1612" i="34"/>
  <c r="S1612" i="34"/>
  <c r="T1612" i="34"/>
  <c r="U1612" i="34"/>
  <c r="W1612" i="34"/>
  <c r="Y1612" i="34"/>
  <c r="Z1612" i="34"/>
  <c r="N1613" i="34"/>
  <c r="O1613" i="34"/>
  <c r="S1613" i="34"/>
  <c r="T1613" i="34"/>
  <c r="U1613" i="34"/>
  <c r="W1613" i="34"/>
  <c r="Y1613" i="34"/>
  <c r="Z1613" i="34"/>
  <c r="N1614" i="34"/>
  <c r="O1614" i="34"/>
  <c r="S1614" i="34"/>
  <c r="T1614" i="34"/>
  <c r="U1614" i="34"/>
  <c r="W1614" i="34"/>
  <c r="Y1614" i="34"/>
  <c r="Z1614" i="34"/>
  <c r="N1615" i="34"/>
  <c r="O1615" i="34"/>
  <c r="S1615" i="34"/>
  <c r="T1615" i="34"/>
  <c r="U1615" i="34"/>
  <c r="W1615" i="34"/>
  <c r="Y1615" i="34"/>
  <c r="Z1615" i="34"/>
  <c r="N1616" i="34"/>
  <c r="O1616" i="34"/>
  <c r="S1616" i="34"/>
  <c r="T1616" i="34"/>
  <c r="U1616" i="34"/>
  <c r="W1616" i="34"/>
  <c r="Y1616" i="34"/>
  <c r="Z1616" i="34"/>
  <c r="N1617" i="34"/>
  <c r="O1617" i="34"/>
  <c r="S1617" i="34"/>
  <c r="T1617" i="34"/>
  <c r="U1617" i="34"/>
  <c r="W1617" i="34"/>
  <c r="Y1617" i="34"/>
  <c r="Z1617" i="34"/>
  <c r="N1618" i="34"/>
  <c r="O1618" i="34"/>
  <c r="S1618" i="34"/>
  <c r="T1618" i="34"/>
  <c r="U1618" i="34"/>
  <c r="W1618" i="34"/>
  <c r="Y1618" i="34"/>
  <c r="Z1618" i="34"/>
  <c r="N1619" i="34"/>
  <c r="O1619" i="34"/>
  <c r="S1619" i="34"/>
  <c r="T1619" i="34"/>
  <c r="U1619" i="34"/>
  <c r="W1619" i="34"/>
  <c r="Y1619" i="34"/>
  <c r="Z1619" i="34"/>
  <c r="N1620" i="34"/>
  <c r="O1620" i="34"/>
  <c r="S1620" i="34"/>
  <c r="T1620" i="34"/>
  <c r="U1620" i="34"/>
  <c r="W1620" i="34"/>
  <c r="Y1620" i="34"/>
  <c r="Z1620" i="34"/>
  <c r="N1621" i="34"/>
  <c r="O1621" i="34"/>
  <c r="S1621" i="34"/>
  <c r="T1621" i="34"/>
  <c r="U1621" i="34"/>
  <c r="W1621" i="34"/>
  <c r="Y1621" i="34"/>
  <c r="Z1621" i="34"/>
  <c r="N1622" i="34"/>
  <c r="O1622" i="34"/>
  <c r="S1622" i="34"/>
  <c r="T1622" i="34"/>
  <c r="U1622" i="34"/>
  <c r="W1622" i="34"/>
  <c r="Y1622" i="34"/>
  <c r="Z1622" i="34"/>
  <c r="N1623" i="34"/>
  <c r="O1623" i="34"/>
  <c r="S1623" i="34"/>
  <c r="T1623" i="34"/>
  <c r="U1623" i="34"/>
  <c r="W1623" i="34"/>
  <c r="Y1623" i="34"/>
  <c r="Z1623" i="34"/>
  <c r="N1624" i="34"/>
  <c r="O1624" i="34"/>
  <c r="S1624" i="34"/>
  <c r="T1624" i="34"/>
  <c r="U1624" i="34"/>
  <c r="W1624" i="34"/>
  <c r="Y1624" i="34"/>
  <c r="Z1624" i="34"/>
  <c r="N1625" i="34"/>
  <c r="O1625" i="34"/>
  <c r="S1625" i="34"/>
  <c r="T1625" i="34"/>
  <c r="U1625" i="34"/>
  <c r="W1625" i="34"/>
  <c r="Y1625" i="34"/>
  <c r="Z1625" i="34"/>
  <c r="N1626" i="34"/>
  <c r="O1626" i="34"/>
  <c r="S1626" i="34"/>
  <c r="T1626" i="34"/>
  <c r="U1626" i="34"/>
  <c r="W1626" i="34"/>
  <c r="Y1626" i="34"/>
  <c r="Z1626" i="34"/>
  <c r="N1627" i="34"/>
  <c r="O1627" i="34"/>
  <c r="S1627" i="34"/>
  <c r="T1627" i="34"/>
  <c r="U1627" i="34"/>
  <c r="W1627" i="34"/>
  <c r="Y1627" i="34"/>
  <c r="Z1627" i="34"/>
  <c r="N1628" i="34"/>
  <c r="O1628" i="34"/>
  <c r="S1628" i="34"/>
  <c r="T1628" i="34"/>
  <c r="U1628" i="34"/>
  <c r="W1628" i="34"/>
  <c r="Y1628" i="34"/>
  <c r="Z1628" i="34"/>
  <c r="N1629" i="34"/>
  <c r="O1629" i="34"/>
  <c r="S1629" i="34"/>
  <c r="T1629" i="34"/>
  <c r="U1629" i="34"/>
  <c r="W1629" i="34"/>
  <c r="Y1629" i="34"/>
  <c r="Z1629" i="34"/>
  <c r="N1630" i="34"/>
  <c r="O1630" i="34"/>
  <c r="S1630" i="34"/>
  <c r="T1630" i="34"/>
  <c r="U1630" i="34"/>
  <c r="W1630" i="34"/>
  <c r="Y1630" i="34"/>
  <c r="Z1630" i="34"/>
  <c r="N1631" i="34"/>
  <c r="O1631" i="34"/>
  <c r="S1631" i="34"/>
  <c r="T1631" i="34"/>
  <c r="U1631" i="34"/>
  <c r="W1631" i="34"/>
  <c r="Y1631" i="34"/>
  <c r="Z1631" i="34"/>
  <c r="N1632" i="34"/>
  <c r="O1632" i="34"/>
  <c r="S1632" i="34"/>
  <c r="T1632" i="34"/>
  <c r="U1632" i="34"/>
  <c r="W1632" i="34"/>
  <c r="Y1632" i="34"/>
  <c r="Z1632" i="34"/>
  <c r="N1633" i="34"/>
  <c r="O1633" i="34"/>
  <c r="S1633" i="34"/>
  <c r="T1633" i="34"/>
  <c r="U1633" i="34"/>
  <c r="W1633" i="34"/>
  <c r="Y1633" i="34"/>
  <c r="Z1633" i="34"/>
  <c r="N1634" i="34"/>
  <c r="O1634" i="34"/>
  <c r="S1634" i="34"/>
  <c r="T1634" i="34"/>
  <c r="U1634" i="34"/>
  <c r="W1634" i="34"/>
  <c r="Y1634" i="34"/>
  <c r="Z1634" i="34"/>
  <c r="N1635" i="34"/>
  <c r="O1635" i="34"/>
  <c r="S1635" i="34"/>
  <c r="T1635" i="34"/>
  <c r="U1635" i="34"/>
  <c r="W1635" i="34"/>
  <c r="Y1635" i="34"/>
  <c r="Z1635" i="34"/>
  <c r="N1636" i="34"/>
  <c r="O1636" i="34"/>
  <c r="S1636" i="34"/>
  <c r="T1636" i="34"/>
  <c r="U1636" i="34"/>
  <c r="W1636" i="34"/>
  <c r="Y1636" i="34"/>
  <c r="Z1636" i="34"/>
  <c r="N1637" i="34"/>
  <c r="O1637" i="34"/>
  <c r="S1637" i="34"/>
  <c r="T1637" i="34"/>
  <c r="U1637" i="34"/>
  <c r="W1637" i="34"/>
  <c r="Y1637" i="34"/>
  <c r="Z1637" i="34"/>
  <c r="N1638" i="34"/>
  <c r="O1638" i="34"/>
  <c r="S1638" i="34"/>
  <c r="T1638" i="34"/>
  <c r="U1638" i="34"/>
  <c r="W1638" i="34"/>
  <c r="Y1638" i="34"/>
  <c r="Z1638" i="34"/>
  <c r="N1639" i="34"/>
  <c r="O1639" i="34"/>
  <c r="S1639" i="34"/>
  <c r="T1639" i="34"/>
  <c r="U1639" i="34"/>
  <c r="W1639" i="34"/>
  <c r="Y1639" i="34"/>
  <c r="Z1639" i="34"/>
  <c r="N1640" i="34"/>
  <c r="O1640" i="34"/>
  <c r="S1640" i="34"/>
  <c r="T1640" i="34"/>
  <c r="U1640" i="34"/>
  <c r="W1640" i="34"/>
  <c r="Y1640" i="34"/>
  <c r="Z1640" i="34"/>
  <c r="N1641" i="34"/>
  <c r="O1641" i="34"/>
  <c r="S1641" i="34"/>
  <c r="T1641" i="34"/>
  <c r="U1641" i="34"/>
  <c r="W1641" i="34"/>
  <c r="Y1641" i="34"/>
  <c r="Z1641" i="34"/>
  <c r="N1642" i="34"/>
  <c r="O1642" i="34"/>
  <c r="S1642" i="34"/>
  <c r="T1642" i="34"/>
  <c r="U1642" i="34"/>
  <c r="W1642" i="34"/>
  <c r="Y1642" i="34"/>
  <c r="Z1642" i="34"/>
  <c r="N1643" i="34"/>
  <c r="O1643" i="34"/>
  <c r="S1643" i="34"/>
  <c r="T1643" i="34"/>
  <c r="U1643" i="34"/>
  <c r="W1643" i="34"/>
  <c r="Y1643" i="34"/>
  <c r="Z1643" i="34"/>
  <c r="N1644" i="34"/>
  <c r="O1644" i="34"/>
  <c r="S1644" i="34"/>
  <c r="T1644" i="34"/>
  <c r="U1644" i="34"/>
  <c r="W1644" i="34"/>
  <c r="Y1644" i="34"/>
  <c r="Z1644" i="34"/>
  <c r="N1645" i="34"/>
  <c r="O1645" i="34"/>
  <c r="S1645" i="34"/>
  <c r="T1645" i="34"/>
  <c r="U1645" i="34"/>
  <c r="W1645" i="34"/>
  <c r="Y1645" i="34"/>
  <c r="Z1645" i="34"/>
  <c r="N1646" i="34"/>
  <c r="O1646" i="34"/>
  <c r="S1646" i="34"/>
  <c r="T1646" i="34"/>
  <c r="U1646" i="34"/>
  <c r="W1646" i="34"/>
  <c r="Y1646" i="34"/>
  <c r="Z1646" i="34"/>
  <c r="N1647" i="34"/>
  <c r="O1647" i="34"/>
  <c r="S1647" i="34"/>
  <c r="T1647" i="34"/>
  <c r="U1647" i="34"/>
  <c r="W1647" i="34"/>
  <c r="Y1647" i="34"/>
  <c r="Z1647" i="34"/>
  <c r="N1648" i="34"/>
  <c r="O1648" i="34"/>
  <c r="S1648" i="34"/>
  <c r="T1648" i="34"/>
  <c r="U1648" i="34"/>
  <c r="W1648" i="34"/>
  <c r="Y1648" i="34"/>
  <c r="Z1648" i="34"/>
  <c r="N1649" i="34"/>
  <c r="O1649" i="34"/>
  <c r="S1649" i="34"/>
  <c r="T1649" i="34"/>
  <c r="U1649" i="34"/>
  <c r="W1649" i="34"/>
  <c r="Y1649" i="34"/>
  <c r="Z1649" i="34"/>
  <c r="N1650" i="34"/>
  <c r="O1650" i="34"/>
  <c r="S1650" i="34"/>
  <c r="T1650" i="34"/>
  <c r="U1650" i="34"/>
  <c r="W1650" i="34"/>
  <c r="Y1650" i="34"/>
  <c r="Z1650" i="34"/>
  <c r="N1651" i="34"/>
  <c r="O1651" i="34"/>
  <c r="S1651" i="34"/>
  <c r="T1651" i="34"/>
  <c r="U1651" i="34"/>
  <c r="W1651" i="34"/>
  <c r="Y1651" i="34"/>
  <c r="Z1651" i="34"/>
  <c r="N1652" i="34"/>
  <c r="O1652" i="34"/>
  <c r="S1652" i="34"/>
  <c r="T1652" i="34"/>
  <c r="U1652" i="34"/>
  <c r="W1652" i="34"/>
  <c r="Y1652" i="34"/>
  <c r="Z1652" i="34"/>
  <c r="N1653" i="34"/>
  <c r="O1653" i="34"/>
  <c r="S1653" i="34"/>
  <c r="T1653" i="34"/>
  <c r="U1653" i="34"/>
  <c r="W1653" i="34"/>
  <c r="Y1653" i="34"/>
  <c r="Z1653" i="34"/>
  <c r="N1654" i="34"/>
  <c r="O1654" i="34"/>
  <c r="S1654" i="34"/>
  <c r="T1654" i="34"/>
  <c r="U1654" i="34"/>
  <c r="W1654" i="34"/>
  <c r="Y1654" i="34"/>
  <c r="Z1654" i="34"/>
  <c r="N1655" i="34"/>
  <c r="O1655" i="34"/>
  <c r="S1655" i="34"/>
  <c r="T1655" i="34"/>
  <c r="U1655" i="34"/>
  <c r="W1655" i="34"/>
  <c r="Y1655" i="34"/>
  <c r="Z1655" i="34"/>
  <c r="N1656" i="34"/>
  <c r="O1656" i="34"/>
  <c r="S1656" i="34"/>
  <c r="T1656" i="34"/>
  <c r="U1656" i="34"/>
  <c r="W1656" i="34"/>
  <c r="Y1656" i="34"/>
  <c r="Z1656" i="34"/>
  <c r="N1657" i="34"/>
  <c r="O1657" i="34"/>
  <c r="S1657" i="34"/>
  <c r="T1657" i="34"/>
  <c r="U1657" i="34"/>
  <c r="W1657" i="34"/>
  <c r="Y1657" i="34"/>
  <c r="Z1657" i="34"/>
  <c r="N1658" i="34"/>
  <c r="O1658" i="34"/>
  <c r="S1658" i="34"/>
  <c r="T1658" i="34"/>
  <c r="U1658" i="34"/>
  <c r="W1658" i="34"/>
  <c r="Y1658" i="34"/>
  <c r="Z1658" i="34"/>
  <c r="N1659" i="34"/>
  <c r="O1659" i="34"/>
  <c r="S1659" i="34"/>
  <c r="T1659" i="34"/>
  <c r="U1659" i="34"/>
  <c r="W1659" i="34"/>
  <c r="Y1659" i="34"/>
  <c r="Z1659" i="34"/>
  <c r="N1660" i="34"/>
  <c r="O1660" i="34"/>
  <c r="S1660" i="34"/>
  <c r="T1660" i="34"/>
  <c r="U1660" i="34"/>
  <c r="W1660" i="34"/>
  <c r="Y1660" i="34"/>
  <c r="Z1660" i="34"/>
  <c r="N1661" i="34"/>
  <c r="O1661" i="34"/>
  <c r="S1661" i="34"/>
  <c r="T1661" i="34"/>
  <c r="U1661" i="34"/>
  <c r="W1661" i="34"/>
  <c r="Y1661" i="34"/>
  <c r="Z1661" i="34"/>
  <c r="N1662" i="34"/>
  <c r="O1662" i="34"/>
  <c r="S1662" i="34"/>
  <c r="T1662" i="34"/>
  <c r="U1662" i="34"/>
  <c r="W1662" i="34"/>
  <c r="Y1662" i="34"/>
  <c r="Z1662" i="34"/>
  <c r="N1663" i="34"/>
  <c r="O1663" i="34"/>
  <c r="S1663" i="34"/>
  <c r="T1663" i="34"/>
  <c r="U1663" i="34"/>
  <c r="W1663" i="34"/>
  <c r="Y1663" i="34"/>
  <c r="Z1663" i="34"/>
  <c r="N1664" i="34"/>
  <c r="O1664" i="34"/>
  <c r="S1664" i="34"/>
  <c r="T1664" i="34"/>
  <c r="U1664" i="34"/>
  <c r="W1664" i="34"/>
  <c r="Y1664" i="34"/>
  <c r="Z1664" i="34"/>
  <c r="N1665" i="34"/>
  <c r="O1665" i="34"/>
  <c r="S1665" i="34"/>
  <c r="T1665" i="34"/>
  <c r="U1665" i="34"/>
  <c r="W1665" i="34"/>
  <c r="Y1665" i="34"/>
  <c r="Z1665" i="34"/>
  <c r="N1666" i="34"/>
  <c r="O1666" i="34"/>
  <c r="S1666" i="34"/>
  <c r="T1666" i="34"/>
  <c r="U1666" i="34"/>
  <c r="W1666" i="34"/>
  <c r="Y1666" i="34"/>
  <c r="Z1666" i="34"/>
  <c r="N1667" i="34"/>
  <c r="O1667" i="34"/>
  <c r="S1667" i="34"/>
  <c r="T1667" i="34"/>
  <c r="U1667" i="34"/>
  <c r="W1667" i="34"/>
  <c r="Y1667" i="34"/>
  <c r="Z1667" i="34"/>
  <c r="N1668" i="34"/>
  <c r="O1668" i="34"/>
  <c r="S1668" i="34"/>
  <c r="T1668" i="34"/>
  <c r="U1668" i="34"/>
  <c r="W1668" i="34"/>
  <c r="Y1668" i="34"/>
  <c r="Z1668" i="34"/>
  <c r="N1669" i="34"/>
  <c r="O1669" i="34"/>
  <c r="S1669" i="34"/>
  <c r="T1669" i="34"/>
  <c r="U1669" i="34"/>
  <c r="W1669" i="34"/>
  <c r="Y1669" i="34"/>
  <c r="Z1669" i="34"/>
  <c r="N1670" i="34"/>
  <c r="O1670" i="34"/>
  <c r="S1670" i="34"/>
  <c r="T1670" i="34"/>
  <c r="U1670" i="34"/>
  <c r="W1670" i="34"/>
  <c r="Y1670" i="34"/>
  <c r="Z1670" i="34"/>
  <c r="N1671" i="34"/>
  <c r="O1671" i="34"/>
  <c r="S1671" i="34"/>
  <c r="T1671" i="34"/>
  <c r="U1671" i="34"/>
  <c r="W1671" i="34"/>
  <c r="Y1671" i="34"/>
  <c r="Z1671" i="34"/>
  <c r="N1672" i="34"/>
  <c r="O1672" i="34"/>
  <c r="S1672" i="34"/>
  <c r="T1672" i="34"/>
  <c r="U1672" i="34"/>
  <c r="W1672" i="34"/>
  <c r="Y1672" i="34"/>
  <c r="Z1672" i="34"/>
  <c r="N1673" i="34"/>
  <c r="O1673" i="34"/>
  <c r="S1673" i="34"/>
  <c r="T1673" i="34"/>
  <c r="U1673" i="34"/>
  <c r="W1673" i="34"/>
  <c r="Y1673" i="34"/>
  <c r="Z1673" i="34"/>
  <c r="N1674" i="34"/>
  <c r="O1674" i="34"/>
  <c r="S1674" i="34"/>
  <c r="T1674" i="34"/>
  <c r="U1674" i="34"/>
  <c r="W1674" i="34"/>
  <c r="Y1674" i="34"/>
  <c r="Z1674" i="34"/>
  <c r="N1675" i="34"/>
  <c r="O1675" i="34"/>
  <c r="S1675" i="34"/>
  <c r="T1675" i="34"/>
  <c r="U1675" i="34"/>
  <c r="W1675" i="34"/>
  <c r="Y1675" i="34"/>
  <c r="Z1675" i="34"/>
  <c r="N1676" i="34"/>
  <c r="O1676" i="34"/>
  <c r="S1676" i="34"/>
  <c r="T1676" i="34"/>
  <c r="U1676" i="34"/>
  <c r="W1676" i="34"/>
  <c r="Y1676" i="34"/>
  <c r="Z1676" i="34"/>
  <c r="N1677" i="34"/>
  <c r="O1677" i="34"/>
  <c r="S1677" i="34"/>
  <c r="T1677" i="34"/>
  <c r="U1677" i="34"/>
  <c r="W1677" i="34"/>
  <c r="Y1677" i="34"/>
  <c r="Z1677" i="34"/>
  <c r="N1678" i="34"/>
  <c r="O1678" i="34"/>
  <c r="S1678" i="34"/>
  <c r="T1678" i="34"/>
  <c r="U1678" i="34"/>
  <c r="W1678" i="34"/>
  <c r="Y1678" i="34"/>
  <c r="Z1678" i="34"/>
  <c r="N1679" i="34"/>
  <c r="O1679" i="34"/>
  <c r="S1679" i="34"/>
  <c r="T1679" i="34"/>
  <c r="U1679" i="34"/>
  <c r="W1679" i="34"/>
  <c r="Y1679" i="34"/>
  <c r="Z1679" i="34"/>
  <c r="N1680" i="34"/>
  <c r="O1680" i="34"/>
  <c r="S1680" i="34"/>
  <c r="T1680" i="34"/>
  <c r="U1680" i="34"/>
  <c r="W1680" i="34"/>
  <c r="Y1680" i="34"/>
  <c r="Z1680" i="34"/>
  <c r="N1681" i="34"/>
  <c r="O1681" i="34"/>
  <c r="S1681" i="34"/>
  <c r="T1681" i="34"/>
  <c r="U1681" i="34"/>
  <c r="W1681" i="34"/>
  <c r="Y1681" i="34"/>
  <c r="Z1681" i="34"/>
  <c r="N1682" i="34"/>
  <c r="O1682" i="34"/>
  <c r="S1682" i="34"/>
  <c r="T1682" i="34"/>
  <c r="U1682" i="34"/>
  <c r="W1682" i="34"/>
  <c r="Y1682" i="34"/>
  <c r="Z1682" i="34"/>
  <c r="N1683" i="34"/>
  <c r="O1683" i="34"/>
  <c r="S1683" i="34"/>
  <c r="T1683" i="34"/>
  <c r="U1683" i="34"/>
  <c r="W1683" i="34"/>
  <c r="Y1683" i="34"/>
  <c r="Z1683" i="34"/>
  <c r="N1684" i="34"/>
  <c r="O1684" i="34"/>
  <c r="S1684" i="34"/>
  <c r="T1684" i="34"/>
  <c r="U1684" i="34"/>
  <c r="W1684" i="34"/>
  <c r="Y1684" i="34"/>
  <c r="Z1684" i="34"/>
  <c r="N1685" i="34"/>
  <c r="O1685" i="34"/>
  <c r="S1685" i="34"/>
  <c r="T1685" i="34"/>
  <c r="U1685" i="34"/>
  <c r="W1685" i="34"/>
  <c r="Y1685" i="34"/>
  <c r="Z1685" i="34"/>
  <c r="N1686" i="34"/>
  <c r="O1686" i="34"/>
  <c r="S1686" i="34"/>
  <c r="T1686" i="34"/>
  <c r="U1686" i="34"/>
  <c r="W1686" i="34"/>
  <c r="Y1686" i="34"/>
  <c r="Z1686" i="34"/>
  <c r="N1687" i="34"/>
  <c r="O1687" i="34"/>
  <c r="S1687" i="34"/>
  <c r="T1687" i="34"/>
  <c r="U1687" i="34"/>
  <c r="W1687" i="34"/>
  <c r="Y1687" i="34"/>
  <c r="Z1687" i="34"/>
  <c r="N1688" i="34"/>
  <c r="O1688" i="34"/>
  <c r="S1688" i="34"/>
  <c r="T1688" i="34"/>
  <c r="U1688" i="34"/>
  <c r="W1688" i="34"/>
  <c r="Y1688" i="34"/>
  <c r="Z1688" i="34"/>
  <c r="N1689" i="34"/>
  <c r="O1689" i="34"/>
  <c r="S1689" i="34"/>
  <c r="T1689" i="34"/>
  <c r="U1689" i="34"/>
  <c r="W1689" i="34"/>
  <c r="Y1689" i="34"/>
  <c r="Z1689" i="34"/>
  <c r="N1690" i="34"/>
  <c r="O1690" i="34"/>
  <c r="S1690" i="34"/>
  <c r="T1690" i="34"/>
  <c r="U1690" i="34"/>
  <c r="W1690" i="34"/>
  <c r="Y1690" i="34"/>
  <c r="Z1690" i="34"/>
  <c r="N1691" i="34"/>
  <c r="O1691" i="34"/>
  <c r="S1691" i="34"/>
  <c r="T1691" i="34"/>
  <c r="U1691" i="34"/>
  <c r="W1691" i="34"/>
  <c r="Y1691" i="34"/>
  <c r="Z1691" i="34"/>
  <c r="N1692" i="34"/>
  <c r="O1692" i="34"/>
  <c r="S1692" i="34"/>
  <c r="T1692" i="34"/>
  <c r="U1692" i="34"/>
  <c r="W1692" i="34"/>
  <c r="Y1692" i="34"/>
  <c r="Z1692" i="34"/>
  <c r="N1693" i="34"/>
  <c r="O1693" i="34"/>
  <c r="S1693" i="34"/>
  <c r="T1693" i="34"/>
  <c r="U1693" i="34"/>
  <c r="W1693" i="34"/>
  <c r="Y1693" i="34"/>
  <c r="Z1693" i="34"/>
  <c r="N1694" i="34"/>
  <c r="O1694" i="34"/>
  <c r="S1694" i="34"/>
  <c r="T1694" i="34"/>
  <c r="U1694" i="34"/>
  <c r="W1694" i="34"/>
  <c r="Y1694" i="34"/>
  <c r="Z1694" i="34"/>
  <c r="N1695" i="34"/>
  <c r="O1695" i="34"/>
  <c r="S1695" i="34"/>
  <c r="T1695" i="34"/>
  <c r="U1695" i="34"/>
  <c r="W1695" i="34"/>
  <c r="Y1695" i="34"/>
  <c r="Z1695" i="34"/>
  <c r="N1696" i="34"/>
  <c r="O1696" i="34"/>
  <c r="S1696" i="34"/>
  <c r="T1696" i="34"/>
  <c r="U1696" i="34"/>
  <c r="W1696" i="34"/>
  <c r="Y1696" i="34"/>
  <c r="Z1696" i="34"/>
  <c r="N1697" i="34"/>
  <c r="O1697" i="34"/>
  <c r="S1697" i="34"/>
  <c r="T1697" i="34"/>
  <c r="U1697" i="34"/>
  <c r="W1697" i="34"/>
  <c r="Y1697" i="34"/>
  <c r="Z1697" i="34"/>
  <c r="N1698" i="34"/>
  <c r="O1698" i="34"/>
  <c r="S1698" i="34"/>
  <c r="T1698" i="34"/>
  <c r="U1698" i="34"/>
  <c r="W1698" i="34"/>
  <c r="Y1698" i="34"/>
  <c r="Z1698" i="34"/>
  <c r="N1699" i="34"/>
  <c r="O1699" i="34"/>
  <c r="S1699" i="34"/>
  <c r="T1699" i="34"/>
  <c r="U1699" i="34"/>
  <c r="W1699" i="34"/>
  <c r="Y1699" i="34"/>
  <c r="Z1699" i="34"/>
  <c r="N1700" i="34"/>
  <c r="O1700" i="34"/>
  <c r="S1700" i="34"/>
  <c r="T1700" i="34"/>
  <c r="U1700" i="34"/>
  <c r="W1700" i="34"/>
  <c r="Y1700" i="34"/>
  <c r="Z1700" i="34"/>
  <c r="N1701" i="34"/>
  <c r="O1701" i="34"/>
  <c r="S1701" i="34"/>
  <c r="T1701" i="34"/>
  <c r="U1701" i="34"/>
  <c r="W1701" i="34"/>
  <c r="Y1701" i="34"/>
  <c r="Z1701" i="34"/>
  <c r="N1702" i="34"/>
  <c r="O1702" i="34"/>
  <c r="S1702" i="34"/>
  <c r="T1702" i="34"/>
  <c r="U1702" i="34"/>
  <c r="W1702" i="34"/>
  <c r="Y1702" i="34"/>
  <c r="Z1702" i="34"/>
  <c r="N1703" i="34"/>
  <c r="O1703" i="34"/>
  <c r="S1703" i="34"/>
  <c r="T1703" i="34"/>
  <c r="U1703" i="34"/>
  <c r="W1703" i="34"/>
  <c r="Y1703" i="34"/>
  <c r="Z1703" i="34"/>
  <c r="N1704" i="34"/>
  <c r="O1704" i="34"/>
  <c r="S1704" i="34"/>
  <c r="T1704" i="34"/>
  <c r="U1704" i="34"/>
  <c r="W1704" i="34"/>
  <c r="Y1704" i="34"/>
  <c r="Z1704" i="34"/>
  <c r="N1705" i="34"/>
  <c r="O1705" i="34"/>
  <c r="S1705" i="34"/>
  <c r="T1705" i="34"/>
  <c r="U1705" i="34"/>
  <c r="W1705" i="34"/>
  <c r="Y1705" i="34"/>
  <c r="Z1705" i="34"/>
  <c r="N1706" i="34"/>
  <c r="O1706" i="34"/>
  <c r="S1706" i="34"/>
  <c r="T1706" i="34"/>
  <c r="U1706" i="34"/>
  <c r="W1706" i="34"/>
  <c r="Y1706" i="34"/>
  <c r="Z1706" i="34"/>
  <c r="N1707" i="34"/>
  <c r="O1707" i="34"/>
  <c r="S1707" i="34"/>
  <c r="T1707" i="34"/>
  <c r="U1707" i="34"/>
  <c r="W1707" i="34"/>
  <c r="Y1707" i="34"/>
  <c r="Z1707" i="34"/>
  <c r="N1708" i="34"/>
  <c r="O1708" i="34"/>
  <c r="S1708" i="34"/>
  <c r="T1708" i="34"/>
  <c r="U1708" i="34"/>
  <c r="W1708" i="34"/>
  <c r="Y1708" i="34"/>
  <c r="Z1708" i="34"/>
  <c r="N1709" i="34"/>
  <c r="O1709" i="34"/>
  <c r="S1709" i="34"/>
  <c r="T1709" i="34"/>
  <c r="U1709" i="34"/>
  <c r="W1709" i="34"/>
  <c r="Y1709" i="34"/>
  <c r="Z1709" i="34"/>
  <c r="N1710" i="34"/>
  <c r="O1710" i="34"/>
  <c r="S1710" i="34"/>
  <c r="T1710" i="34"/>
  <c r="U1710" i="34"/>
  <c r="W1710" i="34"/>
  <c r="Y1710" i="34"/>
  <c r="Z1710" i="34"/>
  <c r="N1711" i="34"/>
  <c r="O1711" i="34"/>
  <c r="S1711" i="34"/>
  <c r="T1711" i="34"/>
  <c r="U1711" i="34"/>
  <c r="W1711" i="34"/>
  <c r="Y1711" i="34"/>
  <c r="Z1711" i="34"/>
  <c r="N1712" i="34"/>
  <c r="O1712" i="34"/>
  <c r="S1712" i="34"/>
  <c r="T1712" i="34"/>
  <c r="U1712" i="34"/>
  <c r="W1712" i="34"/>
  <c r="Y1712" i="34"/>
  <c r="Z1712" i="34"/>
  <c r="N1713" i="34"/>
  <c r="O1713" i="34"/>
  <c r="S1713" i="34"/>
  <c r="T1713" i="34"/>
  <c r="U1713" i="34"/>
  <c r="W1713" i="34"/>
  <c r="Y1713" i="34"/>
  <c r="Z1713" i="34"/>
  <c r="N1714" i="34"/>
  <c r="O1714" i="34"/>
  <c r="S1714" i="34"/>
  <c r="T1714" i="34"/>
  <c r="U1714" i="34"/>
  <c r="W1714" i="34"/>
  <c r="Y1714" i="34"/>
  <c r="Z1714" i="34"/>
  <c r="N1715" i="34"/>
  <c r="O1715" i="34"/>
  <c r="S1715" i="34"/>
  <c r="T1715" i="34"/>
  <c r="U1715" i="34"/>
  <c r="W1715" i="34"/>
  <c r="Y1715" i="34"/>
  <c r="Z1715" i="34"/>
  <c r="N1716" i="34"/>
  <c r="O1716" i="34"/>
  <c r="S1716" i="34"/>
  <c r="T1716" i="34"/>
  <c r="U1716" i="34"/>
  <c r="W1716" i="34"/>
  <c r="Y1716" i="34"/>
  <c r="Z1716" i="34"/>
  <c r="N1717" i="34"/>
  <c r="O1717" i="34"/>
  <c r="S1717" i="34"/>
  <c r="T1717" i="34"/>
  <c r="U1717" i="34"/>
  <c r="W1717" i="34"/>
  <c r="Y1717" i="34"/>
  <c r="Z1717" i="34"/>
  <c r="N1718" i="34"/>
  <c r="O1718" i="34"/>
  <c r="S1718" i="34"/>
  <c r="T1718" i="34"/>
  <c r="U1718" i="34"/>
  <c r="W1718" i="34"/>
  <c r="Y1718" i="34"/>
  <c r="Z1718" i="34"/>
  <c r="N1719" i="34"/>
  <c r="O1719" i="34"/>
  <c r="S1719" i="34"/>
  <c r="T1719" i="34"/>
  <c r="U1719" i="34"/>
  <c r="W1719" i="34"/>
  <c r="Y1719" i="34"/>
  <c r="Z1719" i="34"/>
  <c r="N1720" i="34"/>
  <c r="O1720" i="34"/>
  <c r="S1720" i="34"/>
  <c r="T1720" i="34"/>
  <c r="U1720" i="34"/>
  <c r="W1720" i="34"/>
  <c r="Y1720" i="34"/>
  <c r="Z1720" i="34"/>
  <c r="N1721" i="34"/>
  <c r="O1721" i="34"/>
  <c r="S1721" i="34"/>
  <c r="T1721" i="34"/>
  <c r="U1721" i="34"/>
  <c r="W1721" i="34"/>
  <c r="Y1721" i="34"/>
  <c r="Z1721" i="34"/>
  <c r="N1722" i="34"/>
  <c r="O1722" i="34"/>
  <c r="S1722" i="34"/>
  <c r="T1722" i="34"/>
  <c r="U1722" i="34"/>
  <c r="W1722" i="34"/>
  <c r="Y1722" i="34"/>
  <c r="Z1722" i="34"/>
  <c r="N1723" i="34"/>
  <c r="O1723" i="34"/>
  <c r="W1723" i="34"/>
  <c r="Y1723" i="34"/>
  <c r="Z1723" i="34"/>
  <c r="N1724" i="34"/>
  <c r="O1724" i="34"/>
  <c r="W1724" i="34"/>
  <c r="Y1724" i="34"/>
  <c r="Z1724" i="34"/>
  <c r="N1725" i="34"/>
  <c r="O1725" i="34"/>
  <c r="W1725" i="34"/>
  <c r="Y1725" i="34"/>
  <c r="Z1725" i="34"/>
  <c r="N1726" i="34"/>
  <c r="O1726" i="34"/>
  <c r="W1726" i="34"/>
  <c r="Y1726" i="34"/>
  <c r="Z1726" i="34"/>
  <c r="N1727" i="34"/>
  <c r="O1727" i="34"/>
  <c r="W1727" i="34"/>
  <c r="Y1727" i="34"/>
  <c r="Z1727" i="34"/>
  <c r="N1728" i="34"/>
  <c r="O1728" i="34"/>
  <c r="W1728" i="34"/>
  <c r="Y1728" i="34"/>
  <c r="Z1728" i="34"/>
  <c r="N1729" i="34"/>
  <c r="O1729" i="34"/>
  <c r="W1729" i="34"/>
  <c r="Y1729" i="34"/>
  <c r="Z1729" i="34"/>
  <c r="N1730" i="34"/>
  <c r="O1730" i="34"/>
  <c r="W1730" i="34"/>
  <c r="Y1730" i="34"/>
  <c r="Z1730" i="34"/>
  <c r="N1731" i="34"/>
  <c r="O1731" i="34"/>
  <c r="W1731" i="34"/>
  <c r="Y1731" i="34"/>
  <c r="Z1731" i="34"/>
  <c r="N1732" i="34"/>
  <c r="O1732" i="34"/>
  <c r="W1732" i="34"/>
  <c r="Y1732" i="34"/>
  <c r="Z1732" i="34"/>
  <c r="N1733" i="34"/>
  <c r="O1733" i="34"/>
  <c r="W1733" i="34"/>
  <c r="Y1733" i="34"/>
  <c r="Z1733" i="34"/>
  <c r="N1734" i="34"/>
  <c r="O1734" i="34"/>
  <c r="W1734" i="34"/>
  <c r="Y1734" i="34"/>
  <c r="Z1734" i="34"/>
  <c r="N1735" i="34"/>
  <c r="O1735" i="34"/>
  <c r="W1735" i="34"/>
  <c r="Y1735" i="34"/>
  <c r="Z1735" i="34"/>
  <c r="N1736" i="34"/>
  <c r="O1736" i="34"/>
  <c r="W1736" i="34"/>
  <c r="Y1736" i="34"/>
  <c r="Z1736" i="34"/>
  <c r="N1737" i="34"/>
  <c r="O1737" i="34"/>
  <c r="W1737" i="34"/>
  <c r="Y1737" i="34"/>
  <c r="Z1737" i="34"/>
  <c r="N1738" i="34"/>
  <c r="O1738" i="34"/>
  <c r="W1738" i="34"/>
  <c r="Y1738" i="34"/>
  <c r="Z1738" i="34"/>
  <c r="N1739" i="34"/>
  <c r="O1739" i="34"/>
  <c r="W1739" i="34"/>
  <c r="Y1739" i="34"/>
  <c r="Z1739" i="34"/>
  <c r="N1740" i="34"/>
  <c r="O1740" i="34"/>
  <c r="W1740" i="34"/>
  <c r="Y1740" i="34"/>
  <c r="Z1740" i="34"/>
  <c r="N1741" i="34"/>
  <c r="O1741" i="34"/>
  <c r="W1741" i="34"/>
  <c r="Y1741" i="34"/>
  <c r="Z1741" i="34"/>
  <c r="N1742" i="34"/>
  <c r="O1742" i="34"/>
  <c r="W1742" i="34"/>
  <c r="Y1742" i="34"/>
  <c r="Z1742" i="34"/>
  <c r="N1743" i="34"/>
  <c r="O1743" i="34"/>
  <c r="W1743" i="34"/>
  <c r="Y1743" i="34"/>
  <c r="Z1743" i="34"/>
  <c r="N1744" i="34"/>
  <c r="O1744" i="34"/>
  <c r="W1744" i="34"/>
  <c r="Y1744" i="34"/>
  <c r="Z1744" i="34"/>
  <c r="N1745" i="34"/>
  <c r="O1745" i="34"/>
  <c r="W1745" i="34"/>
  <c r="Y1745" i="34"/>
  <c r="Z1745" i="34"/>
  <c r="N1746" i="34"/>
  <c r="O1746" i="34"/>
  <c r="W1746" i="34"/>
  <c r="Y1746" i="34"/>
  <c r="Z1746" i="34"/>
  <c r="N1747" i="34"/>
  <c r="O1747" i="34"/>
  <c r="W1747" i="34"/>
  <c r="Y1747" i="34"/>
  <c r="Z1747" i="34"/>
  <c r="N1748" i="34"/>
  <c r="O1748" i="34"/>
  <c r="W1748" i="34"/>
  <c r="Y1748" i="34"/>
  <c r="Z1748" i="34"/>
  <c r="N1749" i="34"/>
  <c r="O1749" i="34"/>
  <c r="W1749" i="34"/>
  <c r="Y1749" i="34"/>
  <c r="Z1749" i="34"/>
  <c r="N1750" i="34"/>
  <c r="O1750" i="34"/>
  <c r="W1750" i="34"/>
  <c r="Y1750" i="34"/>
  <c r="Z1750" i="34"/>
  <c r="N1751" i="34"/>
  <c r="O1751" i="34"/>
  <c r="W1751" i="34"/>
  <c r="Y1751" i="34"/>
  <c r="Z1751" i="34"/>
  <c r="N1752" i="34"/>
  <c r="O1752" i="34"/>
  <c r="W1752" i="34"/>
  <c r="Y1752" i="34"/>
  <c r="Z1752" i="34"/>
  <c r="N1753" i="34"/>
  <c r="O1753" i="34"/>
  <c r="W1753" i="34"/>
  <c r="Y1753" i="34"/>
  <c r="Z1753" i="34"/>
  <c r="N1754" i="34"/>
  <c r="O1754" i="34"/>
  <c r="W1754" i="34"/>
  <c r="Y1754" i="34"/>
  <c r="Z1754" i="34"/>
  <c r="N1755" i="34"/>
  <c r="O1755" i="34"/>
  <c r="W1755" i="34"/>
  <c r="Y1755" i="34"/>
  <c r="Z1755" i="34"/>
  <c r="N1756" i="34"/>
  <c r="O1756" i="34"/>
  <c r="W1756" i="34"/>
  <c r="Y1756" i="34"/>
  <c r="Z1756" i="34"/>
  <c r="N1757" i="34"/>
  <c r="O1757" i="34"/>
  <c r="W1757" i="34"/>
  <c r="Y1757" i="34"/>
  <c r="Z1757" i="34"/>
  <c r="N1758" i="34"/>
  <c r="O1758" i="34"/>
  <c r="W1758" i="34"/>
  <c r="Y1758" i="34"/>
  <c r="Z1758" i="34"/>
  <c r="N1759" i="34"/>
  <c r="O1759" i="34"/>
  <c r="W1759" i="34"/>
  <c r="Y1759" i="34"/>
  <c r="Z1759" i="34"/>
  <c r="N1760" i="34"/>
  <c r="O1760" i="34"/>
  <c r="W1760" i="34"/>
  <c r="Y1760" i="34"/>
  <c r="Z1760" i="34"/>
  <c r="N1761" i="34"/>
  <c r="O1761" i="34"/>
  <c r="W1761" i="34"/>
  <c r="Y1761" i="34"/>
  <c r="Z1761" i="34"/>
  <c r="N1762" i="34"/>
  <c r="O1762" i="34"/>
  <c r="W1762" i="34"/>
  <c r="Y1762" i="34"/>
  <c r="Z1762" i="34"/>
  <c r="N1763" i="34"/>
  <c r="O1763" i="34"/>
  <c r="W1763" i="34"/>
  <c r="Y1763" i="34"/>
  <c r="Z1763" i="34"/>
  <c r="N1764" i="34"/>
  <c r="O1764" i="34"/>
  <c r="W1764" i="34"/>
  <c r="Y1764" i="34"/>
  <c r="Z1764" i="34"/>
  <c r="N1765" i="34"/>
  <c r="O1765" i="34"/>
  <c r="W1765" i="34"/>
  <c r="Y1765" i="34"/>
  <c r="Z1765" i="34"/>
  <c r="N1766" i="34"/>
  <c r="O1766" i="34"/>
  <c r="W1766" i="34"/>
  <c r="Y1766" i="34"/>
  <c r="Z1766" i="34"/>
  <c r="N1767" i="34"/>
  <c r="O1767" i="34"/>
  <c r="W1767" i="34"/>
  <c r="Y1767" i="34"/>
  <c r="Z1767" i="34"/>
  <c r="N1768" i="34"/>
  <c r="O1768" i="34"/>
  <c r="W1768" i="34"/>
  <c r="Y1768" i="34"/>
  <c r="Z1768" i="34"/>
  <c r="N1769" i="34"/>
  <c r="O1769" i="34"/>
  <c r="W1769" i="34"/>
  <c r="Y1769" i="34"/>
  <c r="Z1769" i="34"/>
  <c r="N1770" i="34"/>
  <c r="O1770" i="34"/>
  <c r="W1770" i="34"/>
  <c r="Y1770" i="34"/>
  <c r="Z1770" i="34"/>
  <c r="N1771" i="34"/>
  <c r="O1771" i="34"/>
  <c r="W1771" i="34"/>
  <c r="Y1771" i="34"/>
  <c r="Z1771" i="34"/>
  <c r="N1772" i="34"/>
  <c r="O1772" i="34"/>
  <c r="W1772" i="34"/>
  <c r="Y1772" i="34"/>
  <c r="Z1772" i="34"/>
  <c r="N1773" i="34"/>
  <c r="O1773" i="34"/>
  <c r="W1773" i="34"/>
  <c r="Y1773" i="34"/>
  <c r="Z1773" i="34"/>
  <c r="N1774" i="34"/>
  <c r="O1774" i="34"/>
  <c r="W1774" i="34"/>
  <c r="Y1774" i="34"/>
  <c r="Z1774" i="34"/>
  <c r="N1775" i="34"/>
  <c r="O1775" i="34"/>
  <c r="W1775" i="34"/>
  <c r="Y1775" i="34"/>
  <c r="Z1775" i="34"/>
  <c r="N1776" i="34"/>
  <c r="O1776" i="34"/>
  <c r="W1776" i="34"/>
  <c r="Y1776" i="34"/>
  <c r="Z1776" i="34"/>
  <c r="N1777" i="34"/>
  <c r="O1777" i="34"/>
  <c r="W1777" i="34"/>
  <c r="Y1777" i="34"/>
  <c r="Z1777" i="34"/>
  <c r="N1778" i="34"/>
  <c r="O1778" i="34"/>
  <c r="W1778" i="34"/>
  <c r="Y1778" i="34"/>
  <c r="Z1778" i="34"/>
  <c r="N1779" i="34"/>
  <c r="O1779" i="34"/>
  <c r="W1779" i="34"/>
  <c r="Y1779" i="34"/>
  <c r="Z1779" i="34"/>
  <c r="N1780" i="34"/>
  <c r="O1780" i="34"/>
  <c r="W1780" i="34"/>
  <c r="Y1780" i="34"/>
  <c r="Z1780" i="34"/>
  <c r="N1781" i="34"/>
  <c r="O1781" i="34"/>
  <c r="W1781" i="34"/>
  <c r="Y1781" i="34"/>
  <c r="Z1781" i="34"/>
  <c r="N1782" i="34"/>
  <c r="O1782" i="34"/>
  <c r="W1782" i="34"/>
  <c r="Y1782" i="34"/>
  <c r="Z1782" i="34"/>
  <c r="N1783" i="34"/>
  <c r="O1783" i="34"/>
  <c r="W1783" i="34"/>
  <c r="Y1783" i="34"/>
  <c r="Z1783" i="34"/>
  <c r="N1784" i="34"/>
  <c r="O1784" i="34"/>
  <c r="W1784" i="34"/>
  <c r="Y1784" i="34"/>
  <c r="Z1784" i="34"/>
  <c r="N1785" i="34"/>
  <c r="O1785" i="34"/>
  <c r="W1785" i="34"/>
  <c r="Y1785" i="34"/>
  <c r="Z1785" i="34"/>
  <c r="N1786" i="34"/>
  <c r="O1786" i="34"/>
  <c r="W1786" i="34"/>
  <c r="Y1786" i="34"/>
  <c r="Z1786" i="34"/>
  <c r="N1787" i="34"/>
  <c r="O1787" i="34"/>
  <c r="W1787" i="34"/>
  <c r="Y1787" i="34"/>
  <c r="Z1787" i="34"/>
  <c r="N1788" i="34"/>
  <c r="O1788" i="34"/>
  <c r="W1788" i="34"/>
  <c r="Y1788" i="34"/>
  <c r="Z1788" i="34"/>
  <c r="N1789" i="34"/>
  <c r="O1789" i="34"/>
  <c r="W1789" i="34"/>
  <c r="Y1789" i="34"/>
  <c r="Z1789" i="34"/>
  <c r="N1790" i="34"/>
  <c r="O1790" i="34"/>
  <c r="W1790" i="34"/>
  <c r="Y1790" i="34"/>
  <c r="Z1790" i="34"/>
  <c r="N1791" i="34"/>
  <c r="O1791" i="34"/>
  <c r="W1791" i="34"/>
  <c r="Y1791" i="34"/>
  <c r="Z1791" i="34"/>
  <c r="N1792" i="34"/>
  <c r="O1792" i="34"/>
  <c r="W1792" i="34"/>
  <c r="Y1792" i="34"/>
  <c r="Z1792" i="34"/>
  <c r="N1793" i="34"/>
  <c r="O1793" i="34"/>
  <c r="W1793" i="34"/>
  <c r="Y1793" i="34"/>
  <c r="Z1793" i="34"/>
  <c r="N1794" i="34"/>
  <c r="O1794" i="34"/>
  <c r="W1794" i="34"/>
  <c r="Y1794" i="34"/>
  <c r="Z1794" i="34"/>
  <c r="N1795" i="34"/>
  <c r="O1795" i="34"/>
  <c r="W1795" i="34"/>
  <c r="Y1795" i="34"/>
  <c r="Z1795" i="34"/>
  <c r="N1796" i="34"/>
  <c r="O1796" i="34"/>
  <c r="W1796" i="34"/>
  <c r="Y1796" i="34"/>
  <c r="Z1796" i="34"/>
  <c r="N1797" i="34"/>
  <c r="O1797" i="34"/>
  <c r="W1797" i="34"/>
  <c r="Y1797" i="34"/>
  <c r="Z1797" i="34"/>
  <c r="N1798" i="34"/>
  <c r="O1798" i="34"/>
  <c r="W1798" i="34"/>
  <c r="Y1798" i="34"/>
  <c r="Z1798" i="34"/>
  <c r="N1799" i="34"/>
  <c r="O1799" i="34"/>
  <c r="W1799" i="34"/>
  <c r="Y1799" i="34"/>
  <c r="Z1799" i="34"/>
  <c r="N1800" i="34"/>
  <c r="O1800" i="34"/>
  <c r="W1800" i="34"/>
  <c r="Y1800" i="34"/>
  <c r="Z1800" i="34"/>
  <c r="N1801" i="34"/>
  <c r="O1801" i="34"/>
  <c r="W1801" i="34"/>
  <c r="Y1801" i="34"/>
  <c r="Z1801" i="34"/>
  <c r="N1802" i="34"/>
  <c r="O1802" i="34"/>
  <c r="W1802" i="34"/>
  <c r="Y1802" i="34"/>
  <c r="Z1802" i="34"/>
  <c r="N1803" i="34"/>
  <c r="O1803" i="34"/>
  <c r="W1803" i="34"/>
  <c r="Y1803" i="34"/>
  <c r="Z1803" i="34"/>
  <c r="N1804" i="34"/>
  <c r="O1804" i="34"/>
  <c r="W1804" i="34"/>
  <c r="Y1804" i="34"/>
  <c r="Z1804" i="34"/>
  <c r="N1805" i="34"/>
  <c r="O1805" i="34"/>
  <c r="W1805" i="34"/>
  <c r="Y1805" i="34"/>
  <c r="Z1805" i="34"/>
  <c r="N1806" i="34"/>
  <c r="O1806" i="34"/>
  <c r="W1806" i="34"/>
  <c r="Y1806" i="34"/>
  <c r="Z1806" i="34"/>
  <c r="N1807" i="34"/>
  <c r="O1807" i="34"/>
  <c r="W1807" i="34"/>
  <c r="Y1807" i="34"/>
  <c r="Z1807" i="34"/>
  <c r="N1808" i="34"/>
  <c r="O1808" i="34"/>
  <c r="W1808" i="34"/>
  <c r="Y1808" i="34"/>
  <c r="Z1808" i="34"/>
  <c r="N1809" i="34"/>
  <c r="O1809" i="34"/>
  <c r="W1809" i="34"/>
  <c r="Y1809" i="34"/>
  <c r="Z1809" i="34"/>
  <c r="N1810" i="34"/>
  <c r="O1810" i="34"/>
  <c r="W1810" i="34"/>
  <c r="Y1810" i="34"/>
  <c r="Z1810" i="34"/>
  <c r="N1811" i="34"/>
  <c r="O1811" i="34"/>
  <c r="W1811" i="34"/>
  <c r="Y1811" i="34"/>
  <c r="Z1811" i="34"/>
  <c r="N1812" i="34"/>
  <c r="O1812" i="34"/>
  <c r="W1812" i="34"/>
  <c r="Y1812" i="34"/>
  <c r="Z1812" i="34"/>
  <c r="N1813" i="34"/>
  <c r="O1813" i="34"/>
  <c r="W1813" i="34"/>
  <c r="Y1813" i="34"/>
  <c r="Z1813" i="34"/>
  <c r="N1814" i="34"/>
  <c r="O1814" i="34"/>
  <c r="W1814" i="34"/>
  <c r="Y1814" i="34"/>
  <c r="Z1814" i="34"/>
  <c r="N1815" i="34"/>
  <c r="O1815" i="34"/>
  <c r="W1815" i="34"/>
  <c r="Y1815" i="34"/>
  <c r="Z1815" i="34"/>
  <c r="N1816" i="34"/>
  <c r="O1816" i="34"/>
  <c r="W1816" i="34"/>
  <c r="Y1816" i="34"/>
  <c r="Z1816" i="34"/>
  <c r="N1817" i="34"/>
  <c r="O1817" i="34"/>
  <c r="W1817" i="34"/>
  <c r="Y1817" i="34"/>
  <c r="Z1817" i="34"/>
  <c r="N1818" i="34"/>
  <c r="O1818" i="34"/>
  <c r="W1818" i="34"/>
  <c r="Y1818" i="34"/>
  <c r="Z1818" i="34"/>
  <c r="N1819" i="34"/>
  <c r="O1819" i="34"/>
  <c r="W1819" i="34"/>
  <c r="Y1819" i="34"/>
  <c r="Z1819" i="34"/>
  <c r="N1820" i="34"/>
  <c r="O1820" i="34"/>
  <c r="W1820" i="34"/>
  <c r="Y1820" i="34"/>
  <c r="Z1820" i="34"/>
  <c r="N1821" i="34"/>
  <c r="O1821" i="34"/>
  <c r="W1821" i="34"/>
  <c r="Y1821" i="34"/>
  <c r="Z1821" i="34"/>
  <c r="N1822" i="34"/>
  <c r="O1822" i="34"/>
  <c r="W1822" i="34"/>
  <c r="Y1822" i="34"/>
  <c r="Z1822" i="34"/>
  <c r="N1823" i="34"/>
  <c r="O1823" i="34"/>
  <c r="W1823" i="34"/>
  <c r="Y1823" i="34"/>
  <c r="Z1823" i="34"/>
  <c r="N1824" i="34"/>
  <c r="O1824" i="34"/>
  <c r="W1824" i="34"/>
  <c r="Y1824" i="34"/>
  <c r="Z1824" i="34"/>
  <c r="N1825" i="34"/>
  <c r="O1825" i="34"/>
  <c r="W1825" i="34"/>
  <c r="Y1825" i="34"/>
  <c r="Z1825" i="34"/>
  <c r="N1826" i="34"/>
  <c r="O1826" i="34"/>
  <c r="W1826" i="34"/>
  <c r="Y1826" i="34"/>
  <c r="Z1826" i="34"/>
  <c r="N1827" i="34"/>
  <c r="O1827" i="34"/>
  <c r="W1827" i="34"/>
  <c r="Y1827" i="34"/>
  <c r="Z1827" i="34"/>
  <c r="N1828" i="34"/>
  <c r="O1828" i="34"/>
  <c r="W1828" i="34"/>
  <c r="Y1828" i="34"/>
  <c r="Z1828" i="34"/>
  <c r="N1829" i="34"/>
  <c r="O1829" i="34"/>
  <c r="W1829" i="34"/>
  <c r="Y1829" i="34"/>
  <c r="Z1829" i="34"/>
  <c r="N1830" i="34"/>
  <c r="O1830" i="34"/>
  <c r="W1830" i="34"/>
  <c r="Y1830" i="34"/>
  <c r="Z1830" i="34"/>
  <c r="N1831" i="34"/>
  <c r="O1831" i="34"/>
  <c r="W1831" i="34"/>
  <c r="Y1831" i="34"/>
  <c r="Z1831" i="34"/>
  <c r="N1832" i="34"/>
  <c r="O1832" i="34"/>
  <c r="W1832" i="34"/>
  <c r="Y1832" i="34"/>
  <c r="Z1832" i="34"/>
  <c r="N1833" i="34"/>
  <c r="O1833" i="34"/>
  <c r="W1833" i="34"/>
  <c r="Y1833" i="34"/>
  <c r="Z1833" i="34"/>
  <c r="N1834" i="34"/>
  <c r="O1834" i="34"/>
  <c r="W1834" i="34"/>
  <c r="Y1834" i="34"/>
  <c r="Z1834" i="34"/>
  <c r="N1835" i="34"/>
  <c r="O1835" i="34"/>
  <c r="W1835" i="34"/>
  <c r="Y1835" i="34"/>
  <c r="Z1835" i="34"/>
  <c r="N1836" i="34"/>
  <c r="O1836" i="34"/>
  <c r="W1836" i="34"/>
  <c r="Y1836" i="34"/>
  <c r="Z1836" i="34"/>
  <c r="N1837" i="34"/>
  <c r="O1837" i="34"/>
  <c r="W1837" i="34"/>
  <c r="Y1837" i="34"/>
  <c r="Z1837" i="34"/>
  <c r="N1838" i="34"/>
  <c r="O1838" i="34"/>
  <c r="W1838" i="34"/>
  <c r="Y1838" i="34"/>
  <c r="Z1838" i="34"/>
  <c r="N1839" i="34"/>
  <c r="O1839" i="34"/>
  <c r="W1839" i="34"/>
  <c r="Y1839" i="34"/>
  <c r="Z1839" i="34"/>
  <c r="N1840" i="34"/>
  <c r="O1840" i="34"/>
  <c r="W1840" i="34"/>
  <c r="Y1840" i="34"/>
  <c r="Z1840" i="34"/>
  <c r="N1841" i="34"/>
  <c r="O1841" i="34"/>
  <c r="W1841" i="34"/>
  <c r="Y1841" i="34"/>
  <c r="Z1841" i="34"/>
  <c r="N1842" i="34"/>
  <c r="O1842" i="34"/>
  <c r="W1842" i="34"/>
  <c r="Y1842" i="34"/>
  <c r="Z1842" i="34"/>
  <c r="N1843" i="34"/>
  <c r="O1843" i="34"/>
  <c r="W1843" i="34"/>
  <c r="Y1843" i="34"/>
  <c r="Z1843" i="34"/>
  <c r="N1844" i="34"/>
  <c r="O1844" i="34"/>
  <c r="W1844" i="34"/>
  <c r="Y1844" i="34"/>
  <c r="Z1844" i="34"/>
  <c r="N1845" i="34"/>
  <c r="O1845" i="34"/>
  <c r="W1845" i="34"/>
  <c r="Y1845" i="34"/>
  <c r="Z1845" i="34"/>
  <c r="N1846" i="34"/>
  <c r="O1846" i="34"/>
  <c r="W1846" i="34"/>
  <c r="Y1846" i="34"/>
  <c r="Z1846" i="34"/>
  <c r="N1847" i="34"/>
  <c r="O1847" i="34"/>
  <c r="W1847" i="34"/>
  <c r="Y1847" i="34"/>
  <c r="Z1847" i="34"/>
  <c r="N1848" i="34"/>
  <c r="O1848" i="34"/>
  <c r="W1848" i="34"/>
  <c r="Y1848" i="34"/>
  <c r="Z1848" i="34"/>
  <c r="N1849" i="34"/>
  <c r="O1849" i="34"/>
  <c r="W1849" i="34"/>
  <c r="Y1849" i="34"/>
  <c r="Z1849" i="34"/>
  <c r="N1850" i="34"/>
  <c r="O1850" i="34"/>
  <c r="W1850" i="34"/>
  <c r="Y1850" i="34"/>
  <c r="Z1850" i="34"/>
  <c r="N1851" i="34"/>
  <c r="O1851" i="34"/>
  <c r="W1851" i="34"/>
  <c r="Y1851" i="34"/>
  <c r="Z1851" i="34"/>
  <c r="N1852" i="34"/>
  <c r="O1852" i="34"/>
  <c r="W1852" i="34"/>
  <c r="Y1852" i="34"/>
  <c r="Z1852" i="34"/>
  <c r="N1853" i="34"/>
  <c r="O1853" i="34"/>
  <c r="W1853" i="34"/>
  <c r="Y1853" i="34"/>
  <c r="Z1853" i="34"/>
  <c r="N1854" i="34"/>
  <c r="O1854" i="34"/>
  <c r="W1854" i="34"/>
  <c r="Y1854" i="34"/>
  <c r="Z1854" i="34"/>
  <c r="N1855" i="34"/>
  <c r="O1855" i="34"/>
  <c r="W1855" i="34"/>
  <c r="Y1855" i="34"/>
  <c r="Z1855" i="34"/>
  <c r="N1856" i="34"/>
  <c r="O1856" i="34"/>
  <c r="W1856" i="34"/>
  <c r="Y1856" i="34"/>
  <c r="Z1856" i="34"/>
  <c r="N1857" i="34"/>
  <c r="O1857" i="34"/>
  <c r="W1857" i="34"/>
  <c r="Y1857" i="34"/>
  <c r="Z1857" i="34"/>
  <c r="N1858" i="34"/>
  <c r="O1858" i="34"/>
  <c r="W1858" i="34"/>
  <c r="Y1858" i="34"/>
  <c r="Z1858" i="34"/>
  <c r="N1859" i="34"/>
  <c r="O1859" i="34"/>
  <c r="W1859" i="34"/>
  <c r="Y1859" i="34"/>
  <c r="Z1859" i="34"/>
  <c r="N1860" i="34"/>
  <c r="O1860" i="34"/>
  <c r="W1860" i="34"/>
  <c r="Y1860" i="34"/>
  <c r="Z1860" i="34"/>
  <c r="N1861" i="34"/>
  <c r="O1861" i="34"/>
  <c r="W1861" i="34"/>
  <c r="Y1861" i="34"/>
  <c r="Z1861" i="34"/>
  <c r="N1862" i="34"/>
  <c r="O1862" i="34"/>
  <c r="W1862" i="34"/>
  <c r="Y1862" i="34"/>
  <c r="Z1862" i="34"/>
  <c r="N1863" i="34"/>
  <c r="O1863" i="34"/>
  <c r="W1863" i="34"/>
  <c r="Y1863" i="34"/>
  <c r="Z1863" i="34"/>
  <c r="N1864" i="34"/>
  <c r="O1864" i="34"/>
  <c r="W1864" i="34"/>
  <c r="Y1864" i="34"/>
  <c r="Z1864" i="34"/>
  <c r="N1865" i="34"/>
  <c r="O1865" i="34"/>
  <c r="W1865" i="34"/>
  <c r="Y1865" i="34"/>
  <c r="Z1865" i="34"/>
  <c r="N1866" i="34"/>
  <c r="O1866" i="34"/>
  <c r="W1866" i="34"/>
  <c r="Y1866" i="34"/>
  <c r="Z1866" i="34"/>
  <c r="N1867" i="34"/>
  <c r="O1867" i="34"/>
  <c r="W1867" i="34"/>
  <c r="Y1867" i="34"/>
  <c r="Z1867" i="34"/>
  <c r="N1868" i="34"/>
  <c r="O1868" i="34"/>
  <c r="W1868" i="34"/>
  <c r="Y1868" i="34"/>
  <c r="Z1868" i="34"/>
  <c r="N1869" i="34"/>
  <c r="O1869" i="34"/>
  <c r="W1869" i="34"/>
  <c r="Y1869" i="34"/>
  <c r="Z1869" i="34"/>
  <c r="N1870" i="34"/>
  <c r="O1870" i="34"/>
  <c r="W1870" i="34"/>
  <c r="Y1870" i="34"/>
  <c r="Z1870" i="34"/>
  <c r="N1871" i="34"/>
  <c r="O1871" i="34"/>
  <c r="W1871" i="34"/>
  <c r="Y1871" i="34"/>
  <c r="Z1871" i="34"/>
  <c r="N1872" i="34"/>
  <c r="O1872" i="34"/>
  <c r="W1872" i="34"/>
  <c r="Y1872" i="34"/>
  <c r="Z1872" i="34"/>
  <c r="N1873" i="34"/>
  <c r="O1873" i="34"/>
  <c r="W1873" i="34"/>
  <c r="Y1873" i="34"/>
  <c r="Z1873" i="34"/>
  <c r="N1874" i="34"/>
  <c r="O1874" i="34"/>
  <c r="W1874" i="34"/>
  <c r="Y1874" i="34"/>
  <c r="Z1874" i="34"/>
  <c r="N1875" i="34"/>
  <c r="O1875" i="34"/>
  <c r="W1875" i="34"/>
  <c r="Y1875" i="34"/>
  <c r="Z1875" i="34"/>
  <c r="N1876" i="34"/>
  <c r="O1876" i="34"/>
  <c r="W1876" i="34"/>
  <c r="Y1876" i="34"/>
  <c r="Z1876" i="34"/>
  <c r="N1877" i="34"/>
  <c r="O1877" i="34"/>
  <c r="W1877" i="34"/>
  <c r="Y1877" i="34"/>
  <c r="Z1877" i="34"/>
  <c r="N1878" i="34"/>
  <c r="O1878" i="34"/>
  <c r="W1878" i="34"/>
  <c r="Y1878" i="34"/>
  <c r="Z1878" i="34"/>
  <c r="N1879" i="34"/>
  <c r="O1879" i="34"/>
  <c r="W1879" i="34"/>
  <c r="Y1879" i="34"/>
  <c r="Z1879" i="34"/>
  <c r="N1880" i="34"/>
  <c r="O1880" i="34"/>
  <c r="W1880" i="34"/>
  <c r="Y1880" i="34"/>
  <c r="Z1880" i="34"/>
  <c r="N1881" i="34"/>
  <c r="O1881" i="34"/>
  <c r="W1881" i="34"/>
  <c r="Y1881" i="34"/>
  <c r="Z1881" i="34"/>
  <c r="N1882" i="34"/>
  <c r="O1882" i="34"/>
  <c r="W1882" i="34"/>
  <c r="Y1882" i="34"/>
  <c r="Z1882" i="34"/>
  <c r="N1883" i="34"/>
  <c r="O1883" i="34"/>
  <c r="W1883" i="34"/>
  <c r="Y1883" i="34"/>
  <c r="Z1883" i="34"/>
  <c r="N1884" i="34"/>
  <c r="O1884" i="34"/>
  <c r="W1884" i="34"/>
  <c r="Y1884" i="34"/>
  <c r="Z1884" i="34"/>
  <c r="N1885" i="34"/>
  <c r="O1885" i="34"/>
  <c r="W1885" i="34"/>
  <c r="Y1885" i="34"/>
  <c r="Z1885" i="34"/>
  <c r="N1886" i="34"/>
  <c r="O1886" i="34"/>
  <c r="W1886" i="34"/>
  <c r="Y1886" i="34"/>
  <c r="Z1886" i="34"/>
  <c r="N1887" i="34"/>
  <c r="O1887" i="34"/>
  <c r="W1887" i="34"/>
  <c r="Y1887" i="34"/>
  <c r="Z1887" i="34"/>
  <c r="N1888" i="34"/>
  <c r="O1888" i="34"/>
  <c r="W1888" i="34"/>
  <c r="Y1888" i="34"/>
  <c r="Z1888" i="34"/>
  <c r="N1889" i="34"/>
  <c r="O1889" i="34"/>
  <c r="W1889" i="34"/>
  <c r="Y1889" i="34"/>
  <c r="Z1889" i="34"/>
  <c r="N1890" i="34"/>
  <c r="O1890" i="34"/>
  <c r="W1890" i="34"/>
  <c r="Y1890" i="34"/>
  <c r="Z1890" i="34"/>
  <c r="N1891" i="34"/>
  <c r="O1891" i="34"/>
  <c r="W1891" i="34"/>
  <c r="Y1891" i="34"/>
  <c r="Z1891" i="34"/>
  <c r="N1892" i="34"/>
  <c r="O1892" i="34"/>
  <c r="W1892" i="34"/>
  <c r="Y1892" i="34"/>
  <c r="Z1892" i="34"/>
  <c r="N1893" i="34"/>
  <c r="O1893" i="34"/>
  <c r="W1893" i="34"/>
  <c r="Y1893" i="34"/>
  <c r="Z1893" i="34"/>
  <c r="N1894" i="34"/>
  <c r="O1894" i="34"/>
  <c r="W1894" i="34"/>
  <c r="Y1894" i="34"/>
  <c r="Z1894" i="34"/>
  <c r="N1895" i="34"/>
  <c r="O1895" i="34"/>
  <c r="W1895" i="34"/>
  <c r="Y1895" i="34"/>
  <c r="Z1895" i="34"/>
  <c r="N1896" i="34"/>
  <c r="O1896" i="34"/>
  <c r="W1896" i="34"/>
  <c r="Y1896" i="34"/>
  <c r="Z1896" i="34"/>
  <c r="N1897" i="34"/>
  <c r="O1897" i="34"/>
  <c r="W1897" i="34"/>
  <c r="Y1897" i="34"/>
  <c r="Z1897" i="34"/>
  <c r="N1898" i="34"/>
  <c r="O1898" i="34"/>
  <c r="W1898" i="34"/>
  <c r="Y1898" i="34"/>
  <c r="Z1898" i="34"/>
  <c r="N1899" i="34"/>
  <c r="O1899" i="34"/>
  <c r="W1899" i="34"/>
  <c r="Y1899" i="34"/>
  <c r="Z1899" i="34"/>
  <c r="N1900" i="34"/>
  <c r="O1900" i="34"/>
  <c r="W1900" i="34"/>
  <c r="Y1900" i="34"/>
  <c r="Z1900" i="34"/>
  <c r="N1901" i="34"/>
  <c r="O1901" i="34"/>
  <c r="W1901" i="34"/>
  <c r="Y1901" i="34"/>
  <c r="Z1901" i="34"/>
  <c r="N1902" i="34"/>
  <c r="O1902" i="34"/>
  <c r="W1902" i="34"/>
  <c r="Y1902" i="34"/>
  <c r="Z1902" i="34"/>
  <c r="N1903" i="34"/>
  <c r="O1903" i="34"/>
  <c r="W1903" i="34"/>
  <c r="Y1903" i="34"/>
  <c r="Z1903" i="34"/>
  <c r="N1904" i="34"/>
  <c r="O1904" i="34"/>
  <c r="W1904" i="34"/>
  <c r="Y1904" i="34"/>
  <c r="Z1904" i="34"/>
  <c r="N1905" i="34"/>
  <c r="O1905" i="34"/>
  <c r="W1905" i="34"/>
  <c r="Y1905" i="34"/>
  <c r="Z1905" i="34"/>
  <c r="N1906" i="34"/>
  <c r="O1906" i="34"/>
  <c r="W1906" i="34"/>
  <c r="Y1906" i="34"/>
  <c r="Z1906" i="34"/>
  <c r="N1907" i="34"/>
  <c r="O1907" i="34"/>
  <c r="W1907" i="34"/>
  <c r="Y1907" i="34"/>
  <c r="Z1907" i="34"/>
  <c r="N1908" i="34"/>
  <c r="O1908" i="34"/>
  <c r="W1908" i="34"/>
  <c r="Y1908" i="34"/>
  <c r="Z1908" i="34"/>
  <c r="N1909" i="34"/>
  <c r="O1909" i="34"/>
  <c r="W1909" i="34"/>
  <c r="Y1909" i="34"/>
  <c r="Z1909" i="34"/>
  <c r="N1910" i="34"/>
  <c r="O1910" i="34"/>
  <c r="W1910" i="34"/>
  <c r="Y1910" i="34"/>
  <c r="Z1910" i="34"/>
  <c r="N1911" i="34"/>
  <c r="O1911" i="34"/>
  <c r="W1911" i="34"/>
  <c r="Y1911" i="34"/>
  <c r="Z1911" i="34"/>
  <c r="N1912" i="34"/>
  <c r="O1912" i="34"/>
  <c r="W1912" i="34"/>
  <c r="Y1912" i="34"/>
  <c r="Z1912" i="34"/>
  <c r="N1913" i="34"/>
  <c r="O1913" i="34"/>
  <c r="W1913" i="34"/>
  <c r="Y1913" i="34"/>
  <c r="Z1913" i="34"/>
  <c r="N1914" i="34"/>
  <c r="O1914" i="34"/>
  <c r="W1914" i="34"/>
  <c r="Y1914" i="34"/>
  <c r="Z1914" i="34"/>
  <c r="N1915" i="34"/>
  <c r="O1915" i="34"/>
  <c r="W1915" i="34"/>
  <c r="Y1915" i="34"/>
  <c r="Z1915" i="34"/>
  <c r="N1916" i="34"/>
  <c r="O1916" i="34"/>
  <c r="W1916" i="34"/>
  <c r="Y1916" i="34"/>
  <c r="Z1916" i="34"/>
  <c r="N1917" i="34"/>
  <c r="O1917" i="34"/>
  <c r="W1917" i="34"/>
  <c r="Y1917" i="34"/>
  <c r="Z1917" i="34"/>
  <c r="N1918" i="34"/>
  <c r="O1918" i="34"/>
  <c r="W1918" i="34"/>
  <c r="Y1918" i="34"/>
  <c r="Z1918" i="34"/>
  <c r="N1919" i="34"/>
  <c r="O1919" i="34"/>
  <c r="W1919" i="34"/>
  <c r="Y1919" i="34"/>
  <c r="Z1919" i="34"/>
  <c r="N1920" i="34"/>
  <c r="O1920" i="34"/>
  <c r="W1920" i="34"/>
  <c r="Y1920" i="34"/>
  <c r="Z1920" i="34"/>
  <c r="N1921" i="34"/>
  <c r="O1921" i="34"/>
  <c r="W1921" i="34"/>
  <c r="Y1921" i="34"/>
  <c r="Z1921" i="34"/>
  <c r="N1922" i="34"/>
  <c r="O1922" i="34"/>
  <c r="W1922" i="34"/>
  <c r="Y1922" i="34"/>
  <c r="Z1922" i="34"/>
  <c r="N1923" i="34"/>
  <c r="O1923" i="34"/>
  <c r="W1923" i="34"/>
  <c r="Y1923" i="34"/>
  <c r="Z1923" i="34"/>
  <c r="N1924" i="34"/>
  <c r="O1924" i="34"/>
  <c r="W1924" i="34"/>
  <c r="Y1924" i="34"/>
  <c r="Z1924" i="34"/>
  <c r="N1925" i="34"/>
  <c r="O1925" i="34"/>
  <c r="W1925" i="34"/>
  <c r="Y1925" i="34"/>
  <c r="Z1925" i="34"/>
  <c r="N1926" i="34"/>
  <c r="O1926" i="34"/>
  <c r="W1926" i="34"/>
  <c r="Y1926" i="34"/>
  <c r="Z1926" i="34"/>
  <c r="N1927" i="34"/>
  <c r="O1927" i="34"/>
  <c r="W1927" i="34"/>
  <c r="Y1927" i="34"/>
  <c r="Z1927" i="34"/>
  <c r="N1928" i="34"/>
  <c r="O1928" i="34"/>
  <c r="W1928" i="34"/>
  <c r="Y1928" i="34"/>
  <c r="Z1928" i="34"/>
  <c r="N1929" i="34"/>
  <c r="O1929" i="34"/>
  <c r="W1929" i="34"/>
  <c r="Y1929" i="34"/>
  <c r="Z1929" i="34"/>
  <c r="N1930" i="34"/>
  <c r="O1930" i="34"/>
  <c r="W1930" i="34"/>
  <c r="Y1930" i="34"/>
  <c r="Z1930" i="34"/>
  <c r="N1931" i="34"/>
  <c r="O1931" i="34"/>
  <c r="W1931" i="34"/>
  <c r="Y1931" i="34"/>
  <c r="Z1931" i="34"/>
  <c r="N1932" i="34"/>
  <c r="O1932" i="34"/>
  <c r="W1932" i="34"/>
  <c r="Y1932" i="34"/>
  <c r="Z1932" i="34"/>
  <c r="N1933" i="34"/>
  <c r="O1933" i="34"/>
  <c r="W1933" i="34"/>
  <c r="Y1933" i="34"/>
  <c r="Z1933" i="34"/>
  <c r="N1934" i="34"/>
  <c r="O1934" i="34"/>
  <c r="W1934" i="34"/>
  <c r="Y1934" i="34"/>
  <c r="Z1934" i="34"/>
  <c r="N1935" i="34"/>
  <c r="O1935" i="34"/>
  <c r="W1935" i="34"/>
  <c r="Y1935" i="34"/>
  <c r="Z1935" i="34"/>
  <c r="N1936" i="34"/>
  <c r="O1936" i="34"/>
  <c r="W1936" i="34"/>
  <c r="Y1936" i="34"/>
  <c r="Z1936" i="34"/>
  <c r="N1937" i="34"/>
  <c r="O1937" i="34"/>
  <c r="W1937" i="34"/>
  <c r="Y1937" i="34"/>
  <c r="Z1937" i="34"/>
  <c r="N1938" i="34"/>
  <c r="O1938" i="34"/>
  <c r="W1938" i="34"/>
  <c r="Y1938" i="34"/>
  <c r="Z1938" i="34"/>
  <c r="N1939" i="34"/>
  <c r="O1939" i="34"/>
  <c r="W1939" i="34"/>
  <c r="Y1939" i="34"/>
  <c r="Z1939" i="34"/>
  <c r="N1940" i="34"/>
  <c r="O1940" i="34"/>
  <c r="W1940" i="34"/>
  <c r="Y1940" i="34"/>
  <c r="Z1940" i="34"/>
  <c r="N1941" i="34"/>
  <c r="O1941" i="34"/>
  <c r="W1941" i="34"/>
  <c r="Y1941" i="34"/>
  <c r="Z1941" i="34"/>
  <c r="N1942" i="34"/>
  <c r="O1942" i="34"/>
  <c r="W1942" i="34"/>
  <c r="Y1942" i="34"/>
  <c r="Z1942" i="34"/>
  <c r="N1943" i="34"/>
  <c r="O1943" i="34"/>
  <c r="W1943" i="34"/>
  <c r="Y1943" i="34"/>
  <c r="Z1943" i="34"/>
  <c r="N1944" i="34"/>
  <c r="O1944" i="34"/>
  <c r="W1944" i="34"/>
  <c r="Y1944" i="34"/>
  <c r="Z1944" i="34"/>
  <c r="N1945" i="34"/>
  <c r="O1945" i="34"/>
  <c r="W1945" i="34"/>
  <c r="Y1945" i="34"/>
  <c r="Z1945" i="34"/>
  <c r="N1946" i="34"/>
  <c r="O1946" i="34"/>
  <c r="W1946" i="34"/>
  <c r="Y1946" i="34"/>
  <c r="Z1946" i="34"/>
  <c r="N1947" i="34"/>
  <c r="O1947" i="34"/>
  <c r="W1947" i="34"/>
  <c r="Y1947" i="34"/>
  <c r="Z1947" i="34"/>
  <c r="N1948" i="34"/>
  <c r="O1948" i="34"/>
  <c r="W1948" i="34"/>
  <c r="Y1948" i="34"/>
  <c r="Z1948" i="34"/>
  <c r="N1949" i="34"/>
  <c r="O1949" i="34"/>
  <c r="W1949" i="34"/>
  <c r="Y1949" i="34"/>
  <c r="Z1949" i="34"/>
  <c r="N1950" i="34"/>
  <c r="O1950" i="34"/>
  <c r="W1950" i="34"/>
  <c r="Y1950" i="34"/>
  <c r="Z1950" i="34"/>
  <c r="N1951" i="34"/>
  <c r="O1951" i="34"/>
  <c r="W1951" i="34"/>
  <c r="Y1951" i="34"/>
  <c r="Z1951" i="34"/>
  <c r="N1952" i="34"/>
  <c r="O1952" i="34"/>
  <c r="W1952" i="34"/>
  <c r="Y1952" i="34"/>
  <c r="Z1952" i="34"/>
  <c r="N1953" i="34"/>
  <c r="O1953" i="34"/>
  <c r="W1953" i="34"/>
  <c r="Y1953" i="34"/>
  <c r="Z1953" i="34"/>
  <c r="N1954" i="34"/>
  <c r="O1954" i="34"/>
  <c r="W1954" i="34"/>
  <c r="Y1954" i="34"/>
  <c r="Z1954" i="34"/>
  <c r="N1955" i="34"/>
  <c r="O1955" i="34"/>
  <c r="W1955" i="34"/>
  <c r="Y1955" i="34"/>
  <c r="Z1955" i="34"/>
  <c r="N1956" i="34"/>
  <c r="O1956" i="34"/>
  <c r="W1956" i="34"/>
  <c r="Y1956" i="34"/>
  <c r="Z1956" i="34"/>
  <c r="N1957" i="34"/>
  <c r="O1957" i="34"/>
  <c r="W1957" i="34"/>
  <c r="Y1957" i="34"/>
  <c r="Z1957" i="34"/>
  <c r="N1958" i="34"/>
  <c r="O1958" i="34"/>
  <c r="W1958" i="34"/>
  <c r="Y1958" i="34"/>
  <c r="Z1958" i="34"/>
  <c r="N1959" i="34"/>
  <c r="O1959" i="34"/>
  <c r="W1959" i="34"/>
  <c r="Y1959" i="34"/>
  <c r="Z1959" i="34"/>
  <c r="N1960" i="34"/>
  <c r="O1960" i="34"/>
  <c r="W1960" i="34"/>
  <c r="Y1960" i="34"/>
  <c r="Z1960" i="34"/>
  <c r="N1961" i="34"/>
  <c r="O1961" i="34"/>
  <c r="W1961" i="34"/>
  <c r="Y1961" i="34"/>
  <c r="Z1961" i="34"/>
  <c r="N1962" i="34"/>
  <c r="O1962" i="34"/>
  <c r="W1962" i="34"/>
  <c r="Y1962" i="34"/>
  <c r="Z1962" i="34"/>
  <c r="N1963" i="34"/>
  <c r="O1963" i="34"/>
  <c r="W1963" i="34"/>
  <c r="Y1963" i="34"/>
  <c r="Z1963" i="34"/>
  <c r="N1964" i="34"/>
  <c r="O1964" i="34"/>
  <c r="W1964" i="34"/>
  <c r="Y1964" i="34"/>
  <c r="Z1964" i="34"/>
  <c r="N1965" i="34"/>
  <c r="O1965" i="34"/>
  <c r="W1965" i="34"/>
  <c r="Y1965" i="34"/>
  <c r="Z1965" i="34"/>
  <c r="N1966" i="34"/>
  <c r="O1966" i="34"/>
  <c r="W1966" i="34"/>
  <c r="Y1966" i="34"/>
  <c r="Z1966" i="34"/>
  <c r="N1967" i="34"/>
  <c r="O1967" i="34"/>
  <c r="W1967" i="34"/>
  <c r="Y1967" i="34"/>
  <c r="Z1967" i="34"/>
  <c r="N1968" i="34"/>
  <c r="O1968" i="34"/>
  <c r="W1968" i="34"/>
  <c r="Y1968" i="34"/>
  <c r="Z1968" i="34"/>
  <c r="N1969" i="34"/>
  <c r="O1969" i="34"/>
  <c r="W1969" i="34"/>
  <c r="Y1969" i="34"/>
  <c r="Z1969" i="34"/>
  <c r="N1970" i="34"/>
  <c r="O1970" i="34"/>
  <c r="W1970" i="34"/>
  <c r="Y1970" i="34"/>
  <c r="Z1970" i="34"/>
  <c r="N1971" i="34"/>
  <c r="O1971" i="34"/>
  <c r="W1971" i="34"/>
  <c r="Y1971" i="34"/>
  <c r="Z1971" i="34"/>
  <c r="N1972" i="34"/>
  <c r="O1972" i="34"/>
  <c r="W1972" i="34"/>
  <c r="Y1972" i="34"/>
  <c r="Z1972" i="34"/>
  <c r="N1973" i="34"/>
  <c r="O1973" i="34"/>
  <c r="W1973" i="34"/>
  <c r="Y1973" i="34"/>
  <c r="Z1973" i="34"/>
  <c r="N1974" i="34"/>
  <c r="O1974" i="34"/>
  <c r="W1974" i="34"/>
  <c r="Y1974" i="34"/>
  <c r="Z1974" i="34"/>
  <c r="N1975" i="34"/>
  <c r="O1975" i="34"/>
  <c r="W1975" i="34"/>
  <c r="Y1975" i="34"/>
  <c r="Z1975" i="34"/>
  <c r="N1976" i="34"/>
  <c r="O1976" i="34"/>
  <c r="W1976" i="34"/>
  <c r="Y1976" i="34"/>
  <c r="Z1976" i="34"/>
  <c r="N1977" i="34"/>
  <c r="O1977" i="34"/>
  <c r="W1977" i="34"/>
  <c r="Y1977" i="34"/>
  <c r="Z1977" i="34"/>
  <c r="N1978" i="34"/>
  <c r="O1978" i="34"/>
  <c r="W1978" i="34"/>
  <c r="Y1978" i="34"/>
  <c r="Z1978" i="34"/>
  <c r="N1979" i="34"/>
  <c r="O1979" i="34"/>
  <c r="W1979" i="34"/>
  <c r="Y1979" i="34"/>
  <c r="Z1979" i="34"/>
  <c r="N1980" i="34"/>
  <c r="O1980" i="34"/>
  <c r="W1980" i="34"/>
  <c r="Y1980" i="34"/>
  <c r="Z1980" i="34"/>
  <c r="N1981" i="34"/>
  <c r="O1981" i="34"/>
  <c r="W1981" i="34"/>
  <c r="Y1981" i="34"/>
  <c r="Z1981" i="34"/>
  <c r="N1982" i="34"/>
  <c r="O1982" i="34"/>
  <c r="W1982" i="34"/>
  <c r="Y1982" i="34"/>
  <c r="Z1982" i="34"/>
  <c r="N1983" i="34"/>
  <c r="O1983" i="34"/>
  <c r="W1983" i="34"/>
  <c r="Y1983" i="34"/>
  <c r="Z1983" i="34"/>
  <c r="N1984" i="34"/>
  <c r="O1984" i="34"/>
  <c r="W1984" i="34"/>
  <c r="Y1984" i="34"/>
  <c r="Z1984" i="34"/>
  <c r="N1985" i="34"/>
  <c r="O1985" i="34"/>
  <c r="W1985" i="34"/>
  <c r="Y1985" i="34"/>
  <c r="Z1985" i="34"/>
  <c r="N1986" i="34"/>
  <c r="O1986" i="34"/>
  <c r="W1986" i="34"/>
  <c r="Y1986" i="34"/>
  <c r="Z1986" i="34"/>
  <c r="N1987" i="34"/>
  <c r="O1987" i="34"/>
  <c r="W1987" i="34"/>
  <c r="Y1987" i="34"/>
  <c r="Z1987" i="34"/>
  <c r="N1988" i="34"/>
  <c r="O1988" i="34"/>
  <c r="W1988" i="34"/>
  <c r="Y1988" i="34"/>
  <c r="Z1988" i="34"/>
  <c r="N1989" i="34"/>
  <c r="O1989" i="34"/>
  <c r="W1989" i="34"/>
  <c r="Y1989" i="34"/>
  <c r="Z1989" i="34"/>
  <c r="N1990" i="34"/>
  <c r="O1990" i="34"/>
  <c r="W1990" i="34"/>
  <c r="Y1990" i="34"/>
  <c r="Z1990" i="34"/>
  <c r="N1991" i="34"/>
  <c r="O1991" i="34"/>
  <c r="W1991" i="34"/>
  <c r="Y1991" i="34"/>
  <c r="Z1991" i="34"/>
  <c r="N1992" i="34"/>
  <c r="O1992" i="34"/>
  <c r="W1992" i="34"/>
  <c r="Y1992" i="34"/>
  <c r="Z1992" i="34"/>
  <c r="N1993" i="34"/>
  <c r="O1993" i="34"/>
  <c r="W1993" i="34"/>
  <c r="Y1993" i="34"/>
  <c r="Z1993" i="34"/>
  <c r="N1994" i="34"/>
  <c r="O1994" i="34"/>
  <c r="W1994" i="34"/>
  <c r="Y1994" i="34"/>
  <c r="Z1994" i="34"/>
  <c r="N1995" i="34"/>
  <c r="O1995" i="34"/>
  <c r="W1995" i="34"/>
  <c r="Y1995" i="34"/>
  <c r="Z1995" i="34"/>
  <c r="N1996" i="34"/>
  <c r="O1996" i="34"/>
  <c r="W1996" i="34"/>
  <c r="Y1996" i="34"/>
  <c r="Z1996" i="34"/>
  <c r="N1997" i="34"/>
  <c r="O1997" i="34"/>
  <c r="W1997" i="34"/>
  <c r="Y1997" i="34"/>
  <c r="Z1997" i="34"/>
  <c r="N1998" i="34"/>
  <c r="O1998" i="34"/>
  <c r="W1998" i="34"/>
  <c r="Y1998" i="34"/>
  <c r="Z1998" i="34"/>
  <c r="N1999" i="34"/>
  <c r="O1999" i="34"/>
  <c r="W1999" i="34"/>
  <c r="Y1999" i="34"/>
  <c r="Z1999" i="34"/>
  <c r="N2000" i="34"/>
  <c r="O2000" i="34"/>
  <c r="W2000" i="34"/>
  <c r="Y2000" i="34"/>
  <c r="Z2000" i="34"/>
  <c r="N2001" i="34"/>
  <c r="O2001" i="34"/>
  <c r="W2001" i="34"/>
  <c r="Y2001" i="34"/>
  <c r="Z2001" i="34"/>
  <c r="N2002" i="34"/>
  <c r="O2002" i="34"/>
  <c r="W2002" i="34"/>
  <c r="Y2002" i="34"/>
  <c r="Z2002" i="34"/>
  <c r="N2003" i="34"/>
  <c r="O2003" i="34"/>
  <c r="W2003" i="34"/>
  <c r="Y2003" i="34"/>
  <c r="Z2003" i="34"/>
  <c r="N2004" i="34"/>
  <c r="O2004" i="34"/>
  <c r="W2004" i="34"/>
  <c r="Y2004" i="34"/>
  <c r="Z2004" i="34"/>
  <c r="N2005" i="34"/>
  <c r="O2005" i="34"/>
  <c r="W2005" i="34"/>
  <c r="Y2005" i="34"/>
  <c r="Z2005" i="34"/>
  <c r="N2006" i="34"/>
  <c r="O2006" i="34"/>
  <c r="W2006" i="34"/>
  <c r="Y2006" i="34"/>
  <c r="Z2006" i="34"/>
  <c r="N2007" i="34"/>
  <c r="O2007" i="34"/>
  <c r="W2007" i="34"/>
  <c r="Y2007" i="34"/>
  <c r="Z2007" i="34"/>
  <c r="N2008" i="34"/>
  <c r="O2008" i="34"/>
  <c r="W2008" i="34"/>
  <c r="Y2008" i="34"/>
  <c r="Z2008" i="34"/>
  <c r="N2009" i="34"/>
  <c r="O2009" i="34"/>
  <c r="W2009" i="34"/>
  <c r="Y2009" i="34"/>
  <c r="Z2009" i="34"/>
  <c r="N2010" i="34"/>
  <c r="O2010" i="34"/>
  <c r="W2010" i="34"/>
  <c r="Y2010" i="34"/>
  <c r="Z2010" i="34"/>
  <c r="N2011" i="34"/>
  <c r="O2011" i="34"/>
  <c r="W2011" i="34"/>
  <c r="Y2011" i="34"/>
  <c r="Z2011" i="34"/>
  <c r="N2012" i="34"/>
  <c r="O2012" i="34"/>
  <c r="W2012" i="34"/>
  <c r="Y2012" i="34"/>
  <c r="Z2012" i="34"/>
  <c r="N2013" i="34"/>
  <c r="O2013" i="34"/>
  <c r="W2013" i="34"/>
  <c r="Y2013" i="34"/>
  <c r="Z2013" i="34"/>
  <c r="N2014" i="34"/>
  <c r="O2014" i="34"/>
  <c r="W2014" i="34"/>
  <c r="Y2014" i="34"/>
  <c r="Z2014" i="34"/>
  <c r="N2015" i="34"/>
  <c r="O2015" i="34"/>
  <c r="W2015" i="34"/>
  <c r="Y2015" i="34"/>
  <c r="Z2015" i="34"/>
  <c r="N2016" i="34"/>
  <c r="O2016" i="34"/>
  <c r="W2016" i="34"/>
  <c r="Y2016" i="34"/>
  <c r="Z2016" i="34"/>
  <c r="N2017" i="34"/>
  <c r="O2017" i="34"/>
  <c r="W2017" i="34"/>
  <c r="Y2017" i="34"/>
  <c r="Z2017" i="34"/>
  <c r="N2018" i="34"/>
  <c r="O2018" i="34"/>
  <c r="W2018" i="34"/>
  <c r="Y2018" i="34"/>
  <c r="Z2018" i="34"/>
  <c r="N2019" i="34"/>
  <c r="O2019" i="34"/>
  <c r="W2019" i="34"/>
  <c r="Y2019" i="34"/>
  <c r="Z2019" i="34"/>
  <c r="N2020" i="34"/>
  <c r="O2020" i="34"/>
  <c r="W2020" i="34"/>
  <c r="Y2020" i="34"/>
  <c r="Z2020" i="34"/>
  <c r="N2021" i="34"/>
  <c r="O2021" i="34"/>
  <c r="W2021" i="34"/>
  <c r="Y2021" i="34"/>
  <c r="Z2021" i="34"/>
  <c r="N2022" i="34"/>
  <c r="O2022" i="34"/>
  <c r="W2022" i="34"/>
  <c r="Y2022" i="34"/>
  <c r="Z2022" i="34"/>
  <c r="N2023" i="34"/>
  <c r="O2023" i="34"/>
  <c r="W2023" i="34"/>
  <c r="Y2023" i="34"/>
  <c r="Z2023" i="34"/>
  <c r="N2024" i="34"/>
  <c r="O2024" i="34"/>
  <c r="W2024" i="34"/>
  <c r="Y2024" i="34"/>
  <c r="Z2024" i="34"/>
  <c r="N2025" i="34"/>
  <c r="O2025" i="34"/>
  <c r="W2025" i="34"/>
  <c r="Y2025" i="34"/>
  <c r="Z2025" i="34"/>
  <c r="N2026" i="34"/>
  <c r="O2026" i="34"/>
  <c r="W2026" i="34"/>
  <c r="Y2026" i="34"/>
  <c r="Z2026" i="34"/>
  <c r="N2027" i="34"/>
  <c r="O2027" i="34"/>
  <c r="W2027" i="34"/>
  <c r="Y2027" i="34"/>
  <c r="Z2027" i="34"/>
  <c r="N2028" i="34"/>
  <c r="O2028" i="34"/>
  <c r="W2028" i="34"/>
  <c r="Y2028" i="34"/>
  <c r="Z2028" i="34"/>
  <c r="N2029" i="34"/>
  <c r="O2029" i="34"/>
  <c r="W2029" i="34"/>
  <c r="Y2029" i="34"/>
  <c r="Z2029" i="34"/>
  <c r="N2030" i="34"/>
  <c r="O2030" i="34"/>
  <c r="W2030" i="34"/>
  <c r="Y2030" i="34"/>
  <c r="Z2030" i="34"/>
  <c r="N2031" i="34"/>
  <c r="O2031" i="34"/>
  <c r="W2031" i="34"/>
  <c r="Y2031" i="34"/>
  <c r="Z2031" i="34"/>
  <c r="N2032" i="34"/>
  <c r="O2032" i="34"/>
  <c r="W2032" i="34"/>
  <c r="Y2032" i="34"/>
  <c r="Z2032" i="34"/>
  <c r="N2033" i="34"/>
  <c r="O2033" i="34"/>
  <c r="W2033" i="34"/>
  <c r="Y2033" i="34"/>
  <c r="Z2033" i="34"/>
  <c r="N2034" i="34"/>
  <c r="O2034" i="34"/>
  <c r="W2034" i="34"/>
  <c r="Y2034" i="34"/>
  <c r="Z2034" i="34"/>
  <c r="N2035" i="34"/>
  <c r="O2035" i="34"/>
  <c r="W2035" i="34"/>
  <c r="Y2035" i="34"/>
  <c r="Z2035" i="34"/>
  <c r="N2036" i="34"/>
  <c r="O2036" i="34"/>
  <c r="W2036" i="34"/>
  <c r="Y2036" i="34"/>
  <c r="Z2036" i="34"/>
  <c r="N2037" i="34"/>
  <c r="O2037" i="34"/>
  <c r="W2037" i="34"/>
  <c r="Y2037" i="34"/>
  <c r="Z2037" i="34"/>
  <c r="N2038" i="34"/>
  <c r="O2038" i="34"/>
  <c r="W2038" i="34"/>
  <c r="Y2038" i="34"/>
  <c r="Z2038" i="34"/>
  <c r="N2039" i="34"/>
  <c r="O2039" i="34"/>
  <c r="W2039" i="34"/>
  <c r="Y2039" i="34"/>
  <c r="Z2039" i="34"/>
  <c r="N2040" i="34"/>
  <c r="O2040" i="34"/>
  <c r="W2040" i="34"/>
  <c r="Y2040" i="34"/>
  <c r="Z2040" i="34"/>
  <c r="N2041" i="34"/>
  <c r="O2041" i="34"/>
  <c r="W2041" i="34"/>
  <c r="Y2041" i="34"/>
  <c r="Z2041" i="34"/>
  <c r="N2042" i="34"/>
  <c r="O2042" i="34"/>
  <c r="W2042" i="34"/>
  <c r="Y2042" i="34"/>
  <c r="Z2042" i="34"/>
  <c r="N2043" i="34"/>
  <c r="O2043" i="34"/>
  <c r="W2043" i="34"/>
  <c r="Y2043" i="34"/>
  <c r="Z2043" i="34"/>
  <c r="N2044" i="34"/>
  <c r="O2044" i="34"/>
  <c r="S2044" i="34"/>
  <c r="T2044" i="34"/>
  <c r="U2044" i="34"/>
  <c r="W2044" i="34"/>
  <c r="Y2044" i="34"/>
  <c r="Z2044" i="34"/>
  <c r="N2045" i="34"/>
  <c r="O2045" i="34"/>
  <c r="S2045" i="34"/>
  <c r="T2045" i="34"/>
  <c r="U2045" i="34"/>
  <c r="W2045" i="34"/>
  <c r="Y2045" i="34"/>
  <c r="Z2045" i="34"/>
  <c r="N2046" i="34"/>
  <c r="O2046" i="34"/>
  <c r="S2046" i="34"/>
  <c r="T2046" i="34"/>
  <c r="U2046" i="34"/>
  <c r="W2046" i="34"/>
  <c r="Y2046" i="34"/>
  <c r="Z2046" i="34"/>
  <c r="N2047" i="34"/>
  <c r="O2047" i="34"/>
  <c r="S2047" i="34"/>
  <c r="T2047" i="34"/>
  <c r="U2047" i="34"/>
  <c r="W2047" i="34"/>
  <c r="Y2047" i="34"/>
  <c r="Z2047" i="34"/>
  <c r="N2048" i="34"/>
  <c r="O2048" i="34"/>
  <c r="S2048" i="34"/>
  <c r="T2048" i="34"/>
  <c r="U2048" i="34"/>
  <c r="W2048" i="34"/>
  <c r="Y2048" i="34"/>
  <c r="Z2048" i="34"/>
  <c r="N2049" i="34"/>
  <c r="O2049" i="34"/>
  <c r="S2049" i="34"/>
  <c r="T2049" i="34"/>
  <c r="U2049" i="34"/>
  <c r="W2049" i="34"/>
  <c r="Y2049" i="34"/>
  <c r="Z2049" i="34"/>
  <c r="N2050" i="34"/>
  <c r="O2050" i="34"/>
  <c r="S2050" i="34"/>
  <c r="T2050" i="34"/>
  <c r="U2050" i="34"/>
  <c r="W2050" i="34"/>
  <c r="Y2050" i="34"/>
  <c r="Z2050" i="34"/>
  <c r="N2051" i="34"/>
  <c r="O2051" i="34"/>
  <c r="S2051" i="34"/>
  <c r="T2051" i="34"/>
  <c r="U2051" i="34"/>
  <c r="W2051" i="34"/>
  <c r="Y2051" i="34"/>
  <c r="Z2051" i="34"/>
  <c r="N2052" i="34"/>
  <c r="O2052" i="34"/>
  <c r="S2052" i="34"/>
  <c r="T2052" i="34"/>
  <c r="U2052" i="34"/>
  <c r="W2052" i="34"/>
  <c r="Y2052" i="34"/>
  <c r="Z2052" i="34"/>
  <c r="N2053" i="34"/>
  <c r="O2053" i="34"/>
  <c r="S2053" i="34"/>
  <c r="T2053" i="34"/>
  <c r="U2053" i="34"/>
  <c r="W2053" i="34"/>
  <c r="Y2053" i="34"/>
  <c r="Z2053" i="34"/>
  <c r="N2054" i="34"/>
  <c r="O2054" i="34"/>
  <c r="S2054" i="34"/>
  <c r="T2054" i="34"/>
  <c r="U2054" i="34"/>
  <c r="W2054" i="34"/>
  <c r="Y2054" i="34"/>
  <c r="Z2054" i="34"/>
  <c r="N2055" i="34"/>
  <c r="O2055" i="34"/>
  <c r="S2055" i="34"/>
  <c r="T2055" i="34"/>
  <c r="U2055" i="34"/>
  <c r="W2055" i="34"/>
  <c r="Y2055" i="34"/>
  <c r="Z2055" i="34"/>
  <c r="N2056" i="34"/>
  <c r="O2056" i="34"/>
  <c r="S2056" i="34"/>
  <c r="T2056" i="34"/>
  <c r="U2056" i="34"/>
  <c r="W2056" i="34"/>
  <c r="Y2056" i="34"/>
  <c r="Z2056" i="34"/>
  <c r="N2057" i="34"/>
  <c r="O2057" i="34"/>
  <c r="S2057" i="34"/>
  <c r="T2057" i="34"/>
  <c r="U2057" i="34"/>
  <c r="W2057" i="34"/>
  <c r="Y2057" i="34"/>
  <c r="Z2057" i="34"/>
  <c r="N2058" i="34"/>
  <c r="O2058" i="34"/>
  <c r="S2058" i="34"/>
  <c r="T2058" i="34"/>
  <c r="U2058" i="34"/>
  <c r="W2058" i="34"/>
  <c r="Y2058" i="34"/>
  <c r="Z2058" i="34"/>
  <c r="N2059" i="34"/>
  <c r="O2059" i="34"/>
  <c r="S2059" i="34"/>
  <c r="T2059" i="34"/>
  <c r="U2059" i="34"/>
  <c r="W2059" i="34"/>
  <c r="Y2059" i="34"/>
  <c r="Z2059" i="34"/>
  <c r="N2060" i="34"/>
  <c r="O2060" i="34"/>
  <c r="S2060" i="34"/>
  <c r="T2060" i="34"/>
  <c r="U2060" i="34"/>
  <c r="W2060" i="34"/>
  <c r="Y2060" i="34"/>
  <c r="Z2060" i="34"/>
  <c r="N2061" i="34"/>
  <c r="O2061" i="34"/>
  <c r="S2061" i="34"/>
  <c r="T2061" i="34"/>
  <c r="U2061" i="34"/>
  <c r="W2061" i="34"/>
  <c r="Y2061" i="34"/>
  <c r="Z2061" i="34"/>
  <c r="N2062" i="34"/>
  <c r="O2062" i="34"/>
  <c r="S2062" i="34"/>
  <c r="T2062" i="34"/>
  <c r="U2062" i="34"/>
  <c r="W2062" i="34"/>
  <c r="Y2062" i="34"/>
  <c r="Z2062" i="34"/>
  <c r="N2063" i="34"/>
  <c r="O2063" i="34"/>
  <c r="S2063" i="34"/>
  <c r="T2063" i="34"/>
  <c r="U2063" i="34"/>
  <c r="W2063" i="34"/>
  <c r="Y2063" i="34"/>
  <c r="Z2063" i="34"/>
  <c r="N2064" i="34"/>
  <c r="O2064" i="34"/>
  <c r="S2064" i="34"/>
  <c r="T2064" i="34"/>
  <c r="U2064" i="34"/>
  <c r="W2064" i="34"/>
  <c r="Y2064" i="34"/>
  <c r="Z2064" i="34"/>
  <c r="N2065" i="34"/>
  <c r="O2065" i="34"/>
  <c r="S2065" i="34"/>
  <c r="T2065" i="34"/>
  <c r="U2065" i="34"/>
  <c r="W2065" i="34"/>
  <c r="Y2065" i="34"/>
  <c r="Z2065" i="34"/>
  <c r="N2066" i="34"/>
  <c r="O2066" i="34"/>
  <c r="S2066" i="34"/>
  <c r="T2066" i="34"/>
  <c r="U2066" i="34"/>
  <c r="W2066" i="34"/>
  <c r="Y2066" i="34"/>
  <c r="Z2066" i="34"/>
  <c r="N2067" i="34"/>
  <c r="O2067" i="34"/>
  <c r="S2067" i="34"/>
  <c r="T2067" i="34"/>
  <c r="U2067" i="34"/>
  <c r="W2067" i="34"/>
  <c r="Y2067" i="34"/>
  <c r="Z2067" i="34"/>
  <c r="N2068" i="34"/>
  <c r="O2068" i="34"/>
  <c r="S2068" i="34"/>
  <c r="T2068" i="34"/>
  <c r="U2068" i="34"/>
  <c r="W2068" i="34"/>
  <c r="Y2068" i="34"/>
  <c r="Z2068" i="34"/>
  <c r="N2069" i="34"/>
  <c r="O2069" i="34"/>
  <c r="S2069" i="34"/>
  <c r="T2069" i="34"/>
  <c r="U2069" i="34"/>
  <c r="W2069" i="34"/>
  <c r="Y2069" i="34"/>
  <c r="Z2069" i="34"/>
  <c r="N2070" i="34"/>
  <c r="O2070" i="34"/>
  <c r="S2070" i="34"/>
  <c r="T2070" i="34"/>
  <c r="U2070" i="34"/>
  <c r="W2070" i="34"/>
  <c r="Y2070" i="34"/>
  <c r="Z2070" i="34"/>
  <c r="N2071" i="34"/>
  <c r="O2071" i="34"/>
  <c r="S2071" i="34"/>
  <c r="T2071" i="34"/>
  <c r="U2071" i="34"/>
  <c r="W2071" i="34"/>
  <c r="Y2071" i="34"/>
  <c r="Z2071" i="34"/>
  <c r="N2072" i="34"/>
  <c r="O2072" i="34"/>
  <c r="S2072" i="34"/>
  <c r="T2072" i="34"/>
  <c r="U2072" i="34"/>
  <c r="W2072" i="34"/>
  <c r="Y2072" i="34"/>
  <c r="Z2072" i="34"/>
  <c r="N2073" i="34"/>
  <c r="O2073" i="34"/>
  <c r="S2073" i="34"/>
  <c r="T2073" i="34"/>
  <c r="U2073" i="34"/>
  <c r="W2073" i="34"/>
  <c r="Y2073" i="34"/>
  <c r="Z2073" i="34"/>
  <c r="N2074" i="34"/>
  <c r="O2074" i="34"/>
  <c r="S2074" i="34"/>
  <c r="T2074" i="34"/>
  <c r="U2074" i="34"/>
  <c r="W2074" i="34"/>
  <c r="Y2074" i="34"/>
  <c r="Z2074" i="34"/>
  <c r="N2075" i="34"/>
  <c r="O2075" i="34"/>
  <c r="S2075" i="34"/>
  <c r="T2075" i="34"/>
  <c r="U2075" i="34"/>
  <c r="W2075" i="34"/>
  <c r="Y2075" i="34"/>
  <c r="Z2075" i="34"/>
  <c r="N2076" i="34"/>
  <c r="O2076" i="34"/>
  <c r="S2076" i="34"/>
  <c r="T2076" i="34"/>
  <c r="U2076" i="34"/>
  <c r="W2076" i="34"/>
  <c r="Y2076" i="34"/>
  <c r="Z2076" i="34"/>
  <c r="N2077" i="34"/>
  <c r="O2077" i="34"/>
  <c r="S2077" i="34"/>
  <c r="T2077" i="34"/>
  <c r="U2077" i="34"/>
  <c r="W2077" i="34"/>
  <c r="Y2077" i="34"/>
  <c r="Z2077" i="34"/>
  <c r="N2078" i="34"/>
  <c r="O2078" i="34"/>
  <c r="S2078" i="34"/>
  <c r="T2078" i="34"/>
  <c r="U2078" i="34"/>
  <c r="W2078" i="34"/>
  <c r="Y2078" i="34"/>
  <c r="Z2078" i="34"/>
  <c r="N2079" i="34"/>
  <c r="O2079" i="34"/>
  <c r="S2079" i="34"/>
  <c r="T2079" i="34"/>
  <c r="U2079" i="34"/>
  <c r="W2079" i="34"/>
  <c r="Y2079" i="34"/>
  <c r="Z2079" i="34"/>
  <c r="N2080" i="34"/>
  <c r="O2080" i="34"/>
  <c r="S2080" i="34"/>
  <c r="T2080" i="34"/>
  <c r="U2080" i="34"/>
  <c r="W2080" i="34"/>
  <c r="Y2080" i="34"/>
  <c r="Z2080" i="34"/>
  <c r="N2081" i="34"/>
  <c r="O2081" i="34"/>
  <c r="S2081" i="34"/>
  <c r="T2081" i="34"/>
  <c r="U2081" i="34"/>
  <c r="W2081" i="34"/>
  <c r="Y2081" i="34"/>
  <c r="Z2081" i="34"/>
  <c r="N2082" i="34"/>
  <c r="O2082" i="34"/>
  <c r="S2082" i="34"/>
  <c r="T2082" i="34"/>
  <c r="U2082" i="34"/>
  <c r="W2082" i="34"/>
  <c r="Y2082" i="34"/>
  <c r="Z2082" i="34"/>
  <c r="N2083" i="34"/>
  <c r="O2083" i="34"/>
  <c r="S2083" i="34"/>
  <c r="T2083" i="34"/>
  <c r="U2083" i="34"/>
  <c r="W2083" i="34"/>
  <c r="Y2083" i="34"/>
  <c r="Z2083" i="34"/>
  <c r="N2084" i="34"/>
  <c r="O2084" i="34"/>
  <c r="S2084" i="34"/>
  <c r="T2084" i="34"/>
  <c r="U2084" i="34"/>
  <c r="W2084" i="34"/>
  <c r="Y2084" i="34"/>
  <c r="Z2084" i="34"/>
  <c r="N2085" i="34"/>
  <c r="O2085" i="34"/>
  <c r="S2085" i="34"/>
  <c r="T2085" i="34"/>
  <c r="U2085" i="34"/>
  <c r="W2085" i="34"/>
  <c r="Y2085" i="34"/>
  <c r="Z2085" i="34"/>
  <c r="N2086" i="34"/>
  <c r="O2086" i="34"/>
  <c r="S2086" i="34"/>
  <c r="T2086" i="34"/>
  <c r="U2086" i="34"/>
  <c r="W2086" i="34"/>
  <c r="Y2086" i="34"/>
  <c r="Z2086" i="34"/>
  <c r="N2087" i="34"/>
  <c r="O2087" i="34"/>
  <c r="S2087" i="34"/>
  <c r="T2087" i="34"/>
  <c r="U2087" i="34"/>
  <c r="W2087" i="34"/>
  <c r="Y2087" i="34"/>
  <c r="Z2087" i="34"/>
  <c r="N2088" i="34"/>
  <c r="O2088" i="34"/>
  <c r="S2088" i="34"/>
  <c r="T2088" i="34"/>
  <c r="U2088" i="34"/>
  <c r="W2088" i="34"/>
  <c r="Y2088" i="34"/>
  <c r="Z2088" i="34"/>
  <c r="N2089" i="34"/>
  <c r="O2089" i="34"/>
  <c r="S2089" i="34"/>
  <c r="T2089" i="34"/>
  <c r="U2089" i="34"/>
  <c r="W2089" i="34"/>
  <c r="Y2089" i="34"/>
  <c r="Z2089" i="34"/>
  <c r="N2090" i="34"/>
  <c r="O2090" i="34"/>
  <c r="S2090" i="34"/>
  <c r="T2090" i="34"/>
  <c r="U2090" i="34"/>
  <c r="W2090" i="34"/>
  <c r="Y2090" i="34"/>
  <c r="Z2090" i="34"/>
  <c r="N2091" i="34"/>
  <c r="O2091" i="34"/>
  <c r="S2091" i="34"/>
  <c r="T2091" i="34"/>
  <c r="U2091" i="34"/>
  <c r="W2091" i="34"/>
  <c r="Y2091" i="34"/>
  <c r="Z2091" i="34"/>
  <c r="N2092" i="34"/>
  <c r="O2092" i="34"/>
  <c r="S2092" i="34"/>
  <c r="T2092" i="34"/>
  <c r="U2092" i="34"/>
  <c r="W2092" i="34"/>
  <c r="Y2092" i="34"/>
  <c r="Z2092" i="34"/>
  <c r="N2093" i="34"/>
  <c r="O2093" i="34"/>
  <c r="S2093" i="34"/>
  <c r="T2093" i="34"/>
  <c r="U2093" i="34"/>
  <c r="W2093" i="34"/>
  <c r="Y2093" i="34"/>
  <c r="Z2093" i="34"/>
  <c r="N2094" i="34"/>
  <c r="O2094" i="34"/>
  <c r="S2094" i="34"/>
  <c r="T2094" i="34"/>
  <c r="U2094" i="34"/>
  <c r="W2094" i="34"/>
  <c r="Y2094" i="34"/>
  <c r="Z2094" i="34"/>
  <c r="N2095" i="34"/>
  <c r="O2095" i="34"/>
  <c r="S2095" i="34"/>
  <c r="T2095" i="34"/>
  <c r="U2095" i="34"/>
  <c r="W2095" i="34"/>
  <c r="Y2095" i="34"/>
  <c r="Z2095" i="34"/>
  <c r="N2096" i="34"/>
  <c r="O2096" i="34"/>
  <c r="S2096" i="34"/>
  <c r="T2096" i="34"/>
  <c r="U2096" i="34"/>
  <c r="W2096" i="34"/>
  <c r="Y2096" i="34"/>
  <c r="Z2096" i="34"/>
  <c r="N2097" i="34"/>
  <c r="O2097" i="34"/>
  <c r="S2097" i="34"/>
  <c r="T2097" i="34"/>
  <c r="U2097" i="34"/>
  <c r="W2097" i="34"/>
  <c r="Y2097" i="34"/>
  <c r="Z2097" i="34"/>
  <c r="N2098" i="34"/>
  <c r="O2098" i="34"/>
  <c r="S2098" i="34"/>
  <c r="T2098" i="34"/>
  <c r="U2098" i="34"/>
  <c r="W2098" i="34"/>
  <c r="Y2098" i="34"/>
  <c r="Z2098" i="34"/>
  <c r="N2099" i="34"/>
  <c r="O2099" i="34"/>
  <c r="S2099" i="34"/>
  <c r="T2099" i="34"/>
  <c r="U2099" i="34"/>
  <c r="W2099" i="34"/>
  <c r="Y2099" i="34"/>
  <c r="Z2099" i="34"/>
  <c r="N2100" i="34"/>
  <c r="O2100" i="34"/>
  <c r="S2100" i="34"/>
  <c r="T2100" i="34"/>
  <c r="U2100" i="34"/>
  <c r="W2100" i="34"/>
  <c r="Y2100" i="34"/>
  <c r="Z2100" i="34"/>
  <c r="N2101" i="34"/>
  <c r="O2101" i="34"/>
  <c r="S2101" i="34"/>
  <c r="T2101" i="34"/>
  <c r="U2101" i="34"/>
  <c r="W2101" i="34"/>
  <c r="Y2101" i="34"/>
  <c r="Z2101" i="34"/>
  <c r="N2102" i="34"/>
  <c r="O2102" i="34"/>
  <c r="S2102" i="34"/>
  <c r="T2102" i="34"/>
  <c r="U2102" i="34"/>
  <c r="W2102" i="34"/>
  <c r="Y2102" i="34"/>
  <c r="Z2102" i="34"/>
  <c r="N2103" i="34"/>
  <c r="O2103" i="34"/>
  <c r="S2103" i="34"/>
  <c r="T2103" i="34"/>
  <c r="U2103" i="34"/>
  <c r="W2103" i="34"/>
  <c r="Y2103" i="34"/>
  <c r="Z2103" i="34"/>
  <c r="N2104" i="34"/>
  <c r="O2104" i="34"/>
  <c r="S2104" i="34"/>
  <c r="T2104" i="34"/>
  <c r="U2104" i="34"/>
  <c r="W2104" i="34"/>
  <c r="Y2104" i="34"/>
  <c r="Z2104" i="34"/>
  <c r="N2105" i="34"/>
  <c r="O2105" i="34"/>
  <c r="S2105" i="34"/>
  <c r="T2105" i="34"/>
  <c r="U2105" i="34"/>
  <c r="W2105" i="34"/>
  <c r="Y2105" i="34"/>
  <c r="Z2105" i="34"/>
  <c r="N2106" i="34"/>
  <c r="O2106" i="34"/>
  <c r="S2106" i="34"/>
  <c r="T2106" i="34"/>
  <c r="U2106" i="34"/>
  <c r="W2106" i="34"/>
  <c r="Y2106" i="34"/>
  <c r="Z2106" i="34"/>
  <c r="N2107" i="34"/>
  <c r="O2107" i="34"/>
  <c r="S2107" i="34"/>
  <c r="T2107" i="34"/>
  <c r="U2107" i="34"/>
  <c r="W2107" i="34"/>
  <c r="Y2107" i="34"/>
  <c r="Z2107" i="34"/>
  <c r="N2108" i="34"/>
  <c r="O2108" i="34"/>
  <c r="S2108" i="34"/>
  <c r="T2108" i="34"/>
  <c r="U2108" i="34"/>
  <c r="W2108" i="34"/>
  <c r="Y2108" i="34"/>
  <c r="Z2108" i="34"/>
  <c r="N2109" i="34"/>
  <c r="O2109" i="34"/>
  <c r="S2109" i="34"/>
  <c r="T2109" i="34"/>
  <c r="U2109" i="34"/>
  <c r="W2109" i="34"/>
  <c r="Y2109" i="34"/>
  <c r="Z2109" i="34"/>
  <c r="N2110" i="34"/>
  <c r="O2110" i="34"/>
  <c r="S2110" i="34"/>
  <c r="T2110" i="34"/>
  <c r="U2110" i="34"/>
  <c r="W2110" i="34"/>
  <c r="Y2110" i="34"/>
  <c r="Z2110" i="34"/>
  <c r="N2111" i="34"/>
  <c r="O2111" i="34"/>
  <c r="S2111" i="34"/>
  <c r="T2111" i="34"/>
  <c r="U2111" i="34"/>
  <c r="W2111" i="34"/>
  <c r="Y2111" i="34"/>
  <c r="Z2111" i="34"/>
  <c r="N2112" i="34"/>
  <c r="O2112" i="34"/>
  <c r="S2112" i="34"/>
  <c r="T2112" i="34"/>
  <c r="U2112" i="34"/>
  <c r="W2112" i="34"/>
  <c r="Y2112" i="34"/>
  <c r="Z2112" i="34"/>
  <c r="N2113" i="34"/>
  <c r="O2113" i="34"/>
  <c r="S2113" i="34"/>
  <c r="T2113" i="34"/>
  <c r="U2113" i="34"/>
  <c r="W2113" i="34"/>
  <c r="Y2113" i="34"/>
  <c r="Z2113" i="34"/>
  <c r="N2114" i="34"/>
  <c r="O2114" i="34"/>
  <c r="S2114" i="34"/>
  <c r="T2114" i="34"/>
  <c r="U2114" i="34"/>
  <c r="W2114" i="34"/>
  <c r="Y2114" i="34"/>
  <c r="Z2114" i="34"/>
  <c r="N2115" i="34"/>
  <c r="O2115" i="34"/>
  <c r="S2115" i="34"/>
  <c r="T2115" i="34"/>
  <c r="U2115" i="34"/>
  <c r="W2115" i="34"/>
  <c r="Y2115" i="34"/>
  <c r="Z2115" i="34"/>
  <c r="N2116" i="34"/>
  <c r="O2116" i="34"/>
  <c r="S2116" i="34"/>
  <c r="T2116" i="34"/>
  <c r="U2116" i="34"/>
  <c r="W2116" i="34"/>
  <c r="Y2116" i="34"/>
  <c r="Z2116" i="34"/>
  <c r="N2117" i="34"/>
  <c r="O2117" i="34"/>
  <c r="S2117" i="34"/>
  <c r="T2117" i="34"/>
  <c r="U2117" i="34"/>
  <c r="W2117" i="34"/>
  <c r="Y2117" i="34"/>
  <c r="Z2117" i="34"/>
  <c r="N2118" i="34"/>
  <c r="O2118" i="34"/>
  <c r="S2118" i="34"/>
  <c r="T2118" i="34"/>
  <c r="U2118" i="34"/>
  <c r="W2118" i="34"/>
  <c r="Y2118" i="34"/>
  <c r="Z2118" i="34"/>
  <c r="N2119" i="34"/>
  <c r="O2119" i="34"/>
  <c r="S2119" i="34"/>
  <c r="T2119" i="34"/>
  <c r="U2119" i="34"/>
  <c r="W2119" i="34"/>
  <c r="Y2119" i="34"/>
  <c r="Z2119" i="34"/>
  <c r="N2120" i="34"/>
  <c r="O2120" i="34"/>
  <c r="S2120" i="34"/>
  <c r="T2120" i="34"/>
  <c r="U2120" i="34"/>
  <c r="W2120" i="34"/>
  <c r="Y2120" i="34"/>
  <c r="Z2120" i="34"/>
  <c r="N2121" i="34"/>
  <c r="O2121" i="34"/>
  <c r="S2121" i="34"/>
  <c r="T2121" i="34"/>
  <c r="U2121" i="34"/>
  <c r="W2121" i="34"/>
  <c r="Y2121" i="34"/>
  <c r="Z2121" i="34"/>
  <c r="N2122" i="34"/>
  <c r="O2122" i="34"/>
  <c r="S2122" i="34"/>
  <c r="T2122" i="34"/>
  <c r="U2122" i="34"/>
  <c r="W2122" i="34"/>
  <c r="Y2122" i="34"/>
  <c r="Z2122" i="34"/>
  <c r="N2123" i="34"/>
  <c r="O2123" i="34"/>
  <c r="S2123" i="34"/>
  <c r="T2123" i="34"/>
  <c r="U2123" i="34"/>
  <c r="W2123" i="34"/>
  <c r="Y2123" i="34"/>
  <c r="Z2123" i="34"/>
  <c r="N2124" i="34"/>
  <c r="O2124" i="34"/>
  <c r="S2124" i="34"/>
  <c r="T2124" i="34"/>
  <c r="U2124" i="34"/>
  <c r="W2124" i="34"/>
  <c r="Y2124" i="34"/>
  <c r="Z2124" i="34"/>
  <c r="N2125" i="34"/>
  <c r="O2125" i="34"/>
  <c r="S2125" i="34"/>
  <c r="T2125" i="34"/>
  <c r="U2125" i="34"/>
  <c r="W2125" i="34"/>
  <c r="Y2125" i="34"/>
  <c r="Z2125" i="34"/>
  <c r="N2126" i="34"/>
  <c r="O2126" i="34"/>
  <c r="S2126" i="34"/>
  <c r="T2126" i="34"/>
  <c r="U2126" i="34"/>
  <c r="W2126" i="34"/>
  <c r="Y2126" i="34"/>
  <c r="Z2126" i="34"/>
  <c r="N2127" i="34"/>
  <c r="O2127" i="34"/>
  <c r="S2127" i="34"/>
  <c r="T2127" i="34"/>
  <c r="U2127" i="34"/>
  <c r="W2127" i="34"/>
  <c r="Y2127" i="34"/>
  <c r="Z2127" i="34"/>
  <c r="N2128" i="34"/>
  <c r="O2128" i="34"/>
  <c r="S2128" i="34"/>
  <c r="T2128" i="34"/>
  <c r="U2128" i="34"/>
  <c r="W2128" i="34"/>
  <c r="Y2128" i="34"/>
  <c r="Z2128" i="34"/>
  <c r="N2129" i="34"/>
  <c r="O2129" i="34"/>
  <c r="S2129" i="34"/>
  <c r="T2129" i="34"/>
  <c r="U2129" i="34"/>
  <c r="W2129" i="34"/>
  <c r="Y2129" i="34"/>
  <c r="Z2129" i="34"/>
  <c r="N2130" i="34"/>
  <c r="O2130" i="34"/>
  <c r="S2130" i="34"/>
  <c r="T2130" i="34"/>
  <c r="U2130" i="34"/>
  <c r="W2130" i="34"/>
  <c r="Y2130" i="34"/>
  <c r="Z2130" i="34"/>
  <c r="N2131" i="34"/>
  <c r="O2131" i="34"/>
  <c r="S2131" i="34"/>
  <c r="T2131" i="34"/>
  <c r="U2131" i="34"/>
  <c r="W2131" i="34"/>
  <c r="Y2131" i="34"/>
  <c r="Z2131" i="34"/>
  <c r="N2132" i="34"/>
  <c r="O2132" i="34"/>
  <c r="S2132" i="34"/>
  <c r="T2132" i="34"/>
  <c r="U2132" i="34"/>
  <c r="W2132" i="34"/>
  <c r="Y2132" i="34"/>
  <c r="Z2132" i="34"/>
  <c r="N2133" i="34"/>
  <c r="O2133" i="34"/>
  <c r="S2133" i="34"/>
  <c r="T2133" i="34"/>
  <c r="U2133" i="34"/>
  <c r="W2133" i="34"/>
  <c r="Y2133" i="34"/>
  <c r="Z2133" i="34"/>
  <c r="N2134" i="34"/>
  <c r="O2134" i="34"/>
  <c r="S2134" i="34"/>
  <c r="T2134" i="34"/>
  <c r="U2134" i="34"/>
  <c r="W2134" i="34"/>
  <c r="Y2134" i="34"/>
  <c r="Z2134" i="34"/>
  <c r="N2135" i="34"/>
  <c r="O2135" i="34"/>
  <c r="S2135" i="34"/>
  <c r="T2135" i="34"/>
  <c r="U2135" i="34"/>
  <c r="W2135" i="34"/>
  <c r="Y2135" i="34"/>
  <c r="Z2135" i="34"/>
  <c r="N2136" i="34"/>
  <c r="O2136" i="34"/>
  <c r="S2136" i="34"/>
  <c r="T2136" i="34"/>
  <c r="U2136" i="34"/>
  <c r="W2136" i="34"/>
  <c r="Y2136" i="34"/>
  <c r="Z2136" i="34"/>
  <c r="N2137" i="34"/>
  <c r="O2137" i="34"/>
  <c r="S2137" i="34"/>
  <c r="T2137" i="34"/>
  <c r="U2137" i="34"/>
  <c r="W2137" i="34"/>
  <c r="Y2137" i="34"/>
  <c r="Z2137" i="34"/>
  <c r="N2138" i="34"/>
  <c r="O2138" i="34"/>
  <c r="S2138" i="34"/>
  <c r="T2138" i="34"/>
  <c r="U2138" i="34"/>
  <c r="W2138" i="34"/>
  <c r="Y2138" i="34"/>
  <c r="Z2138" i="34"/>
  <c r="N2139" i="34"/>
  <c r="O2139" i="34"/>
  <c r="S2139" i="34"/>
  <c r="T2139" i="34"/>
  <c r="U2139" i="34"/>
  <c r="W2139" i="34"/>
  <c r="Y2139" i="34"/>
  <c r="Z2139" i="34"/>
  <c r="N2140" i="34"/>
  <c r="O2140" i="34"/>
  <c r="S2140" i="34"/>
  <c r="T2140" i="34"/>
  <c r="U2140" i="34"/>
  <c r="W2140" i="34"/>
  <c r="Y2140" i="34"/>
  <c r="Z2140" i="34"/>
  <c r="N2141" i="34"/>
  <c r="O2141" i="34"/>
  <c r="S2141" i="34"/>
  <c r="T2141" i="34"/>
  <c r="U2141" i="34"/>
  <c r="W2141" i="34"/>
  <c r="Y2141" i="34"/>
  <c r="Z2141" i="34"/>
  <c r="N2142" i="34"/>
  <c r="O2142" i="34"/>
  <c r="S2142" i="34"/>
  <c r="T2142" i="34"/>
  <c r="U2142" i="34"/>
  <c r="W2142" i="34"/>
  <c r="Y2142" i="34"/>
  <c r="Z2142" i="34"/>
  <c r="N2143" i="34"/>
  <c r="O2143" i="34"/>
  <c r="S2143" i="34"/>
  <c r="T2143" i="34"/>
  <c r="U2143" i="34"/>
  <c r="W2143" i="34"/>
  <c r="Y2143" i="34"/>
  <c r="Z2143" i="34"/>
  <c r="N2144" i="34"/>
  <c r="O2144" i="34"/>
  <c r="S2144" i="34"/>
  <c r="T2144" i="34"/>
  <c r="U2144" i="34"/>
  <c r="W2144" i="34"/>
  <c r="Y2144" i="34"/>
  <c r="Z2144" i="34"/>
  <c r="N2145" i="34"/>
  <c r="O2145" i="34"/>
  <c r="S2145" i="34"/>
  <c r="T2145" i="34"/>
  <c r="U2145" i="34"/>
  <c r="W2145" i="34"/>
  <c r="Y2145" i="34"/>
  <c r="Z2145" i="34"/>
  <c r="N2146" i="34"/>
  <c r="O2146" i="34"/>
  <c r="S2146" i="34"/>
  <c r="T2146" i="34"/>
  <c r="U2146" i="34"/>
  <c r="W2146" i="34"/>
  <c r="Y2146" i="34"/>
  <c r="Z2146" i="34"/>
  <c r="N2147" i="34"/>
  <c r="O2147" i="34"/>
  <c r="S2147" i="34"/>
  <c r="T2147" i="34"/>
  <c r="U2147" i="34"/>
  <c r="W2147" i="34"/>
  <c r="Y2147" i="34"/>
  <c r="Z2147" i="34"/>
  <c r="N2148" i="34"/>
  <c r="O2148" i="34"/>
  <c r="S2148" i="34"/>
  <c r="T2148" i="34"/>
  <c r="U2148" i="34"/>
  <c r="W2148" i="34"/>
  <c r="Y2148" i="34"/>
  <c r="Z2148" i="34"/>
  <c r="N2149" i="34"/>
  <c r="O2149" i="34"/>
  <c r="S2149" i="34"/>
  <c r="T2149" i="34"/>
  <c r="U2149" i="34"/>
  <c r="W2149" i="34"/>
  <c r="Y2149" i="34"/>
  <c r="Z2149" i="34"/>
  <c r="N2150" i="34"/>
  <c r="O2150" i="34"/>
  <c r="S2150" i="34"/>
  <c r="T2150" i="34"/>
  <c r="U2150" i="34"/>
  <c r="W2150" i="34"/>
  <c r="Y2150" i="34"/>
  <c r="Z2150" i="34"/>
  <c r="N2151" i="34"/>
  <c r="O2151" i="34"/>
  <c r="S2151" i="34"/>
  <c r="T2151" i="34"/>
  <c r="U2151" i="34"/>
  <c r="W2151" i="34"/>
  <c r="Y2151" i="34"/>
  <c r="Z2151" i="34"/>
  <c r="N2152" i="34"/>
  <c r="O2152" i="34"/>
  <c r="S2152" i="34"/>
  <c r="T2152" i="34"/>
  <c r="U2152" i="34"/>
  <c r="W2152" i="34"/>
  <c r="Y2152" i="34"/>
  <c r="Z2152" i="34"/>
  <c r="N2153" i="34"/>
  <c r="O2153" i="34"/>
  <c r="S2153" i="34"/>
  <c r="T2153" i="34"/>
  <c r="U2153" i="34"/>
  <c r="W2153" i="34"/>
  <c r="Y2153" i="34"/>
  <c r="Z2153" i="34"/>
  <c r="N2154" i="34"/>
  <c r="O2154" i="34"/>
  <c r="S2154" i="34"/>
  <c r="T2154" i="34"/>
  <c r="U2154" i="34"/>
  <c r="W2154" i="34"/>
  <c r="Y2154" i="34"/>
  <c r="Z2154" i="34"/>
  <c r="N2155" i="34"/>
  <c r="O2155" i="34"/>
  <c r="S2155" i="34"/>
  <c r="T2155" i="34"/>
  <c r="U2155" i="34"/>
  <c r="W2155" i="34"/>
  <c r="Y2155" i="34"/>
  <c r="Z2155" i="34"/>
  <c r="N2156" i="34"/>
  <c r="O2156" i="34"/>
  <c r="S2156" i="34"/>
  <c r="T2156" i="34"/>
  <c r="U2156" i="34"/>
  <c r="W2156" i="34"/>
  <c r="Y2156" i="34"/>
  <c r="Z2156" i="34"/>
  <c r="N2157" i="34"/>
  <c r="O2157" i="34"/>
  <c r="S2157" i="34"/>
  <c r="T2157" i="34"/>
  <c r="U2157" i="34"/>
  <c r="W2157" i="34"/>
  <c r="Y2157" i="34"/>
  <c r="Z2157" i="34"/>
  <c r="N2158" i="34"/>
  <c r="O2158" i="34"/>
  <c r="S2158" i="34"/>
  <c r="T2158" i="34"/>
  <c r="U2158" i="34"/>
  <c r="W2158" i="34"/>
  <c r="Y2158" i="34"/>
  <c r="Z2158" i="34"/>
  <c r="N2159" i="34"/>
  <c r="O2159" i="34"/>
  <c r="S2159" i="34"/>
  <c r="T2159" i="34"/>
  <c r="U2159" i="34"/>
  <c r="W2159" i="34"/>
  <c r="Y2159" i="34"/>
  <c r="Z2159" i="34"/>
  <c r="N2160" i="34"/>
  <c r="O2160" i="34"/>
  <c r="S2160" i="34"/>
  <c r="T2160" i="34"/>
  <c r="U2160" i="34"/>
  <c r="W2160" i="34"/>
  <c r="Y2160" i="34"/>
  <c r="Z2160" i="34"/>
  <c r="N2161" i="34"/>
  <c r="O2161" i="34"/>
  <c r="S2161" i="34"/>
  <c r="T2161" i="34"/>
  <c r="U2161" i="34"/>
  <c r="W2161" i="34"/>
  <c r="Y2161" i="34"/>
  <c r="Z2161" i="34"/>
  <c r="N2162" i="34"/>
  <c r="O2162" i="34"/>
  <c r="S2162" i="34"/>
  <c r="T2162" i="34"/>
  <c r="U2162" i="34"/>
  <c r="W2162" i="34"/>
  <c r="Y2162" i="34"/>
  <c r="Z2162" i="34"/>
  <c r="N2163" i="34"/>
  <c r="O2163" i="34"/>
  <c r="S2163" i="34"/>
  <c r="T2163" i="34"/>
  <c r="U2163" i="34"/>
  <c r="W2163" i="34"/>
  <c r="Y2163" i="34"/>
  <c r="Z2163" i="34"/>
  <c r="N2164" i="34"/>
  <c r="O2164" i="34"/>
  <c r="S2164" i="34"/>
  <c r="T2164" i="34"/>
  <c r="U2164" i="34"/>
  <c r="W2164" i="34"/>
  <c r="Y2164" i="34"/>
  <c r="Z2164" i="34"/>
  <c r="N2165" i="34"/>
  <c r="O2165" i="34"/>
  <c r="S2165" i="34"/>
  <c r="T2165" i="34"/>
  <c r="U2165" i="34"/>
  <c r="W2165" i="34"/>
  <c r="Y2165" i="34"/>
  <c r="Z2165" i="34"/>
  <c r="N2166" i="34"/>
  <c r="O2166" i="34"/>
  <c r="S2166" i="34"/>
  <c r="T2166" i="34"/>
  <c r="U2166" i="34"/>
  <c r="W2166" i="34"/>
  <c r="Y2166" i="34"/>
  <c r="Z2166" i="34"/>
  <c r="N2167" i="34"/>
  <c r="O2167" i="34"/>
  <c r="S2167" i="34"/>
  <c r="T2167" i="34"/>
  <c r="U2167" i="34"/>
  <c r="W2167" i="34"/>
  <c r="Y2167" i="34"/>
  <c r="Z2167" i="34"/>
  <c r="N2168" i="34"/>
  <c r="O2168" i="34"/>
  <c r="S2168" i="34"/>
  <c r="T2168" i="34"/>
  <c r="U2168" i="34"/>
  <c r="W2168" i="34"/>
  <c r="Y2168" i="34"/>
  <c r="Z2168" i="34"/>
  <c r="N2169" i="34"/>
  <c r="O2169" i="34"/>
  <c r="S2169" i="34"/>
  <c r="T2169" i="34"/>
  <c r="U2169" i="34"/>
  <c r="W2169" i="34"/>
  <c r="Y2169" i="34"/>
  <c r="Z2169" i="34"/>
  <c r="N2170" i="34"/>
  <c r="O2170" i="34"/>
  <c r="S2170" i="34"/>
  <c r="T2170" i="34"/>
  <c r="U2170" i="34"/>
  <c r="W2170" i="34"/>
  <c r="Y2170" i="34"/>
  <c r="Z2170" i="34"/>
  <c r="N2171" i="34"/>
  <c r="O2171" i="34"/>
  <c r="S2171" i="34"/>
  <c r="T2171" i="34"/>
  <c r="U2171" i="34"/>
  <c r="W2171" i="34"/>
  <c r="Y2171" i="34"/>
  <c r="Z2171" i="34"/>
  <c r="N2172" i="34"/>
  <c r="O2172" i="34"/>
  <c r="S2172" i="34"/>
  <c r="T2172" i="34"/>
  <c r="U2172" i="34"/>
  <c r="W2172" i="34"/>
  <c r="Y2172" i="34"/>
  <c r="Z2172" i="34"/>
  <c r="N2173" i="34"/>
  <c r="O2173" i="34"/>
  <c r="S2173" i="34"/>
  <c r="T2173" i="34"/>
  <c r="U2173" i="34"/>
  <c r="W2173" i="34"/>
  <c r="Y2173" i="34"/>
  <c r="Z2173" i="34"/>
  <c r="N2174" i="34"/>
  <c r="O2174" i="34"/>
  <c r="S2174" i="34"/>
  <c r="T2174" i="34"/>
  <c r="U2174" i="34"/>
  <c r="W2174" i="34"/>
  <c r="Y2174" i="34"/>
  <c r="Z2174" i="34"/>
  <c r="N2175" i="34"/>
  <c r="O2175" i="34"/>
  <c r="S2175" i="34"/>
  <c r="T2175" i="34"/>
  <c r="U2175" i="34"/>
  <c r="W2175" i="34"/>
  <c r="Y2175" i="34"/>
  <c r="Z2175" i="34"/>
  <c r="N2176" i="34"/>
  <c r="O2176" i="34"/>
  <c r="S2176" i="34"/>
  <c r="T2176" i="34"/>
  <c r="U2176" i="34"/>
  <c r="W2176" i="34"/>
  <c r="Y2176" i="34"/>
  <c r="Z2176" i="34"/>
  <c r="N2177" i="34"/>
  <c r="O2177" i="34"/>
  <c r="S2177" i="34"/>
  <c r="T2177" i="34"/>
  <c r="U2177" i="34"/>
  <c r="W2177" i="34"/>
  <c r="Y2177" i="34"/>
  <c r="Z2177" i="34"/>
  <c r="N2178" i="34"/>
  <c r="O2178" i="34"/>
  <c r="S2178" i="34"/>
  <c r="T2178" i="34"/>
  <c r="U2178" i="34"/>
  <c r="W2178" i="34"/>
  <c r="Y2178" i="34"/>
  <c r="Z2178" i="34"/>
  <c r="N2179" i="34"/>
  <c r="O2179" i="34"/>
  <c r="S2179" i="34"/>
  <c r="T2179" i="34"/>
  <c r="U2179" i="34"/>
  <c r="W2179" i="34"/>
  <c r="Y2179" i="34"/>
  <c r="Z2179" i="34"/>
  <c r="N2180" i="34"/>
  <c r="O2180" i="34"/>
  <c r="S2180" i="34"/>
  <c r="T2180" i="34"/>
  <c r="U2180" i="34"/>
  <c r="W2180" i="34"/>
  <c r="Y2180" i="34"/>
  <c r="Z2180" i="34"/>
  <c r="N2181" i="34"/>
  <c r="O2181" i="34"/>
  <c r="S2181" i="34"/>
  <c r="T2181" i="34"/>
  <c r="U2181" i="34"/>
  <c r="W2181" i="34"/>
  <c r="Y2181" i="34"/>
  <c r="Z2181" i="34"/>
  <c r="N2182" i="34"/>
  <c r="O2182" i="34"/>
  <c r="S2182" i="34"/>
  <c r="T2182" i="34"/>
  <c r="U2182" i="34"/>
  <c r="W2182" i="34"/>
  <c r="Y2182" i="34"/>
  <c r="Z2182" i="34"/>
  <c r="N2183" i="34"/>
  <c r="O2183" i="34"/>
  <c r="S2183" i="34"/>
  <c r="T2183" i="34"/>
  <c r="U2183" i="34"/>
  <c r="W2183" i="34"/>
  <c r="Y2183" i="34"/>
  <c r="Z2183" i="34"/>
  <c r="N2184" i="34"/>
  <c r="O2184" i="34"/>
  <c r="S2184" i="34"/>
  <c r="T2184" i="34"/>
  <c r="U2184" i="34"/>
  <c r="W2184" i="34"/>
  <c r="Y2184" i="34"/>
  <c r="Z2184" i="34"/>
  <c r="N2185" i="34"/>
  <c r="O2185" i="34"/>
  <c r="S2185" i="34"/>
  <c r="T2185" i="34"/>
  <c r="U2185" i="34"/>
  <c r="W2185" i="34"/>
  <c r="Y2185" i="34"/>
  <c r="Z2185" i="34"/>
  <c r="N2186" i="34"/>
  <c r="O2186" i="34"/>
  <c r="S2186" i="34"/>
  <c r="T2186" i="34"/>
  <c r="U2186" i="34"/>
  <c r="W2186" i="34"/>
  <c r="Y2186" i="34"/>
  <c r="Z2186" i="34"/>
  <c r="N2187" i="34"/>
  <c r="O2187" i="34"/>
  <c r="S2187" i="34"/>
  <c r="T2187" i="34"/>
  <c r="U2187" i="34"/>
  <c r="W2187" i="34"/>
  <c r="Y2187" i="34"/>
  <c r="Z2187" i="34"/>
  <c r="N2188" i="34"/>
  <c r="O2188" i="34"/>
  <c r="S2188" i="34"/>
  <c r="T2188" i="34"/>
  <c r="U2188" i="34"/>
  <c r="W2188" i="34"/>
  <c r="Y2188" i="34"/>
  <c r="Z2188" i="34"/>
  <c r="N2189" i="34"/>
  <c r="O2189" i="34"/>
  <c r="S2189" i="34"/>
  <c r="T2189" i="34"/>
  <c r="U2189" i="34"/>
  <c r="W2189" i="34"/>
  <c r="Y2189" i="34"/>
  <c r="Z2189" i="34"/>
  <c r="N2190" i="34"/>
  <c r="O2190" i="34"/>
  <c r="S2190" i="34"/>
  <c r="T2190" i="34"/>
  <c r="U2190" i="34"/>
  <c r="W2190" i="34"/>
  <c r="Y2190" i="34"/>
  <c r="Z2190" i="34"/>
  <c r="N2191" i="34"/>
  <c r="O2191" i="34"/>
  <c r="S2191" i="34"/>
  <c r="T2191" i="34"/>
  <c r="U2191" i="34"/>
  <c r="W2191" i="34"/>
  <c r="Y2191" i="34"/>
  <c r="Z2191" i="34"/>
  <c r="N2192" i="34"/>
  <c r="O2192" i="34"/>
  <c r="S2192" i="34"/>
  <c r="T2192" i="34"/>
  <c r="U2192" i="34"/>
  <c r="W2192" i="34"/>
  <c r="Y2192" i="34"/>
  <c r="Z2192" i="34"/>
  <c r="N2193" i="34"/>
  <c r="O2193" i="34"/>
  <c r="S2193" i="34"/>
  <c r="T2193" i="34"/>
  <c r="U2193" i="34"/>
  <c r="W2193" i="34"/>
  <c r="Y2193" i="34"/>
  <c r="Z2193" i="34"/>
  <c r="N2194" i="34"/>
  <c r="O2194" i="34"/>
  <c r="S2194" i="34"/>
  <c r="T2194" i="34"/>
  <c r="U2194" i="34"/>
  <c r="W2194" i="34"/>
  <c r="Y2194" i="34"/>
  <c r="Z2194" i="34"/>
  <c r="N2195" i="34"/>
  <c r="O2195" i="34"/>
  <c r="S2195" i="34"/>
  <c r="T2195" i="34"/>
  <c r="U2195" i="34"/>
  <c r="W2195" i="34"/>
  <c r="Y2195" i="34"/>
  <c r="Z2195" i="34"/>
  <c r="N2196" i="34"/>
  <c r="O2196" i="34"/>
  <c r="S2196" i="34"/>
  <c r="T2196" i="34"/>
  <c r="U2196" i="34"/>
  <c r="W2196" i="34"/>
  <c r="Y2196" i="34"/>
  <c r="Z2196" i="34"/>
  <c r="N2197" i="34"/>
  <c r="O2197" i="34"/>
  <c r="S2197" i="34"/>
  <c r="T2197" i="34"/>
  <c r="U2197" i="34"/>
  <c r="W2197" i="34"/>
  <c r="Y2197" i="34"/>
  <c r="Z2197" i="34"/>
  <c r="N2198" i="34"/>
  <c r="O2198" i="34"/>
  <c r="S2198" i="34"/>
  <c r="T2198" i="34"/>
  <c r="U2198" i="34"/>
  <c r="W2198" i="34"/>
  <c r="Y2198" i="34"/>
  <c r="Z2198" i="34"/>
  <c r="N2199" i="34"/>
  <c r="O2199" i="34"/>
  <c r="S2199" i="34"/>
  <c r="T2199" i="34"/>
  <c r="U2199" i="34"/>
  <c r="W2199" i="34"/>
  <c r="Y2199" i="34"/>
  <c r="Z2199" i="34"/>
  <c r="N2200" i="34"/>
  <c r="O2200" i="34"/>
  <c r="S2200" i="34"/>
  <c r="T2200" i="34"/>
  <c r="U2200" i="34"/>
  <c r="W2200" i="34"/>
  <c r="Y2200" i="34"/>
  <c r="Z2200" i="34"/>
  <c r="N2201" i="34"/>
  <c r="O2201" i="34"/>
  <c r="S2201" i="34"/>
  <c r="T2201" i="34"/>
  <c r="U2201" i="34"/>
  <c r="W2201" i="34"/>
  <c r="Y2201" i="34"/>
  <c r="Z2201" i="34"/>
  <c r="N2202" i="34"/>
  <c r="O2202" i="34"/>
  <c r="S2202" i="34"/>
  <c r="T2202" i="34"/>
  <c r="U2202" i="34"/>
  <c r="W2202" i="34"/>
  <c r="Y2202" i="34"/>
  <c r="Z2202" i="34"/>
  <c r="N2203" i="34"/>
  <c r="O2203" i="34"/>
  <c r="S2203" i="34"/>
  <c r="T2203" i="34"/>
  <c r="U2203" i="34"/>
  <c r="W2203" i="34"/>
  <c r="Y2203" i="34"/>
  <c r="Z2203" i="34"/>
  <c r="N2204" i="34"/>
  <c r="O2204" i="34"/>
  <c r="S2204" i="34"/>
  <c r="T2204" i="34"/>
  <c r="U2204" i="34"/>
  <c r="W2204" i="34"/>
  <c r="Y2204" i="34"/>
  <c r="Z2204" i="34"/>
  <c r="N2205" i="34"/>
  <c r="O2205" i="34"/>
  <c r="S2205" i="34"/>
  <c r="T2205" i="34"/>
  <c r="U2205" i="34"/>
  <c r="W2205" i="34"/>
  <c r="Y2205" i="34"/>
  <c r="Z2205" i="34"/>
  <c r="N2206" i="34"/>
  <c r="O2206" i="34"/>
  <c r="S2206" i="34"/>
  <c r="T2206" i="34"/>
  <c r="U2206" i="34"/>
  <c r="W2206" i="34"/>
  <c r="Y2206" i="34"/>
  <c r="Z2206" i="34"/>
  <c r="N2207" i="34"/>
  <c r="O2207" i="34"/>
  <c r="S2207" i="34"/>
  <c r="T2207" i="34"/>
  <c r="U2207" i="34"/>
  <c r="W2207" i="34"/>
  <c r="Y2207" i="34"/>
  <c r="Z2207" i="34"/>
  <c r="N2208" i="34"/>
  <c r="O2208" i="34"/>
  <c r="S2208" i="34"/>
  <c r="T2208" i="34"/>
  <c r="U2208" i="34"/>
  <c r="W2208" i="34"/>
  <c r="Y2208" i="34"/>
  <c r="Z2208" i="34"/>
  <c r="N2209" i="34"/>
  <c r="O2209" i="34"/>
  <c r="S2209" i="34"/>
  <c r="T2209" i="34"/>
  <c r="U2209" i="34"/>
  <c r="W2209" i="34"/>
  <c r="Y2209" i="34"/>
  <c r="Z2209" i="34"/>
  <c r="N2210" i="34"/>
  <c r="O2210" i="34"/>
  <c r="S2210" i="34"/>
  <c r="T2210" i="34"/>
  <c r="U2210" i="34"/>
  <c r="W2210" i="34"/>
  <c r="Y2210" i="34"/>
  <c r="Z2210" i="34"/>
  <c r="N2211" i="34"/>
  <c r="O2211" i="34"/>
  <c r="S2211" i="34"/>
  <c r="T2211" i="34"/>
  <c r="U2211" i="34"/>
  <c r="W2211" i="34"/>
  <c r="Y2211" i="34"/>
  <c r="Z2211" i="34"/>
  <c r="N2212" i="34"/>
  <c r="O2212" i="34"/>
  <c r="S2212" i="34"/>
  <c r="T2212" i="34"/>
  <c r="U2212" i="34"/>
  <c r="W2212" i="34"/>
  <c r="Y2212" i="34"/>
  <c r="Z2212" i="34"/>
  <c r="N2213" i="34"/>
  <c r="O2213" i="34"/>
  <c r="S2213" i="34"/>
  <c r="T2213" i="34"/>
  <c r="U2213" i="34"/>
  <c r="W2213" i="34"/>
  <c r="Y2213" i="34"/>
  <c r="Z2213" i="34"/>
  <c r="N2214" i="34"/>
  <c r="O2214" i="34"/>
  <c r="S2214" i="34"/>
  <c r="T2214" i="34"/>
  <c r="U2214" i="34"/>
  <c r="W2214" i="34"/>
  <c r="Y2214" i="34"/>
  <c r="Z2214" i="34"/>
  <c r="N2215" i="34"/>
  <c r="O2215" i="34"/>
  <c r="S2215" i="34"/>
  <c r="T2215" i="34"/>
  <c r="U2215" i="34"/>
  <c r="W2215" i="34"/>
  <c r="Y2215" i="34"/>
  <c r="Z2215" i="34"/>
  <c r="N2216" i="34"/>
  <c r="O2216" i="34"/>
  <c r="S2216" i="34"/>
  <c r="T2216" i="34"/>
  <c r="U2216" i="34"/>
  <c r="W2216" i="34"/>
  <c r="Y2216" i="34"/>
  <c r="Z2216" i="34"/>
  <c r="N2217" i="34"/>
  <c r="O2217" i="34"/>
  <c r="S2217" i="34"/>
  <c r="T2217" i="34"/>
  <c r="U2217" i="34"/>
  <c r="W2217" i="34"/>
  <c r="Y2217" i="34"/>
  <c r="Z2217" i="34"/>
  <c r="N2218" i="34"/>
  <c r="O2218" i="34"/>
  <c r="S2218" i="34"/>
  <c r="T2218" i="34"/>
  <c r="U2218" i="34"/>
  <c r="W2218" i="34"/>
  <c r="Y2218" i="34"/>
  <c r="Z2218" i="34"/>
  <c r="N2219" i="34"/>
  <c r="O2219" i="34"/>
  <c r="S2219" i="34"/>
  <c r="T2219" i="34"/>
  <c r="U2219" i="34"/>
  <c r="W2219" i="34"/>
  <c r="Y2219" i="34"/>
  <c r="Z2219" i="34"/>
  <c r="N2220" i="34"/>
  <c r="O2220" i="34"/>
  <c r="S2220" i="34"/>
  <c r="T2220" i="34"/>
  <c r="U2220" i="34"/>
  <c r="W2220" i="34"/>
  <c r="Y2220" i="34"/>
  <c r="Z2220" i="34"/>
  <c r="N2221" i="34"/>
  <c r="O2221" i="34"/>
  <c r="S2221" i="34"/>
  <c r="T2221" i="34"/>
  <c r="U2221" i="34"/>
  <c r="W2221" i="34"/>
  <c r="Y2221" i="34"/>
  <c r="Z2221" i="34"/>
  <c r="N2222" i="34"/>
  <c r="O2222" i="34"/>
  <c r="S2222" i="34"/>
  <c r="T2222" i="34"/>
  <c r="U2222" i="34"/>
  <c r="W2222" i="34"/>
  <c r="Y2222" i="34"/>
  <c r="Z2222" i="34"/>
  <c r="N2223" i="34"/>
  <c r="O2223" i="34"/>
  <c r="S2223" i="34"/>
  <c r="T2223" i="34"/>
  <c r="U2223" i="34"/>
  <c r="W2223" i="34"/>
  <c r="Y2223" i="34"/>
  <c r="Z2223" i="34"/>
  <c r="N2224" i="34"/>
  <c r="O2224" i="34"/>
  <c r="S2224" i="34"/>
  <c r="T2224" i="34"/>
  <c r="U2224" i="34"/>
  <c r="W2224" i="34"/>
  <c r="Y2224" i="34"/>
  <c r="Z2224" i="34"/>
  <c r="N2225" i="34"/>
  <c r="O2225" i="34"/>
  <c r="S2225" i="34"/>
  <c r="T2225" i="34"/>
  <c r="U2225" i="34"/>
  <c r="W2225" i="34"/>
  <c r="Y2225" i="34"/>
  <c r="Z2225" i="34"/>
  <c r="N2226" i="34"/>
  <c r="O2226" i="34"/>
  <c r="S2226" i="34"/>
  <c r="T2226" i="34"/>
  <c r="U2226" i="34"/>
  <c r="W2226" i="34"/>
  <c r="Y2226" i="34"/>
  <c r="Z2226" i="34"/>
  <c r="N2227" i="34"/>
  <c r="O2227" i="34"/>
  <c r="S2227" i="34"/>
  <c r="T2227" i="34"/>
  <c r="U2227" i="34"/>
  <c r="W2227" i="34"/>
  <c r="Y2227" i="34"/>
  <c r="Z2227" i="34"/>
  <c r="N2228" i="34"/>
  <c r="O2228" i="34"/>
  <c r="S2228" i="34"/>
  <c r="T2228" i="34"/>
  <c r="U2228" i="34"/>
  <c r="W2228" i="34"/>
  <c r="Y2228" i="34"/>
  <c r="Z2228" i="34"/>
  <c r="N2229" i="34"/>
  <c r="O2229" i="34"/>
  <c r="S2229" i="34"/>
  <c r="T2229" i="34"/>
  <c r="U2229" i="34"/>
  <c r="W2229" i="34"/>
  <c r="Y2229" i="34"/>
  <c r="Z2229" i="34"/>
  <c r="N2230" i="34"/>
  <c r="O2230" i="34"/>
  <c r="S2230" i="34"/>
  <c r="T2230" i="34"/>
  <c r="U2230" i="34"/>
  <c r="W2230" i="34"/>
  <c r="Y2230" i="34"/>
  <c r="Z2230" i="34"/>
  <c r="N2231" i="34"/>
  <c r="O2231" i="34"/>
  <c r="S2231" i="34"/>
  <c r="T2231" i="34"/>
  <c r="U2231" i="34"/>
  <c r="W2231" i="34"/>
  <c r="Y2231" i="34"/>
  <c r="Z2231" i="34"/>
  <c r="N2232" i="34"/>
  <c r="O2232" i="34"/>
  <c r="S2232" i="34"/>
  <c r="T2232" i="34"/>
  <c r="U2232" i="34"/>
  <c r="W2232" i="34"/>
  <c r="Y2232" i="34"/>
  <c r="Z2232" i="34"/>
  <c r="N2233" i="34"/>
  <c r="O2233" i="34"/>
  <c r="S2233" i="34"/>
  <c r="T2233" i="34"/>
  <c r="U2233" i="34"/>
  <c r="W2233" i="34"/>
  <c r="Y2233" i="34"/>
  <c r="Z2233" i="34"/>
  <c r="N2234" i="34"/>
  <c r="O2234" i="34"/>
  <c r="S2234" i="34"/>
  <c r="T2234" i="34"/>
  <c r="U2234" i="34"/>
  <c r="W2234" i="34"/>
  <c r="Y2234" i="34"/>
  <c r="Z2234" i="34"/>
  <c r="N2235" i="34"/>
  <c r="O2235" i="34"/>
  <c r="S2235" i="34"/>
  <c r="T2235" i="34"/>
  <c r="U2235" i="34"/>
  <c r="W2235" i="34"/>
  <c r="Y2235" i="34"/>
  <c r="Z2235" i="34"/>
  <c r="N2236" i="34"/>
  <c r="O2236" i="34"/>
  <c r="S2236" i="34"/>
  <c r="T2236" i="34"/>
  <c r="U2236" i="34"/>
  <c r="W2236" i="34"/>
  <c r="Y2236" i="34"/>
  <c r="Z2236" i="34"/>
  <c r="N2237" i="34"/>
  <c r="O2237" i="34"/>
  <c r="S2237" i="34"/>
  <c r="T2237" i="34"/>
  <c r="U2237" i="34"/>
  <c r="W2237" i="34"/>
  <c r="Y2237" i="34"/>
  <c r="Z2237" i="34"/>
  <c r="N2238" i="34"/>
  <c r="O2238" i="34"/>
  <c r="S2238" i="34"/>
  <c r="T2238" i="34"/>
  <c r="U2238" i="34"/>
  <c r="W2238" i="34"/>
  <c r="Y2238" i="34"/>
  <c r="Z2238" i="34"/>
  <c r="N2239" i="34"/>
  <c r="O2239" i="34"/>
  <c r="S2239" i="34"/>
  <c r="T2239" i="34"/>
  <c r="U2239" i="34"/>
  <c r="W2239" i="34"/>
  <c r="Y2239" i="34"/>
  <c r="Z2239" i="34"/>
  <c r="N2240" i="34"/>
  <c r="O2240" i="34"/>
  <c r="S2240" i="34"/>
  <c r="T2240" i="34"/>
  <c r="U2240" i="34"/>
  <c r="W2240" i="34"/>
  <c r="Y2240" i="34"/>
  <c r="Z2240" i="34"/>
  <c r="N2241" i="34"/>
  <c r="O2241" i="34"/>
  <c r="S2241" i="34"/>
  <c r="T2241" i="34"/>
  <c r="U2241" i="34"/>
  <c r="W2241" i="34"/>
  <c r="Y2241" i="34"/>
  <c r="Z2241" i="34"/>
  <c r="N2242" i="34"/>
  <c r="O2242" i="34"/>
  <c r="S2242" i="34"/>
  <c r="T2242" i="34"/>
  <c r="U2242" i="34"/>
  <c r="W2242" i="34"/>
  <c r="Y2242" i="34"/>
  <c r="Z2242" i="34"/>
  <c r="N2243" i="34"/>
  <c r="O2243" i="34"/>
  <c r="S2243" i="34"/>
  <c r="T2243" i="34"/>
  <c r="U2243" i="34"/>
  <c r="W2243" i="34"/>
  <c r="Y2243" i="34"/>
  <c r="Z2243" i="34"/>
  <c r="N2244" i="34"/>
  <c r="O2244" i="34"/>
  <c r="S2244" i="34"/>
  <c r="T2244" i="34"/>
  <c r="U2244" i="34"/>
  <c r="W2244" i="34"/>
  <c r="Y2244" i="34"/>
  <c r="Z2244" i="34"/>
  <c r="N2245" i="34"/>
  <c r="O2245" i="34"/>
  <c r="S2245" i="34"/>
  <c r="T2245" i="34"/>
  <c r="U2245" i="34"/>
  <c r="W2245" i="34"/>
  <c r="Y2245" i="34"/>
  <c r="Z2245" i="34"/>
  <c r="N2246" i="34"/>
  <c r="O2246" i="34"/>
  <c r="S2246" i="34"/>
  <c r="T2246" i="34"/>
  <c r="U2246" i="34"/>
  <c r="W2246" i="34"/>
  <c r="Y2246" i="34"/>
  <c r="Z2246" i="34"/>
  <c r="N2247" i="34"/>
  <c r="O2247" i="34"/>
  <c r="S2247" i="34"/>
  <c r="T2247" i="34"/>
  <c r="U2247" i="34"/>
  <c r="W2247" i="34"/>
  <c r="Y2247" i="34"/>
  <c r="Z2247" i="34"/>
  <c r="N2248" i="34"/>
  <c r="O2248" i="34"/>
  <c r="S2248" i="34"/>
  <c r="T2248" i="34"/>
  <c r="U2248" i="34"/>
  <c r="W2248" i="34"/>
  <c r="Y2248" i="34"/>
  <c r="Z2248" i="34"/>
  <c r="N2249" i="34"/>
  <c r="O2249" i="34"/>
  <c r="S2249" i="34"/>
  <c r="T2249" i="34"/>
  <c r="U2249" i="34"/>
  <c r="W2249" i="34"/>
  <c r="Y2249" i="34"/>
  <c r="Z2249" i="34"/>
  <c r="N2250" i="34"/>
  <c r="O2250" i="34"/>
  <c r="S2250" i="34"/>
  <c r="T2250" i="34"/>
  <c r="U2250" i="34"/>
  <c r="W2250" i="34"/>
  <c r="Y2250" i="34"/>
  <c r="Z2250" i="34"/>
  <c r="N2251" i="34"/>
  <c r="O2251" i="34"/>
  <c r="S2251" i="34"/>
  <c r="T2251" i="34"/>
  <c r="U2251" i="34"/>
  <c r="W2251" i="34"/>
  <c r="Y2251" i="34"/>
  <c r="Z2251" i="34"/>
  <c r="N2252" i="34"/>
  <c r="O2252" i="34"/>
  <c r="S2252" i="34"/>
  <c r="T2252" i="34"/>
  <c r="U2252" i="34"/>
  <c r="W2252" i="34"/>
  <c r="Y2252" i="34"/>
  <c r="Z2252" i="34"/>
  <c r="N2253" i="34"/>
  <c r="O2253" i="34"/>
  <c r="S2253" i="34"/>
  <c r="T2253" i="34"/>
  <c r="U2253" i="34"/>
  <c r="W2253" i="34"/>
  <c r="Y2253" i="34"/>
  <c r="Z2253" i="34"/>
  <c r="N2254" i="34"/>
  <c r="O2254" i="34"/>
  <c r="S2254" i="34"/>
  <c r="T2254" i="34"/>
  <c r="U2254" i="34"/>
  <c r="W2254" i="34"/>
  <c r="Y2254" i="34"/>
  <c r="Z2254" i="34"/>
  <c r="N2255" i="34"/>
  <c r="O2255" i="34"/>
  <c r="S2255" i="34"/>
  <c r="T2255" i="34"/>
  <c r="U2255" i="34"/>
  <c r="W2255" i="34"/>
  <c r="Y2255" i="34"/>
  <c r="Z2255" i="34"/>
  <c r="N2256" i="34"/>
  <c r="O2256" i="34"/>
  <c r="S2256" i="34"/>
  <c r="T2256" i="34"/>
  <c r="U2256" i="34"/>
  <c r="W2256" i="34"/>
  <c r="Y2256" i="34"/>
  <c r="Z2256" i="34"/>
  <c r="N2257" i="34"/>
  <c r="O2257" i="34"/>
  <c r="S2257" i="34"/>
  <c r="T2257" i="34"/>
  <c r="U2257" i="34"/>
  <c r="W2257" i="34"/>
  <c r="Y2257" i="34"/>
  <c r="Z2257" i="34"/>
  <c r="N2258" i="34"/>
  <c r="O2258" i="34"/>
  <c r="S2258" i="34"/>
  <c r="T2258" i="34"/>
  <c r="U2258" i="34"/>
  <c r="W2258" i="34"/>
  <c r="Y2258" i="34"/>
  <c r="Z2258" i="34"/>
  <c r="N2259" i="34"/>
  <c r="O2259" i="34"/>
  <c r="S2259" i="34"/>
  <c r="T2259" i="34"/>
  <c r="U2259" i="34"/>
  <c r="W2259" i="34"/>
  <c r="Y2259" i="34"/>
  <c r="Z2259" i="34"/>
  <c r="N2260" i="34"/>
  <c r="O2260" i="34"/>
  <c r="S2260" i="34"/>
  <c r="T2260" i="34"/>
  <c r="U2260" i="34"/>
  <c r="W2260" i="34"/>
  <c r="Y2260" i="34"/>
  <c r="Z2260" i="34"/>
  <c r="N2261" i="34"/>
  <c r="O2261" i="34"/>
  <c r="S2261" i="34"/>
  <c r="T2261" i="34"/>
  <c r="U2261" i="34"/>
  <c r="W2261" i="34"/>
  <c r="Y2261" i="34"/>
  <c r="Z2261" i="34"/>
  <c r="N2262" i="34"/>
  <c r="O2262" i="34"/>
  <c r="S2262" i="34"/>
  <c r="T2262" i="34"/>
  <c r="U2262" i="34"/>
  <c r="W2262" i="34"/>
  <c r="Y2262" i="34"/>
  <c r="Z2262" i="34"/>
  <c r="N2263" i="34"/>
  <c r="O2263" i="34"/>
  <c r="S2263" i="34"/>
  <c r="T2263" i="34"/>
  <c r="U2263" i="34"/>
  <c r="W2263" i="34"/>
  <c r="Y2263" i="34"/>
  <c r="Z2263" i="34"/>
  <c r="N2264" i="34"/>
  <c r="O2264" i="34"/>
  <c r="S2264" i="34"/>
  <c r="T2264" i="34"/>
  <c r="U2264" i="34"/>
  <c r="W2264" i="34"/>
  <c r="Y2264" i="34"/>
  <c r="Z2264" i="34"/>
  <c r="N2265" i="34"/>
  <c r="O2265" i="34"/>
  <c r="S2265" i="34"/>
  <c r="T2265" i="34"/>
  <c r="U2265" i="34"/>
  <c r="W2265" i="34"/>
  <c r="Y2265" i="34"/>
  <c r="Z2265" i="34"/>
  <c r="N2266" i="34"/>
  <c r="O2266" i="34"/>
  <c r="S2266" i="34"/>
  <c r="T2266" i="34"/>
  <c r="U2266" i="34"/>
  <c r="W2266" i="34"/>
  <c r="Y2266" i="34"/>
  <c r="Z2266" i="34"/>
  <c r="N2267" i="34"/>
  <c r="O2267" i="34"/>
  <c r="S2267" i="34"/>
  <c r="T2267" i="34"/>
  <c r="U2267" i="34"/>
  <c r="W2267" i="34"/>
  <c r="Y2267" i="34"/>
  <c r="Z2267" i="34"/>
  <c r="N2268" i="34"/>
  <c r="O2268" i="34"/>
  <c r="S2268" i="34"/>
  <c r="T2268" i="34"/>
  <c r="U2268" i="34"/>
  <c r="W2268" i="34"/>
  <c r="Y2268" i="34"/>
  <c r="Z2268" i="34"/>
  <c r="N2269" i="34"/>
  <c r="O2269" i="34"/>
  <c r="S2269" i="34"/>
  <c r="T2269" i="34"/>
  <c r="U2269" i="34"/>
  <c r="W2269" i="34"/>
  <c r="Y2269" i="34"/>
  <c r="Z2269" i="34"/>
  <c r="N2270" i="34"/>
  <c r="O2270" i="34"/>
  <c r="S2270" i="34"/>
  <c r="T2270" i="34"/>
  <c r="U2270" i="34"/>
  <c r="W2270" i="34"/>
  <c r="Y2270" i="34"/>
  <c r="Z2270" i="34"/>
  <c r="N2271" i="34"/>
  <c r="O2271" i="34"/>
  <c r="S2271" i="34"/>
  <c r="T2271" i="34"/>
  <c r="U2271" i="34"/>
  <c r="W2271" i="34"/>
  <c r="Y2271" i="34"/>
  <c r="Z2271" i="34"/>
  <c r="N2272" i="34"/>
  <c r="O2272" i="34"/>
  <c r="S2272" i="34"/>
  <c r="T2272" i="34"/>
  <c r="U2272" i="34"/>
  <c r="W2272" i="34"/>
  <c r="Y2272" i="34"/>
  <c r="Z2272" i="34"/>
  <c r="N2273" i="34"/>
  <c r="O2273" i="34"/>
  <c r="S2273" i="34"/>
  <c r="T2273" i="34"/>
  <c r="U2273" i="34"/>
  <c r="W2273" i="34"/>
  <c r="Y2273" i="34"/>
  <c r="Z2273" i="34"/>
  <c r="N2274" i="34"/>
  <c r="O2274" i="34"/>
  <c r="S2274" i="34"/>
  <c r="T2274" i="34"/>
  <c r="U2274" i="34"/>
  <c r="W2274" i="34"/>
  <c r="Y2274" i="34"/>
  <c r="Z2274" i="34"/>
  <c r="N2275" i="34"/>
  <c r="O2275" i="34"/>
  <c r="S2275" i="34"/>
  <c r="T2275" i="34"/>
  <c r="U2275" i="34"/>
  <c r="W2275" i="34"/>
  <c r="Y2275" i="34"/>
  <c r="Z2275" i="34"/>
  <c r="N2276" i="34"/>
  <c r="O2276" i="34"/>
  <c r="S2276" i="34"/>
  <c r="T2276" i="34"/>
  <c r="U2276" i="34"/>
  <c r="W2276" i="34"/>
  <c r="Y2276" i="34"/>
  <c r="Z2276" i="34"/>
  <c r="N2277" i="34"/>
  <c r="O2277" i="34"/>
  <c r="S2277" i="34"/>
  <c r="T2277" i="34"/>
  <c r="U2277" i="34"/>
  <c r="W2277" i="34"/>
  <c r="Y2277" i="34"/>
  <c r="Z2277" i="34"/>
  <c r="N2278" i="34"/>
  <c r="O2278" i="34"/>
  <c r="S2278" i="34"/>
  <c r="T2278" i="34"/>
  <c r="U2278" i="34"/>
  <c r="W2278" i="34"/>
  <c r="Y2278" i="34"/>
  <c r="Z2278" i="34"/>
  <c r="N2279" i="34"/>
  <c r="O2279" i="34"/>
  <c r="S2279" i="34"/>
  <c r="T2279" i="34"/>
  <c r="U2279" i="34"/>
  <c r="W2279" i="34"/>
  <c r="Y2279" i="34"/>
  <c r="Z2279" i="34"/>
  <c r="N2280" i="34"/>
  <c r="O2280" i="34"/>
  <c r="S2280" i="34"/>
  <c r="T2280" i="34"/>
  <c r="U2280" i="34"/>
  <c r="W2280" i="34"/>
  <c r="Y2280" i="34"/>
  <c r="Z2280" i="34"/>
  <c r="N2281" i="34"/>
  <c r="O2281" i="34"/>
  <c r="S2281" i="34"/>
  <c r="T2281" i="34"/>
  <c r="U2281" i="34"/>
  <c r="W2281" i="34"/>
  <c r="Y2281" i="34"/>
  <c r="Z2281" i="34"/>
  <c r="N2282" i="34"/>
  <c r="O2282" i="34"/>
  <c r="S2282" i="34"/>
  <c r="T2282" i="34"/>
  <c r="U2282" i="34"/>
  <c r="W2282" i="34"/>
  <c r="Y2282" i="34"/>
  <c r="Z2282" i="34"/>
  <c r="N2283" i="34"/>
  <c r="O2283" i="34"/>
  <c r="S2283" i="34"/>
  <c r="T2283" i="34"/>
  <c r="U2283" i="34"/>
  <c r="W2283" i="34"/>
  <c r="Y2283" i="34"/>
  <c r="Z2283" i="34"/>
  <c r="N2284" i="34"/>
  <c r="O2284" i="34"/>
  <c r="S2284" i="34"/>
  <c r="T2284" i="34"/>
  <c r="U2284" i="34"/>
  <c r="W2284" i="34"/>
  <c r="Y2284" i="34"/>
  <c r="Z2284" i="34"/>
  <c r="N2285" i="34"/>
  <c r="O2285" i="34"/>
  <c r="S2285" i="34"/>
  <c r="T2285" i="34"/>
  <c r="U2285" i="34"/>
  <c r="W2285" i="34"/>
  <c r="Y2285" i="34"/>
  <c r="Z2285" i="34"/>
  <c r="N2286" i="34"/>
  <c r="O2286" i="34"/>
  <c r="S2286" i="34"/>
  <c r="T2286" i="34"/>
  <c r="U2286" i="34"/>
  <c r="W2286" i="34"/>
  <c r="Y2286" i="34"/>
  <c r="Z2286" i="34"/>
  <c r="N2287" i="34"/>
  <c r="O2287" i="34"/>
  <c r="S2287" i="34"/>
  <c r="T2287" i="34"/>
  <c r="U2287" i="34"/>
  <c r="W2287" i="34"/>
  <c r="Y2287" i="34"/>
  <c r="Z2287" i="34"/>
  <c r="N2288" i="34"/>
  <c r="O2288" i="34"/>
  <c r="S2288" i="34"/>
  <c r="T2288" i="34"/>
  <c r="U2288" i="34"/>
  <c r="W2288" i="34"/>
  <c r="Y2288" i="34"/>
  <c r="Z2288" i="34"/>
  <c r="N2289" i="34"/>
  <c r="O2289" i="34"/>
  <c r="S2289" i="34"/>
  <c r="T2289" i="34"/>
  <c r="U2289" i="34"/>
  <c r="W2289" i="34"/>
  <c r="Y2289" i="34"/>
  <c r="Z2289" i="34"/>
  <c r="N2290" i="34"/>
  <c r="O2290" i="34"/>
  <c r="S2290" i="34"/>
  <c r="T2290" i="34"/>
  <c r="U2290" i="34"/>
  <c r="W2290" i="34"/>
  <c r="Y2290" i="34"/>
  <c r="Z2290" i="34"/>
  <c r="N2291" i="34"/>
  <c r="O2291" i="34"/>
  <c r="S2291" i="34"/>
  <c r="T2291" i="34"/>
  <c r="U2291" i="34"/>
  <c r="W2291" i="34"/>
  <c r="Y2291" i="34"/>
  <c r="Z2291" i="34"/>
  <c r="N2292" i="34"/>
  <c r="O2292" i="34"/>
  <c r="S2292" i="34"/>
  <c r="T2292" i="34"/>
  <c r="U2292" i="34"/>
  <c r="W2292" i="34"/>
  <c r="Y2292" i="34"/>
  <c r="Z2292" i="34"/>
  <c r="N2293" i="34"/>
  <c r="O2293" i="34"/>
  <c r="S2293" i="34"/>
  <c r="T2293" i="34"/>
  <c r="U2293" i="34"/>
  <c r="W2293" i="34"/>
  <c r="Y2293" i="34"/>
  <c r="Z2293" i="34"/>
  <c r="N2294" i="34"/>
  <c r="O2294" i="34"/>
  <c r="S2294" i="34"/>
  <c r="T2294" i="34"/>
  <c r="U2294" i="34"/>
  <c r="W2294" i="34"/>
  <c r="Y2294" i="34"/>
  <c r="Z2294" i="34"/>
  <c r="N2295" i="34"/>
  <c r="O2295" i="34"/>
  <c r="S2295" i="34"/>
  <c r="T2295" i="34"/>
  <c r="U2295" i="34"/>
  <c r="W2295" i="34"/>
  <c r="Y2295" i="34"/>
  <c r="Z2295" i="34"/>
  <c r="N2296" i="34"/>
  <c r="O2296" i="34"/>
  <c r="S2296" i="34"/>
  <c r="T2296" i="34"/>
  <c r="U2296" i="34"/>
  <c r="W2296" i="34"/>
  <c r="Y2296" i="34"/>
  <c r="Z2296" i="34"/>
  <c r="N2297" i="34"/>
  <c r="O2297" i="34"/>
  <c r="S2297" i="34"/>
  <c r="T2297" i="34"/>
  <c r="U2297" i="34"/>
  <c r="W2297" i="34"/>
  <c r="Y2297" i="34"/>
  <c r="Z2297" i="34"/>
  <c r="N2298" i="34"/>
  <c r="O2298" i="34"/>
  <c r="S2298" i="34"/>
  <c r="T2298" i="34"/>
  <c r="U2298" i="34"/>
  <c r="W2298" i="34"/>
  <c r="Y2298" i="34"/>
  <c r="Z2298" i="34"/>
  <c r="N2299" i="34"/>
  <c r="O2299" i="34"/>
  <c r="S2299" i="34"/>
  <c r="T2299" i="34"/>
  <c r="U2299" i="34"/>
  <c r="W2299" i="34"/>
  <c r="Y2299" i="34"/>
  <c r="Z2299" i="34"/>
  <c r="N2300" i="34"/>
  <c r="O2300" i="34"/>
  <c r="S2300" i="34"/>
  <c r="T2300" i="34"/>
  <c r="U2300" i="34"/>
  <c r="W2300" i="34"/>
  <c r="Y2300" i="34"/>
  <c r="Z2300" i="34"/>
  <c r="N2301" i="34"/>
  <c r="O2301" i="34"/>
  <c r="S2301" i="34"/>
  <c r="T2301" i="34"/>
  <c r="U2301" i="34"/>
  <c r="W2301" i="34"/>
  <c r="Y2301" i="34"/>
  <c r="Z2301" i="34"/>
  <c r="N2302" i="34"/>
  <c r="O2302" i="34"/>
  <c r="S2302" i="34"/>
  <c r="T2302" i="34"/>
  <c r="U2302" i="34"/>
  <c r="W2302" i="34"/>
  <c r="Y2302" i="34"/>
  <c r="Z2302" i="34"/>
  <c r="N2303" i="34"/>
  <c r="O2303" i="34"/>
  <c r="S2303" i="34"/>
  <c r="T2303" i="34"/>
  <c r="U2303" i="34"/>
  <c r="W2303" i="34"/>
  <c r="Y2303" i="34"/>
  <c r="Z2303" i="34"/>
  <c r="N2304" i="34"/>
  <c r="O2304" i="34"/>
  <c r="S2304" i="34"/>
  <c r="T2304" i="34"/>
  <c r="U2304" i="34"/>
  <c r="W2304" i="34"/>
  <c r="Y2304" i="34"/>
  <c r="Z2304" i="34"/>
  <c r="N2305" i="34"/>
  <c r="O2305" i="34"/>
  <c r="S2305" i="34"/>
  <c r="T2305" i="34"/>
  <c r="U2305" i="34"/>
  <c r="W2305" i="34"/>
  <c r="Y2305" i="34"/>
  <c r="Z2305" i="34"/>
  <c r="N2306" i="34"/>
  <c r="O2306" i="34"/>
  <c r="S2306" i="34"/>
  <c r="T2306" i="34"/>
  <c r="U2306" i="34"/>
  <c r="W2306" i="34"/>
  <c r="Y2306" i="34"/>
  <c r="Z2306" i="34"/>
  <c r="N2307" i="34"/>
  <c r="O2307" i="34"/>
  <c r="S2307" i="34"/>
  <c r="T2307" i="34"/>
  <c r="U2307" i="34"/>
  <c r="W2307" i="34"/>
  <c r="Y2307" i="34"/>
  <c r="Z2307" i="34"/>
  <c r="N2308" i="34"/>
  <c r="O2308" i="34"/>
  <c r="S2308" i="34"/>
  <c r="T2308" i="34"/>
  <c r="U2308" i="34"/>
  <c r="W2308" i="34"/>
  <c r="Y2308" i="34"/>
  <c r="Z2308" i="34"/>
  <c r="N2309" i="34"/>
  <c r="O2309" i="34"/>
  <c r="S2309" i="34"/>
  <c r="T2309" i="34"/>
  <c r="U2309" i="34"/>
  <c r="W2309" i="34"/>
  <c r="Y2309" i="34"/>
  <c r="Z2309" i="34"/>
  <c r="N2310" i="34"/>
  <c r="O2310" i="34"/>
  <c r="S2310" i="34"/>
  <c r="T2310" i="34"/>
  <c r="U2310" i="34"/>
  <c r="W2310" i="34"/>
  <c r="Y2310" i="34"/>
  <c r="Z2310" i="34"/>
  <c r="N2311" i="34"/>
  <c r="O2311" i="34"/>
  <c r="S2311" i="34"/>
  <c r="T2311" i="34"/>
  <c r="U2311" i="34"/>
  <c r="W2311" i="34"/>
  <c r="Y2311" i="34"/>
  <c r="Z2311" i="34"/>
  <c r="N2312" i="34"/>
  <c r="O2312" i="34"/>
  <c r="S2312" i="34"/>
  <c r="T2312" i="34"/>
  <c r="U2312" i="34"/>
  <c r="W2312" i="34"/>
  <c r="Y2312" i="34"/>
  <c r="Z2312" i="34"/>
  <c r="N2313" i="34"/>
  <c r="O2313" i="34"/>
  <c r="S2313" i="34"/>
  <c r="T2313" i="34"/>
  <c r="U2313" i="34"/>
  <c r="W2313" i="34"/>
  <c r="Y2313" i="34"/>
  <c r="Z2313" i="34"/>
  <c r="N2314" i="34"/>
  <c r="O2314" i="34"/>
  <c r="S2314" i="34"/>
  <c r="T2314" i="34"/>
  <c r="U2314" i="34"/>
  <c r="W2314" i="34"/>
  <c r="Y2314" i="34"/>
  <c r="Z2314" i="34"/>
  <c r="N2315" i="34"/>
  <c r="O2315" i="34"/>
  <c r="S2315" i="34"/>
  <c r="T2315" i="34"/>
  <c r="U2315" i="34"/>
  <c r="W2315" i="34"/>
  <c r="Y2315" i="34"/>
  <c r="Z2315" i="34"/>
  <c r="N2316" i="34"/>
  <c r="O2316" i="34"/>
  <c r="S2316" i="34"/>
  <c r="T2316" i="34"/>
  <c r="U2316" i="34"/>
  <c r="W2316" i="34"/>
  <c r="Y2316" i="34"/>
  <c r="Z2316" i="34"/>
  <c r="N2317" i="34"/>
  <c r="O2317" i="34"/>
  <c r="S2317" i="34"/>
  <c r="T2317" i="34"/>
  <c r="U2317" i="34"/>
  <c r="W2317" i="34"/>
  <c r="Y2317" i="34"/>
  <c r="Z2317" i="34"/>
  <c r="N2318" i="34"/>
  <c r="O2318" i="34"/>
  <c r="S2318" i="34"/>
  <c r="T2318" i="34"/>
  <c r="U2318" i="34"/>
  <c r="W2318" i="34"/>
  <c r="Y2318" i="34"/>
  <c r="Z2318" i="34"/>
  <c r="N2319" i="34"/>
  <c r="O2319" i="34"/>
  <c r="S2319" i="34"/>
  <c r="T2319" i="34"/>
  <c r="U2319" i="34"/>
  <c r="W2319" i="34"/>
  <c r="Y2319" i="34"/>
  <c r="Z2319" i="34"/>
  <c r="N2320" i="34"/>
  <c r="O2320" i="34"/>
  <c r="S2320" i="34"/>
  <c r="T2320" i="34"/>
  <c r="U2320" i="34"/>
  <c r="W2320" i="34"/>
  <c r="Y2320" i="34"/>
  <c r="Z2320" i="34"/>
  <c r="N2321" i="34"/>
  <c r="O2321" i="34"/>
  <c r="S2321" i="34"/>
  <c r="T2321" i="34"/>
  <c r="U2321" i="34"/>
  <c r="W2321" i="34"/>
  <c r="Y2321" i="34"/>
  <c r="Z2321" i="34"/>
  <c r="N2322" i="34"/>
  <c r="O2322" i="34"/>
  <c r="S2322" i="34"/>
  <c r="T2322" i="34"/>
  <c r="U2322" i="34"/>
  <c r="W2322" i="34"/>
  <c r="Y2322" i="34"/>
  <c r="Z2322" i="34"/>
  <c r="N2323" i="34"/>
  <c r="O2323" i="34"/>
  <c r="S2323" i="34"/>
  <c r="T2323" i="34"/>
  <c r="U2323" i="34"/>
  <c r="W2323" i="34"/>
  <c r="Y2323" i="34"/>
  <c r="Z2323" i="34"/>
  <c r="N2324" i="34"/>
  <c r="O2324" i="34"/>
  <c r="S2324" i="34"/>
  <c r="T2324" i="34"/>
  <c r="U2324" i="34"/>
  <c r="W2324" i="34"/>
  <c r="Y2324" i="34"/>
  <c r="Z2324" i="34"/>
  <c r="N2325" i="34"/>
  <c r="O2325" i="34"/>
  <c r="S2325" i="34"/>
  <c r="T2325" i="34"/>
  <c r="U2325" i="34"/>
  <c r="W2325" i="34"/>
  <c r="Y2325" i="34"/>
  <c r="Z2325" i="34"/>
  <c r="N2326" i="34"/>
  <c r="O2326" i="34"/>
  <c r="S2326" i="34"/>
  <c r="T2326" i="34"/>
  <c r="U2326" i="34"/>
  <c r="W2326" i="34"/>
  <c r="Y2326" i="34"/>
  <c r="Z2326" i="34"/>
  <c r="N2327" i="34"/>
  <c r="O2327" i="34"/>
  <c r="S2327" i="34"/>
  <c r="T2327" i="34"/>
  <c r="U2327" i="34"/>
  <c r="W2327" i="34"/>
  <c r="Y2327" i="34"/>
  <c r="Z2327" i="34"/>
  <c r="N2328" i="34"/>
  <c r="O2328" i="34"/>
  <c r="S2328" i="34"/>
  <c r="T2328" i="34"/>
  <c r="U2328" i="34"/>
  <c r="W2328" i="34"/>
  <c r="Y2328" i="34"/>
  <c r="Z2328" i="34"/>
  <c r="N2329" i="34"/>
  <c r="O2329" i="34"/>
  <c r="S2329" i="34"/>
  <c r="T2329" i="34"/>
  <c r="U2329" i="34"/>
  <c r="W2329" i="34"/>
  <c r="Y2329" i="34"/>
  <c r="Z2329" i="34"/>
  <c r="N2330" i="34"/>
  <c r="O2330" i="34"/>
  <c r="S2330" i="34"/>
  <c r="T2330" i="34"/>
  <c r="U2330" i="34"/>
  <c r="W2330" i="34"/>
  <c r="Y2330" i="34"/>
  <c r="Z2330" i="34"/>
  <c r="N2331" i="34"/>
  <c r="O2331" i="34"/>
  <c r="S2331" i="34"/>
  <c r="T2331" i="34"/>
  <c r="U2331" i="34"/>
  <c r="W2331" i="34"/>
  <c r="Y2331" i="34"/>
  <c r="Z2331" i="34"/>
  <c r="N2332" i="34"/>
  <c r="O2332" i="34"/>
  <c r="S2332" i="34"/>
  <c r="T2332" i="34"/>
  <c r="U2332" i="34"/>
  <c r="W2332" i="34"/>
  <c r="Y2332" i="34"/>
  <c r="Z2332" i="34"/>
  <c r="N2333" i="34"/>
  <c r="O2333" i="34"/>
  <c r="S2333" i="34"/>
  <c r="T2333" i="34"/>
  <c r="U2333" i="34"/>
  <c r="W2333" i="34"/>
  <c r="Y2333" i="34"/>
  <c r="Z2333" i="34"/>
  <c r="N2334" i="34"/>
  <c r="O2334" i="34"/>
  <c r="S2334" i="34"/>
  <c r="T2334" i="34"/>
  <c r="U2334" i="34"/>
  <c r="W2334" i="34"/>
  <c r="Y2334" i="34"/>
  <c r="Z2334" i="34"/>
  <c r="N2335" i="34"/>
  <c r="O2335" i="34"/>
  <c r="S2335" i="34"/>
  <c r="T2335" i="34"/>
  <c r="U2335" i="34"/>
  <c r="W2335" i="34"/>
  <c r="Y2335" i="34"/>
  <c r="Z2335" i="34"/>
  <c r="N2336" i="34"/>
  <c r="O2336" i="34"/>
  <c r="S2336" i="34"/>
  <c r="T2336" i="34"/>
  <c r="U2336" i="34"/>
  <c r="W2336" i="34"/>
  <c r="Y2336" i="34"/>
  <c r="Z2336" i="34"/>
  <c r="N2337" i="34"/>
  <c r="O2337" i="34"/>
  <c r="S2337" i="34"/>
  <c r="T2337" i="34"/>
  <c r="U2337" i="34"/>
  <c r="W2337" i="34"/>
  <c r="Y2337" i="34"/>
  <c r="Z2337" i="34"/>
  <c r="N2338" i="34"/>
  <c r="O2338" i="34"/>
  <c r="S2338" i="34"/>
  <c r="T2338" i="34"/>
  <c r="U2338" i="34"/>
  <c r="W2338" i="34"/>
  <c r="Y2338" i="34"/>
  <c r="Z2338" i="34"/>
  <c r="N2339" i="34"/>
  <c r="O2339" i="34"/>
  <c r="S2339" i="34"/>
  <c r="T2339" i="34"/>
  <c r="U2339" i="34"/>
  <c r="W2339" i="34"/>
  <c r="Y2339" i="34"/>
  <c r="Z2339" i="34"/>
  <c r="N2340" i="34"/>
  <c r="O2340" i="34"/>
  <c r="S2340" i="34"/>
  <c r="T2340" i="34"/>
  <c r="U2340" i="34"/>
  <c r="W2340" i="34"/>
  <c r="Y2340" i="34"/>
  <c r="Z2340" i="34"/>
  <c r="N2341" i="34"/>
  <c r="O2341" i="34"/>
  <c r="S2341" i="34"/>
  <c r="T2341" i="34"/>
  <c r="U2341" i="34"/>
  <c r="W2341" i="34"/>
  <c r="Y2341" i="34"/>
  <c r="Z2341" i="34"/>
  <c r="N2342" i="34"/>
  <c r="O2342" i="34"/>
  <c r="S2342" i="34"/>
  <c r="T2342" i="34"/>
  <c r="U2342" i="34"/>
  <c r="W2342" i="34"/>
  <c r="Y2342" i="34"/>
  <c r="Z2342" i="34"/>
  <c r="N2343" i="34"/>
  <c r="O2343" i="34"/>
  <c r="S2343" i="34"/>
  <c r="T2343" i="34"/>
  <c r="U2343" i="34"/>
  <c r="W2343" i="34"/>
  <c r="Y2343" i="34"/>
  <c r="Z2343" i="34"/>
  <c r="N2344" i="34"/>
  <c r="O2344" i="34"/>
  <c r="S2344" i="34"/>
  <c r="T2344" i="34"/>
  <c r="U2344" i="34"/>
  <c r="W2344" i="34"/>
  <c r="Y2344" i="34"/>
  <c r="Z2344" i="34"/>
  <c r="N2345" i="34"/>
  <c r="O2345" i="34"/>
  <c r="S2345" i="34"/>
  <c r="T2345" i="34"/>
  <c r="U2345" i="34"/>
  <c r="W2345" i="34"/>
  <c r="Y2345" i="34"/>
  <c r="Z2345" i="34"/>
  <c r="N2346" i="34"/>
  <c r="O2346" i="34"/>
  <c r="S2346" i="34"/>
  <c r="T2346" i="34"/>
  <c r="U2346" i="34"/>
  <c r="W2346" i="34"/>
  <c r="Y2346" i="34"/>
  <c r="Z2346" i="34"/>
  <c r="N2347" i="34"/>
  <c r="O2347" i="34"/>
  <c r="S2347" i="34"/>
  <c r="T2347" i="34"/>
  <c r="U2347" i="34"/>
  <c r="W2347" i="34"/>
  <c r="Y2347" i="34"/>
  <c r="Z2347" i="34"/>
  <c r="N2348" i="34"/>
  <c r="O2348" i="34"/>
  <c r="S2348" i="34"/>
  <c r="T2348" i="34"/>
  <c r="U2348" i="34"/>
  <c r="W2348" i="34"/>
  <c r="Y2348" i="34"/>
  <c r="Z2348" i="34"/>
  <c r="N2349" i="34"/>
  <c r="O2349" i="34"/>
  <c r="S2349" i="34"/>
  <c r="T2349" i="34"/>
  <c r="U2349" i="34"/>
  <c r="W2349" i="34"/>
  <c r="Y2349" i="34"/>
  <c r="Z2349" i="34"/>
  <c r="N2350" i="34"/>
  <c r="O2350" i="34"/>
  <c r="S2350" i="34"/>
  <c r="T2350" i="34"/>
  <c r="U2350" i="34"/>
  <c r="W2350" i="34"/>
  <c r="Y2350" i="34"/>
  <c r="Z2350" i="34"/>
  <c r="N2351" i="34"/>
  <c r="O2351" i="34"/>
  <c r="S2351" i="34"/>
  <c r="T2351" i="34"/>
  <c r="U2351" i="34"/>
  <c r="W2351" i="34"/>
  <c r="Y2351" i="34"/>
  <c r="Z2351" i="34"/>
  <c r="N2352" i="34"/>
  <c r="O2352" i="34"/>
  <c r="S2352" i="34"/>
  <c r="T2352" i="34"/>
  <c r="U2352" i="34"/>
  <c r="W2352" i="34"/>
  <c r="Y2352" i="34"/>
  <c r="Z2352" i="34"/>
  <c r="N2353" i="34"/>
  <c r="O2353" i="34"/>
  <c r="S2353" i="34"/>
  <c r="T2353" i="34"/>
  <c r="U2353" i="34"/>
  <c r="W2353" i="34"/>
  <c r="Y2353" i="34"/>
  <c r="Z2353" i="34"/>
  <c r="N2354" i="34"/>
  <c r="O2354" i="34"/>
  <c r="S2354" i="34"/>
  <c r="T2354" i="34"/>
  <c r="U2354" i="34"/>
  <c r="W2354" i="34"/>
  <c r="Y2354" i="34"/>
  <c r="Z2354" i="34"/>
  <c r="N2355" i="34"/>
  <c r="O2355" i="34"/>
  <c r="S2355" i="34"/>
  <c r="T2355" i="34"/>
  <c r="U2355" i="34"/>
  <c r="W2355" i="34"/>
  <c r="Y2355" i="34"/>
  <c r="Z2355" i="34"/>
  <c r="N2356" i="34"/>
  <c r="O2356" i="34"/>
  <c r="S2356" i="34"/>
  <c r="T2356" i="34"/>
  <c r="U2356" i="34"/>
  <c r="W2356" i="34"/>
  <c r="Y2356" i="34"/>
  <c r="Z2356" i="34"/>
  <c r="N2357" i="34"/>
  <c r="O2357" i="34"/>
  <c r="S2357" i="34"/>
  <c r="T2357" i="34"/>
  <c r="U2357" i="34"/>
  <c r="W2357" i="34"/>
  <c r="Y2357" i="34"/>
  <c r="Z2357" i="34"/>
  <c r="N2358" i="34"/>
  <c r="O2358" i="34"/>
  <c r="S2358" i="34"/>
  <c r="T2358" i="34"/>
  <c r="U2358" i="34"/>
  <c r="W2358" i="34"/>
  <c r="Y2358" i="34"/>
  <c r="Z2358" i="34"/>
  <c r="N2359" i="34"/>
  <c r="O2359" i="34"/>
  <c r="S2359" i="34"/>
  <c r="T2359" i="34"/>
  <c r="U2359" i="34"/>
  <c r="W2359" i="34"/>
  <c r="Y2359" i="34"/>
  <c r="Z2359" i="34"/>
  <c r="N2360" i="34"/>
  <c r="O2360" i="34"/>
  <c r="S2360" i="34"/>
  <c r="T2360" i="34"/>
  <c r="U2360" i="34"/>
  <c r="W2360" i="34"/>
  <c r="Y2360" i="34"/>
  <c r="Z2360" i="34"/>
  <c r="N2361" i="34"/>
  <c r="O2361" i="34"/>
  <c r="S2361" i="34"/>
  <c r="T2361" i="34"/>
  <c r="U2361" i="34"/>
  <c r="W2361" i="34"/>
  <c r="Y2361" i="34"/>
  <c r="Z2361" i="34"/>
  <c r="N2362" i="34"/>
  <c r="O2362" i="34"/>
  <c r="S2362" i="34"/>
  <c r="T2362" i="34"/>
  <c r="U2362" i="34"/>
  <c r="W2362" i="34"/>
  <c r="Y2362" i="34"/>
  <c r="Z2362" i="34"/>
  <c r="N2363" i="34"/>
  <c r="O2363" i="34"/>
  <c r="S2363" i="34"/>
  <c r="T2363" i="34"/>
  <c r="U2363" i="34"/>
  <c r="W2363" i="34"/>
  <c r="Y2363" i="34"/>
  <c r="Z2363" i="34"/>
  <c r="N2364" i="34"/>
  <c r="O2364" i="34"/>
  <c r="S2364" i="34"/>
  <c r="T2364" i="34"/>
  <c r="U2364" i="34"/>
  <c r="W2364" i="34"/>
  <c r="Y2364" i="34"/>
  <c r="Z2364" i="34"/>
  <c r="N2365" i="34"/>
  <c r="O2365" i="34"/>
  <c r="S2365" i="34"/>
  <c r="T2365" i="34"/>
  <c r="U2365" i="34"/>
  <c r="W2365" i="34"/>
  <c r="Y2365" i="34"/>
  <c r="Z2365" i="34"/>
  <c r="N2366" i="34"/>
  <c r="O2366" i="34"/>
  <c r="S2366" i="34"/>
  <c r="T2366" i="34"/>
  <c r="U2366" i="34"/>
  <c r="W2366" i="34"/>
  <c r="Y2366" i="34"/>
  <c r="Z2366" i="34"/>
  <c r="N2367" i="34"/>
  <c r="O2367" i="34"/>
  <c r="S2367" i="34"/>
  <c r="T2367" i="34"/>
  <c r="U2367" i="34"/>
  <c r="W2367" i="34"/>
  <c r="Y2367" i="34"/>
  <c r="Z2367" i="34"/>
  <c r="N2368" i="34"/>
  <c r="O2368" i="34"/>
  <c r="S2368" i="34"/>
  <c r="T2368" i="34"/>
  <c r="U2368" i="34"/>
  <c r="W2368" i="34"/>
  <c r="Y2368" i="34"/>
  <c r="Z2368" i="34"/>
  <c r="N2369" i="34"/>
  <c r="O2369" i="34"/>
  <c r="S2369" i="34"/>
  <c r="T2369" i="34"/>
  <c r="U2369" i="34"/>
  <c r="W2369" i="34"/>
  <c r="Y2369" i="34"/>
  <c r="Z2369" i="34"/>
  <c r="N2370" i="34"/>
  <c r="O2370" i="34"/>
  <c r="S2370" i="34"/>
  <c r="T2370" i="34"/>
  <c r="U2370" i="34"/>
  <c r="W2370" i="34"/>
  <c r="Y2370" i="34"/>
  <c r="Z2370" i="34"/>
  <c r="N2371" i="34"/>
  <c r="O2371" i="34"/>
  <c r="S2371" i="34"/>
  <c r="T2371" i="34"/>
  <c r="U2371" i="34"/>
  <c r="W2371" i="34"/>
  <c r="Y2371" i="34"/>
  <c r="Z2371" i="34"/>
  <c r="N2372" i="34"/>
  <c r="O2372" i="34"/>
  <c r="S2372" i="34"/>
  <c r="T2372" i="34"/>
  <c r="U2372" i="34"/>
  <c r="W2372" i="34"/>
  <c r="Y2372" i="34"/>
  <c r="Z2372" i="34"/>
  <c r="N2373" i="34"/>
  <c r="O2373" i="34"/>
  <c r="S2373" i="34"/>
  <c r="T2373" i="34"/>
  <c r="U2373" i="34"/>
  <c r="W2373" i="34"/>
  <c r="Y2373" i="34"/>
  <c r="Z2373" i="34"/>
  <c r="N2374" i="34"/>
  <c r="O2374" i="34"/>
  <c r="S2374" i="34"/>
  <c r="T2374" i="34"/>
  <c r="U2374" i="34"/>
  <c r="W2374" i="34"/>
  <c r="Y2374" i="34"/>
  <c r="Z2374" i="34"/>
  <c r="N2375" i="34"/>
  <c r="O2375" i="34"/>
  <c r="S2375" i="34"/>
  <c r="T2375" i="34"/>
  <c r="U2375" i="34"/>
  <c r="W2375" i="34"/>
  <c r="Y2375" i="34"/>
  <c r="Z2375" i="34"/>
  <c r="N2376" i="34"/>
  <c r="O2376" i="34"/>
  <c r="S2376" i="34"/>
  <c r="T2376" i="34"/>
  <c r="U2376" i="34"/>
  <c r="W2376" i="34"/>
  <c r="Y2376" i="34"/>
  <c r="Z2376" i="34"/>
  <c r="N2377" i="34"/>
  <c r="O2377" i="34"/>
  <c r="S2377" i="34"/>
  <c r="T2377" i="34"/>
  <c r="U2377" i="34"/>
  <c r="W2377" i="34"/>
  <c r="Y2377" i="34"/>
  <c r="Z2377" i="34"/>
  <c r="N2378" i="34"/>
  <c r="O2378" i="34"/>
  <c r="S2378" i="34"/>
  <c r="T2378" i="34"/>
  <c r="U2378" i="34"/>
  <c r="W2378" i="34"/>
  <c r="Y2378" i="34"/>
  <c r="Z2378" i="34"/>
  <c r="N2379" i="34"/>
  <c r="O2379" i="34"/>
  <c r="S2379" i="34"/>
  <c r="T2379" i="34"/>
  <c r="U2379" i="34"/>
  <c r="W2379" i="34"/>
  <c r="Y2379" i="34"/>
  <c r="Z2379" i="34"/>
  <c r="N2380" i="34"/>
  <c r="O2380" i="34"/>
  <c r="S2380" i="34"/>
  <c r="T2380" i="34"/>
  <c r="U2380" i="34"/>
  <c r="W2380" i="34"/>
  <c r="Y2380" i="34"/>
  <c r="Z2380" i="34"/>
  <c r="N2381" i="34"/>
  <c r="O2381" i="34"/>
  <c r="S2381" i="34"/>
  <c r="T2381" i="34"/>
  <c r="U2381" i="34"/>
  <c r="W2381" i="34"/>
  <c r="Y2381" i="34"/>
  <c r="Z2381" i="34"/>
  <c r="N2382" i="34"/>
  <c r="O2382" i="34"/>
  <c r="S2382" i="34"/>
  <c r="T2382" i="34"/>
  <c r="U2382" i="34"/>
  <c r="W2382" i="34"/>
  <c r="Y2382" i="34"/>
  <c r="Z2382" i="34"/>
  <c r="N2383" i="34"/>
  <c r="O2383" i="34"/>
  <c r="S2383" i="34"/>
  <c r="T2383" i="34"/>
  <c r="U2383" i="34"/>
  <c r="W2383" i="34"/>
  <c r="Y2383" i="34"/>
  <c r="Z2383" i="34"/>
  <c r="N2384" i="34"/>
  <c r="O2384" i="34"/>
  <c r="S2384" i="34"/>
  <c r="T2384" i="34"/>
  <c r="U2384" i="34"/>
  <c r="W2384" i="34"/>
  <c r="Y2384" i="34"/>
  <c r="Z2384" i="34"/>
  <c r="N2385" i="34"/>
  <c r="O2385" i="34"/>
  <c r="S2385" i="34"/>
  <c r="T2385" i="34"/>
  <c r="U2385" i="34"/>
  <c r="W2385" i="34"/>
  <c r="Y2385" i="34"/>
  <c r="Z2385" i="34"/>
  <c r="N2386" i="34"/>
  <c r="O2386" i="34"/>
  <c r="S2386" i="34"/>
  <c r="T2386" i="34"/>
  <c r="U2386" i="34"/>
  <c r="W2386" i="34"/>
  <c r="Y2386" i="34"/>
  <c r="Z2386" i="34"/>
  <c r="N2387" i="34"/>
  <c r="O2387" i="34"/>
  <c r="S2387" i="34"/>
  <c r="T2387" i="34"/>
  <c r="U2387" i="34"/>
  <c r="W2387" i="34"/>
  <c r="Y2387" i="34"/>
  <c r="Z2387" i="34"/>
  <c r="N2388" i="34"/>
  <c r="O2388" i="34"/>
  <c r="S2388" i="34"/>
  <c r="T2388" i="34"/>
  <c r="U2388" i="34"/>
  <c r="W2388" i="34"/>
  <c r="Y2388" i="34"/>
  <c r="Z2388" i="34"/>
  <c r="N2389" i="34"/>
  <c r="O2389" i="34"/>
  <c r="S2389" i="34"/>
  <c r="T2389" i="34"/>
  <c r="U2389" i="34"/>
  <c r="W2389" i="34"/>
  <c r="Y2389" i="34"/>
  <c r="Z2389" i="34"/>
  <c r="N2390" i="34"/>
  <c r="O2390" i="34"/>
  <c r="S2390" i="34"/>
  <c r="T2390" i="34"/>
  <c r="U2390" i="34"/>
  <c r="W2390" i="34"/>
  <c r="Y2390" i="34"/>
  <c r="Z2390" i="34"/>
  <c r="N2391" i="34"/>
  <c r="O2391" i="34"/>
  <c r="S2391" i="34"/>
  <c r="T2391" i="34"/>
  <c r="U2391" i="34"/>
  <c r="W2391" i="34"/>
  <c r="Y2391" i="34"/>
  <c r="Z2391" i="34"/>
  <c r="N2392" i="34"/>
  <c r="O2392" i="34"/>
  <c r="S2392" i="34"/>
  <c r="T2392" i="34"/>
  <c r="U2392" i="34"/>
  <c r="W2392" i="34"/>
  <c r="Y2392" i="34"/>
  <c r="Z2392" i="34"/>
  <c r="N2393" i="34"/>
  <c r="O2393" i="34"/>
  <c r="S2393" i="34"/>
  <c r="T2393" i="34"/>
  <c r="U2393" i="34"/>
  <c r="W2393" i="34"/>
  <c r="Y2393" i="34"/>
  <c r="Z2393" i="34"/>
  <c r="N2394" i="34"/>
  <c r="O2394" i="34"/>
  <c r="S2394" i="34"/>
  <c r="T2394" i="34"/>
  <c r="U2394" i="34"/>
  <c r="W2394" i="34"/>
  <c r="Y2394" i="34"/>
  <c r="Z2394" i="34"/>
  <c r="N2395" i="34"/>
  <c r="O2395" i="34"/>
  <c r="S2395" i="34"/>
  <c r="T2395" i="34"/>
  <c r="U2395" i="34"/>
  <c r="W2395" i="34"/>
  <c r="Y2395" i="34"/>
  <c r="Z2395" i="34"/>
  <c r="N2396" i="34"/>
  <c r="O2396" i="34"/>
  <c r="S2396" i="34"/>
  <c r="T2396" i="34"/>
  <c r="U2396" i="34"/>
  <c r="W2396" i="34"/>
  <c r="Y2396" i="34"/>
  <c r="Z2396" i="34"/>
  <c r="N2397" i="34"/>
  <c r="O2397" i="34"/>
  <c r="S2397" i="34"/>
  <c r="T2397" i="34"/>
  <c r="U2397" i="34"/>
  <c r="W2397" i="34"/>
  <c r="Y2397" i="34"/>
  <c r="Z2397" i="34"/>
  <c r="N2398" i="34"/>
  <c r="O2398" i="34"/>
  <c r="S2398" i="34"/>
  <c r="T2398" i="34"/>
  <c r="U2398" i="34"/>
  <c r="W2398" i="34"/>
  <c r="Y2398" i="34"/>
  <c r="Z2398" i="34"/>
  <c r="N2399" i="34"/>
  <c r="O2399" i="34"/>
  <c r="S2399" i="34"/>
  <c r="T2399" i="34"/>
  <c r="U2399" i="34"/>
  <c r="W2399" i="34"/>
  <c r="Y2399" i="34"/>
  <c r="Z2399" i="34"/>
  <c r="N2400" i="34"/>
  <c r="O2400" i="34"/>
  <c r="S2400" i="34"/>
  <c r="T2400" i="34"/>
  <c r="U2400" i="34"/>
  <c r="W2400" i="34"/>
  <c r="Y2400" i="34"/>
  <c r="Z2400" i="34"/>
  <c r="N2401" i="34"/>
  <c r="O2401" i="34"/>
  <c r="S2401" i="34"/>
  <c r="T2401" i="34"/>
  <c r="U2401" i="34"/>
  <c r="W2401" i="34"/>
  <c r="Y2401" i="34"/>
  <c r="Z2401" i="34"/>
  <c r="N2402" i="34"/>
  <c r="O2402" i="34"/>
  <c r="S2402" i="34"/>
  <c r="T2402" i="34"/>
  <c r="U2402" i="34"/>
  <c r="W2402" i="34"/>
  <c r="Y2402" i="34"/>
  <c r="Z2402" i="34"/>
  <c r="N2403" i="34"/>
  <c r="O2403" i="34"/>
  <c r="S2403" i="34"/>
  <c r="T2403" i="34"/>
  <c r="U2403" i="34"/>
  <c r="W2403" i="34"/>
  <c r="Y2403" i="34"/>
  <c r="Z2403" i="34"/>
  <c r="N2404" i="34"/>
  <c r="O2404" i="34"/>
  <c r="S2404" i="34"/>
  <c r="T2404" i="34"/>
  <c r="U2404" i="34"/>
  <c r="W2404" i="34"/>
  <c r="Y2404" i="34"/>
  <c r="Z2404" i="34"/>
  <c r="N2405" i="34"/>
  <c r="O2405" i="34"/>
  <c r="S2405" i="34"/>
  <c r="T2405" i="34"/>
  <c r="U2405" i="34"/>
  <c r="W2405" i="34"/>
  <c r="Y2405" i="34"/>
  <c r="Z2405" i="34"/>
  <c r="N2406" i="34"/>
  <c r="O2406" i="34"/>
  <c r="S2406" i="34"/>
  <c r="T2406" i="34"/>
  <c r="U2406" i="34"/>
  <c r="W2406" i="34"/>
  <c r="Y2406" i="34"/>
  <c r="Z2406" i="34"/>
  <c r="N2407" i="34"/>
  <c r="O2407" i="34"/>
  <c r="S2407" i="34"/>
  <c r="T2407" i="34"/>
  <c r="U2407" i="34"/>
  <c r="W2407" i="34"/>
  <c r="Y2407" i="34"/>
  <c r="Z2407" i="34"/>
  <c r="N2408" i="34"/>
  <c r="O2408" i="34"/>
  <c r="S2408" i="34"/>
  <c r="T2408" i="34"/>
  <c r="U2408" i="34"/>
  <c r="W2408" i="34"/>
  <c r="Y2408" i="34"/>
  <c r="Z2408" i="34"/>
  <c r="N2409" i="34"/>
  <c r="O2409" i="34"/>
  <c r="S2409" i="34"/>
  <c r="T2409" i="34"/>
  <c r="U2409" i="34"/>
  <c r="W2409" i="34"/>
  <c r="Y2409" i="34"/>
  <c r="Z2409" i="34"/>
  <c r="N2410" i="34"/>
  <c r="O2410" i="34"/>
  <c r="S2410" i="34"/>
  <c r="T2410" i="34"/>
  <c r="U2410" i="34"/>
  <c r="W2410" i="34"/>
  <c r="Y2410" i="34"/>
  <c r="Z2410" i="34"/>
  <c r="N2411" i="34"/>
  <c r="O2411" i="34"/>
  <c r="S2411" i="34"/>
  <c r="T2411" i="34"/>
  <c r="U2411" i="34"/>
  <c r="W2411" i="34"/>
  <c r="Y2411" i="34"/>
  <c r="Z2411" i="34"/>
  <c r="N2412" i="34"/>
  <c r="O2412" i="34"/>
  <c r="S2412" i="34"/>
  <c r="T2412" i="34"/>
  <c r="U2412" i="34"/>
  <c r="W2412" i="34"/>
  <c r="Y2412" i="34"/>
  <c r="Z2412" i="34"/>
  <c r="N2413" i="34"/>
  <c r="O2413" i="34"/>
  <c r="S2413" i="34"/>
  <c r="T2413" i="34"/>
  <c r="U2413" i="34"/>
  <c r="W2413" i="34"/>
  <c r="Y2413" i="34"/>
  <c r="Z2413" i="34"/>
  <c r="N2414" i="34"/>
  <c r="O2414" i="34"/>
  <c r="S2414" i="34"/>
  <c r="T2414" i="34"/>
  <c r="U2414" i="34"/>
  <c r="W2414" i="34"/>
  <c r="Y2414" i="34"/>
  <c r="Z2414" i="34"/>
  <c r="N2415" i="34"/>
  <c r="O2415" i="34"/>
  <c r="S2415" i="34"/>
  <c r="T2415" i="34"/>
  <c r="U2415" i="34"/>
  <c r="W2415" i="34"/>
  <c r="Y2415" i="34"/>
  <c r="Z2415" i="34"/>
  <c r="N2416" i="34"/>
  <c r="O2416" i="34"/>
  <c r="S2416" i="34"/>
  <c r="T2416" i="34"/>
  <c r="U2416" i="34"/>
  <c r="W2416" i="34"/>
  <c r="Y2416" i="34"/>
  <c r="Z2416" i="34"/>
  <c r="N2417" i="34"/>
  <c r="O2417" i="34"/>
  <c r="S2417" i="34"/>
  <c r="T2417" i="34"/>
  <c r="U2417" i="34"/>
  <c r="W2417" i="34"/>
  <c r="Y2417" i="34"/>
  <c r="Z2417" i="34"/>
  <c r="N2418" i="34"/>
  <c r="O2418" i="34"/>
  <c r="S2418" i="34"/>
  <c r="T2418" i="34"/>
  <c r="U2418" i="34"/>
  <c r="W2418" i="34"/>
  <c r="Y2418" i="34"/>
  <c r="Z2418" i="34"/>
  <c r="N2419" i="34"/>
  <c r="O2419" i="34"/>
  <c r="S2419" i="34"/>
  <c r="T2419" i="34"/>
  <c r="U2419" i="34"/>
  <c r="W2419" i="34"/>
  <c r="Y2419" i="34"/>
  <c r="Z2419" i="34"/>
  <c r="N2420" i="34"/>
  <c r="O2420" i="34"/>
  <c r="S2420" i="34"/>
  <c r="T2420" i="34"/>
  <c r="U2420" i="34"/>
  <c r="W2420" i="34"/>
  <c r="Y2420" i="34"/>
  <c r="Z2420" i="34"/>
  <c r="N2421" i="34"/>
  <c r="O2421" i="34"/>
  <c r="S2421" i="34"/>
  <c r="T2421" i="34"/>
  <c r="U2421" i="34"/>
  <c r="W2421" i="34"/>
  <c r="Y2421" i="34"/>
  <c r="Z2421" i="34"/>
  <c r="N2422" i="34"/>
  <c r="O2422" i="34"/>
  <c r="S2422" i="34"/>
  <c r="T2422" i="34"/>
  <c r="U2422" i="34"/>
  <c r="W2422" i="34"/>
  <c r="Y2422" i="34"/>
  <c r="Z2422" i="34"/>
  <c r="N2423" i="34"/>
  <c r="O2423" i="34"/>
  <c r="S2423" i="34"/>
  <c r="T2423" i="34"/>
  <c r="U2423" i="34"/>
  <c r="W2423" i="34"/>
  <c r="Y2423" i="34"/>
  <c r="Z2423" i="34"/>
  <c r="N2424" i="34"/>
  <c r="O2424" i="34"/>
  <c r="S2424" i="34"/>
  <c r="T2424" i="34"/>
  <c r="U2424" i="34"/>
  <c r="W2424" i="34"/>
  <c r="Y2424" i="34"/>
  <c r="Z2424" i="34"/>
  <c r="N2425" i="34"/>
  <c r="O2425" i="34"/>
  <c r="S2425" i="34"/>
  <c r="T2425" i="34"/>
  <c r="U2425" i="34"/>
  <c r="W2425" i="34"/>
  <c r="Y2425" i="34"/>
  <c r="Z2425" i="34"/>
  <c r="N2426" i="34"/>
  <c r="O2426" i="34"/>
  <c r="S2426" i="34"/>
  <c r="T2426" i="34"/>
  <c r="U2426" i="34"/>
  <c r="W2426" i="34"/>
  <c r="Y2426" i="34"/>
  <c r="Z2426" i="34"/>
  <c r="N2427" i="34"/>
  <c r="O2427" i="34"/>
  <c r="S2427" i="34"/>
  <c r="T2427" i="34"/>
  <c r="U2427" i="34"/>
  <c r="W2427" i="34"/>
  <c r="Y2427" i="34"/>
  <c r="Z2427" i="34"/>
  <c r="N2428" i="34"/>
  <c r="O2428" i="34"/>
  <c r="S2428" i="34"/>
  <c r="T2428" i="34"/>
  <c r="U2428" i="34"/>
  <c r="W2428" i="34"/>
  <c r="Y2428" i="34"/>
  <c r="Z2428" i="34"/>
  <c r="N2429" i="34"/>
  <c r="O2429" i="34"/>
  <c r="S2429" i="34"/>
  <c r="T2429" i="34"/>
  <c r="U2429" i="34"/>
  <c r="W2429" i="34"/>
  <c r="Y2429" i="34"/>
  <c r="Z2429" i="34"/>
  <c r="N2430" i="34"/>
  <c r="O2430" i="34"/>
  <c r="S2430" i="34"/>
  <c r="T2430" i="34"/>
  <c r="U2430" i="34"/>
  <c r="W2430" i="34"/>
  <c r="Y2430" i="34"/>
  <c r="Z2430" i="34"/>
  <c r="N2431" i="34"/>
  <c r="O2431" i="34"/>
  <c r="S2431" i="34"/>
  <c r="T2431" i="34"/>
  <c r="U2431" i="34"/>
  <c r="W2431" i="34"/>
  <c r="Y2431" i="34"/>
  <c r="Z2431" i="34"/>
  <c r="N2432" i="34"/>
  <c r="O2432" i="34"/>
  <c r="S2432" i="34"/>
  <c r="T2432" i="34"/>
  <c r="U2432" i="34"/>
  <c r="W2432" i="34"/>
  <c r="Y2432" i="34"/>
  <c r="Z2432" i="34"/>
  <c r="N2433" i="34"/>
  <c r="O2433" i="34"/>
  <c r="S2433" i="34"/>
  <c r="T2433" i="34"/>
  <c r="U2433" i="34"/>
  <c r="W2433" i="34"/>
  <c r="Y2433" i="34"/>
  <c r="Z2433" i="34"/>
  <c r="N2434" i="34"/>
  <c r="O2434" i="34"/>
  <c r="S2434" i="34"/>
  <c r="T2434" i="34"/>
  <c r="U2434" i="34"/>
  <c r="W2434" i="34"/>
  <c r="Y2434" i="34"/>
  <c r="Z2434" i="34"/>
  <c r="N2435" i="34"/>
  <c r="O2435" i="34"/>
  <c r="S2435" i="34"/>
  <c r="T2435" i="34"/>
  <c r="U2435" i="34"/>
  <c r="W2435" i="34"/>
  <c r="Y2435" i="34"/>
  <c r="Z2435" i="34"/>
  <c r="N2436" i="34"/>
  <c r="O2436" i="34"/>
  <c r="S2436" i="34"/>
  <c r="T2436" i="34"/>
  <c r="U2436" i="34"/>
  <c r="W2436" i="34"/>
  <c r="Y2436" i="34"/>
  <c r="Z2436" i="34"/>
  <c r="N2437" i="34"/>
  <c r="O2437" i="34"/>
  <c r="S2437" i="34"/>
  <c r="T2437" i="34"/>
  <c r="U2437" i="34"/>
  <c r="W2437" i="34"/>
  <c r="Y2437" i="34"/>
  <c r="Z2437" i="34"/>
  <c r="N2438" i="34"/>
  <c r="O2438" i="34"/>
  <c r="S2438" i="34"/>
  <c r="T2438" i="34"/>
  <c r="U2438" i="34"/>
  <c r="W2438" i="34"/>
  <c r="Y2438" i="34"/>
  <c r="Z2438" i="34"/>
  <c r="N2439" i="34"/>
  <c r="O2439" i="34"/>
  <c r="S2439" i="34"/>
  <c r="T2439" i="34"/>
  <c r="U2439" i="34"/>
  <c r="W2439" i="34"/>
  <c r="Y2439" i="34"/>
  <c r="Z2439" i="34"/>
  <c r="N2440" i="34"/>
  <c r="O2440" i="34"/>
  <c r="S2440" i="34"/>
  <c r="T2440" i="34"/>
  <c r="U2440" i="34"/>
  <c r="W2440" i="34"/>
  <c r="Y2440" i="34"/>
  <c r="Z2440" i="34"/>
  <c r="N2441" i="34"/>
  <c r="O2441" i="34"/>
  <c r="S2441" i="34"/>
  <c r="T2441" i="34"/>
  <c r="U2441" i="34"/>
  <c r="W2441" i="34"/>
  <c r="Y2441" i="34"/>
  <c r="Z2441" i="34"/>
  <c r="N2442" i="34"/>
  <c r="O2442" i="34"/>
  <c r="S2442" i="34"/>
  <c r="T2442" i="34"/>
  <c r="U2442" i="34"/>
  <c r="W2442" i="34"/>
  <c r="Y2442" i="34"/>
  <c r="Z2442" i="34"/>
  <c r="N2443" i="34"/>
  <c r="O2443" i="34"/>
  <c r="S2443" i="34"/>
  <c r="T2443" i="34"/>
  <c r="U2443" i="34"/>
  <c r="W2443" i="34"/>
  <c r="Y2443" i="34"/>
  <c r="Z2443" i="34"/>
  <c r="N2444" i="34"/>
  <c r="O2444" i="34"/>
  <c r="S2444" i="34"/>
  <c r="T2444" i="34"/>
  <c r="U2444" i="34"/>
  <c r="W2444" i="34"/>
  <c r="Y2444" i="34"/>
  <c r="Z2444" i="34"/>
  <c r="N2445" i="34"/>
  <c r="O2445" i="34"/>
  <c r="S2445" i="34"/>
  <c r="T2445" i="34"/>
  <c r="U2445" i="34"/>
  <c r="W2445" i="34"/>
  <c r="Y2445" i="34"/>
  <c r="Z2445" i="34"/>
  <c r="N2446" i="34"/>
  <c r="O2446" i="34"/>
  <c r="S2446" i="34"/>
  <c r="T2446" i="34"/>
  <c r="U2446" i="34"/>
  <c r="W2446" i="34"/>
  <c r="Y2446" i="34"/>
  <c r="Z2446" i="34"/>
  <c r="N2447" i="34"/>
  <c r="O2447" i="34"/>
  <c r="S2447" i="34"/>
  <c r="T2447" i="34"/>
  <c r="U2447" i="34"/>
  <c r="W2447" i="34"/>
  <c r="Y2447" i="34"/>
  <c r="Z2447" i="34"/>
  <c r="N2448" i="34"/>
  <c r="O2448" i="34"/>
  <c r="S2448" i="34"/>
  <c r="T2448" i="34"/>
  <c r="U2448" i="34"/>
  <c r="W2448" i="34"/>
  <c r="Y2448" i="34"/>
  <c r="Z2448" i="34"/>
  <c r="N2449" i="34"/>
  <c r="O2449" i="34"/>
  <c r="S2449" i="34"/>
  <c r="T2449" i="34"/>
  <c r="U2449" i="34"/>
  <c r="W2449" i="34"/>
  <c r="Y2449" i="34"/>
  <c r="Z2449" i="34"/>
  <c r="N2450" i="34"/>
  <c r="O2450" i="34"/>
  <c r="S2450" i="34"/>
  <c r="T2450" i="34"/>
  <c r="U2450" i="34"/>
  <c r="W2450" i="34"/>
  <c r="Y2450" i="34"/>
  <c r="Z2450" i="34"/>
  <c r="N2451" i="34"/>
  <c r="O2451" i="34"/>
  <c r="S2451" i="34"/>
  <c r="T2451" i="34"/>
  <c r="U2451" i="34"/>
  <c r="W2451" i="34"/>
  <c r="Y2451" i="34"/>
  <c r="Z2451" i="34"/>
  <c r="N2452" i="34"/>
  <c r="O2452" i="34"/>
  <c r="S2452" i="34"/>
  <c r="T2452" i="34"/>
  <c r="U2452" i="34"/>
  <c r="W2452" i="34"/>
  <c r="Y2452" i="34"/>
  <c r="Z2452" i="34"/>
  <c r="N2453" i="34"/>
  <c r="O2453" i="34"/>
  <c r="S2453" i="34"/>
  <c r="T2453" i="34"/>
  <c r="U2453" i="34"/>
  <c r="W2453" i="34"/>
  <c r="Y2453" i="34"/>
  <c r="Z2453" i="34"/>
  <c r="N2454" i="34"/>
  <c r="O2454" i="34"/>
  <c r="S2454" i="34"/>
  <c r="T2454" i="34"/>
  <c r="U2454" i="34"/>
  <c r="W2454" i="34"/>
  <c r="Y2454" i="34"/>
  <c r="Z2454" i="34"/>
  <c r="N2455" i="34"/>
  <c r="O2455" i="34"/>
  <c r="S2455" i="34"/>
  <c r="T2455" i="34"/>
  <c r="U2455" i="34"/>
  <c r="W2455" i="34"/>
  <c r="Y2455" i="34"/>
  <c r="Z2455" i="34"/>
  <c r="N2456" i="34"/>
  <c r="O2456" i="34"/>
  <c r="S2456" i="34"/>
  <c r="T2456" i="34"/>
  <c r="U2456" i="34"/>
  <c r="W2456" i="34"/>
  <c r="Y2456" i="34"/>
  <c r="Z2456" i="34"/>
  <c r="N2457" i="34"/>
  <c r="O2457" i="34"/>
  <c r="S2457" i="34"/>
  <c r="T2457" i="34"/>
  <c r="U2457" i="34"/>
  <c r="W2457" i="34"/>
  <c r="Y2457" i="34"/>
  <c r="Z2457" i="34"/>
  <c r="N2458" i="34"/>
  <c r="O2458" i="34"/>
  <c r="S2458" i="34"/>
  <c r="T2458" i="34"/>
  <c r="U2458" i="34"/>
  <c r="W2458" i="34"/>
  <c r="Y2458" i="34"/>
  <c r="Z2458" i="34"/>
  <c r="N2459" i="34"/>
  <c r="O2459" i="34"/>
  <c r="S2459" i="34"/>
  <c r="T2459" i="34"/>
  <c r="U2459" i="34"/>
  <c r="W2459" i="34"/>
  <c r="Y2459" i="34"/>
  <c r="Z2459" i="34"/>
  <c r="N2460" i="34"/>
  <c r="O2460" i="34"/>
  <c r="S2460" i="34"/>
  <c r="T2460" i="34"/>
  <c r="U2460" i="34"/>
  <c r="W2460" i="34"/>
  <c r="Y2460" i="34"/>
  <c r="Z2460" i="34"/>
  <c r="N2461" i="34"/>
  <c r="O2461" i="34"/>
  <c r="S2461" i="34"/>
  <c r="T2461" i="34"/>
  <c r="U2461" i="34"/>
  <c r="W2461" i="34"/>
  <c r="Y2461" i="34"/>
  <c r="Z2461" i="34"/>
  <c r="N2462" i="34"/>
  <c r="O2462" i="34"/>
  <c r="S2462" i="34"/>
  <c r="T2462" i="34"/>
  <c r="U2462" i="34"/>
  <c r="W2462" i="34"/>
  <c r="Y2462" i="34"/>
  <c r="Z2462" i="34"/>
  <c r="N2463" i="34"/>
  <c r="O2463" i="34"/>
  <c r="S2463" i="34"/>
  <c r="T2463" i="34"/>
  <c r="U2463" i="34"/>
  <c r="W2463" i="34"/>
  <c r="Y2463" i="34"/>
  <c r="Z2463" i="34"/>
  <c r="N2464" i="34"/>
  <c r="O2464" i="34"/>
  <c r="S2464" i="34"/>
  <c r="T2464" i="34"/>
  <c r="U2464" i="34"/>
  <c r="W2464" i="34"/>
  <c r="Y2464" i="34"/>
  <c r="Z2464" i="34"/>
  <c r="N2465" i="34"/>
  <c r="O2465" i="34"/>
  <c r="S2465" i="34"/>
  <c r="T2465" i="34"/>
  <c r="U2465" i="34"/>
  <c r="W2465" i="34"/>
  <c r="Y2465" i="34"/>
  <c r="Z2465" i="34"/>
  <c r="N2466" i="34"/>
  <c r="O2466" i="34"/>
  <c r="S2466" i="34"/>
  <c r="T2466" i="34"/>
  <c r="U2466" i="34"/>
  <c r="W2466" i="34"/>
  <c r="Y2466" i="34"/>
  <c r="Z2466" i="34"/>
  <c r="N2467" i="34"/>
  <c r="O2467" i="34"/>
  <c r="S2467" i="34"/>
  <c r="T2467" i="34"/>
  <c r="U2467" i="34"/>
  <c r="W2467" i="34"/>
  <c r="Y2467" i="34"/>
  <c r="Z2467" i="34"/>
  <c r="N2468" i="34"/>
  <c r="O2468" i="34"/>
  <c r="S2468" i="34"/>
  <c r="T2468" i="34"/>
  <c r="U2468" i="34"/>
  <c r="W2468" i="34"/>
  <c r="Y2468" i="34"/>
  <c r="Z2468" i="34"/>
  <c r="N2469" i="34"/>
  <c r="O2469" i="34"/>
  <c r="S2469" i="34"/>
  <c r="T2469" i="34"/>
  <c r="U2469" i="34"/>
  <c r="W2469" i="34"/>
  <c r="Y2469" i="34"/>
  <c r="Z2469" i="34"/>
  <c r="N2470" i="34"/>
  <c r="O2470" i="34"/>
  <c r="S2470" i="34"/>
  <c r="T2470" i="34"/>
  <c r="U2470" i="34"/>
  <c r="W2470" i="34"/>
  <c r="Y2470" i="34"/>
  <c r="Z2470" i="34"/>
  <c r="N2471" i="34"/>
  <c r="O2471" i="34"/>
  <c r="S2471" i="34"/>
  <c r="T2471" i="34"/>
  <c r="U2471" i="34"/>
  <c r="W2471" i="34"/>
  <c r="Y2471" i="34"/>
  <c r="Z2471" i="34"/>
  <c r="N2472" i="34"/>
  <c r="O2472" i="34"/>
  <c r="S2472" i="34"/>
  <c r="T2472" i="34"/>
  <c r="U2472" i="34"/>
  <c r="W2472" i="34"/>
  <c r="Y2472" i="34"/>
  <c r="Z2472" i="34"/>
  <c r="N2473" i="34"/>
  <c r="O2473" i="34"/>
  <c r="S2473" i="34"/>
  <c r="T2473" i="34"/>
  <c r="U2473" i="34"/>
  <c r="W2473" i="34"/>
  <c r="Y2473" i="34"/>
  <c r="Z2473" i="34"/>
  <c r="N2474" i="34"/>
  <c r="O2474" i="34"/>
  <c r="S2474" i="34"/>
  <c r="T2474" i="34"/>
  <c r="U2474" i="34"/>
  <c r="W2474" i="34"/>
  <c r="Y2474" i="34"/>
  <c r="Z2474" i="34"/>
  <c r="N2475" i="34"/>
  <c r="O2475" i="34"/>
  <c r="S2475" i="34"/>
  <c r="T2475" i="34"/>
  <c r="U2475" i="34"/>
  <c r="W2475" i="34"/>
  <c r="Y2475" i="34"/>
  <c r="Z2475" i="34"/>
  <c r="N2476" i="34"/>
  <c r="O2476" i="34"/>
  <c r="S2476" i="34"/>
  <c r="T2476" i="34"/>
  <c r="U2476" i="34"/>
  <c r="W2476" i="34"/>
  <c r="Y2476" i="34"/>
  <c r="Z2476" i="34"/>
  <c r="N2477" i="34"/>
  <c r="O2477" i="34"/>
  <c r="S2477" i="34"/>
  <c r="T2477" i="34"/>
  <c r="U2477" i="34"/>
  <c r="W2477" i="34"/>
  <c r="Y2477" i="34"/>
  <c r="Z2477" i="34"/>
  <c r="N2478" i="34"/>
  <c r="O2478" i="34"/>
  <c r="S2478" i="34"/>
  <c r="T2478" i="34"/>
  <c r="U2478" i="34"/>
  <c r="W2478" i="34"/>
  <c r="Y2478" i="34"/>
  <c r="Z2478" i="34"/>
  <c r="N2479" i="34"/>
  <c r="O2479" i="34"/>
  <c r="S2479" i="34"/>
  <c r="T2479" i="34"/>
  <c r="U2479" i="34"/>
  <c r="W2479" i="34"/>
  <c r="Y2479" i="34"/>
  <c r="Z2479" i="34"/>
  <c r="N2480" i="34"/>
  <c r="O2480" i="34"/>
  <c r="S2480" i="34"/>
  <c r="T2480" i="34"/>
  <c r="U2480" i="34"/>
  <c r="W2480" i="34"/>
  <c r="Y2480" i="34"/>
  <c r="Z2480" i="34"/>
  <c r="N2481" i="34"/>
  <c r="O2481" i="34"/>
  <c r="S2481" i="34"/>
  <c r="T2481" i="34"/>
  <c r="U2481" i="34"/>
  <c r="W2481" i="34"/>
  <c r="Y2481" i="34"/>
  <c r="Z2481" i="34"/>
  <c r="N2482" i="34"/>
  <c r="O2482" i="34"/>
  <c r="S2482" i="34"/>
  <c r="T2482" i="34"/>
  <c r="U2482" i="34"/>
  <c r="W2482" i="34"/>
  <c r="Y2482" i="34"/>
  <c r="Z2482" i="34"/>
  <c r="N2483" i="34"/>
  <c r="O2483" i="34"/>
  <c r="S2483" i="34"/>
  <c r="T2483" i="34"/>
  <c r="U2483" i="34"/>
  <c r="W2483" i="34"/>
  <c r="Y2483" i="34"/>
  <c r="Z2483" i="34"/>
  <c r="N2484" i="34"/>
  <c r="O2484" i="34"/>
  <c r="S2484" i="34"/>
  <c r="T2484" i="34"/>
  <c r="U2484" i="34"/>
  <c r="W2484" i="34"/>
  <c r="Y2484" i="34"/>
  <c r="Z2484" i="34"/>
  <c r="N2485" i="34"/>
  <c r="O2485" i="34"/>
  <c r="S2485" i="34"/>
  <c r="T2485" i="34"/>
  <c r="U2485" i="34"/>
  <c r="W2485" i="34"/>
  <c r="Y2485" i="34"/>
  <c r="Z2485" i="34"/>
  <c r="N2486" i="34"/>
  <c r="O2486" i="34"/>
  <c r="S2486" i="34"/>
  <c r="T2486" i="34"/>
  <c r="U2486" i="34"/>
  <c r="W2486" i="34"/>
  <c r="Y2486" i="34"/>
  <c r="Z2486" i="34"/>
  <c r="N2487" i="34"/>
  <c r="O2487" i="34"/>
  <c r="S2487" i="34"/>
  <c r="T2487" i="34"/>
  <c r="U2487" i="34"/>
  <c r="W2487" i="34"/>
  <c r="Y2487" i="34"/>
  <c r="Z2487" i="34"/>
  <c r="N2488" i="34"/>
  <c r="O2488" i="34"/>
  <c r="S2488" i="34"/>
  <c r="T2488" i="34"/>
  <c r="U2488" i="34"/>
  <c r="W2488" i="34"/>
  <c r="Y2488" i="34"/>
  <c r="Z2488" i="34"/>
  <c r="N2489" i="34"/>
  <c r="O2489" i="34"/>
  <c r="S2489" i="34"/>
  <c r="T2489" i="34"/>
  <c r="U2489" i="34"/>
  <c r="W2489" i="34"/>
  <c r="Y2489" i="34"/>
  <c r="Z2489" i="34"/>
  <c r="N2490" i="34"/>
  <c r="O2490" i="34"/>
  <c r="S2490" i="34"/>
  <c r="T2490" i="34"/>
  <c r="U2490" i="34"/>
  <c r="W2490" i="34"/>
  <c r="Y2490" i="34"/>
  <c r="Z2490" i="34"/>
  <c r="N2491" i="34"/>
  <c r="O2491" i="34"/>
  <c r="S2491" i="34"/>
  <c r="T2491" i="34"/>
  <c r="U2491" i="34"/>
  <c r="W2491" i="34"/>
  <c r="Y2491" i="34"/>
  <c r="Z2491" i="34"/>
  <c r="N2492" i="34"/>
  <c r="O2492" i="34"/>
  <c r="S2492" i="34"/>
  <c r="T2492" i="34"/>
  <c r="U2492" i="34"/>
  <c r="W2492" i="34"/>
  <c r="Y2492" i="34"/>
  <c r="Z2492" i="34"/>
  <c r="N2493" i="34"/>
  <c r="O2493" i="34"/>
  <c r="S2493" i="34"/>
  <c r="T2493" i="34"/>
  <c r="U2493" i="34"/>
  <c r="W2493" i="34"/>
  <c r="Y2493" i="34"/>
  <c r="Z2493" i="34"/>
  <c r="N2494" i="34"/>
  <c r="O2494" i="34"/>
  <c r="S2494" i="34"/>
  <c r="T2494" i="34"/>
  <c r="U2494" i="34"/>
  <c r="W2494" i="34"/>
  <c r="Y2494" i="34"/>
  <c r="Z2494" i="34"/>
  <c r="N2495" i="34"/>
  <c r="O2495" i="34"/>
  <c r="S2495" i="34"/>
  <c r="T2495" i="34"/>
  <c r="U2495" i="34"/>
  <c r="W2495" i="34"/>
  <c r="Y2495" i="34"/>
  <c r="Z2495" i="34"/>
  <c r="N2496" i="34"/>
  <c r="O2496" i="34"/>
  <c r="S2496" i="34"/>
  <c r="T2496" i="34"/>
  <c r="U2496" i="34"/>
  <c r="W2496" i="34"/>
  <c r="Y2496" i="34"/>
  <c r="Z2496" i="34"/>
  <c r="N2497" i="34"/>
  <c r="O2497" i="34"/>
  <c r="S2497" i="34"/>
  <c r="T2497" i="34"/>
  <c r="U2497" i="34"/>
  <c r="W2497" i="34"/>
  <c r="Y2497" i="34"/>
  <c r="Z2497" i="34"/>
  <c r="N2498" i="34"/>
  <c r="O2498" i="34"/>
  <c r="S2498" i="34"/>
  <c r="T2498" i="34"/>
  <c r="U2498" i="34"/>
  <c r="W2498" i="34"/>
  <c r="Y2498" i="34"/>
  <c r="Z2498" i="34"/>
  <c r="N2499" i="34"/>
  <c r="O2499" i="34"/>
  <c r="S2499" i="34"/>
  <c r="T2499" i="34"/>
  <c r="U2499" i="34"/>
  <c r="W2499" i="34"/>
  <c r="Y2499" i="34"/>
  <c r="Z2499" i="34"/>
  <c r="N2500" i="34"/>
  <c r="O2500" i="34"/>
  <c r="S2500" i="34"/>
  <c r="T2500" i="34"/>
  <c r="U2500" i="34"/>
  <c r="W2500" i="34"/>
  <c r="Y2500" i="34"/>
  <c r="Z2500" i="34"/>
  <c r="N2501" i="34"/>
  <c r="O2501" i="34"/>
  <c r="S2501" i="34"/>
  <c r="T2501" i="34"/>
  <c r="U2501" i="34"/>
  <c r="W2501" i="34"/>
  <c r="Y2501" i="34"/>
  <c r="Z2501" i="34"/>
  <c r="N2502" i="34"/>
  <c r="O2502" i="34"/>
  <c r="S2502" i="34"/>
  <c r="T2502" i="34"/>
  <c r="U2502" i="34"/>
  <c r="W2502" i="34"/>
  <c r="Y2502" i="34"/>
  <c r="Z2502" i="34"/>
  <c r="N2503" i="34"/>
  <c r="O2503" i="34"/>
  <c r="S2503" i="34"/>
  <c r="T2503" i="34"/>
  <c r="U2503" i="34"/>
  <c r="W2503" i="34"/>
  <c r="Y2503" i="34"/>
  <c r="Z2503" i="34"/>
  <c r="N2504" i="34"/>
  <c r="O2504" i="34"/>
  <c r="S2504" i="34"/>
  <c r="T2504" i="34"/>
  <c r="U2504" i="34"/>
  <c r="W2504" i="34"/>
  <c r="Y2504" i="34"/>
  <c r="Z2504" i="34"/>
  <c r="N2505" i="34"/>
  <c r="O2505" i="34"/>
  <c r="S2505" i="34"/>
  <c r="T2505" i="34"/>
  <c r="U2505" i="34"/>
  <c r="W2505" i="34"/>
  <c r="Y2505" i="34"/>
  <c r="Z2505" i="34"/>
  <c r="N2506" i="34"/>
  <c r="O2506" i="34"/>
  <c r="S2506" i="34"/>
  <c r="T2506" i="34"/>
  <c r="U2506" i="34"/>
  <c r="W2506" i="34"/>
  <c r="Y2506" i="34"/>
  <c r="Z2506" i="34"/>
  <c r="N2507" i="34"/>
  <c r="O2507" i="34"/>
  <c r="S2507" i="34"/>
  <c r="T2507" i="34"/>
  <c r="U2507" i="34"/>
  <c r="W2507" i="34"/>
  <c r="Y2507" i="34"/>
  <c r="Z2507" i="34"/>
  <c r="N2508" i="34"/>
  <c r="O2508" i="34"/>
  <c r="S2508" i="34"/>
  <c r="T2508" i="34"/>
  <c r="U2508" i="34"/>
  <c r="W2508" i="34"/>
  <c r="Y2508" i="34"/>
  <c r="Z2508" i="34"/>
  <c r="N2509" i="34"/>
  <c r="O2509" i="34"/>
  <c r="S2509" i="34"/>
  <c r="T2509" i="34"/>
  <c r="U2509" i="34"/>
  <c r="W2509" i="34"/>
  <c r="Y2509" i="34"/>
  <c r="Z2509" i="34"/>
  <c r="N2510" i="34"/>
  <c r="O2510" i="34"/>
  <c r="S2510" i="34"/>
  <c r="T2510" i="34"/>
  <c r="U2510" i="34"/>
  <c r="W2510" i="34"/>
  <c r="Y2510" i="34"/>
  <c r="Z2510" i="34"/>
  <c r="N2511" i="34"/>
  <c r="O2511" i="34"/>
  <c r="S2511" i="34"/>
  <c r="T2511" i="34"/>
  <c r="U2511" i="34"/>
  <c r="W2511" i="34"/>
  <c r="Y2511" i="34"/>
  <c r="Z2511" i="34"/>
  <c r="N2512" i="34"/>
  <c r="O2512" i="34"/>
  <c r="S2512" i="34"/>
  <c r="T2512" i="34"/>
  <c r="U2512" i="34"/>
  <c r="W2512" i="34"/>
  <c r="Y2512" i="34"/>
  <c r="Z2512" i="34"/>
  <c r="N2513" i="34"/>
  <c r="O2513" i="34"/>
  <c r="S2513" i="34"/>
  <c r="T2513" i="34"/>
  <c r="U2513" i="34"/>
  <c r="W2513" i="34"/>
  <c r="Y2513" i="34"/>
  <c r="Z2513" i="34"/>
  <c r="N2514" i="34"/>
  <c r="O2514" i="34"/>
  <c r="S2514" i="34"/>
  <c r="T2514" i="34"/>
  <c r="U2514" i="34"/>
  <c r="W2514" i="34"/>
  <c r="Y2514" i="34"/>
  <c r="Z2514" i="34"/>
  <c r="N2515" i="34"/>
  <c r="O2515" i="34"/>
  <c r="S2515" i="34"/>
  <c r="T2515" i="34"/>
  <c r="U2515" i="34"/>
  <c r="W2515" i="34"/>
  <c r="Y2515" i="34"/>
  <c r="Z2515" i="34"/>
  <c r="N2516" i="34"/>
  <c r="O2516" i="34"/>
  <c r="S2516" i="34"/>
  <c r="T2516" i="34"/>
  <c r="U2516" i="34"/>
  <c r="W2516" i="34"/>
  <c r="Y2516" i="34"/>
  <c r="Z2516" i="34"/>
  <c r="N2517" i="34"/>
  <c r="O2517" i="34"/>
  <c r="S2517" i="34"/>
  <c r="T2517" i="34"/>
  <c r="U2517" i="34"/>
  <c r="W2517" i="34"/>
  <c r="Y2517" i="34"/>
  <c r="Z2517" i="34"/>
  <c r="N2518" i="34"/>
  <c r="O2518" i="34"/>
  <c r="S2518" i="34"/>
  <c r="T2518" i="34"/>
  <c r="U2518" i="34"/>
  <c r="W2518" i="34"/>
  <c r="Y2518" i="34"/>
  <c r="Z2518" i="34"/>
  <c r="N2519" i="34"/>
  <c r="O2519" i="34"/>
  <c r="S2519" i="34"/>
  <c r="T2519" i="34"/>
  <c r="U2519" i="34"/>
  <c r="W2519" i="34"/>
  <c r="Y2519" i="34"/>
  <c r="Z2519" i="34"/>
  <c r="N2520" i="34"/>
  <c r="O2520" i="34"/>
  <c r="S2520" i="34"/>
  <c r="T2520" i="34"/>
  <c r="U2520" i="34"/>
  <c r="W2520" i="34"/>
  <c r="Y2520" i="34"/>
  <c r="Z2520" i="34"/>
  <c r="N2521" i="34"/>
  <c r="O2521" i="34"/>
  <c r="S2521" i="34"/>
  <c r="T2521" i="34"/>
  <c r="U2521" i="34"/>
  <c r="W2521" i="34"/>
  <c r="Y2521" i="34"/>
  <c r="Z2521" i="34"/>
  <c r="N2522" i="34"/>
  <c r="O2522" i="34"/>
  <c r="S2522" i="34"/>
  <c r="T2522" i="34"/>
  <c r="U2522" i="34"/>
  <c r="W2522" i="34"/>
  <c r="Y2522" i="34"/>
  <c r="Z2522" i="34"/>
  <c r="N2523" i="34"/>
  <c r="O2523" i="34"/>
  <c r="S2523" i="34"/>
  <c r="T2523" i="34"/>
  <c r="U2523" i="34"/>
  <c r="W2523" i="34"/>
  <c r="Y2523" i="34"/>
  <c r="Z2523" i="34"/>
  <c r="N2524" i="34"/>
  <c r="O2524" i="34"/>
  <c r="S2524" i="34"/>
  <c r="T2524" i="34"/>
  <c r="U2524" i="34"/>
  <c r="W2524" i="34"/>
  <c r="Y2524" i="34"/>
  <c r="Z2524" i="34"/>
  <c r="N2525" i="34"/>
  <c r="O2525" i="34"/>
  <c r="S2525" i="34"/>
  <c r="T2525" i="34"/>
  <c r="U2525" i="34"/>
  <c r="W2525" i="34"/>
  <c r="Y2525" i="34"/>
  <c r="Z2525" i="34"/>
  <c r="N2526" i="34"/>
  <c r="O2526" i="34"/>
  <c r="S2526" i="34"/>
  <c r="T2526" i="34"/>
  <c r="U2526" i="34"/>
  <c r="W2526" i="34"/>
  <c r="Y2526" i="34"/>
  <c r="Z2526" i="34"/>
  <c r="N2527" i="34"/>
  <c r="O2527" i="34"/>
  <c r="S2527" i="34"/>
  <c r="T2527" i="34"/>
  <c r="U2527" i="34"/>
  <c r="W2527" i="34"/>
  <c r="Y2527" i="34"/>
  <c r="Z2527" i="34"/>
  <c r="N2528" i="34"/>
  <c r="O2528" i="34"/>
  <c r="S2528" i="34"/>
  <c r="T2528" i="34"/>
  <c r="U2528" i="34"/>
  <c r="W2528" i="34"/>
  <c r="Y2528" i="34"/>
  <c r="Z2528" i="34"/>
  <c r="N2529" i="34"/>
  <c r="O2529" i="34"/>
  <c r="S2529" i="34"/>
  <c r="T2529" i="34"/>
  <c r="U2529" i="34"/>
  <c r="W2529" i="34"/>
  <c r="Y2529" i="34"/>
  <c r="Z2529" i="34"/>
  <c r="N2530" i="34"/>
  <c r="O2530" i="34"/>
  <c r="S2530" i="34"/>
  <c r="T2530" i="34"/>
  <c r="U2530" i="34"/>
  <c r="W2530" i="34"/>
  <c r="Y2530" i="34"/>
  <c r="Z2530" i="34"/>
  <c r="N2531" i="34"/>
  <c r="O2531" i="34"/>
  <c r="S2531" i="34"/>
  <c r="T2531" i="34"/>
  <c r="U2531" i="34"/>
  <c r="W2531" i="34"/>
  <c r="Y2531" i="34"/>
  <c r="Z2531" i="34"/>
  <c r="N2532" i="34"/>
  <c r="O2532" i="34"/>
  <c r="S2532" i="34"/>
  <c r="T2532" i="34"/>
  <c r="U2532" i="34"/>
  <c r="W2532" i="34"/>
  <c r="Y2532" i="34"/>
  <c r="Z2532" i="34"/>
  <c r="N2533" i="34"/>
  <c r="O2533" i="34"/>
  <c r="S2533" i="34"/>
  <c r="T2533" i="34"/>
  <c r="U2533" i="34"/>
  <c r="W2533" i="34"/>
  <c r="Y2533" i="34"/>
  <c r="Z2533" i="34"/>
  <c r="N2534" i="34"/>
  <c r="O2534" i="34"/>
  <c r="S2534" i="34"/>
  <c r="T2534" i="34"/>
  <c r="U2534" i="34"/>
  <c r="W2534" i="34"/>
  <c r="Y2534" i="34"/>
  <c r="Z2534" i="34"/>
  <c r="N2535" i="34"/>
  <c r="O2535" i="34"/>
  <c r="S2535" i="34"/>
  <c r="T2535" i="34"/>
  <c r="U2535" i="34"/>
  <c r="W2535" i="34"/>
  <c r="Y2535" i="34"/>
  <c r="Z2535" i="34"/>
  <c r="N2536" i="34"/>
  <c r="O2536" i="34"/>
  <c r="S2536" i="34"/>
  <c r="T2536" i="34"/>
  <c r="U2536" i="34"/>
  <c r="W2536" i="34"/>
  <c r="Y2536" i="34"/>
  <c r="Z2536" i="34"/>
  <c r="N2537" i="34"/>
  <c r="O2537" i="34"/>
  <c r="S2537" i="34"/>
  <c r="T2537" i="34"/>
  <c r="U2537" i="34"/>
  <c r="W2537" i="34"/>
  <c r="Y2537" i="34"/>
  <c r="Z2537" i="34"/>
  <c r="N2538" i="34"/>
  <c r="O2538" i="34"/>
  <c r="S2538" i="34"/>
  <c r="T2538" i="34"/>
  <c r="U2538" i="34"/>
  <c r="W2538" i="34"/>
  <c r="Y2538" i="34"/>
  <c r="Z2538" i="34"/>
  <c r="N2539" i="34"/>
  <c r="O2539" i="34"/>
  <c r="S2539" i="34"/>
  <c r="T2539" i="34"/>
  <c r="U2539" i="34"/>
  <c r="W2539" i="34"/>
  <c r="Y2539" i="34"/>
  <c r="Z2539" i="34"/>
  <c r="N2540" i="34"/>
  <c r="O2540" i="34"/>
  <c r="S2540" i="34"/>
  <c r="T2540" i="34"/>
  <c r="U2540" i="34"/>
  <c r="W2540" i="34"/>
  <c r="Y2540" i="34"/>
  <c r="Z2540" i="34"/>
  <c r="N2541" i="34"/>
  <c r="O2541" i="34"/>
  <c r="S2541" i="34"/>
  <c r="T2541" i="34"/>
  <c r="U2541" i="34"/>
  <c r="W2541" i="34"/>
  <c r="Y2541" i="34"/>
  <c r="Z2541" i="34"/>
  <c r="N2542" i="34"/>
  <c r="O2542" i="34"/>
  <c r="S2542" i="34"/>
  <c r="T2542" i="34"/>
  <c r="U2542" i="34"/>
  <c r="W2542" i="34"/>
  <c r="Y2542" i="34"/>
  <c r="Z2542" i="34"/>
  <c r="N2543" i="34"/>
  <c r="O2543" i="34"/>
  <c r="S2543" i="34"/>
  <c r="T2543" i="34"/>
  <c r="U2543" i="34"/>
  <c r="W2543" i="34"/>
  <c r="Y2543" i="34"/>
  <c r="Z2543" i="34"/>
  <c r="N2544" i="34"/>
  <c r="O2544" i="34"/>
  <c r="S2544" i="34"/>
  <c r="T2544" i="34"/>
  <c r="U2544" i="34"/>
  <c r="W2544" i="34"/>
  <c r="Y2544" i="34"/>
  <c r="Z2544" i="34"/>
  <c r="N2545" i="34"/>
  <c r="O2545" i="34"/>
  <c r="S2545" i="34"/>
  <c r="T2545" i="34"/>
  <c r="U2545" i="34"/>
  <c r="W2545" i="34"/>
  <c r="Y2545" i="34"/>
  <c r="Z2545" i="34"/>
  <c r="N2546" i="34"/>
  <c r="O2546" i="34"/>
  <c r="S2546" i="34"/>
  <c r="T2546" i="34"/>
  <c r="U2546" i="34"/>
  <c r="W2546" i="34"/>
  <c r="Y2546" i="34"/>
  <c r="Z2546" i="34"/>
  <c r="N2547" i="34"/>
  <c r="O2547" i="34"/>
  <c r="S2547" i="34"/>
  <c r="T2547" i="34"/>
  <c r="U2547" i="34"/>
  <c r="W2547" i="34"/>
  <c r="Y2547" i="34"/>
  <c r="Z2547" i="34"/>
  <c r="N2548" i="34"/>
  <c r="O2548" i="34"/>
  <c r="S2548" i="34"/>
  <c r="T2548" i="34"/>
  <c r="U2548" i="34"/>
  <c r="W2548" i="34"/>
  <c r="Y2548" i="34"/>
  <c r="Z2548" i="34"/>
  <c r="N2549" i="34"/>
  <c r="O2549" i="34"/>
  <c r="S2549" i="34"/>
  <c r="T2549" i="34"/>
  <c r="U2549" i="34"/>
  <c r="W2549" i="34"/>
  <c r="Y2549" i="34"/>
  <c r="Z2549" i="34"/>
  <c r="N2550" i="34"/>
  <c r="O2550" i="34"/>
  <c r="S2550" i="34"/>
  <c r="T2550" i="34"/>
  <c r="U2550" i="34"/>
  <c r="W2550" i="34"/>
  <c r="Y2550" i="34"/>
  <c r="Z2550" i="34"/>
  <c r="N2551" i="34"/>
  <c r="O2551" i="34"/>
  <c r="S2551" i="34"/>
  <c r="T2551" i="34"/>
  <c r="U2551" i="34"/>
  <c r="W2551" i="34"/>
  <c r="Y2551" i="34"/>
  <c r="Z2551" i="34"/>
  <c r="N2552" i="34"/>
  <c r="O2552" i="34"/>
  <c r="S2552" i="34"/>
  <c r="T2552" i="34"/>
  <c r="U2552" i="34"/>
  <c r="W2552" i="34"/>
  <c r="Y2552" i="34"/>
  <c r="Z2552" i="34"/>
  <c r="N2553" i="34"/>
  <c r="O2553" i="34"/>
  <c r="S2553" i="34"/>
  <c r="T2553" i="34"/>
  <c r="U2553" i="34"/>
  <c r="W2553" i="34"/>
  <c r="Y2553" i="34"/>
  <c r="Z2553" i="34"/>
  <c r="N2554" i="34"/>
  <c r="O2554" i="34"/>
  <c r="S2554" i="34"/>
  <c r="T2554" i="34"/>
  <c r="U2554" i="34"/>
  <c r="W2554" i="34"/>
  <c r="Y2554" i="34"/>
  <c r="Z2554" i="34"/>
  <c r="N2555" i="34"/>
  <c r="O2555" i="34"/>
  <c r="S2555" i="34"/>
  <c r="T2555" i="34"/>
  <c r="U2555" i="34"/>
  <c r="W2555" i="34"/>
  <c r="Y2555" i="34"/>
  <c r="Z2555" i="34"/>
  <c r="N2556" i="34"/>
  <c r="O2556" i="34"/>
  <c r="S2556" i="34"/>
  <c r="T2556" i="34"/>
  <c r="U2556" i="34"/>
  <c r="W2556" i="34"/>
  <c r="Y2556" i="34"/>
  <c r="Z2556" i="34"/>
  <c r="N2557" i="34"/>
  <c r="O2557" i="34"/>
  <c r="S2557" i="34"/>
  <c r="T2557" i="34"/>
  <c r="U2557" i="34"/>
  <c r="W2557" i="34"/>
  <c r="Y2557" i="34"/>
  <c r="Z2557" i="34"/>
  <c r="N2558" i="34"/>
  <c r="O2558" i="34"/>
  <c r="S2558" i="34"/>
  <c r="T2558" i="34"/>
  <c r="U2558" i="34"/>
  <c r="W2558" i="34"/>
  <c r="Y2558" i="34"/>
  <c r="Z2558" i="34"/>
  <c r="N2559" i="34"/>
  <c r="O2559" i="34"/>
  <c r="S2559" i="34"/>
  <c r="T2559" i="34"/>
  <c r="U2559" i="34"/>
  <c r="W2559" i="34"/>
  <c r="Y2559" i="34"/>
  <c r="Z2559" i="34"/>
  <c r="N2560" i="34"/>
  <c r="O2560" i="34"/>
  <c r="S2560" i="34"/>
  <c r="T2560" i="34"/>
  <c r="U2560" i="34"/>
  <c r="W2560" i="34"/>
  <c r="Y2560" i="34"/>
  <c r="Z2560" i="34"/>
  <c r="N2561" i="34"/>
  <c r="O2561" i="34"/>
  <c r="S2561" i="34"/>
  <c r="T2561" i="34"/>
  <c r="U2561" i="34"/>
  <c r="W2561" i="34"/>
  <c r="Y2561" i="34"/>
  <c r="Z2561" i="34"/>
  <c r="N2562" i="34"/>
  <c r="O2562" i="34"/>
  <c r="S2562" i="34"/>
  <c r="T2562" i="34"/>
  <c r="U2562" i="34"/>
  <c r="W2562" i="34"/>
  <c r="Y2562" i="34"/>
  <c r="Z2562" i="34"/>
  <c r="N2563" i="34"/>
  <c r="O2563" i="34"/>
  <c r="S2563" i="34"/>
  <c r="T2563" i="34"/>
  <c r="U2563" i="34"/>
  <c r="W2563" i="34"/>
  <c r="Y2563" i="34"/>
  <c r="Z2563" i="34"/>
  <c r="N2564" i="34"/>
  <c r="O2564" i="34"/>
  <c r="S2564" i="34"/>
  <c r="T2564" i="34"/>
  <c r="U2564" i="34"/>
  <c r="W2564" i="34"/>
  <c r="Y2564" i="34"/>
  <c r="Z2564" i="34"/>
  <c r="N2565" i="34"/>
  <c r="O2565" i="34"/>
  <c r="S2565" i="34"/>
  <c r="T2565" i="34"/>
  <c r="U2565" i="34"/>
  <c r="W2565" i="34"/>
  <c r="Y2565" i="34"/>
  <c r="Z2565" i="34"/>
  <c r="N2566" i="34"/>
  <c r="O2566" i="34"/>
  <c r="S2566" i="34"/>
  <c r="T2566" i="34"/>
  <c r="U2566" i="34"/>
  <c r="W2566" i="34"/>
  <c r="Y2566" i="34"/>
  <c r="Z2566" i="34"/>
  <c r="N2567" i="34"/>
  <c r="O2567" i="34"/>
  <c r="S2567" i="34"/>
  <c r="T2567" i="34"/>
  <c r="U2567" i="34"/>
  <c r="W2567" i="34"/>
  <c r="Y2567" i="34"/>
  <c r="Z2567" i="34"/>
  <c r="N2568" i="34"/>
  <c r="O2568" i="34"/>
  <c r="S2568" i="34"/>
  <c r="T2568" i="34"/>
  <c r="U2568" i="34"/>
  <c r="W2568" i="34"/>
  <c r="Y2568" i="34"/>
  <c r="Z2568" i="34"/>
  <c r="N2569" i="34"/>
  <c r="O2569" i="34"/>
  <c r="S2569" i="34"/>
  <c r="T2569" i="34"/>
  <c r="U2569" i="34"/>
  <c r="W2569" i="34"/>
  <c r="Y2569" i="34"/>
  <c r="Z2569" i="34"/>
  <c r="N2570" i="34"/>
  <c r="O2570" i="34"/>
  <c r="S2570" i="34"/>
  <c r="T2570" i="34"/>
  <c r="U2570" i="34"/>
  <c r="W2570" i="34"/>
  <c r="Y2570" i="34"/>
  <c r="Z2570" i="34"/>
  <c r="N2571" i="34"/>
  <c r="O2571" i="34"/>
  <c r="S2571" i="34"/>
  <c r="T2571" i="34"/>
  <c r="U2571" i="34"/>
  <c r="W2571" i="34"/>
  <c r="Y2571" i="34"/>
  <c r="Z2571" i="34"/>
  <c r="N2572" i="34"/>
  <c r="O2572" i="34"/>
  <c r="S2572" i="34"/>
  <c r="T2572" i="34"/>
  <c r="U2572" i="34"/>
  <c r="W2572" i="34"/>
  <c r="Y2572" i="34"/>
  <c r="Z2572" i="34"/>
  <c r="N2573" i="34"/>
  <c r="O2573" i="34"/>
  <c r="S2573" i="34"/>
  <c r="T2573" i="34"/>
  <c r="U2573" i="34"/>
  <c r="W2573" i="34"/>
  <c r="Y2573" i="34"/>
  <c r="Z2573" i="34"/>
  <c r="N2574" i="34"/>
  <c r="O2574" i="34"/>
  <c r="S2574" i="34"/>
  <c r="T2574" i="34"/>
  <c r="U2574" i="34"/>
  <c r="W2574" i="34"/>
  <c r="Y2574" i="34"/>
  <c r="Z2574" i="34"/>
  <c r="N2575" i="34"/>
  <c r="O2575" i="34"/>
  <c r="S2575" i="34"/>
  <c r="T2575" i="34"/>
  <c r="U2575" i="34"/>
  <c r="W2575" i="34"/>
  <c r="Y2575" i="34"/>
  <c r="Z2575" i="34"/>
  <c r="N2576" i="34"/>
  <c r="O2576" i="34"/>
  <c r="S2576" i="34"/>
  <c r="T2576" i="34"/>
  <c r="U2576" i="34"/>
  <c r="W2576" i="34"/>
  <c r="Y2576" i="34"/>
  <c r="Z2576" i="34"/>
  <c r="N2577" i="34"/>
  <c r="O2577" i="34"/>
  <c r="S2577" i="34"/>
  <c r="T2577" i="34"/>
  <c r="U2577" i="34"/>
  <c r="W2577" i="34"/>
  <c r="Y2577" i="34"/>
  <c r="Z2577" i="34"/>
  <c r="N2578" i="34"/>
  <c r="O2578" i="34"/>
  <c r="S2578" i="34"/>
  <c r="T2578" i="34"/>
  <c r="U2578" i="34"/>
  <c r="W2578" i="34"/>
  <c r="Y2578" i="34"/>
  <c r="Z2578" i="34"/>
  <c r="N2579" i="34"/>
  <c r="O2579" i="34"/>
  <c r="S2579" i="34"/>
  <c r="T2579" i="34"/>
  <c r="U2579" i="34"/>
  <c r="W2579" i="34"/>
  <c r="Y2579" i="34"/>
  <c r="Z2579" i="34"/>
  <c r="N2580" i="34"/>
  <c r="O2580" i="34"/>
  <c r="S2580" i="34"/>
  <c r="T2580" i="34"/>
  <c r="U2580" i="34"/>
  <c r="W2580" i="34"/>
  <c r="Y2580" i="34"/>
  <c r="Z2580" i="34"/>
  <c r="N2581" i="34"/>
  <c r="O2581" i="34"/>
  <c r="S2581" i="34"/>
  <c r="T2581" i="34"/>
  <c r="U2581" i="34"/>
  <c r="W2581" i="34"/>
  <c r="Y2581" i="34"/>
  <c r="Z2581" i="34"/>
  <c r="N2582" i="34"/>
  <c r="O2582" i="34"/>
  <c r="S2582" i="34"/>
  <c r="T2582" i="34"/>
  <c r="U2582" i="34"/>
  <c r="W2582" i="34"/>
  <c r="Y2582" i="34"/>
  <c r="Z2582" i="34"/>
  <c r="N2583" i="34"/>
  <c r="O2583" i="34"/>
  <c r="S2583" i="34"/>
  <c r="T2583" i="34"/>
  <c r="U2583" i="34"/>
  <c r="W2583" i="34"/>
  <c r="Y2583" i="34"/>
  <c r="Z2583" i="34"/>
  <c r="N2584" i="34"/>
  <c r="O2584" i="34"/>
  <c r="S2584" i="34"/>
  <c r="T2584" i="34"/>
  <c r="U2584" i="34"/>
  <c r="W2584" i="34"/>
  <c r="Y2584" i="34"/>
  <c r="Z2584" i="34"/>
  <c r="N2585" i="34"/>
  <c r="O2585" i="34"/>
  <c r="S2585" i="34"/>
  <c r="T2585" i="34"/>
  <c r="U2585" i="34"/>
  <c r="W2585" i="34"/>
  <c r="Y2585" i="34"/>
  <c r="Z2585" i="34"/>
  <c r="N2586" i="34"/>
  <c r="O2586" i="34"/>
  <c r="S2586" i="34"/>
  <c r="T2586" i="34"/>
  <c r="U2586" i="34"/>
  <c r="W2586" i="34"/>
  <c r="Y2586" i="34"/>
  <c r="Z2586" i="34"/>
  <c r="N2587" i="34"/>
  <c r="O2587" i="34"/>
  <c r="S2587" i="34"/>
  <c r="T2587" i="34"/>
  <c r="U2587" i="34"/>
  <c r="W2587" i="34"/>
  <c r="Y2587" i="34"/>
  <c r="Z2587" i="34"/>
  <c r="N2588" i="34"/>
  <c r="O2588" i="34"/>
  <c r="S2588" i="34"/>
  <c r="T2588" i="34"/>
  <c r="U2588" i="34"/>
  <c r="W2588" i="34"/>
  <c r="Y2588" i="34"/>
  <c r="Z2588" i="34"/>
  <c r="N2589" i="34"/>
  <c r="O2589" i="34"/>
  <c r="S2589" i="34"/>
  <c r="T2589" i="34"/>
  <c r="U2589" i="34"/>
  <c r="W2589" i="34"/>
  <c r="Y2589" i="34"/>
  <c r="Z2589" i="34"/>
  <c r="N2590" i="34"/>
  <c r="O2590" i="34"/>
  <c r="S2590" i="34"/>
  <c r="T2590" i="34"/>
  <c r="U2590" i="34"/>
  <c r="W2590" i="34"/>
  <c r="Y2590" i="34"/>
  <c r="Z2590" i="34"/>
  <c r="N2591" i="34"/>
  <c r="O2591" i="34"/>
  <c r="S2591" i="34"/>
  <c r="T2591" i="34"/>
  <c r="U2591" i="34"/>
  <c r="W2591" i="34"/>
  <c r="Y2591" i="34"/>
  <c r="Z2591" i="34"/>
  <c r="N2592" i="34"/>
  <c r="O2592" i="34"/>
  <c r="S2592" i="34"/>
  <c r="T2592" i="34"/>
  <c r="U2592" i="34"/>
  <c r="W2592" i="34"/>
  <c r="Y2592" i="34"/>
  <c r="Z2592" i="34"/>
  <c r="N2593" i="34"/>
  <c r="O2593" i="34"/>
  <c r="S2593" i="34"/>
  <c r="T2593" i="34"/>
  <c r="U2593" i="34"/>
  <c r="W2593" i="34"/>
  <c r="Y2593" i="34"/>
  <c r="Z2593" i="34"/>
  <c r="N2594" i="34"/>
  <c r="O2594" i="34"/>
  <c r="S2594" i="34"/>
  <c r="T2594" i="34"/>
  <c r="U2594" i="34"/>
  <c r="W2594" i="34"/>
  <c r="Y2594" i="34"/>
  <c r="Z2594" i="34"/>
  <c r="N2595" i="34"/>
  <c r="O2595" i="34"/>
  <c r="S2595" i="34"/>
  <c r="T2595" i="34"/>
  <c r="U2595" i="34"/>
  <c r="W2595" i="34"/>
  <c r="Y2595" i="34"/>
  <c r="Z2595" i="34"/>
  <c r="N2596" i="34"/>
  <c r="O2596" i="34"/>
  <c r="S2596" i="34"/>
  <c r="T2596" i="34"/>
  <c r="U2596" i="34"/>
  <c r="W2596" i="34"/>
  <c r="Y2596" i="34"/>
  <c r="Z2596" i="34"/>
  <c r="N2597" i="34"/>
  <c r="O2597" i="34"/>
  <c r="S2597" i="34"/>
  <c r="T2597" i="34"/>
  <c r="U2597" i="34"/>
  <c r="W2597" i="34"/>
  <c r="Y2597" i="34"/>
  <c r="Z2597" i="34"/>
  <c r="N2598" i="34"/>
  <c r="O2598" i="34"/>
  <c r="S2598" i="34"/>
  <c r="T2598" i="34"/>
  <c r="U2598" i="34"/>
  <c r="W2598" i="34"/>
  <c r="Y2598" i="34"/>
  <c r="Z2598" i="34"/>
  <c r="N2599" i="34"/>
  <c r="O2599" i="34"/>
  <c r="S2599" i="34"/>
  <c r="T2599" i="34"/>
  <c r="U2599" i="34"/>
  <c r="W2599" i="34"/>
  <c r="Y2599" i="34"/>
  <c r="Z2599" i="34"/>
  <c r="N2600" i="34"/>
  <c r="O2600" i="34"/>
  <c r="S2600" i="34"/>
  <c r="T2600" i="34"/>
  <c r="U2600" i="34"/>
  <c r="W2600" i="34"/>
  <c r="Y2600" i="34"/>
  <c r="Z2600" i="34"/>
  <c r="N2601" i="34"/>
  <c r="O2601" i="34"/>
  <c r="S2601" i="34"/>
  <c r="T2601" i="34"/>
  <c r="U2601" i="34"/>
  <c r="W2601" i="34"/>
  <c r="Y2601" i="34"/>
  <c r="Z2601" i="34"/>
  <c r="N2602" i="34"/>
  <c r="O2602" i="34"/>
  <c r="S2602" i="34"/>
  <c r="T2602" i="34"/>
  <c r="U2602" i="34"/>
  <c r="W2602" i="34"/>
  <c r="Y2602" i="34"/>
  <c r="Z2602" i="34"/>
  <c r="N2603" i="34"/>
  <c r="O2603" i="34"/>
  <c r="S2603" i="34"/>
  <c r="T2603" i="34"/>
  <c r="U2603" i="34"/>
  <c r="W2603" i="34"/>
  <c r="Y2603" i="34"/>
  <c r="Z2603" i="34"/>
  <c r="N2604" i="34"/>
  <c r="O2604" i="34"/>
  <c r="S2604" i="34"/>
  <c r="T2604" i="34"/>
  <c r="U2604" i="34"/>
  <c r="W2604" i="34"/>
  <c r="Y2604" i="34"/>
  <c r="Z2604" i="34"/>
  <c r="N2605" i="34"/>
  <c r="O2605" i="34"/>
  <c r="S2605" i="34"/>
  <c r="T2605" i="34"/>
  <c r="U2605" i="34"/>
  <c r="W2605" i="34"/>
  <c r="Y2605" i="34"/>
  <c r="Z2605" i="34"/>
  <c r="N2606" i="34"/>
  <c r="O2606" i="34"/>
  <c r="S2606" i="34"/>
  <c r="T2606" i="34"/>
  <c r="U2606" i="34"/>
  <c r="W2606" i="34"/>
  <c r="Y2606" i="34"/>
  <c r="Z2606" i="34"/>
  <c r="N2607" i="34"/>
  <c r="O2607" i="34"/>
  <c r="S2607" i="34"/>
  <c r="T2607" i="34"/>
  <c r="U2607" i="34"/>
  <c r="W2607" i="34"/>
  <c r="Y2607" i="34"/>
  <c r="Z2607" i="34"/>
  <c r="N2608" i="34"/>
  <c r="O2608" i="34"/>
  <c r="S2608" i="34"/>
  <c r="T2608" i="34"/>
  <c r="U2608" i="34"/>
  <c r="W2608" i="34"/>
  <c r="Y2608" i="34"/>
  <c r="Z2608" i="34"/>
  <c r="N2609" i="34"/>
  <c r="O2609" i="34"/>
  <c r="S2609" i="34"/>
  <c r="T2609" i="34"/>
  <c r="U2609" i="34"/>
  <c r="W2609" i="34"/>
  <c r="Y2609" i="34"/>
  <c r="Z2609" i="34"/>
  <c r="N2610" i="34"/>
  <c r="O2610" i="34"/>
  <c r="S2610" i="34"/>
  <c r="T2610" i="34"/>
  <c r="U2610" i="34"/>
  <c r="W2610" i="34"/>
  <c r="Y2610" i="34"/>
  <c r="Z2610" i="34"/>
  <c r="N2611" i="34"/>
  <c r="O2611" i="34"/>
  <c r="S2611" i="34"/>
  <c r="T2611" i="34"/>
  <c r="U2611" i="34"/>
  <c r="W2611" i="34"/>
  <c r="Y2611" i="34"/>
  <c r="Z2611" i="34"/>
  <c r="N2612" i="34"/>
  <c r="O2612" i="34"/>
  <c r="S2612" i="34"/>
  <c r="T2612" i="34"/>
  <c r="U2612" i="34"/>
  <c r="W2612" i="34"/>
  <c r="Y2612" i="34"/>
  <c r="Z2612" i="34"/>
  <c r="N2613" i="34"/>
  <c r="O2613" i="34"/>
  <c r="S2613" i="34"/>
  <c r="T2613" i="34"/>
  <c r="U2613" i="34"/>
  <c r="W2613" i="34"/>
  <c r="Y2613" i="34"/>
  <c r="Z2613" i="34"/>
  <c r="N2614" i="34"/>
  <c r="O2614" i="34"/>
  <c r="S2614" i="34"/>
  <c r="T2614" i="34"/>
  <c r="U2614" i="34"/>
  <c r="W2614" i="34"/>
  <c r="Y2614" i="34"/>
  <c r="Z2614" i="34"/>
  <c r="N2615" i="34"/>
  <c r="O2615" i="34"/>
  <c r="S2615" i="34"/>
  <c r="T2615" i="34"/>
  <c r="U2615" i="34"/>
  <c r="W2615" i="34"/>
  <c r="Y2615" i="34"/>
  <c r="Z2615" i="34"/>
  <c r="N2616" i="34"/>
  <c r="O2616" i="34"/>
  <c r="S2616" i="34"/>
  <c r="T2616" i="34"/>
  <c r="U2616" i="34"/>
  <c r="W2616" i="34"/>
  <c r="Y2616" i="34"/>
  <c r="Z2616" i="34"/>
  <c r="N2617" i="34"/>
  <c r="O2617" i="34"/>
  <c r="S2617" i="34"/>
  <c r="T2617" i="34"/>
  <c r="U2617" i="34"/>
  <c r="W2617" i="34"/>
  <c r="Y2617" i="34"/>
  <c r="Z2617" i="34"/>
  <c r="N2618" i="34"/>
  <c r="O2618" i="34"/>
  <c r="S2618" i="34"/>
  <c r="T2618" i="34"/>
  <c r="U2618" i="34"/>
  <c r="W2618" i="34"/>
  <c r="Y2618" i="34"/>
  <c r="Z2618" i="34"/>
  <c r="N2619" i="34"/>
  <c r="O2619" i="34"/>
  <c r="S2619" i="34"/>
  <c r="T2619" i="34"/>
  <c r="U2619" i="34"/>
  <c r="W2619" i="34"/>
  <c r="Y2619" i="34"/>
  <c r="Z2619" i="34"/>
  <c r="N2620" i="34"/>
  <c r="O2620" i="34"/>
  <c r="S2620" i="34"/>
  <c r="T2620" i="34"/>
  <c r="U2620" i="34"/>
  <c r="W2620" i="34"/>
  <c r="Y2620" i="34"/>
  <c r="Z2620" i="34"/>
  <c r="N2621" i="34"/>
  <c r="O2621" i="34"/>
  <c r="S2621" i="34"/>
  <c r="T2621" i="34"/>
  <c r="U2621" i="34"/>
  <c r="W2621" i="34"/>
  <c r="Y2621" i="34"/>
  <c r="Z2621" i="34"/>
  <c r="N2622" i="34"/>
  <c r="O2622" i="34"/>
  <c r="S2622" i="34"/>
  <c r="T2622" i="34"/>
  <c r="U2622" i="34"/>
  <c r="W2622" i="34"/>
  <c r="Y2622" i="34"/>
  <c r="Z2622" i="34"/>
  <c r="N2623" i="34"/>
  <c r="O2623" i="34"/>
  <c r="S2623" i="34"/>
  <c r="T2623" i="34"/>
  <c r="U2623" i="34"/>
  <c r="W2623" i="34"/>
  <c r="Y2623" i="34"/>
  <c r="Z2623" i="34"/>
  <c r="N2624" i="34"/>
  <c r="O2624" i="34"/>
  <c r="S2624" i="34"/>
  <c r="T2624" i="34"/>
  <c r="U2624" i="34"/>
  <c r="W2624" i="34"/>
  <c r="Y2624" i="34"/>
  <c r="Z2624" i="34"/>
  <c r="N2625" i="34"/>
  <c r="O2625" i="34"/>
  <c r="S2625" i="34"/>
  <c r="T2625" i="34"/>
  <c r="U2625" i="34"/>
  <c r="W2625" i="34"/>
  <c r="Y2625" i="34"/>
  <c r="Z2625" i="34"/>
  <c r="N2626" i="34"/>
  <c r="O2626" i="34"/>
  <c r="S2626" i="34"/>
  <c r="T2626" i="34"/>
  <c r="U2626" i="34"/>
  <c r="W2626" i="34"/>
  <c r="Y2626" i="34"/>
  <c r="Z2626" i="34"/>
  <c r="N2627" i="34"/>
  <c r="O2627" i="34"/>
  <c r="S2627" i="34"/>
  <c r="T2627" i="34"/>
  <c r="U2627" i="34"/>
  <c r="W2627" i="34"/>
  <c r="Y2627" i="34"/>
  <c r="Z2627" i="34"/>
  <c r="N2628" i="34"/>
  <c r="O2628" i="34"/>
  <c r="S2628" i="34"/>
  <c r="T2628" i="34"/>
  <c r="U2628" i="34"/>
  <c r="W2628" i="34"/>
  <c r="Y2628" i="34"/>
  <c r="Z2628" i="34"/>
  <c r="N2629" i="34"/>
  <c r="O2629" i="34"/>
  <c r="S2629" i="34"/>
  <c r="T2629" i="34"/>
  <c r="U2629" i="34"/>
  <c r="W2629" i="34"/>
  <c r="Y2629" i="34"/>
  <c r="Z2629" i="34"/>
  <c r="N2630" i="34"/>
  <c r="O2630" i="34"/>
  <c r="S2630" i="34"/>
  <c r="T2630" i="34"/>
  <c r="U2630" i="34"/>
  <c r="W2630" i="34"/>
  <c r="Y2630" i="34"/>
  <c r="Z2630" i="34"/>
  <c r="N2631" i="34"/>
  <c r="O2631" i="34"/>
  <c r="S2631" i="34"/>
  <c r="T2631" i="34"/>
  <c r="U2631" i="34"/>
  <c r="W2631" i="34"/>
  <c r="Y2631" i="34"/>
  <c r="Z2631" i="34"/>
  <c r="N2632" i="34"/>
  <c r="O2632" i="34"/>
  <c r="S2632" i="34"/>
  <c r="T2632" i="34"/>
  <c r="U2632" i="34"/>
  <c r="W2632" i="34"/>
  <c r="Y2632" i="34"/>
  <c r="Z2632" i="34"/>
  <c r="N2633" i="34"/>
  <c r="O2633" i="34"/>
  <c r="S2633" i="34"/>
  <c r="T2633" i="34"/>
  <c r="U2633" i="34"/>
  <c r="W2633" i="34"/>
  <c r="Y2633" i="34"/>
  <c r="Z2633" i="34"/>
  <c r="N2634" i="34"/>
  <c r="O2634" i="34"/>
  <c r="S2634" i="34"/>
  <c r="T2634" i="34"/>
  <c r="U2634" i="34"/>
  <c r="W2634" i="34"/>
  <c r="Y2634" i="34"/>
  <c r="Z2634" i="34"/>
  <c r="N2635" i="34"/>
  <c r="O2635" i="34"/>
  <c r="S2635" i="34"/>
  <c r="T2635" i="34"/>
  <c r="U2635" i="34"/>
  <c r="W2635" i="34"/>
  <c r="Y2635" i="34"/>
  <c r="Z2635" i="34"/>
  <c r="N2636" i="34"/>
  <c r="O2636" i="34"/>
  <c r="S2636" i="34"/>
  <c r="T2636" i="34"/>
  <c r="U2636" i="34"/>
  <c r="W2636" i="34"/>
  <c r="Y2636" i="34"/>
  <c r="Z2636" i="34"/>
  <c r="N2637" i="34"/>
  <c r="O2637" i="34"/>
  <c r="S2637" i="34"/>
  <c r="T2637" i="34"/>
  <c r="U2637" i="34"/>
  <c r="W2637" i="34"/>
  <c r="Y2637" i="34"/>
  <c r="Z2637" i="34"/>
  <c r="N2638" i="34"/>
  <c r="O2638" i="34"/>
  <c r="S2638" i="34"/>
  <c r="T2638" i="34"/>
  <c r="U2638" i="34"/>
  <c r="W2638" i="34"/>
  <c r="Y2638" i="34"/>
  <c r="Z2638" i="34"/>
  <c r="N2639" i="34"/>
  <c r="O2639" i="34"/>
  <c r="S2639" i="34"/>
  <c r="T2639" i="34"/>
  <c r="U2639" i="34"/>
  <c r="W2639" i="34"/>
  <c r="Y2639" i="34"/>
  <c r="Z2639" i="34"/>
  <c r="N2640" i="34"/>
  <c r="O2640" i="34"/>
  <c r="S2640" i="34"/>
  <c r="T2640" i="34"/>
  <c r="U2640" i="34"/>
  <c r="W2640" i="34"/>
  <c r="Y2640" i="34"/>
  <c r="Z2640" i="34"/>
  <c r="N2641" i="34"/>
  <c r="O2641" i="34"/>
  <c r="S2641" i="34"/>
  <c r="T2641" i="34"/>
  <c r="U2641" i="34"/>
  <c r="W2641" i="34"/>
  <c r="Y2641" i="34"/>
  <c r="Z2641" i="34"/>
  <c r="N2642" i="34"/>
  <c r="O2642" i="34"/>
  <c r="S2642" i="34"/>
  <c r="T2642" i="34"/>
  <c r="U2642" i="34"/>
  <c r="W2642" i="34"/>
  <c r="Y2642" i="34"/>
  <c r="Z2642" i="34"/>
  <c r="N2643" i="34"/>
  <c r="O2643" i="34"/>
  <c r="S2643" i="34"/>
  <c r="T2643" i="34"/>
  <c r="U2643" i="34"/>
  <c r="W2643" i="34"/>
  <c r="Y2643" i="34"/>
  <c r="Z2643" i="34"/>
  <c r="N2644" i="34"/>
  <c r="O2644" i="34"/>
  <c r="S2644" i="34"/>
  <c r="T2644" i="34"/>
  <c r="U2644" i="34"/>
  <c r="W2644" i="34"/>
  <c r="Y2644" i="34"/>
  <c r="Z2644" i="34"/>
  <c r="N2645" i="34"/>
  <c r="O2645" i="34"/>
  <c r="S2645" i="34"/>
  <c r="T2645" i="34"/>
  <c r="U2645" i="34"/>
  <c r="W2645" i="34"/>
  <c r="Y2645" i="34"/>
  <c r="Z2645" i="34"/>
  <c r="N2646" i="34"/>
  <c r="O2646" i="34"/>
  <c r="S2646" i="34"/>
  <c r="T2646" i="34"/>
  <c r="U2646" i="34"/>
  <c r="W2646" i="34"/>
  <c r="Y2646" i="34"/>
  <c r="Z2646" i="34"/>
  <c r="N2647" i="34"/>
  <c r="O2647" i="34"/>
  <c r="S2647" i="34"/>
  <c r="T2647" i="34"/>
  <c r="U2647" i="34"/>
  <c r="W2647" i="34"/>
  <c r="Y2647" i="34"/>
  <c r="Z2647" i="34"/>
  <c r="N2648" i="34"/>
  <c r="O2648" i="34"/>
  <c r="S2648" i="34"/>
  <c r="T2648" i="34"/>
  <c r="U2648" i="34"/>
  <c r="W2648" i="34"/>
  <c r="Y2648" i="34"/>
  <c r="Z2648" i="34"/>
  <c r="N2649" i="34"/>
  <c r="O2649" i="34"/>
  <c r="S2649" i="34"/>
  <c r="T2649" i="34"/>
  <c r="U2649" i="34"/>
  <c r="W2649" i="34"/>
  <c r="Y2649" i="34"/>
  <c r="Z2649" i="34"/>
  <c r="N2650" i="34"/>
  <c r="O2650" i="34"/>
  <c r="S2650" i="34"/>
  <c r="T2650" i="34"/>
  <c r="U2650" i="34"/>
  <c r="W2650" i="34"/>
  <c r="Y2650" i="34"/>
  <c r="Z2650" i="34"/>
  <c r="N2651" i="34"/>
  <c r="O2651" i="34"/>
  <c r="S2651" i="34"/>
  <c r="T2651" i="34"/>
  <c r="U2651" i="34"/>
  <c r="W2651" i="34"/>
  <c r="Y2651" i="34"/>
  <c r="Z2651" i="34"/>
  <c r="N2652" i="34"/>
  <c r="O2652" i="34"/>
  <c r="S2652" i="34"/>
  <c r="T2652" i="34"/>
  <c r="U2652" i="34"/>
  <c r="W2652" i="34"/>
  <c r="Y2652" i="34"/>
  <c r="Z2652" i="34"/>
  <c r="N2653" i="34"/>
  <c r="O2653" i="34"/>
  <c r="S2653" i="34"/>
  <c r="T2653" i="34"/>
  <c r="U2653" i="34"/>
  <c r="W2653" i="34"/>
  <c r="Y2653" i="34"/>
  <c r="Z2653" i="34"/>
  <c r="N2654" i="34"/>
  <c r="O2654" i="34"/>
  <c r="S2654" i="34"/>
  <c r="T2654" i="34"/>
  <c r="U2654" i="34"/>
  <c r="W2654" i="34"/>
  <c r="Y2654" i="34"/>
  <c r="Z2654" i="34"/>
  <c r="N2655" i="34"/>
  <c r="O2655" i="34"/>
  <c r="S2655" i="34"/>
  <c r="T2655" i="34"/>
  <c r="U2655" i="34"/>
  <c r="W2655" i="34"/>
  <c r="Y2655" i="34"/>
  <c r="Z2655" i="34"/>
  <c r="N2656" i="34"/>
  <c r="O2656" i="34"/>
  <c r="S2656" i="34"/>
  <c r="T2656" i="34"/>
  <c r="U2656" i="34"/>
  <c r="W2656" i="34"/>
  <c r="Y2656" i="34"/>
  <c r="Z2656" i="34"/>
  <c r="N2657" i="34"/>
  <c r="O2657" i="34"/>
  <c r="S2657" i="34"/>
  <c r="T2657" i="34"/>
  <c r="U2657" i="34"/>
  <c r="W2657" i="34"/>
  <c r="Y2657" i="34"/>
  <c r="Z2657" i="34"/>
  <c r="N2658" i="34"/>
  <c r="O2658" i="34"/>
  <c r="S2658" i="34"/>
  <c r="T2658" i="34"/>
  <c r="U2658" i="34"/>
  <c r="W2658" i="34"/>
  <c r="Y2658" i="34"/>
  <c r="Z2658" i="34"/>
  <c r="N2659" i="34"/>
  <c r="O2659" i="34"/>
  <c r="S2659" i="34"/>
  <c r="T2659" i="34"/>
  <c r="U2659" i="34"/>
  <c r="W2659" i="34"/>
  <c r="Y2659" i="34"/>
  <c r="Z2659" i="34"/>
  <c r="N2660" i="34"/>
  <c r="O2660" i="34"/>
  <c r="S2660" i="34"/>
  <c r="T2660" i="34"/>
  <c r="U2660" i="34"/>
  <c r="W2660" i="34"/>
  <c r="Y2660" i="34"/>
  <c r="Z2660" i="34"/>
  <c r="N2661" i="34"/>
  <c r="O2661" i="34"/>
  <c r="S2661" i="34"/>
  <c r="T2661" i="34"/>
  <c r="U2661" i="34"/>
  <c r="W2661" i="34"/>
  <c r="Y2661" i="34"/>
  <c r="Z2661" i="34"/>
  <c r="N2662" i="34"/>
  <c r="O2662" i="34"/>
  <c r="S2662" i="34"/>
  <c r="T2662" i="34"/>
  <c r="U2662" i="34"/>
  <c r="W2662" i="34"/>
  <c r="Y2662" i="34"/>
  <c r="Z2662" i="34"/>
  <c r="N2663" i="34"/>
  <c r="O2663" i="34"/>
  <c r="S2663" i="34"/>
  <c r="T2663" i="34"/>
  <c r="U2663" i="34"/>
  <c r="W2663" i="34"/>
  <c r="Y2663" i="34"/>
  <c r="Z2663" i="34"/>
  <c r="N2664" i="34"/>
  <c r="O2664" i="34"/>
  <c r="S2664" i="34"/>
  <c r="T2664" i="34"/>
  <c r="U2664" i="34"/>
  <c r="W2664" i="34"/>
  <c r="Y2664" i="34"/>
  <c r="Z2664" i="34"/>
  <c r="N2665" i="34"/>
  <c r="O2665" i="34"/>
  <c r="S2665" i="34"/>
  <c r="T2665" i="34"/>
  <c r="U2665" i="34"/>
  <c r="W2665" i="34"/>
  <c r="Y2665" i="34"/>
  <c r="Z2665" i="34"/>
  <c r="N2666" i="34"/>
  <c r="O2666" i="34"/>
  <c r="S2666" i="34"/>
  <c r="T2666" i="34"/>
  <c r="U2666" i="34"/>
  <c r="W2666" i="34"/>
  <c r="Y2666" i="34"/>
  <c r="Z2666" i="34"/>
  <c r="N2667" i="34"/>
  <c r="O2667" i="34"/>
  <c r="S2667" i="34"/>
  <c r="T2667" i="34"/>
  <c r="U2667" i="34"/>
  <c r="W2667" i="34"/>
  <c r="Y2667" i="34"/>
  <c r="Z2667" i="34"/>
  <c r="N2668" i="34"/>
  <c r="O2668" i="34"/>
  <c r="S2668" i="34"/>
  <c r="T2668" i="34"/>
  <c r="U2668" i="34"/>
  <c r="W2668" i="34"/>
  <c r="Y2668" i="34"/>
  <c r="Z2668" i="34"/>
  <c r="N2669" i="34"/>
  <c r="O2669" i="34"/>
  <c r="S2669" i="34"/>
  <c r="T2669" i="34"/>
  <c r="U2669" i="34"/>
  <c r="W2669" i="34"/>
  <c r="Y2669" i="34"/>
  <c r="Z2669" i="34"/>
  <c r="N2670" i="34"/>
  <c r="O2670" i="34"/>
  <c r="S2670" i="34"/>
  <c r="T2670" i="34"/>
  <c r="U2670" i="34"/>
  <c r="W2670" i="34"/>
  <c r="Y2670" i="34"/>
  <c r="Z2670" i="34"/>
  <c r="N2671" i="34"/>
  <c r="O2671" i="34"/>
  <c r="S2671" i="34"/>
  <c r="T2671" i="34"/>
  <c r="U2671" i="34"/>
  <c r="W2671" i="34"/>
  <c r="Y2671" i="34"/>
  <c r="Z2671" i="34"/>
  <c r="N2672" i="34"/>
  <c r="O2672" i="34"/>
  <c r="S2672" i="34"/>
  <c r="T2672" i="34"/>
  <c r="U2672" i="34"/>
  <c r="W2672" i="34"/>
  <c r="Y2672" i="34"/>
  <c r="Z2672" i="34"/>
  <c r="N2673" i="34"/>
  <c r="O2673" i="34"/>
  <c r="S2673" i="34"/>
  <c r="T2673" i="34"/>
  <c r="U2673" i="34"/>
  <c r="W2673" i="34"/>
  <c r="Y2673" i="34"/>
  <c r="Z2673" i="34"/>
  <c r="N2674" i="34"/>
  <c r="O2674" i="34"/>
  <c r="S2674" i="34"/>
  <c r="T2674" i="34"/>
  <c r="U2674" i="34"/>
  <c r="W2674" i="34"/>
  <c r="Y2674" i="34"/>
  <c r="Z2674" i="34"/>
  <c r="N2675" i="34"/>
  <c r="O2675" i="34"/>
  <c r="S2675" i="34"/>
  <c r="T2675" i="34"/>
  <c r="U2675" i="34"/>
  <c r="W2675" i="34"/>
  <c r="Y2675" i="34"/>
  <c r="Z2675" i="34"/>
  <c r="N2676" i="34"/>
  <c r="O2676" i="34"/>
  <c r="S2676" i="34"/>
  <c r="T2676" i="34"/>
  <c r="U2676" i="34"/>
  <c r="W2676" i="34"/>
  <c r="Y2676" i="34"/>
  <c r="Z2676" i="34"/>
  <c r="N2677" i="34"/>
  <c r="O2677" i="34"/>
  <c r="S2677" i="34"/>
  <c r="T2677" i="34"/>
  <c r="U2677" i="34"/>
  <c r="W2677" i="34"/>
  <c r="Y2677" i="34"/>
  <c r="Z2677" i="34"/>
  <c r="N2678" i="34"/>
  <c r="O2678" i="34"/>
  <c r="S2678" i="34"/>
  <c r="T2678" i="34"/>
  <c r="U2678" i="34"/>
  <c r="W2678" i="34"/>
  <c r="Y2678" i="34"/>
  <c r="Z2678" i="34"/>
  <c r="N2679" i="34"/>
  <c r="O2679" i="34"/>
  <c r="S2679" i="34"/>
  <c r="T2679" i="34"/>
  <c r="U2679" i="34"/>
  <c r="W2679" i="34"/>
  <c r="Y2679" i="34"/>
  <c r="Z2679" i="34"/>
  <c r="N2680" i="34"/>
  <c r="O2680" i="34"/>
  <c r="S2680" i="34"/>
  <c r="T2680" i="34"/>
  <c r="U2680" i="34"/>
  <c r="W2680" i="34"/>
  <c r="Y2680" i="34"/>
  <c r="Z2680" i="34"/>
  <c r="N2681" i="34"/>
  <c r="O2681" i="34"/>
  <c r="S2681" i="34"/>
  <c r="T2681" i="34"/>
  <c r="U2681" i="34"/>
  <c r="W2681" i="34"/>
  <c r="Y2681" i="34"/>
  <c r="Z2681" i="34"/>
  <c r="N2682" i="34"/>
  <c r="O2682" i="34"/>
  <c r="S2682" i="34"/>
  <c r="T2682" i="34"/>
  <c r="U2682" i="34"/>
  <c r="W2682" i="34"/>
  <c r="Y2682" i="34"/>
  <c r="Z2682" i="34"/>
  <c r="N2683" i="34"/>
  <c r="O2683" i="34"/>
  <c r="S2683" i="34"/>
  <c r="T2683" i="34"/>
  <c r="U2683" i="34"/>
  <c r="W2683" i="34"/>
  <c r="Y2683" i="34"/>
  <c r="Z2683" i="34"/>
  <c r="N2684" i="34"/>
  <c r="O2684" i="34"/>
  <c r="S2684" i="34"/>
  <c r="T2684" i="34"/>
  <c r="U2684" i="34"/>
  <c r="W2684" i="34"/>
  <c r="Y2684" i="34"/>
  <c r="Z2684" i="34"/>
  <c r="N2685" i="34"/>
  <c r="O2685" i="34"/>
  <c r="S2685" i="34"/>
  <c r="T2685" i="34"/>
  <c r="U2685" i="34"/>
  <c r="W2685" i="34"/>
  <c r="Y2685" i="34"/>
  <c r="Z2685" i="34"/>
  <c r="N2686" i="34"/>
  <c r="O2686" i="34"/>
  <c r="S2686" i="34"/>
  <c r="T2686" i="34"/>
  <c r="U2686" i="34"/>
  <c r="W2686" i="34"/>
  <c r="Y2686" i="34"/>
  <c r="Z2686" i="34"/>
  <c r="N2687" i="34"/>
  <c r="O2687" i="34"/>
  <c r="S2687" i="34"/>
  <c r="T2687" i="34"/>
  <c r="U2687" i="34"/>
  <c r="W2687" i="34"/>
  <c r="Y2687" i="34"/>
  <c r="Z2687" i="34"/>
  <c r="N2688" i="34"/>
  <c r="O2688" i="34"/>
  <c r="S2688" i="34"/>
  <c r="T2688" i="34"/>
  <c r="U2688" i="34"/>
  <c r="W2688" i="34"/>
  <c r="Y2688" i="34"/>
  <c r="Z2688" i="34"/>
  <c r="N2689" i="34"/>
  <c r="O2689" i="34"/>
  <c r="S2689" i="34"/>
  <c r="T2689" i="34"/>
  <c r="U2689" i="34"/>
  <c r="W2689" i="34"/>
  <c r="Y2689" i="34"/>
  <c r="Z2689" i="34"/>
  <c r="N2690" i="34"/>
  <c r="O2690" i="34"/>
  <c r="S2690" i="34"/>
  <c r="T2690" i="34"/>
  <c r="U2690" i="34"/>
  <c r="W2690" i="34"/>
  <c r="Y2690" i="34"/>
  <c r="Z2690" i="34"/>
  <c r="N2691" i="34"/>
  <c r="O2691" i="34"/>
  <c r="S2691" i="34"/>
  <c r="T2691" i="34"/>
  <c r="U2691" i="34"/>
  <c r="W2691" i="34"/>
  <c r="Y2691" i="34"/>
  <c r="Z2691" i="34"/>
  <c r="N2692" i="34"/>
  <c r="O2692" i="34"/>
  <c r="S2692" i="34"/>
  <c r="T2692" i="34"/>
  <c r="U2692" i="34"/>
  <c r="W2692" i="34"/>
  <c r="Y2692" i="34"/>
  <c r="Z2692" i="34"/>
  <c r="N2693" i="34"/>
  <c r="O2693" i="34"/>
  <c r="S2693" i="34"/>
  <c r="T2693" i="34"/>
  <c r="U2693" i="34"/>
  <c r="W2693" i="34"/>
  <c r="Y2693" i="34"/>
  <c r="Z2693" i="34"/>
  <c r="N2694" i="34"/>
  <c r="O2694" i="34"/>
  <c r="S2694" i="34"/>
  <c r="T2694" i="34"/>
  <c r="U2694" i="34"/>
  <c r="W2694" i="34"/>
  <c r="Y2694" i="34"/>
  <c r="Z2694" i="34"/>
  <c r="N2695" i="34"/>
  <c r="O2695" i="34"/>
  <c r="S2695" i="34"/>
  <c r="T2695" i="34"/>
  <c r="U2695" i="34"/>
  <c r="W2695" i="34"/>
  <c r="Y2695" i="34"/>
  <c r="Z2695" i="34"/>
  <c r="N2696" i="34"/>
  <c r="O2696" i="34"/>
  <c r="S2696" i="34"/>
  <c r="T2696" i="34"/>
  <c r="U2696" i="34"/>
  <c r="W2696" i="34"/>
  <c r="Y2696" i="34"/>
  <c r="Z2696" i="34"/>
  <c r="N2697" i="34"/>
  <c r="O2697" i="34"/>
  <c r="S2697" i="34"/>
  <c r="T2697" i="34"/>
  <c r="U2697" i="34"/>
  <c r="W2697" i="34"/>
  <c r="Y2697" i="34"/>
  <c r="Z2697" i="34"/>
  <c r="N2698" i="34"/>
  <c r="O2698" i="34"/>
  <c r="S2698" i="34"/>
  <c r="T2698" i="34"/>
  <c r="U2698" i="34"/>
  <c r="W2698" i="34"/>
  <c r="Y2698" i="34"/>
  <c r="Z2698" i="34"/>
  <c r="N2699" i="34"/>
  <c r="O2699" i="34"/>
  <c r="S2699" i="34"/>
  <c r="T2699" i="34"/>
  <c r="U2699" i="34"/>
  <c r="W2699" i="34"/>
  <c r="Y2699" i="34"/>
  <c r="Z2699" i="34"/>
  <c r="N2700" i="34"/>
  <c r="O2700" i="34"/>
  <c r="S2700" i="34"/>
  <c r="T2700" i="34"/>
  <c r="U2700" i="34"/>
  <c r="W2700" i="34"/>
  <c r="Y2700" i="34"/>
  <c r="Z2700" i="34"/>
  <c r="N2701" i="34"/>
  <c r="O2701" i="34"/>
  <c r="S2701" i="34"/>
  <c r="T2701" i="34"/>
  <c r="U2701" i="34"/>
  <c r="W2701" i="34"/>
  <c r="Y2701" i="34"/>
  <c r="Z2701" i="34"/>
  <c r="N2702" i="34"/>
  <c r="O2702" i="34"/>
  <c r="S2702" i="34"/>
  <c r="T2702" i="34"/>
  <c r="U2702" i="34"/>
  <c r="W2702" i="34"/>
  <c r="Y2702" i="34"/>
  <c r="Z2702" i="34"/>
  <c r="N2703" i="34"/>
  <c r="O2703" i="34"/>
  <c r="S2703" i="34"/>
  <c r="T2703" i="34"/>
  <c r="U2703" i="34"/>
  <c r="W2703" i="34"/>
  <c r="Y2703" i="34"/>
  <c r="Z2703" i="34"/>
  <c r="N2704" i="34"/>
  <c r="O2704" i="34"/>
  <c r="S2704" i="34"/>
  <c r="T2704" i="34"/>
  <c r="U2704" i="34"/>
  <c r="W2704" i="34"/>
  <c r="Y2704" i="34"/>
  <c r="Z2704" i="34"/>
  <c r="N2705" i="34"/>
  <c r="O2705" i="34"/>
  <c r="S2705" i="34"/>
  <c r="T2705" i="34"/>
  <c r="U2705" i="34"/>
  <c r="W2705" i="34"/>
  <c r="Y2705" i="34"/>
  <c r="Z2705" i="34"/>
  <c r="N2706" i="34"/>
  <c r="O2706" i="34"/>
  <c r="S2706" i="34"/>
  <c r="T2706" i="34"/>
  <c r="U2706" i="34"/>
  <c r="W2706" i="34"/>
  <c r="Y2706" i="34"/>
  <c r="Z2706" i="34"/>
  <c r="N2707" i="34"/>
  <c r="O2707" i="34"/>
  <c r="S2707" i="34"/>
  <c r="T2707" i="34"/>
  <c r="U2707" i="34"/>
  <c r="W2707" i="34"/>
  <c r="Y2707" i="34"/>
  <c r="Z2707" i="34"/>
  <c r="N2708" i="34"/>
  <c r="O2708" i="34"/>
  <c r="S2708" i="34"/>
  <c r="T2708" i="34"/>
  <c r="U2708" i="34"/>
  <c r="W2708" i="34"/>
  <c r="Y2708" i="34"/>
  <c r="Z2708" i="34"/>
  <c r="N2709" i="34"/>
  <c r="O2709" i="34"/>
  <c r="S2709" i="34"/>
  <c r="T2709" i="34"/>
  <c r="U2709" i="34"/>
  <c r="W2709" i="34"/>
  <c r="Y2709" i="34"/>
  <c r="Z2709" i="34"/>
  <c r="N2710" i="34"/>
  <c r="O2710" i="34"/>
  <c r="S2710" i="34"/>
  <c r="T2710" i="34"/>
  <c r="U2710" i="34"/>
  <c r="W2710" i="34"/>
  <c r="Y2710" i="34"/>
  <c r="Z2710" i="34"/>
  <c r="N2711" i="34"/>
  <c r="O2711" i="34"/>
  <c r="S2711" i="34"/>
  <c r="T2711" i="34"/>
  <c r="U2711" i="34"/>
  <c r="W2711" i="34"/>
  <c r="Y2711" i="34"/>
  <c r="Z2711" i="34"/>
  <c r="N2712" i="34"/>
  <c r="O2712" i="34"/>
  <c r="S2712" i="34"/>
  <c r="T2712" i="34"/>
  <c r="U2712" i="34"/>
  <c r="W2712" i="34"/>
  <c r="Y2712" i="34"/>
  <c r="Z2712" i="34"/>
  <c r="N2713" i="34"/>
  <c r="O2713" i="34"/>
  <c r="S2713" i="34"/>
  <c r="T2713" i="34"/>
  <c r="U2713" i="34"/>
  <c r="W2713" i="34"/>
  <c r="Y2713" i="34"/>
  <c r="Z2713" i="34"/>
  <c r="N2714" i="34"/>
  <c r="O2714" i="34"/>
  <c r="S2714" i="34"/>
  <c r="T2714" i="34"/>
  <c r="U2714" i="34"/>
  <c r="W2714" i="34"/>
  <c r="Y2714" i="34"/>
  <c r="Z2714" i="34"/>
  <c r="N2715" i="34"/>
  <c r="O2715" i="34"/>
  <c r="S2715" i="34"/>
  <c r="T2715" i="34"/>
  <c r="U2715" i="34"/>
  <c r="W2715" i="34"/>
  <c r="Y2715" i="34"/>
  <c r="Z2715" i="34"/>
  <c r="N2716" i="34"/>
  <c r="O2716" i="34"/>
  <c r="S2716" i="34"/>
  <c r="T2716" i="34"/>
  <c r="U2716" i="34"/>
  <c r="W2716" i="34"/>
  <c r="Y2716" i="34"/>
  <c r="Z2716" i="34"/>
  <c r="N2717" i="34"/>
  <c r="O2717" i="34"/>
  <c r="S2717" i="34"/>
  <c r="T2717" i="34"/>
  <c r="U2717" i="34"/>
  <c r="W2717" i="34"/>
  <c r="Y2717" i="34"/>
  <c r="Z2717" i="34"/>
  <c r="N2718" i="34"/>
  <c r="O2718" i="34"/>
  <c r="S2718" i="34"/>
  <c r="T2718" i="34"/>
  <c r="U2718" i="34"/>
  <c r="W2718" i="34"/>
  <c r="Y2718" i="34"/>
  <c r="Z2718" i="34"/>
  <c r="N2719" i="34"/>
  <c r="O2719" i="34"/>
  <c r="S2719" i="34"/>
  <c r="T2719" i="34"/>
  <c r="U2719" i="34"/>
  <c r="W2719" i="34"/>
  <c r="Y2719" i="34"/>
  <c r="Z2719" i="34"/>
  <c r="N2720" i="34"/>
  <c r="O2720" i="34"/>
  <c r="S2720" i="34"/>
  <c r="T2720" i="34"/>
  <c r="U2720" i="34"/>
  <c r="W2720" i="34"/>
  <c r="Y2720" i="34"/>
  <c r="Z2720" i="34"/>
  <c r="N2721" i="34"/>
  <c r="O2721" i="34"/>
  <c r="S2721" i="34"/>
  <c r="T2721" i="34"/>
  <c r="U2721" i="34"/>
  <c r="W2721" i="34"/>
  <c r="Y2721" i="34"/>
  <c r="Z2721" i="34"/>
  <c r="N2722" i="34"/>
  <c r="O2722" i="34"/>
  <c r="S2722" i="34"/>
  <c r="T2722" i="34"/>
  <c r="U2722" i="34"/>
  <c r="W2722" i="34"/>
  <c r="Y2722" i="34"/>
  <c r="Z2722" i="34"/>
  <c r="N2723" i="34"/>
  <c r="O2723" i="34"/>
  <c r="S2723" i="34"/>
  <c r="T2723" i="34"/>
  <c r="U2723" i="34"/>
  <c r="W2723" i="34"/>
  <c r="Y2723" i="34"/>
  <c r="Z2723" i="34"/>
  <c r="N2724" i="34"/>
  <c r="O2724" i="34"/>
  <c r="S2724" i="34"/>
  <c r="T2724" i="34"/>
  <c r="U2724" i="34"/>
  <c r="W2724" i="34"/>
  <c r="Y2724" i="34"/>
  <c r="Z2724" i="34"/>
  <c r="N2725" i="34"/>
  <c r="O2725" i="34"/>
  <c r="S2725" i="34"/>
  <c r="T2725" i="34"/>
  <c r="U2725" i="34"/>
  <c r="W2725" i="34"/>
  <c r="Y2725" i="34"/>
  <c r="Z2725" i="34"/>
  <c r="N2726" i="34"/>
  <c r="O2726" i="34"/>
  <c r="S2726" i="34"/>
  <c r="T2726" i="34"/>
  <c r="U2726" i="34"/>
  <c r="W2726" i="34"/>
  <c r="Y2726" i="34"/>
  <c r="Z2726" i="34"/>
  <c r="N2727" i="34"/>
  <c r="O2727" i="34"/>
  <c r="S2727" i="34"/>
  <c r="T2727" i="34"/>
  <c r="U2727" i="34"/>
  <c r="W2727" i="34"/>
  <c r="Y2727" i="34"/>
  <c r="Z2727" i="34"/>
  <c r="N2728" i="34"/>
  <c r="O2728" i="34"/>
  <c r="S2728" i="34"/>
  <c r="T2728" i="34"/>
  <c r="U2728" i="34"/>
  <c r="W2728" i="34"/>
  <c r="Y2728" i="34"/>
  <c r="Z2728" i="34"/>
  <c r="N2729" i="34"/>
  <c r="O2729" i="34"/>
  <c r="S2729" i="34"/>
  <c r="T2729" i="34"/>
  <c r="U2729" i="34"/>
  <c r="W2729" i="34"/>
  <c r="Y2729" i="34"/>
  <c r="Z2729" i="34"/>
  <c r="N2730" i="34"/>
  <c r="O2730" i="34"/>
  <c r="S2730" i="34"/>
  <c r="T2730" i="34"/>
  <c r="U2730" i="34"/>
  <c r="W2730" i="34"/>
  <c r="Y2730" i="34"/>
  <c r="Z2730" i="34"/>
  <c r="N2731" i="34"/>
  <c r="O2731" i="34"/>
  <c r="S2731" i="34"/>
  <c r="T2731" i="34"/>
  <c r="U2731" i="34"/>
  <c r="W2731" i="34"/>
  <c r="Y2731" i="34"/>
  <c r="Z2731" i="34"/>
  <c r="N2732" i="34"/>
  <c r="O2732" i="34"/>
  <c r="S2732" i="34"/>
  <c r="T2732" i="34"/>
  <c r="U2732" i="34"/>
  <c r="W2732" i="34"/>
  <c r="Y2732" i="34"/>
  <c r="Z2732" i="34"/>
  <c r="N2733" i="34"/>
  <c r="O2733" i="34"/>
  <c r="S2733" i="34"/>
  <c r="T2733" i="34"/>
  <c r="U2733" i="34"/>
  <c r="W2733" i="34"/>
  <c r="Y2733" i="34"/>
  <c r="Z2733" i="34"/>
  <c r="N2734" i="34"/>
  <c r="O2734" i="34"/>
  <c r="S2734" i="34"/>
  <c r="T2734" i="34"/>
  <c r="U2734" i="34"/>
  <c r="W2734" i="34"/>
  <c r="Y2734" i="34"/>
  <c r="Z2734" i="34"/>
  <c r="N2735" i="34"/>
  <c r="O2735" i="34"/>
  <c r="S2735" i="34"/>
  <c r="T2735" i="34"/>
  <c r="U2735" i="34"/>
  <c r="W2735" i="34"/>
  <c r="Y2735" i="34"/>
  <c r="Z2735" i="34"/>
  <c r="N2736" i="34"/>
  <c r="O2736" i="34"/>
  <c r="S2736" i="34"/>
  <c r="T2736" i="34"/>
  <c r="U2736" i="34"/>
  <c r="W2736" i="34"/>
  <c r="Y2736" i="34"/>
  <c r="Z2736" i="34"/>
  <c r="N2737" i="34"/>
  <c r="O2737" i="34"/>
  <c r="S2737" i="34"/>
  <c r="T2737" i="34"/>
  <c r="U2737" i="34"/>
  <c r="W2737" i="34"/>
  <c r="Y2737" i="34"/>
  <c r="Z2737" i="34"/>
  <c r="N2738" i="34"/>
  <c r="O2738" i="34"/>
  <c r="S2738" i="34"/>
  <c r="T2738" i="34"/>
  <c r="U2738" i="34"/>
  <c r="W2738" i="34"/>
  <c r="Y2738" i="34"/>
  <c r="Z2738" i="34"/>
  <c r="N2739" i="34"/>
  <c r="O2739" i="34"/>
  <c r="S2739" i="34"/>
  <c r="T2739" i="34"/>
  <c r="U2739" i="34"/>
  <c r="W2739" i="34"/>
  <c r="Y2739" i="34"/>
  <c r="Z2739" i="34"/>
  <c r="N2740" i="34"/>
  <c r="O2740" i="34"/>
  <c r="S2740" i="34"/>
  <c r="T2740" i="34"/>
  <c r="U2740" i="34"/>
  <c r="W2740" i="34"/>
  <c r="Y2740" i="34"/>
  <c r="Z2740" i="34"/>
  <c r="N2741" i="34"/>
  <c r="O2741" i="34"/>
  <c r="S2741" i="34"/>
  <c r="T2741" i="34"/>
  <c r="U2741" i="34"/>
  <c r="W2741" i="34"/>
  <c r="Y2741" i="34"/>
  <c r="Z2741" i="34"/>
  <c r="N2742" i="34"/>
  <c r="O2742" i="34"/>
  <c r="S2742" i="34"/>
  <c r="T2742" i="34"/>
  <c r="U2742" i="34"/>
  <c r="W2742" i="34"/>
  <c r="Y2742" i="34"/>
  <c r="Z2742" i="34"/>
  <c r="N2743" i="34"/>
  <c r="O2743" i="34"/>
  <c r="S2743" i="34"/>
  <c r="T2743" i="34"/>
  <c r="U2743" i="34"/>
  <c r="W2743" i="34"/>
  <c r="Y2743" i="34"/>
  <c r="Z2743" i="34"/>
  <c r="N2744" i="34"/>
  <c r="O2744" i="34"/>
  <c r="S2744" i="34"/>
  <c r="T2744" i="34"/>
  <c r="U2744" i="34"/>
  <c r="W2744" i="34"/>
  <c r="Y2744" i="34"/>
  <c r="Z2744" i="34"/>
  <c r="N2745" i="34"/>
  <c r="O2745" i="34"/>
  <c r="S2745" i="34"/>
  <c r="T2745" i="34"/>
  <c r="U2745" i="34"/>
  <c r="W2745" i="34"/>
  <c r="Y2745" i="34"/>
  <c r="Z2745" i="34"/>
  <c r="N2746" i="34"/>
  <c r="O2746" i="34"/>
  <c r="S2746" i="34"/>
  <c r="T2746" i="34"/>
  <c r="U2746" i="34"/>
  <c r="W2746" i="34"/>
  <c r="Y2746" i="34"/>
  <c r="Z2746" i="34"/>
  <c r="N2747" i="34"/>
  <c r="O2747" i="34"/>
  <c r="S2747" i="34"/>
  <c r="T2747" i="34"/>
  <c r="U2747" i="34"/>
  <c r="W2747" i="34"/>
  <c r="Y2747" i="34"/>
  <c r="Z2747" i="34"/>
  <c r="N2748" i="34"/>
  <c r="O2748" i="34"/>
  <c r="S2748" i="34"/>
  <c r="T2748" i="34"/>
  <c r="U2748" i="34"/>
  <c r="W2748" i="34"/>
  <c r="Y2748" i="34"/>
  <c r="Z2748" i="34"/>
  <c r="N2749" i="34"/>
  <c r="O2749" i="34"/>
  <c r="S2749" i="34"/>
  <c r="T2749" i="34"/>
  <c r="U2749" i="34"/>
  <c r="W2749" i="34"/>
  <c r="Y2749" i="34"/>
  <c r="Z2749" i="34"/>
  <c r="N2750" i="34"/>
  <c r="O2750" i="34"/>
  <c r="S2750" i="34"/>
  <c r="T2750" i="34"/>
  <c r="U2750" i="34"/>
  <c r="W2750" i="34"/>
  <c r="Y2750" i="34"/>
  <c r="Z2750" i="34"/>
  <c r="N2751" i="34"/>
  <c r="O2751" i="34"/>
  <c r="S2751" i="34"/>
  <c r="T2751" i="34"/>
  <c r="U2751" i="34"/>
  <c r="W2751" i="34"/>
  <c r="Y2751" i="34"/>
  <c r="Z2751" i="34"/>
  <c r="N2752" i="34"/>
  <c r="O2752" i="34"/>
  <c r="S2752" i="34"/>
  <c r="T2752" i="34"/>
  <c r="U2752" i="34"/>
  <c r="W2752" i="34"/>
  <c r="Y2752" i="34"/>
  <c r="Z2752" i="34"/>
  <c r="N2753" i="34"/>
  <c r="O2753" i="34"/>
  <c r="S2753" i="34"/>
  <c r="T2753" i="34"/>
  <c r="U2753" i="34"/>
  <c r="W2753" i="34"/>
  <c r="Y2753" i="34"/>
  <c r="Z2753" i="34"/>
  <c r="N2754" i="34"/>
  <c r="O2754" i="34"/>
  <c r="S2754" i="34"/>
  <c r="T2754" i="34"/>
  <c r="U2754" i="34"/>
  <c r="W2754" i="34"/>
  <c r="Y2754" i="34"/>
  <c r="Z2754" i="34"/>
  <c r="N2755" i="34"/>
  <c r="O2755" i="34"/>
  <c r="S2755" i="34"/>
  <c r="T2755" i="34"/>
  <c r="U2755" i="34"/>
  <c r="W2755" i="34"/>
  <c r="Y2755" i="34"/>
  <c r="Z2755" i="34"/>
  <c r="N2756" i="34"/>
  <c r="O2756" i="34"/>
  <c r="S2756" i="34"/>
  <c r="T2756" i="34"/>
  <c r="U2756" i="34"/>
  <c r="W2756" i="34"/>
  <c r="Y2756" i="34"/>
  <c r="Z2756" i="34"/>
  <c r="N2757" i="34"/>
  <c r="O2757" i="34"/>
  <c r="S2757" i="34"/>
  <c r="T2757" i="34"/>
  <c r="U2757" i="34"/>
  <c r="W2757" i="34"/>
  <c r="Y2757" i="34"/>
  <c r="Z2757" i="34"/>
  <c r="N2758" i="34"/>
  <c r="O2758" i="34"/>
  <c r="S2758" i="34"/>
  <c r="T2758" i="34"/>
  <c r="U2758" i="34"/>
  <c r="W2758" i="34"/>
  <c r="Y2758" i="34"/>
  <c r="Z2758" i="34"/>
  <c r="N2759" i="34"/>
  <c r="O2759" i="34"/>
  <c r="S2759" i="34"/>
  <c r="T2759" i="34"/>
  <c r="U2759" i="34"/>
  <c r="W2759" i="34"/>
  <c r="Y2759" i="34"/>
  <c r="Z2759" i="34"/>
  <c r="N2760" i="34"/>
  <c r="O2760" i="34"/>
  <c r="S2760" i="34"/>
  <c r="T2760" i="34"/>
  <c r="U2760" i="34"/>
  <c r="W2760" i="34"/>
  <c r="Y2760" i="34"/>
  <c r="Z2760" i="34"/>
  <c r="N2761" i="34"/>
  <c r="O2761" i="34"/>
  <c r="S2761" i="34"/>
  <c r="T2761" i="34"/>
  <c r="U2761" i="34"/>
  <c r="W2761" i="34"/>
  <c r="Y2761" i="34"/>
  <c r="Z2761" i="34"/>
  <c r="N2762" i="34"/>
  <c r="O2762" i="34"/>
  <c r="S2762" i="34"/>
  <c r="T2762" i="34"/>
  <c r="U2762" i="34"/>
  <c r="W2762" i="34"/>
  <c r="Y2762" i="34"/>
  <c r="Z2762" i="34"/>
  <c r="N2763" i="34"/>
  <c r="O2763" i="34"/>
  <c r="S2763" i="34"/>
  <c r="T2763" i="34"/>
  <c r="U2763" i="34"/>
  <c r="W2763" i="34"/>
  <c r="Y2763" i="34"/>
  <c r="Z2763" i="34"/>
  <c r="N2764" i="34"/>
  <c r="O2764" i="34"/>
  <c r="S2764" i="34"/>
  <c r="T2764" i="34"/>
  <c r="U2764" i="34"/>
  <c r="W2764" i="34"/>
  <c r="Y2764" i="34"/>
  <c r="Z2764" i="34"/>
  <c r="N2765" i="34"/>
  <c r="O2765" i="34"/>
  <c r="S2765" i="34"/>
  <c r="T2765" i="34"/>
  <c r="U2765" i="34"/>
  <c r="W2765" i="34"/>
  <c r="Y2765" i="34"/>
  <c r="Z2765" i="34"/>
  <c r="N2766" i="34"/>
  <c r="O2766" i="34"/>
  <c r="S2766" i="34"/>
  <c r="T2766" i="34"/>
  <c r="U2766" i="34"/>
  <c r="W2766" i="34"/>
  <c r="Y2766" i="34"/>
  <c r="Z2766" i="34"/>
  <c r="N2767" i="34"/>
  <c r="O2767" i="34"/>
  <c r="S2767" i="34"/>
  <c r="T2767" i="34"/>
  <c r="U2767" i="34"/>
  <c r="W2767" i="34"/>
  <c r="Y2767" i="34"/>
  <c r="Z2767" i="34"/>
  <c r="N2768" i="34"/>
  <c r="O2768" i="34"/>
  <c r="S2768" i="34"/>
  <c r="T2768" i="34"/>
  <c r="U2768" i="34"/>
  <c r="W2768" i="34"/>
  <c r="Y2768" i="34"/>
  <c r="Z2768" i="34"/>
  <c r="N2769" i="34"/>
  <c r="O2769" i="34"/>
  <c r="S2769" i="34"/>
  <c r="T2769" i="34"/>
  <c r="U2769" i="34"/>
  <c r="W2769" i="34"/>
  <c r="Y2769" i="34"/>
  <c r="Z2769" i="34"/>
  <c r="N2770" i="34"/>
  <c r="O2770" i="34"/>
  <c r="S2770" i="34"/>
  <c r="T2770" i="34"/>
  <c r="U2770" i="34"/>
  <c r="W2770" i="34"/>
  <c r="Y2770" i="34"/>
  <c r="Z2770" i="34"/>
  <c r="N2771" i="34"/>
  <c r="O2771" i="34"/>
  <c r="S2771" i="34"/>
  <c r="T2771" i="34"/>
  <c r="U2771" i="34"/>
  <c r="W2771" i="34"/>
  <c r="Y2771" i="34"/>
  <c r="Z2771" i="34"/>
  <c r="N2772" i="34"/>
  <c r="O2772" i="34"/>
  <c r="S2772" i="34"/>
  <c r="T2772" i="34"/>
  <c r="U2772" i="34"/>
  <c r="W2772" i="34"/>
  <c r="Y2772" i="34"/>
  <c r="Z2772" i="34"/>
  <c r="N2773" i="34"/>
  <c r="O2773" i="34"/>
  <c r="S2773" i="34"/>
  <c r="T2773" i="34"/>
  <c r="U2773" i="34"/>
  <c r="W2773" i="34"/>
  <c r="Y2773" i="34"/>
  <c r="Z2773" i="34"/>
  <c r="N2774" i="34"/>
  <c r="O2774" i="34"/>
  <c r="S2774" i="34"/>
  <c r="T2774" i="34"/>
  <c r="U2774" i="34"/>
  <c r="W2774" i="34"/>
  <c r="Y2774" i="34"/>
  <c r="Z2774" i="34"/>
  <c r="N2775" i="34"/>
  <c r="O2775" i="34"/>
  <c r="S2775" i="34"/>
  <c r="T2775" i="34"/>
  <c r="U2775" i="34"/>
  <c r="W2775" i="34"/>
  <c r="Y2775" i="34"/>
  <c r="Z2775" i="34"/>
  <c r="N2776" i="34"/>
  <c r="O2776" i="34"/>
  <c r="S2776" i="34"/>
  <c r="T2776" i="34"/>
  <c r="U2776" i="34"/>
  <c r="W2776" i="34"/>
  <c r="Y2776" i="34"/>
  <c r="Z2776" i="34"/>
  <c r="N2777" i="34"/>
  <c r="O2777" i="34"/>
  <c r="S2777" i="34"/>
  <c r="T2777" i="34"/>
  <c r="U2777" i="34"/>
  <c r="W2777" i="34"/>
  <c r="Y2777" i="34"/>
  <c r="Z2777" i="34"/>
  <c r="N2778" i="34"/>
  <c r="O2778" i="34"/>
  <c r="S2778" i="34"/>
  <c r="T2778" i="34"/>
  <c r="U2778" i="34"/>
  <c r="W2778" i="34"/>
  <c r="Y2778" i="34"/>
  <c r="Z2778" i="34"/>
  <c r="N2779" i="34"/>
  <c r="O2779" i="34"/>
  <c r="S2779" i="34"/>
  <c r="T2779" i="34"/>
  <c r="U2779" i="34"/>
  <c r="W2779" i="34"/>
  <c r="Y2779" i="34"/>
  <c r="Z2779" i="34"/>
  <c r="N2780" i="34"/>
  <c r="O2780" i="34"/>
  <c r="S2780" i="34"/>
  <c r="T2780" i="34"/>
  <c r="U2780" i="34"/>
  <c r="W2780" i="34"/>
  <c r="Y2780" i="34"/>
  <c r="Z2780" i="34"/>
  <c r="N2781" i="34"/>
  <c r="O2781" i="34"/>
  <c r="S2781" i="34"/>
  <c r="T2781" i="34"/>
  <c r="U2781" i="34"/>
  <c r="W2781" i="34"/>
  <c r="Y2781" i="34"/>
  <c r="Z2781" i="34"/>
  <c r="N2782" i="34"/>
  <c r="O2782" i="34"/>
  <c r="S2782" i="34"/>
  <c r="T2782" i="34"/>
  <c r="U2782" i="34"/>
  <c r="W2782" i="34"/>
  <c r="Y2782" i="34"/>
  <c r="Z2782" i="34"/>
  <c r="N2783" i="34"/>
  <c r="O2783" i="34"/>
  <c r="S2783" i="34"/>
  <c r="T2783" i="34"/>
  <c r="U2783" i="34"/>
  <c r="W2783" i="34"/>
  <c r="Y2783" i="34"/>
  <c r="Z2783" i="34"/>
  <c r="N2784" i="34"/>
  <c r="O2784" i="34"/>
  <c r="S2784" i="34"/>
  <c r="T2784" i="34"/>
  <c r="U2784" i="34"/>
  <c r="W2784" i="34"/>
  <c r="Y2784" i="34"/>
  <c r="Z2784" i="34"/>
  <c r="N2785" i="34"/>
  <c r="O2785" i="34"/>
  <c r="S2785" i="34"/>
  <c r="T2785" i="34"/>
  <c r="U2785" i="34"/>
  <c r="W2785" i="34"/>
  <c r="Y2785" i="34"/>
  <c r="Z2785" i="34"/>
  <c r="N2786" i="34"/>
  <c r="O2786" i="34"/>
  <c r="S2786" i="34"/>
  <c r="T2786" i="34"/>
  <c r="U2786" i="34"/>
  <c r="W2786" i="34"/>
  <c r="Y2786" i="34"/>
  <c r="Z2786" i="34"/>
  <c r="N2787" i="34"/>
  <c r="O2787" i="34"/>
  <c r="S2787" i="34"/>
  <c r="T2787" i="34"/>
  <c r="U2787" i="34"/>
  <c r="W2787" i="34"/>
  <c r="Y2787" i="34"/>
  <c r="Z2787" i="34"/>
  <c r="N2788" i="34"/>
  <c r="O2788" i="34"/>
  <c r="S2788" i="34"/>
  <c r="T2788" i="34"/>
  <c r="U2788" i="34"/>
  <c r="W2788" i="34"/>
  <c r="Y2788" i="34"/>
  <c r="Z2788" i="34"/>
  <c r="N2789" i="34"/>
  <c r="O2789" i="34"/>
  <c r="S2789" i="34"/>
  <c r="T2789" i="34"/>
  <c r="U2789" i="34"/>
  <c r="W2789" i="34"/>
  <c r="Y2789" i="34"/>
  <c r="Z2789" i="34"/>
  <c r="N2790" i="34"/>
  <c r="O2790" i="34"/>
  <c r="S2790" i="34"/>
  <c r="T2790" i="34"/>
  <c r="U2790" i="34"/>
  <c r="W2790" i="34"/>
  <c r="Y2790" i="34"/>
  <c r="Z2790" i="34"/>
  <c r="N2791" i="34"/>
  <c r="O2791" i="34"/>
  <c r="S2791" i="34"/>
  <c r="T2791" i="34"/>
  <c r="U2791" i="34"/>
  <c r="W2791" i="34"/>
  <c r="Y2791" i="34"/>
  <c r="Z2791" i="34"/>
  <c r="N2792" i="34"/>
  <c r="O2792" i="34"/>
  <c r="S2792" i="34"/>
  <c r="T2792" i="34"/>
  <c r="U2792" i="34"/>
  <c r="W2792" i="34"/>
  <c r="Y2792" i="34"/>
  <c r="Z2792" i="34"/>
  <c r="N2793" i="34"/>
  <c r="O2793" i="34"/>
  <c r="S2793" i="34"/>
  <c r="T2793" i="34"/>
  <c r="U2793" i="34"/>
  <c r="W2793" i="34"/>
  <c r="Y2793" i="34"/>
  <c r="Z2793" i="34"/>
  <c r="N2794" i="34"/>
  <c r="O2794" i="34"/>
  <c r="S2794" i="34"/>
  <c r="T2794" i="34"/>
  <c r="U2794" i="34"/>
  <c r="W2794" i="34"/>
  <c r="Y2794" i="34"/>
  <c r="Z2794" i="34"/>
  <c r="N2795" i="34"/>
  <c r="O2795" i="34"/>
  <c r="S2795" i="34"/>
  <c r="T2795" i="34"/>
  <c r="U2795" i="34"/>
  <c r="W2795" i="34"/>
  <c r="Y2795" i="34"/>
  <c r="Z2795" i="34"/>
  <c r="N2796" i="34"/>
  <c r="O2796" i="34"/>
  <c r="S2796" i="34"/>
  <c r="T2796" i="34"/>
  <c r="U2796" i="34"/>
  <c r="W2796" i="34"/>
  <c r="Y2796" i="34"/>
  <c r="Z2796" i="34"/>
  <c r="N2797" i="34"/>
  <c r="O2797" i="34"/>
  <c r="S2797" i="34"/>
  <c r="T2797" i="34"/>
  <c r="U2797" i="34"/>
  <c r="W2797" i="34"/>
  <c r="Y2797" i="34"/>
  <c r="Z2797" i="34"/>
  <c r="N2798" i="34"/>
  <c r="O2798" i="34"/>
  <c r="S2798" i="34"/>
  <c r="T2798" i="34"/>
  <c r="U2798" i="34"/>
  <c r="W2798" i="34"/>
  <c r="Y2798" i="34"/>
  <c r="Z2798" i="34"/>
  <c r="N2799" i="34"/>
  <c r="O2799" i="34"/>
  <c r="S2799" i="34"/>
  <c r="T2799" i="34"/>
  <c r="U2799" i="34"/>
  <c r="W2799" i="34"/>
  <c r="Y2799" i="34"/>
  <c r="Z2799" i="34"/>
  <c r="N2800" i="34"/>
  <c r="O2800" i="34"/>
  <c r="S2800" i="34"/>
  <c r="T2800" i="34"/>
  <c r="U2800" i="34"/>
  <c r="W2800" i="34"/>
  <c r="Y2800" i="34"/>
  <c r="Z2800" i="34"/>
  <c r="N2801" i="34"/>
  <c r="O2801" i="34"/>
  <c r="S2801" i="34"/>
  <c r="T2801" i="34"/>
  <c r="U2801" i="34"/>
  <c r="W2801" i="34"/>
  <c r="Y2801" i="34"/>
  <c r="Z2801" i="34"/>
  <c r="N2802" i="34"/>
  <c r="O2802" i="34"/>
  <c r="S2802" i="34"/>
  <c r="T2802" i="34"/>
  <c r="U2802" i="34"/>
  <c r="W2802" i="34"/>
  <c r="Y2802" i="34"/>
  <c r="Z2802" i="34"/>
  <c r="N2803" i="34"/>
  <c r="O2803" i="34"/>
  <c r="S2803" i="34"/>
  <c r="T2803" i="34"/>
  <c r="U2803" i="34"/>
  <c r="W2803" i="34"/>
  <c r="Y2803" i="34"/>
  <c r="Z2803" i="34"/>
  <c r="N2804" i="34"/>
  <c r="O2804" i="34"/>
  <c r="S2804" i="34"/>
  <c r="T2804" i="34"/>
  <c r="U2804" i="34"/>
  <c r="W2804" i="34"/>
  <c r="Y2804" i="34"/>
  <c r="Z2804" i="34"/>
  <c r="N2805" i="34"/>
  <c r="O2805" i="34"/>
  <c r="S2805" i="34"/>
  <c r="T2805" i="34"/>
  <c r="U2805" i="34"/>
  <c r="W2805" i="34"/>
  <c r="Y2805" i="34"/>
  <c r="Z2805" i="34"/>
  <c r="N2806" i="34"/>
  <c r="O2806" i="34"/>
  <c r="S2806" i="34"/>
  <c r="T2806" i="34"/>
  <c r="U2806" i="34"/>
  <c r="W2806" i="34"/>
  <c r="Y2806" i="34"/>
  <c r="Z2806" i="34"/>
  <c r="N2807" i="34"/>
  <c r="O2807" i="34"/>
  <c r="S2807" i="34"/>
  <c r="T2807" i="34"/>
  <c r="U2807" i="34"/>
  <c r="W2807" i="34"/>
  <c r="Y2807" i="34"/>
  <c r="Z2807" i="34"/>
  <c r="N2808" i="34"/>
  <c r="O2808" i="34"/>
  <c r="S2808" i="34"/>
  <c r="T2808" i="34"/>
  <c r="U2808" i="34"/>
  <c r="W2808" i="34"/>
  <c r="Y2808" i="34"/>
  <c r="Z2808" i="34"/>
  <c r="N2809" i="34"/>
  <c r="O2809" i="34"/>
  <c r="S2809" i="34"/>
  <c r="T2809" i="34"/>
  <c r="U2809" i="34"/>
  <c r="W2809" i="34"/>
  <c r="Y2809" i="34"/>
  <c r="Z2809" i="34"/>
  <c r="N2810" i="34"/>
  <c r="O2810" i="34"/>
  <c r="S2810" i="34"/>
  <c r="T2810" i="34"/>
  <c r="U2810" i="34"/>
  <c r="W2810" i="34"/>
  <c r="Y2810" i="34"/>
  <c r="Z2810" i="34"/>
  <c r="N2811" i="34"/>
  <c r="O2811" i="34"/>
  <c r="S2811" i="34"/>
  <c r="T2811" i="34"/>
  <c r="U2811" i="34"/>
  <c r="W2811" i="34"/>
  <c r="Y2811" i="34"/>
  <c r="Z2811" i="34"/>
  <c r="N2812" i="34"/>
  <c r="O2812" i="34"/>
  <c r="S2812" i="34"/>
  <c r="T2812" i="34"/>
  <c r="U2812" i="34"/>
  <c r="W2812" i="34"/>
  <c r="Y2812" i="34"/>
  <c r="Z2812" i="34"/>
  <c r="N2813" i="34"/>
  <c r="O2813" i="34"/>
  <c r="S2813" i="34"/>
  <c r="T2813" i="34"/>
  <c r="U2813" i="34"/>
  <c r="W2813" i="34"/>
  <c r="Y2813" i="34"/>
  <c r="Z2813" i="34"/>
  <c r="N2814" i="34"/>
  <c r="O2814" i="34"/>
  <c r="S2814" i="34"/>
  <c r="T2814" i="34"/>
  <c r="U2814" i="34"/>
  <c r="W2814" i="34"/>
  <c r="Y2814" i="34"/>
  <c r="Z2814" i="34"/>
  <c r="N2815" i="34"/>
  <c r="O2815" i="34"/>
  <c r="S2815" i="34"/>
  <c r="T2815" i="34"/>
  <c r="U2815" i="34"/>
  <c r="W2815" i="34"/>
  <c r="Y2815" i="34"/>
  <c r="Z2815" i="34"/>
  <c r="N2816" i="34"/>
  <c r="O2816" i="34"/>
  <c r="S2816" i="34"/>
  <c r="T2816" i="34"/>
  <c r="U2816" i="34"/>
  <c r="W2816" i="34"/>
  <c r="Y2816" i="34"/>
  <c r="Z2816" i="34"/>
  <c r="N2817" i="34"/>
  <c r="O2817" i="34"/>
  <c r="S2817" i="34"/>
  <c r="T2817" i="34"/>
  <c r="U2817" i="34"/>
  <c r="W2817" i="34"/>
  <c r="Y2817" i="34"/>
  <c r="Z2817" i="34"/>
  <c r="N2818" i="34"/>
  <c r="O2818" i="34"/>
  <c r="S2818" i="34"/>
  <c r="T2818" i="34"/>
  <c r="U2818" i="34"/>
  <c r="W2818" i="34"/>
  <c r="Y2818" i="34"/>
  <c r="Z2818" i="34"/>
  <c r="N2819" i="34"/>
  <c r="O2819" i="34"/>
  <c r="S2819" i="34"/>
  <c r="T2819" i="34"/>
  <c r="U2819" i="34"/>
  <c r="W2819" i="34"/>
  <c r="Y2819" i="34"/>
  <c r="Z2819" i="34"/>
  <c r="N2820" i="34"/>
  <c r="O2820" i="34"/>
  <c r="S2820" i="34"/>
  <c r="T2820" i="34"/>
  <c r="U2820" i="34"/>
  <c r="W2820" i="34"/>
  <c r="Y2820" i="34"/>
  <c r="Z2820" i="34"/>
  <c r="N2821" i="34"/>
  <c r="O2821" i="34"/>
  <c r="S2821" i="34"/>
  <c r="T2821" i="34"/>
  <c r="U2821" i="34"/>
  <c r="W2821" i="34"/>
  <c r="Y2821" i="34"/>
  <c r="Z2821" i="34"/>
  <c r="N2822" i="34"/>
  <c r="O2822" i="34"/>
  <c r="S2822" i="34"/>
  <c r="T2822" i="34"/>
  <c r="U2822" i="34"/>
  <c r="W2822" i="34"/>
  <c r="Y2822" i="34"/>
  <c r="Z2822" i="34"/>
  <c r="N2823" i="34"/>
  <c r="O2823" i="34"/>
  <c r="S2823" i="34"/>
  <c r="T2823" i="34"/>
  <c r="U2823" i="34"/>
  <c r="W2823" i="34"/>
  <c r="Y2823" i="34"/>
  <c r="Z2823" i="34"/>
  <c r="N2824" i="34"/>
  <c r="O2824" i="34"/>
  <c r="S2824" i="34"/>
  <c r="T2824" i="34"/>
  <c r="U2824" i="34"/>
  <c r="W2824" i="34"/>
  <c r="Y2824" i="34"/>
  <c r="Z2824" i="34"/>
  <c r="N2825" i="34"/>
  <c r="O2825" i="34"/>
  <c r="S2825" i="34"/>
  <c r="T2825" i="34"/>
  <c r="U2825" i="34"/>
  <c r="W2825" i="34"/>
  <c r="Y2825" i="34"/>
  <c r="Z2825" i="34"/>
  <c r="N2826" i="34"/>
  <c r="O2826" i="34"/>
  <c r="S2826" i="34"/>
  <c r="T2826" i="34"/>
  <c r="U2826" i="34"/>
  <c r="W2826" i="34"/>
  <c r="Y2826" i="34"/>
  <c r="Z2826" i="34"/>
  <c r="N2827" i="34"/>
  <c r="O2827" i="34"/>
  <c r="S2827" i="34"/>
  <c r="T2827" i="34"/>
  <c r="U2827" i="34"/>
  <c r="W2827" i="34"/>
  <c r="Y2827" i="34"/>
  <c r="Z2827" i="34"/>
  <c r="N2828" i="34"/>
  <c r="O2828" i="34"/>
  <c r="S2828" i="34"/>
  <c r="T2828" i="34"/>
  <c r="U2828" i="34"/>
  <c r="W2828" i="34"/>
  <c r="Y2828" i="34"/>
  <c r="Z2828" i="34"/>
  <c r="N2829" i="34"/>
  <c r="O2829" i="34"/>
  <c r="S2829" i="34"/>
  <c r="T2829" i="34"/>
  <c r="U2829" i="34"/>
  <c r="W2829" i="34"/>
  <c r="Y2829" i="34"/>
  <c r="Z2829" i="34"/>
  <c r="N2830" i="34"/>
  <c r="O2830" i="34"/>
  <c r="S2830" i="34"/>
  <c r="T2830" i="34"/>
  <c r="U2830" i="34"/>
  <c r="W2830" i="34"/>
  <c r="Y2830" i="34"/>
  <c r="Z2830" i="34"/>
  <c r="N2831" i="34"/>
  <c r="O2831" i="34"/>
  <c r="S2831" i="34"/>
  <c r="T2831" i="34"/>
  <c r="U2831" i="34"/>
  <c r="W2831" i="34"/>
  <c r="Y2831" i="34"/>
  <c r="Z2831" i="34"/>
  <c r="N2832" i="34"/>
  <c r="O2832" i="34"/>
  <c r="S2832" i="34"/>
  <c r="T2832" i="34"/>
  <c r="U2832" i="34"/>
  <c r="W2832" i="34"/>
  <c r="Y2832" i="34"/>
  <c r="Z2832" i="34"/>
  <c r="N2833" i="34"/>
  <c r="O2833" i="34"/>
  <c r="S2833" i="34"/>
  <c r="T2833" i="34"/>
  <c r="U2833" i="34"/>
  <c r="W2833" i="34"/>
  <c r="Y2833" i="34"/>
  <c r="Z2833" i="34"/>
  <c r="N2834" i="34"/>
  <c r="O2834" i="34"/>
  <c r="S2834" i="34"/>
  <c r="T2834" i="34"/>
  <c r="U2834" i="34"/>
  <c r="W2834" i="34"/>
  <c r="Y2834" i="34"/>
  <c r="Z2834" i="34"/>
  <c r="N2835" i="34"/>
  <c r="O2835" i="34"/>
  <c r="S2835" i="34"/>
  <c r="T2835" i="34"/>
  <c r="U2835" i="34"/>
  <c r="W2835" i="34"/>
  <c r="Y2835" i="34"/>
  <c r="Z2835" i="34"/>
  <c r="N2836" i="34"/>
  <c r="O2836" i="34"/>
  <c r="S2836" i="34"/>
  <c r="T2836" i="34"/>
  <c r="U2836" i="34"/>
  <c r="W2836" i="34"/>
  <c r="Y2836" i="34"/>
  <c r="Z2836" i="34"/>
  <c r="N2837" i="34"/>
  <c r="O2837" i="34"/>
  <c r="S2837" i="34"/>
  <c r="T2837" i="34"/>
  <c r="U2837" i="34"/>
  <c r="W2837" i="34"/>
  <c r="Y2837" i="34"/>
  <c r="Z2837" i="34"/>
  <c r="N2838" i="34"/>
  <c r="O2838" i="34"/>
  <c r="S2838" i="34"/>
  <c r="T2838" i="34"/>
  <c r="U2838" i="34"/>
  <c r="W2838" i="34"/>
  <c r="Y2838" i="34"/>
  <c r="Z2838" i="34"/>
  <c r="N2839" i="34"/>
  <c r="O2839" i="34"/>
  <c r="S2839" i="34"/>
  <c r="T2839" i="34"/>
  <c r="U2839" i="34"/>
  <c r="W2839" i="34"/>
  <c r="Y2839" i="34"/>
  <c r="Z2839" i="34"/>
  <c r="N2840" i="34"/>
  <c r="O2840" i="34"/>
  <c r="S2840" i="34"/>
  <c r="T2840" i="34"/>
  <c r="U2840" i="34"/>
  <c r="W2840" i="34"/>
  <c r="Y2840" i="34"/>
  <c r="Z2840" i="34"/>
  <c r="N2841" i="34"/>
  <c r="O2841" i="34"/>
  <c r="S2841" i="34"/>
  <c r="T2841" i="34"/>
  <c r="U2841" i="34"/>
  <c r="W2841" i="34"/>
  <c r="Y2841" i="34"/>
  <c r="Z2841" i="34"/>
  <c r="N2842" i="34"/>
  <c r="O2842" i="34"/>
  <c r="S2842" i="34"/>
  <c r="T2842" i="34"/>
  <c r="U2842" i="34"/>
  <c r="W2842" i="34"/>
  <c r="Y2842" i="34"/>
  <c r="Z2842" i="34"/>
  <c r="N2843" i="34"/>
  <c r="O2843" i="34"/>
  <c r="S2843" i="34"/>
  <c r="T2843" i="34"/>
  <c r="U2843" i="34"/>
  <c r="W2843" i="34"/>
  <c r="Y2843" i="34"/>
  <c r="Z2843" i="34"/>
  <c r="N2844" i="34"/>
  <c r="O2844" i="34"/>
  <c r="S2844" i="34"/>
  <c r="T2844" i="34"/>
  <c r="U2844" i="34"/>
  <c r="W2844" i="34"/>
  <c r="Y2844" i="34"/>
  <c r="Z2844" i="34"/>
  <c r="N2845" i="34"/>
  <c r="O2845" i="34"/>
  <c r="S2845" i="34"/>
  <c r="T2845" i="34"/>
  <c r="U2845" i="34"/>
  <c r="W2845" i="34"/>
  <c r="Y2845" i="34"/>
  <c r="Z2845" i="34"/>
  <c r="N2846" i="34"/>
  <c r="O2846" i="34"/>
  <c r="S2846" i="34"/>
  <c r="T2846" i="34"/>
  <c r="U2846" i="34"/>
  <c r="W2846" i="34"/>
  <c r="Y2846" i="34"/>
  <c r="Z2846" i="34"/>
  <c r="N2847" i="34"/>
  <c r="O2847" i="34"/>
  <c r="S2847" i="34"/>
  <c r="T2847" i="34"/>
  <c r="U2847" i="34"/>
  <c r="W2847" i="34"/>
  <c r="Y2847" i="34"/>
  <c r="Z2847" i="34"/>
  <c r="N2848" i="34"/>
  <c r="O2848" i="34"/>
  <c r="S2848" i="34"/>
  <c r="T2848" i="34"/>
  <c r="U2848" i="34"/>
  <c r="W2848" i="34"/>
  <c r="Y2848" i="34"/>
  <c r="Z2848" i="34"/>
  <c r="N2849" i="34"/>
  <c r="O2849" i="34"/>
  <c r="S2849" i="34"/>
  <c r="T2849" i="34"/>
  <c r="U2849" i="34"/>
  <c r="W2849" i="34"/>
  <c r="Y2849" i="34"/>
  <c r="Z2849" i="34"/>
  <c r="N2850" i="34"/>
  <c r="O2850" i="34"/>
  <c r="S2850" i="34"/>
  <c r="T2850" i="34"/>
  <c r="U2850" i="34"/>
  <c r="W2850" i="34"/>
  <c r="Y2850" i="34"/>
  <c r="Z2850" i="34"/>
  <c r="N2851" i="34"/>
  <c r="O2851" i="34"/>
  <c r="S2851" i="34"/>
  <c r="T2851" i="34"/>
  <c r="U2851" i="34"/>
  <c r="W2851" i="34"/>
  <c r="Y2851" i="34"/>
  <c r="Z2851" i="34"/>
  <c r="N2852" i="34"/>
  <c r="O2852" i="34"/>
  <c r="S2852" i="34"/>
  <c r="T2852" i="34"/>
  <c r="U2852" i="34"/>
  <c r="W2852" i="34"/>
  <c r="Y2852" i="34"/>
  <c r="Z2852" i="34"/>
  <c r="N2853" i="34"/>
  <c r="O2853" i="34"/>
  <c r="S2853" i="34"/>
  <c r="T2853" i="34"/>
  <c r="U2853" i="34"/>
  <c r="W2853" i="34"/>
  <c r="Y2853" i="34"/>
  <c r="Z2853" i="34"/>
  <c r="N2854" i="34"/>
  <c r="O2854" i="34"/>
  <c r="S2854" i="34"/>
  <c r="T2854" i="34"/>
  <c r="U2854" i="34"/>
  <c r="W2854" i="34"/>
  <c r="Y2854" i="34"/>
  <c r="Z2854" i="34"/>
  <c r="N2855" i="34"/>
  <c r="O2855" i="34"/>
  <c r="S2855" i="34"/>
  <c r="T2855" i="34"/>
  <c r="U2855" i="34"/>
  <c r="W2855" i="34"/>
  <c r="Y2855" i="34"/>
  <c r="Z2855" i="34"/>
  <c r="N2856" i="34"/>
  <c r="O2856" i="34"/>
  <c r="S2856" i="34"/>
  <c r="T2856" i="34"/>
  <c r="U2856" i="34"/>
  <c r="W2856" i="34"/>
  <c r="Y2856" i="34"/>
  <c r="Z2856" i="34"/>
  <c r="N2857" i="34"/>
  <c r="O2857" i="34"/>
  <c r="S2857" i="34"/>
  <c r="T2857" i="34"/>
  <c r="U2857" i="34"/>
  <c r="W2857" i="34"/>
  <c r="Y2857" i="34"/>
  <c r="Z2857" i="34"/>
  <c r="N2858" i="34"/>
  <c r="O2858" i="34"/>
  <c r="S2858" i="34"/>
  <c r="T2858" i="34"/>
  <c r="U2858" i="34"/>
  <c r="W2858" i="34"/>
  <c r="Y2858" i="34"/>
  <c r="Z2858" i="34"/>
  <c r="N2859" i="34"/>
  <c r="O2859" i="34"/>
  <c r="S2859" i="34"/>
  <c r="T2859" i="34"/>
  <c r="U2859" i="34"/>
  <c r="W2859" i="34"/>
  <c r="Y2859" i="34"/>
  <c r="Z2859" i="34"/>
  <c r="N2860" i="34"/>
  <c r="O2860" i="34"/>
  <c r="S2860" i="34"/>
  <c r="T2860" i="34"/>
  <c r="U2860" i="34"/>
  <c r="W2860" i="34"/>
  <c r="Y2860" i="34"/>
  <c r="Z2860" i="34"/>
  <c r="N2861" i="34"/>
  <c r="O2861" i="34"/>
  <c r="S2861" i="34"/>
  <c r="T2861" i="34"/>
  <c r="U2861" i="34"/>
  <c r="W2861" i="34"/>
  <c r="Y2861" i="34"/>
  <c r="Z2861" i="34"/>
  <c r="N2862" i="34"/>
  <c r="O2862" i="34"/>
  <c r="S2862" i="34"/>
  <c r="T2862" i="34"/>
  <c r="U2862" i="34"/>
  <c r="W2862" i="34"/>
  <c r="Y2862" i="34"/>
  <c r="Z2862" i="34"/>
  <c r="N2863" i="34"/>
  <c r="O2863" i="34"/>
  <c r="S2863" i="34"/>
  <c r="T2863" i="34"/>
  <c r="U2863" i="34"/>
  <c r="W2863" i="34"/>
  <c r="Y2863" i="34"/>
  <c r="Z2863" i="34"/>
  <c r="N2864" i="34"/>
  <c r="O2864" i="34"/>
  <c r="S2864" i="34"/>
  <c r="T2864" i="34"/>
  <c r="U2864" i="34"/>
  <c r="W2864" i="34"/>
  <c r="Y2864" i="34"/>
  <c r="Z2864" i="34"/>
  <c r="N2865" i="34"/>
  <c r="O2865" i="34"/>
  <c r="S2865" i="34"/>
  <c r="T2865" i="34"/>
  <c r="U2865" i="34"/>
  <c r="W2865" i="34"/>
  <c r="Y2865" i="34"/>
  <c r="Z2865" i="34"/>
  <c r="N2866" i="34"/>
  <c r="O2866" i="34"/>
  <c r="S2866" i="34"/>
  <c r="T2866" i="34"/>
  <c r="U2866" i="34"/>
  <c r="W2866" i="34"/>
  <c r="Y2866" i="34"/>
  <c r="Z2866" i="34"/>
  <c r="N2867" i="34"/>
  <c r="O2867" i="34"/>
  <c r="S2867" i="34"/>
  <c r="T2867" i="34"/>
  <c r="U2867" i="34"/>
  <c r="W2867" i="34"/>
  <c r="Y2867" i="34"/>
  <c r="Z2867" i="34"/>
  <c r="N2868" i="34"/>
  <c r="O2868" i="34"/>
  <c r="S2868" i="34"/>
  <c r="T2868" i="34"/>
  <c r="U2868" i="34"/>
  <c r="W2868" i="34"/>
  <c r="Y2868" i="34"/>
  <c r="Z2868" i="34"/>
  <c r="N2869" i="34"/>
  <c r="O2869" i="34"/>
  <c r="S2869" i="34"/>
  <c r="T2869" i="34"/>
  <c r="U2869" i="34"/>
  <c r="W2869" i="34"/>
  <c r="Y2869" i="34"/>
  <c r="Z2869" i="34"/>
  <c r="N2870" i="34"/>
  <c r="O2870" i="34"/>
  <c r="S2870" i="34"/>
  <c r="T2870" i="34"/>
  <c r="U2870" i="34"/>
  <c r="W2870" i="34"/>
  <c r="Y2870" i="34"/>
  <c r="Z2870" i="34"/>
  <c r="N2871" i="34"/>
  <c r="O2871" i="34"/>
  <c r="S2871" i="34"/>
  <c r="T2871" i="34"/>
  <c r="U2871" i="34"/>
  <c r="W2871" i="34"/>
  <c r="Y2871" i="34"/>
  <c r="Z2871" i="34"/>
  <c r="N2872" i="34"/>
  <c r="O2872" i="34"/>
  <c r="S2872" i="34"/>
  <c r="T2872" i="34"/>
  <c r="U2872" i="34"/>
  <c r="W2872" i="34"/>
  <c r="Y2872" i="34"/>
  <c r="Z2872" i="34"/>
  <c r="N2873" i="34"/>
  <c r="O2873" i="34"/>
  <c r="S2873" i="34"/>
  <c r="T2873" i="34"/>
  <c r="U2873" i="34"/>
  <c r="W2873" i="34"/>
  <c r="Y2873" i="34"/>
  <c r="Z2873" i="34"/>
  <c r="N2874" i="34"/>
  <c r="O2874" i="34"/>
  <c r="S2874" i="34"/>
  <c r="T2874" i="34"/>
  <c r="U2874" i="34"/>
  <c r="W2874" i="34"/>
  <c r="Y2874" i="34"/>
  <c r="Z2874" i="34"/>
  <c r="N2875" i="34"/>
  <c r="O2875" i="34"/>
  <c r="S2875" i="34"/>
  <c r="T2875" i="34"/>
  <c r="U2875" i="34"/>
  <c r="W2875" i="34"/>
  <c r="Y2875" i="34"/>
  <c r="Z2875" i="34"/>
  <c r="N2876" i="34"/>
  <c r="O2876" i="34"/>
  <c r="S2876" i="34"/>
  <c r="T2876" i="34"/>
  <c r="U2876" i="34"/>
  <c r="W2876" i="34"/>
  <c r="Y2876" i="34"/>
  <c r="Z2876" i="34"/>
  <c r="N2877" i="34"/>
  <c r="O2877" i="34"/>
  <c r="S2877" i="34"/>
  <c r="T2877" i="34"/>
  <c r="U2877" i="34"/>
  <c r="W2877" i="34"/>
  <c r="Y2877" i="34"/>
  <c r="Z2877" i="34"/>
  <c r="N2878" i="34"/>
  <c r="O2878" i="34"/>
  <c r="S2878" i="34"/>
  <c r="T2878" i="34"/>
  <c r="U2878" i="34"/>
  <c r="W2878" i="34"/>
  <c r="Y2878" i="34"/>
  <c r="Z2878" i="34"/>
  <c r="N2879" i="34"/>
  <c r="O2879" i="34"/>
  <c r="S2879" i="34"/>
  <c r="T2879" i="34"/>
  <c r="U2879" i="34"/>
  <c r="W2879" i="34"/>
  <c r="Y2879" i="34"/>
  <c r="Z2879" i="34"/>
  <c r="N2880" i="34"/>
  <c r="O2880" i="34"/>
  <c r="S2880" i="34"/>
  <c r="T2880" i="34"/>
  <c r="U2880" i="34"/>
  <c r="W2880" i="34"/>
  <c r="Y2880" i="34"/>
  <c r="Z2880" i="34"/>
  <c r="N2881" i="34"/>
  <c r="O2881" i="34"/>
  <c r="S2881" i="34"/>
  <c r="T2881" i="34"/>
  <c r="U2881" i="34"/>
  <c r="W2881" i="34"/>
  <c r="Y2881" i="34"/>
  <c r="Z2881" i="34"/>
  <c r="N2882" i="34"/>
  <c r="O2882" i="34"/>
  <c r="S2882" i="34"/>
  <c r="T2882" i="34"/>
  <c r="U2882" i="34"/>
  <c r="W2882" i="34"/>
  <c r="Y2882" i="34"/>
  <c r="Z2882" i="34"/>
  <c r="N2883" i="34"/>
  <c r="O2883" i="34"/>
  <c r="S2883" i="34"/>
  <c r="T2883" i="34"/>
  <c r="U2883" i="34"/>
  <c r="W2883" i="34"/>
  <c r="Y2883" i="34"/>
  <c r="Z2883" i="34"/>
  <c r="N2884" i="34"/>
  <c r="O2884" i="34"/>
  <c r="S2884" i="34"/>
  <c r="T2884" i="34"/>
  <c r="U2884" i="34"/>
  <c r="W2884" i="34"/>
  <c r="Y2884" i="34"/>
  <c r="Z2884" i="34"/>
  <c r="N2885" i="34"/>
  <c r="O2885" i="34"/>
  <c r="S2885" i="34"/>
  <c r="T2885" i="34"/>
  <c r="U2885" i="34"/>
  <c r="W2885" i="34"/>
  <c r="Y2885" i="34"/>
  <c r="Z2885" i="34"/>
  <c r="N2886" i="34"/>
  <c r="O2886" i="34"/>
  <c r="S2886" i="34"/>
  <c r="T2886" i="34"/>
  <c r="U2886" i="34"/>
  <c r="W2886" i="34"/>
  <c r="Y2886" i="34"/>
  <c r="Z2886" i="34"/>
  <c r="N2887" i="34"/>
  <c r="O2887" i="34"/>
  <c r="S2887" i="34"/>
  <c r="T2887" i="34"/>
  <c r="U2887" i="34"/>
  <c r="W2887" i="34"/>
  <c r="Y2887" i="34"/>
  <c r="Z2887" i="34"/>
  <c r="N2888" i="34"/>
  <c r="O2888" i="34"/>
  <c r="S2888" i="34"/>
  <c r="T2888" i="34"/>
  <c r="U2888" i="34"/>
  <c r="W2888" i="34"/>
  <c r="Y2888" i="34"/>
  <c r="Z2888" i="34"/>
  <c r="N2889" i="34"/>
  <c r="O2889" i="34"/>
  <c r="S2889" i="34"/>
  <c r="T2889" i="34"/>
  <c r="U2889" i="34"/>
  <c r="W2889" i="34"/>
  <c r="Y2889" i="34"/>
  <c r="Z2889" i="34"/>
  <c r="N2890" i="34"/>
  <c r="O2890" i="34"/>
  <c r="S2890" i="34"/>
  <c r="T2890" i="34"/>
  <c r="U2890" i="34"/>
  <c r="W2890" i="34"/>
  <c r="Y2890" i="34"/>
  <c r="Z2890" i="34"/>
  <c r="N2891" i="34"/>
  <c r="O2891" i="34"/>
  <c r="S2891" i="34"/>
  <c r="T2891" i="34"/>
  <c r="U2891" i="34"/>
  <c r="W2891" i="34"/>
  <c r="Y2891" i="34"/>
  <c r="Z2891" i="34"/>
  <c r="N2892" i="34"/>
  <c r="O2892" i="34"/>
  <c r="S2892" i="34"/>
  <c r="T2892" i="34"/>
  <c r="U2892" i="34"/>
  <c r="W2892" i="34"/>
  <c r="Y2892" i="34"/>
  <c r="Z2892" i="34"/>
  <c r="N2893" i="34"/>
  <c r="O2893" i="34"/>
  <c r="S2893" i="34"/>
  <c r="T2893" i="34"/>
  <c r="U2893" i="34"/>
  <c r="W2893" i="34"/>
  <c r="Y2893" i="34"/>
  <c r="Z2893" i="34"/>
  <c r="N2894" i="34"/>
  <c r="O2894" i="34"/>
  <c r="S2894" i="34"/>
  <c r="T2894" i="34"/>
  <c r="U2894" i="34"/>
  <c r="W2894" i="34"/>
  <c r="Y2894" i="34"/>
  <c r="Z2894" i="34"/>
  <c r="N2895" i="34"/>
  <c r="O2895" i="34"/>
  <c r="S2895" i="34"/>
  <c r="T2895" i="34"/>
  <c r="U2895" i="34"/>
  <c r="W2895" i="34"/>
  <c r="Y2895" i="34"/>
  <c r="Z2895" i="34"/>
  <c r="N2896" i="34"/>
  <c r="O2896" i="34"/>
  <c r="S2896" i="34"/>
  <c r="T2896" i="34"/>
  <c r="U2896" i="34"/>
  <c r="W2896" i="34"/>
  <c r="Y2896" i="34"/>
  <c r="Z2896" i="34"/>
  <c r="N2897" i="34"/>
  <c r="O2897" i="34"/>
  <c r="S2897" i="34"/>
  <c r="T2897" i="34"/>
  <c r="U2897" i="34"/>
  <c r="W2897" i="34"/>
  <c r="Y2897" i="34"/>
  <c r="Z2897" i="34"/>
  <c r="N2898" i="34"/>
  <c r="O2898" i="34"/>
  <c r="S2898" i="34"/>
  <c r="T2898" i="34"/>
  <c r="U2898" i="34"/>
  <c r="W2898" i="34"/>
  <c r="Y2898" i="34"/>
  <c r="Z2898" i="34"/>
  <c r="N2899" i="34"/>
  <c r="O2899" i="34"/>
  <c r="S2899" i="34"/>
  <c r="T2899" i="34"/>
  <c r="U2899" i="34"/>
  <c r="W2899" i="34"/>
  <c r="Y2899" i="34"/>
  <c r="Z2899" i="34"/>
  <c r="N2900" i="34"/>
  <c r="O2900" i="34"/>
  <c r="S2900" i="34"/>
  <c r="T2900" i="34"/>
  <c r="U2900" i="34"/>
  <c r="W2900" i="34"/>
  <c r="Y2900" i="34"/>
  <c r="Z2900" i="34"/>
  <c r="N2901" i="34"/>
  <c r="O2901" i="34"/>
  <c r="S2901" i="34"/>
  <c r="T2901" i="34"/>
  <c r="U2901" i="34"/>
  <c r="W2901" i="34"/>
  <c r="Y2901" i="34"/>
  <c r="Z2901" i="34"/>
  <c r="N2902" i="34"/>
  <c r="O2902" i="34"/>
  <c r="S2902" i="34"/>
  <c r="T2902" i="34"/>
  <c r="U2902" i="34"/>
  <c r="W2902" i="34"/>
  <c r="Y2902" i="34"/>
  <c r="Z2902" i="34"/>
  <c r="N2903" i="34"/>
  <c r="O2903" i="34"/>
  <c r="S2903" i="34"/>
  <c r="T2903" i="34"/>
  <c r="U2903" i="34"/>
  <c r="W2903" i="34"/>
  <c r="Y2903" i="34"/>
  <c r="Z2903" i="34"/>
  <c r="N2904" i="34"/>
  <c r="O2904" i="34"/>
  <c r="S2904" i="34"/>
  <c r="T2904" i="34"/>
  <c r="U2904" i="34"/>
  <c r="W2904" i="34"/>
  <c r="Y2904" i="34"/>
  <c r="Z2904" i="34"/>
  <c r="N2905" i="34"/>
  <c r="O2905" i="34"/>
  <c r="S2905" i="34"/>
  <c r="T2905" i="34"/>
  <c r="U2905" i="34"/>
  <c r="W2905" i="34"/>
  <c r="Y2905" i="34"/>
  <c r="Z2905" i="34"/>
  <c r="N2906" i="34"/>
  <c r="O2906" i="34"/>
  <c r="S2906" i="34"/>
  <c r="T2906" i="34"/>
  <c r="U2906" i="34"/>
  <c r="W2906" i="34"/>
  <c r="Y2906" i="34"/>
  <c r="Z2906" i="34"/>
  <c r="N2907" i="34"/>
  <c r="O2907" i="34"/>
  <c r="S2907" i="34"/>
  <c r="T2907" i="34"/>
  <c r="U2907" i="34"/>
  <c r="W2907" i="34"/>
  <c r="Y2907" i="34"/>
  <c r="Z2907" i="34"/>
  <c r="N2908" i="34"/>
  <c r="O2908" i="34"/>
  <c r="S2908" i="34"/>
  <c r="T2908" i="34"/>
  <c r="U2908" i="34"/>
  <c r="W2908" i="34"/>
  <c r="Y2908" i="34"/>
  <c r="Z2908" i="34"/>
  <c r="N2909" i="34"/>
  <c r="O2909" i="34"/>
  <c r="S2909" i="34"/>
  <c r="T2909" i="34"/>
  <c r="U2909" i="34"/>
  <c r="W2909" i="34"/>
  <c r="Y2909" i="34"/>
  <c r="Z2909" i="34"/>
  <c r="N2910" i="34"/>
  <c r="O2910" i="34"/>
  <c r="S2910" i="34"/>
  <c r="T2910" i="34"/>
  <c r="U2910" i="34"/>
  <c r="W2910" i="34"/>
  <c r="Y2910" i="34"/>
  <c r="Z2910" i="34"/>
  <c r="N2911" i="34"/>
  <c r="O2911" i="34"/>
  <c r="S2911" i="34"/>
  <c r="T2911" i="34"/>
  <c r="U2911" i="34"/>
  <c r="W2911" i="34"/>
  <c r="Y2911" i="34"/>
  <c r="Z2911" i="34"/>
  <c r="N2912" i="34"/>
  <c r="O2912" i="34"/>
  <c r="S2912" i="34"/>
  <c r="T2912" i="34"/>
  <c r="U2912" i="34"/>
  <c r="W2912" i="34"/>
  <c r="Y2912" i="34"/>
  <c r="Z2912" i="34"/>
  <c r="N2913" i="34"/>
  <c r="O2913" i="34"/>
  <c r="S2913" i="34"/>
  <c r="T2913" i="34"/>
  <c r="U2913" i="34"/>
  <c r="W2913" i="34"/>
  <c r="Y2913" i="34"/>
  <c r="Z2913" i="34"/>
  <c r="N2914" i="34"/>
  <c r="O2914" i="34"/>
  <c r="S2914" i="34"/>
  <c r="T2914" i="34"/>
  <c r="U2914" i="34"/>
  <c r="W2914" i="34"/>
  <c r="Y2914" i="34"/>
  <c r="Z2914" i="34"/>
  <c r="N2915" i="34"/>
  <c r="O2915" i="34"/>
  <c r="S2915" i="34"/>
  <c r="T2915" i="34"/>
  <c r="U2915" i="34"/>
  <c r="W2915" i="34"/>
  <c r="Y2915" i="34"/>
  <c r="Z2915" i="34"/>
  <c r="N2916" i="34"/>
  <c r="O2916" i="34"/>
  <c r="S2916" i="34"/>
  <c r="T2916" i="34"/>
  <c r="U2916" i="34"/>
  <c r="W2916" i="34"/>
  <c r="Y2916" i="34"/>
  <c r="Z2916" i="34"/>
  <c r="N2917" i="34"/>
  <c r="O2917" i="34"/>
  <c r="S2917" i="34"/>
  <c r="T2917" i="34"/>
  <c r="U2917" i="34"/>
  <c r="W2917" i="34"/>
  <c r="Y2917" i="34"/>
  <c r="Z2917" i="34"/>
  <c r="N2918" i="34"/>
  <c r="O2918" i="34"/>
  <c r="S2918" i="34"/>
  <c r="T2918" i="34"/>
  <c r="U2918" i="34"/>
  <c r="W2918" i="34"/>
  <c r="Y2918" i="34"/>
  <c r="Z2918" i="34"/>
  <c r="N2919" i="34"/>
  <c r="O2919" i="34"/>
  <c r="S2919" i="34"/>
  <c r="T2919" i="34"/>
  <c r="U2919" i="34"/>
  <c r="W2919" i="34"/>
  <c r="Y2919" i="34"/>
  <c r="Z2919" i="34"/>
  <c r="N2920" i="34"/>
  <c r="O2920" i="34"/>
  <c r="S2920" i="34"/>
  <c r="T2920" i="34"/>
  <c r="U2920" i="34"/>
  <c r="W2920" i="34"/>
  <c r="Y2920" i="34"/>
  <c r="Z2920" i="34"/>
  <c r="N2921" i="34"/>
  <c r="O2921" i="34"/>
  <c r="S2921" i="34"/>
  <c r="T2921" i="34"/>
  <c r="U2921" i="34"/>
  <c r="W2921" i="34"/>
  <c r="Y2921" i="34"/>
  <c r="Z2921" i="34"/>
  <c r="N2922" i="34"/>
  <c r="O2922" i="34"/>
  <c r="S2922" i="34"/>
  <c r="T2922" i="34"/>
  <c r="U2922" i="34"/>
  <c r="W2922" i="34"/>
  <c r="Y2922" i="34"/>
  <c r="Z2922" i="34"/>
  <c r="N2923" i="34"/>
  <c r="O2923" i="34"/>
  <c r="S2923" i="34"/>
  <c r="T2923" i="34"/>
  <c r="U2923" i="34"/>
  <c r="W2923" i="34"/>
  <c r="Y2923" i="34"/>
  <c r="Z2923" i="34"/>
  <c r="N2924" i="34"/>
  <c r="O2924" i="34"/>
  <c r="S2924" i="34"/>
  <c r="T2924" i="34"/>
  <c r="U2924" i="34"/>
  <c r="W2924" i="34"/>
  <c r="Y2924" i="34"/>
  <c r="Z2924" i="34"/>
  <c r="N2925" i="34"/>
  <c r="O2925" i="34"/>
  <c r="S2925" i="34"/>
  <c r="T2925" i="34"/>
  <c r="U2925" i="34"/>
  <c r="W2925" i="34"/>
  <c r="Y2925" i="34"/>
  <c r="Z2925" i="34"/>
  <c r="N2926" i="34"/>
  <c r="O2926" i="34"/>
  <c r="S2926" i="34"/>
  <c r="T2926" i="34"/>
  <c r="U2926" i="34"/>
  <c r="W2926" i="34"/>
  <c r="Y2926" i="34"/>
  <c r="Z2926" i="34"/>
  <c r="N2927" i="34"/>
  <c r="O2927" i="34"/>
  <c r="S2927" i="34"/>
  <c r="T2927" i="34"/>
  <c r="U2927" i="34"/>
  <c r="W2927" i="34"/>
  <c r="Y2927" i="34"/>
  <c r="Z2927" i="34"/>
  <c r="N2928" i="34"/>
  <c r="O2928" i="34"/>
  <c r="S2928" i="34"/>
  <c r="T2928" i="34"/>
  <c r="U2928" i="34"/>
  <c r="W2928" i="34"/>
  <c r="Y2928" i="34"/>
  <c r="Z2928" i="34"/>
  <c r="N2929" i="34"/>
  <c r="O2929" i="34"/>
  <c r="S2929" i="34"/>
  <c r="T2929" i="34"/>
  <c r="U2929" i="34"/>
  <c r="W2929" i="34"/>
  <c r="Y2929" i="34"/>
  <c r="Z2929" i="34"/>
  <c r="N2930" i="34"/>
  <c r="O2930" i="34"/>
  <c r="S2930" i="34"/>
  <c r="T2930" i="34"/>
  <c r="U2930" i="34"/>
  <c r="W2930" i="34"/>
  <c r="Y2930" i="34"/>
  <c r="Z2930" i="34"/>
  <c r="N2931" i="34"/>
  <c r="O2931" i="34"/>
  <c r="S2931" i="34"/>
  <c r="T2931" i="34"/>
  <c r="U2931" i="34"/>
  <c r="W2931" i="34"/>
  <c r="Y2931" i="34"/>
  <c r="Z2931" i="34"/>
  <c r="N2932" i="34"/>
  <c r="O2932" i="34"/>
  <c r="S2932" i="34"/>
  <c r="T2932" i="34"/>
  <c r="U2932" i="34"/>
  <c r="W2932" i="34"/>
  <c r="Y2932" i="34"/>
  <c r="Z2932" i="34"/>
  <c r="N2933" i="34"/>
  <c r="O2933" i="34"/>
  <c r="S2933" i="34"/>
  <c r="T2933" i="34"/>
  <c r="U2933" i="34"/>
  <c r="W2933" i="34"/>
  <c r="Y2933" i="34"/>
  <c r="Z2933" i="34"/>
  <c r="N2934" i="34"/>
  <c r="O2934" i="34"/>
  <c r="S2934" i="34"/>
  <c r="T2934" i="34"/>
  <c r="U2934" i="34"/>
  <c r="W2934" i="34"/>
  <c r="Y2934" i="34"/>
  <c r="Z2934" i="34"/>
  <c r="N2935" i="34"/>
  <c r="O2935" i="34"/>
  <c r="S2935" i="34"/>
  <c r="T2935" i="34"/>
  <c r="U2935" i="34"/>
  <c r="W2935" i="34"/>
  <c r="Y2935" i="34"/>
  <c r="Z2935" i="34"/>
  <c r="N2936" i="34"/>
  <c r="O2936" i="34"/>
  <c r="S2936" i="34"/>
  <c r="T2936" i="34"/>
  <c r="U2936" i="34"/>
  <c r="W2936" i="34"/>
  <c r="Y2936" i="34"/>
  <c r="Z2936" i="34"/>
  <c r="N2937" i="34"/>
  <c r="O2937" i="34"/>
  <c r="S2937" i="34"/>
  <c r="T2937" i="34"/>
  <c r="U2937" i="34"/>
  <c r="W2937" i="34"/>
  <c r="Y2937" i="34"/>
  <c r="Z2937" i="34"/>
  <c r="N2938" i="34"/>
  <c r="O2938" i="34"/>
  <c r="S2938" i="34"/>
  <c r="T2938" i="34"/>
  <c r="U2938" i="34"/>
  <c r="W2938" i="34"/>
  <c r="Y2938" i="34"/>
  <c r="Z2938" i="34"/>
  <c r="N2939" i="34"/>
  <c r="O2939" i="34"/>
  <c r="S2939" i="34"/>
  <c r="T2939" i="34"/>
  <c r="U2939" i="34"/>
  <c r="W2939" i="34"/>
  <c r="Y2939" i="34"/>
  <c r="Z2939" i="34"/>
  <c r="N2940" i="34"/>
  <c r="O2940" i="34"/>
  <c r="S2940" i="34"/>
  <c r="T2940" i="34"/>
  <c r="U2940" i="34"/>
  <c r="W2940" i="34"/>
  <c r="Y2940" i="34"/>
  <c r="Z2940" i="34"/>
  <c r="N2941" i="34"/>
  <c r="O2941" i="34"/>
  <c r="S2941" i="34"/>
  <c r="T2941" i="34"/>
  <c r="U2941" i="34"/>
  <c r="W2941" i="34"/>
  <c r="Y2941" i="34"/>
  <c r="Z2941" i="34"/>
  <c r="N2942" i="34"/>
  <c r="O2942" i="34"/>
  <c r="S2942" i="34"/>
  <c r="T2942" i="34"/>
  <c r="U2942" i="34"/>
  <c r="W2942" i="34"/>
  <c r="Y2942" i="34"/>
  <c r="Z2942" i="34"/>
  <c r="N2943" i="34"/>
  <c r="O2943" i="34"/>
  <c r="S2943" i="34"/>
  <c r="T2943" i="34"/>
  <c r="U2943" i="34"/>
  <c r="W2943" i="34"/>
  <c r="Y2943" i="34"/>
  <c r="Z2943" i="34"/>
  <c r="N2944" i="34"/>
  <c r="O2944" i="34"/>
  <c r="S2944" i="34"/>
  <c r="T2944" i="34"/>
  <c r="U2944" i="34"/>
  <c r="W2944" i="34"/>
  <c r="Y2944" i="34"/>
  <c r="Z2944" i="34"/>
  <c r="N2945" i="34"/>
  <c r="O2945" i="34"/>
  <c r="S2945" i="34"/>
  <c r="T2945" i="34"/>
  <c r="U2945" i="34"/>
  <c r="W2945" i="34"/>
  <c r="Y2945" i="34"/>
  <c r="Z2945" i="34"/>
  <c r="N2946" i="34"/>
  <c r="O2946" i="34"/>
  <c r="S2946" i="34"/>
  <c r="T2946" i="34"/>
  <c r="U2946" i="34"/>
  <c r="W2946" i="34"/>
  <c r="Y2946" i="34"/>
  <c r="Z2946" i="34"/>
  <c r="N2947" i="34"/>
  <c r="O2947" i="34"/>
  <c r="S2947" i="34"/>
  <c r="T2947" i="34"/>
  <c r="U2947" i="34"/>
  <c r="W2947" i="34"/>
  <c r="Y2947" i="34"/>
  <c r="Z2947" i="34"/>
  <c r="N2948" i="34"/>
  <c r="O2948" i="34"/>
  <c r="S2948" i="34"/>
  <c r="T2948" i="34"/>
  <c r="U2948" i="34"/>
  <c r="W2948" i="34"/>
  <c r="Y2948" i="34"/>
  <c r="Z2948" i="34"/>
  <c r="N2949" i="34"/>
  <c r="O2949" i="34"/>
  <c r="S2949" i="34"/>
  <c r="T2949" i="34"/>
  <c r="U2949" i="34"/>
  <c r="W2949" i="34"/>
  <c r="Y2949" i="34"/>
  <c r="Z2949" i="34"/>
  <c r="N2950" i="34"/>
  <c r="O2950" i="34"/>
  <c r="S2950" i="34"/>
  <c r="T2950" i="34"/>
  <c r="U2950" i="34"/>
  <c r="W2950" i="34"/>
  <c r="Y2950" i="34"/>
  <c r="Z2950" i="34"/>
  <c r="N2951" i="34"/>
  <c r="O2951" i="34"/>
  <c r="S2951" i="34"/>
  <c r="T2951" i="34"/>
  <c r="U2951" i="34"/>
  <c r="W2951" i="34"/>
  <c r="Y2951" i="34"/>
  <c r="Z2951" i="34"/>
  <c r="N2952" i="34"/>
  <c r="O2952" i="34"/>
  <c r="S2952" i="34"/>
  <c r="T2952" i="34"/>
  <c r="U2952" i="34"/>
  <c r="W2952" i="34"/>
  <c r="Y2952" i="34"/>
  <c r="Z2952" i="34"/>
  <c r="N2953" i="34"/>
  <c r="O2953" i="34"/>
  <c r="S2953" i="34"/>
  <c r="T2953" i="34"/>
  <c r="U2953" i="34"/>
  <c r="W2953" i="34"/>
  <c r="Y2953" i="34"/>
  <c r="Z2953" i="34"/>
  <c r="N2954" i="34"/>
  <c r="O2954" i="34"/>
  <c r="S2954" i="34"/>
  <c r="T2954" i="34"/>
  <c r="U2954" i="34"/>
  <c r="W2954" i="34"/>
  <c r="Y2954" i="34"/>
  <c r="Z2954" i="34"/>
  <c r="N2955" i="34"/>
  <c r="O2955" i="34"/>
  <c r="S2955" i="34"/>
  <c r="T2955" i="34"/>
  <c r="U2955" i="34"/>
  <c r="W2955" i="34"/>
  <c r="Y2955" i="34"/>
  <c r="Z2955" i="34"/>
  <c r="N2956" i="34"/>
  <c r="O2956" i="34"/>
  <c r="S2956" i="34"/>
  <c r="T2956" i="34"/>
  <c r="U2956" i="34"/>
  <c r="W2956" i="34"/>
  <c r="Y2956" i="34"/>
  <c r="Z2956" i="34"/>
  <c r="N2957" i="34"/>
  <c r="O2957" i="34"/>
  <c r="S2957" i="34"/>
  <c r="T2957" i="34"/>
  <c r="U2957" i="34"/>
  <c r="W2957" i="34"/>
  <c r="Y2957" i="34"/>
  <c r="Z2957" i="34"/>
  <c r="N2958" i="34"/>
  <c r="O2958" i="34"/>
  <c r="S2958" i="34"/>
  <c r="T2958" i="34"/>
  <c r="U2958" i="34"/>
  <c r="W2958" i="34"/>
  <c r="Y2958" i="34"/>
  <c r="Z2958" i="34"/>
  <c r="N2959" i="34"/>
  <c r="O2959" i="34"/>
  <c r="S2959" i="34"/>
  <c r="T2959" i="34"/>
  <c r="U2959" i="34"/>
  <c r="W2959" i="34"/>
  <c r="Y2959" i="34"/>
  <c r="Z2959" i="34"/>
  <c r="N2960" i="34"/>
  <c r="O2960" i="34"/>
  <c r="S2960" i="34"/>
  <c r="T2960" i="34"/>
  <c r="U2960" i="34"/>
  <c r="W2960" i="34"/>
  <c r="Y2960" i="34"/>
  <c r="Z2960" i="34"/>
  <c r="N2961" i="34"/>
  <c r="O2961" i="34"/>
  <c r="S2961" i="34"/>
  <c r="T2961" i="34"/>
  <c r="U2961" i="34"/>
  <c r="W2961" i="34"/>
  <c r="Y2961" i="34"/>
  <c r="Z2961" i="34"/>
  <c r="N2962" i="34"/>
  <c r="O2962" i="34"/>
  <c r="S2962" i="34"/>
  <c r="T2962" i="34"/>
  <c r="U2962" i="34"/>
  <c r="W2962" i="34"/>
  <c r="Y2962" i="34"/>
  <c r="Z2962" i="34"/>
  <c r="N2963" i="34"/>
  <c r="O2963" i="34"/>
  <c r="S2963" i="34"/>
  <c r="T2963" i="34"/>
  <c r="U2963" i="34"/>
  <c r="W2963" i="34"/>
  <c r="Y2963" i="34"/>
  <c r="Z2963" i="34"/>
  <c r="N2964" i="34"/>
  <c r="O2964" i="34"/>
  <c r="S2964" i="34"/>
  <c r="T2964" i="34"/>
  <c r="U2964" i="34"/>
  <c r="W2964" i="34"/>
  <c r="Y2964" i="34"/>
  <c r="Z2964" i="34"/>
  <c r="N2965" i="34"/>
  <c r="O2965" i="34"/>
  <c r="S2965" i="34"/>
  <c r="T2965" i="34"/>
  <c r="U2965" i="34"/>
  <c r="W2965" i="34"/>
  <c r="Y2965" i="34"/>
  <c r="Z2965" i="34"/>
  <c r="N2966" i="34"/>
  <c r="O2966" i="34"/>
  <c r="S2966" i="34"/>
  <c r="T2966" i="34"/>
  <c r="U2966" i="34"/>
  <c r="W2966" i="34"/>
  <c r="Y2966" i="34"/>
  <c r="Z2966" i="34"/>
  <c r="N2967" i="34"/>
  <c r="O2967" i="34"/>
  <c r="S2967" i="34"/>
  <c r="T2967" i="34"/>
  <c r="U2967" i="34"/>
  <c r="W2967" i="34"/>
  <c r="Y2967" i="34"/>
  <c r="Z2967" i="34"/>
  <c r="N2968" i="34"/>
  <c r="O2968" i="34"/>
  <c r="S2968" i="34"/>
  <c r="T2968" i="34"/>
  <c r="U2968" i="34"/>
  <c r="W2968" i="34"/>
  <c r="Y2968" i="34"/>
  <c r="Z2968" i="34"/>
  <c r="N2969" i="34"/>
  <c r="O2969" i="34"/>
  <c r="S2969" i="34"/>
  <c r="T2969" i="34"/>
  <c r="U2969" i="34"/>
  <c r="W2969" i="34"/>
  <c r="Y2969" i="34"/>
  <c r="Z2969" i="34"/>
  <c r="N2970" i="34"/>
  <c r="O2970" i="34"/>
  <c r="S2970" i="34"/>
  <c r="T2970" i="34"/>
  <c r="U2970" i="34"/>
  <c r="W2970" i="34"/>
  <c r="Y2970" i="34"/>
  <c r="Z2970" i="34"/>
  <c r="N2971" i="34"/>
  <c r="O2971" i="34"/>
  <c r="S2971" i="34"/>
  <c r="T2971" i="34"/>
  <c r="U2971" i="34"/>
  <c r="W2971" i="34"/>
  <c r="Y2971" i="34"/>
  <c r="Z2971" i="34"/>
  <c r="N2972" i="34"/>
  <c r="O2972" i="34"/>
  <c r="S2972" i="34"/>
  <c r="T2972" i="34"/>
  <c r="U2972" i="34"/>
  <c r="W2972" i="34"/>
  <c r="Y2972" i="34"/>
  <c r="Z2972" i="34"/>
  <c r="N2973" i="34"/>
  <c r="O2973" i="34"/>
  <c r="S2973" i="34"/>
  <c r="T2973" i="34"/>
  <c r="U2973" i="34"/>
  <c r="W2973" i="34"/>
  <c r="Y2973" i="34"/>
  <c r="Z2973" i="34"/>
  <c r="N2974" i="34"/>
  <c r="O2974" i="34"/>
  <c r="S2974" i="34"/>
  <c r="T2974" i="34"/>
  <c r="U2974" i="34"/>
  <c r="W2974" i="34"/>
  <c r="Y2974" i="34"/>
  <c r="Z2974" i="34"/>
  <c r="N2975" i="34"/>
  <c r="O2975" i="34"/>
  <c r="S2975" i="34"/>
  <c r="T2975" i="34"/>
  <c r="U2975" i="34"/>
  <c r="W2975" i="34"/>
  <c r="Y2975" i="34"/>
  <c r="Z2975" i="34"/>
  <c r="N2976" i="34"/>
  <c r="O2976" i="34"/>
  <c r="S2976" i="34"/>
  <c r="T2976" i="34"/>
  <c r="U2976" i="34"/>
  <c r="W2976" i="34"/>
  <c r="Y2976" i="34"/>
  <c r="Z2976" i="34"/>
  <c r="N2977" i="34"/>
  <c r="O2977" i="34"/>
  <c r="S2977" i="34"/>
  <c r="T2977" i="34"/>
  <c r="U2977" i="34"/>
  <c r="W2977" i="34"/>
  <c r="Y2977" i="34"/>
  <c r="Z2977" i="34"/>
  <c r="N2978" i="34"/>
  <c r="O2978" i="34"/>
  <c r="S2978" i="34"/>
  <c r="T2978" i="34"/>
  <c r="U2978" i="34"/>
  <c r="W2978" i="34"/>
  <c r="Y2978" i="34"/>
  <c r="Z2978" i="34"/>
  <c r="N2979" i="34"/>
  <c r="O2979" i="34"/>
  <c r="S2979" i="34"/>
  <c r="T2979" i="34"/>
  <c r="U2979" i="34"/>
  <c r="W2979" i="34"/>
  <c r="Y2979" i="34"/>
  <c r="Z2979" i="34"/>
  <c r="N2980" i="34"/>
  <c r="O2980" i="34"/>
  <c r="S2980" i="34"/>
  <c r="T2980" i="34"/>
  <c r="U2980" i="34"/>
  <c r="W2980" i="34"/>
  <c r="Y2980" i="34"/>
  <c r="Z2980" i="34"/>
  <c r="N2981" i="34"/>
  <c r="O2981" i="34"/>
  <c r="S2981" i="34"/>
  <c r="T2981" i="34"/>
  <c r="U2981" i="34"/>
  <c r="W2981" i="34"/>
  <c r="Y2981" i="34"/>
  <c r="Z2981" i="34"/>
  <c r="N2982" i="34"/>
  <c r="O2982" i="34"/>
  <c r="S2982" i="34"/>
  <c r="T2982" i="34"/>
  <c r="U2982" i="34"/>
  <c r="W2982" i="34"/>
  <c r="Y2982" i="34"/>
  <c r="Z2982" i="34"/>
  <c r="N2983" i="34"/>
  <c r="O2983" i="34"/>
  <c r="S2983" i="34"/>
  <c r="T2983" i="34"/>
  <c r="U2983" i="34"/>
  <c r="W2983" i="34"/>
  <c r="Y2983" i="34"/>
  <c r="Z2983" i="34"/>
  <c r="N2984" i="34"/>
  <c r="O2984" i="34"/>
  <c r="S2984" i="34"/>
  <c r="T2984" i="34"/>
  <c r="U2984" i="34"/>
  <c r="W2984" i="34"/>
  <c r="Y2984" i="34"/>
  <c r="Z2984" i="34"/>
  <c r="N2985" i="34"/>
  <c r="O2985" i="34"/>
  <c r="S2985" i="34"/>
  <c r="T2985" i="34"/>
  <c r="U2985" i="34"/>
  <c r="W2985" i="34"/>
  <c r="Y2985" i="34"/>
  <c r="Z2985" i="34"/>
  <c r="N2986" i="34"/>
  <c r="O2986" i="34"/>
  <c r="S2986" i="34"/>
  <c r="T2986" i="34"/>
  <c r="U2986" i="34"/>
  <c r="W2986" i="34"/>
  <c r="Y2986" i="34"/>
  <c r="Z2986" i="34"/>
  <c r="N2987" i="34"/>
  <c r="O2987" i="34"/>
  <c r="S2987" i="34"/>
  <c r="T2987" i="34"/>
  <c r="U2987" i="34"/>
  <c r="W2987" i="34"/>
  <c r="Y2987" i="34"/>
  <c r="Z2987" i="34"/>
  <c r="N2988" i="34"/>
  <c r="O2988" i="34"/>
  <c r="S2988" i="34"/>
  <c r="T2988" i="34"/>
  <c r="U2988" i="34"/>
  <c r="W2988" i="34"/>
  <c r="Y2988" i="34"/>
  <c r="Z2988" i="34"/>
  <c r="N2989" i="34"/>
  <c r="O2989" i="34"/>
  <c r="S2989" i="34"/>
  <c r="T2989" i="34"/>
  <c r="U2989" i="34"/>
  <c r="W2989" i="34"/>
  <c r="Y2989" i="34"/>
  <c r="Z2989" i="34"/>
  <c r="N2990" i="34"/>
  <c r="O2990" i="34"/>
  <c r="S2990" i="34"/>
  <c r="T2990" i="34"/>
  <c r="U2990" i="34"/>
  <c r="W2990" i="34"/>
  <c r="Y2990" i="34"/>
  <c r="Z2990" i="34"/>
  <c r="N2991" i="34"/>
  <c r="O2991" i="34"/>
  <c r="S2991" i="34"/>
  <c r="T2991" i="34"/>
  <c r="U2991" i="34"/>
  <c r="W2991" i="34"/>
  <c r="Y2991" i="34"/>
  <c r="Z2991" i="34"/>
  <c r="N2992" i="34"/>
  <c r="O2992" i="34"/>
  <c r="S2992" i="34"/>
  <c r="T2992" i="34"/>
  <c r="U2992" i="34"/>
  <c r="W2992" i="34"/>
  <c r="Y2992" i="34"/>
  <c r="Z2992" i="34"/>
  <c r="N2993" i="34"/>
  <c r="O2993" i="34"/>
  <c r="S2993" i="34"/>
  <c r="T2993" i="34"/>
  <c r="U2993" i="34"/>
  <c r="W2993" i="34"/>
  <c r="Y2993" i="34"/>
  <c r="Z2993" i="34"/>
  <c r="N2994" i="34"/>
  <c r="O2994" i="34"/>
  <c r="S2994" i="34"/>
  <c r="T2994" i="34"/>
  <c r="U2994" i="34"/>
  <c r="W2994" i="34"/>
  <c r="Y2994" i="34"/>
  <c r="Z2994" i="34"/>
  <c r="N2995" i="34"/>
  <c r="O2995" i="34"/>
  <c r="S2995" i="34"/>
  <c r="T2995" i="34"/>
  <c r="U2995" i="34"/>
  <c r="W2995" i="34"/>
  <c r="Y2995" i="34"/>
  <c r="Z2995" i="34"/>
  <c r="N2996" i="34"/>
  <c r="O2996" i="34"/>
  <c r="S2996" i="34"/>
  <c r="T2996" i="34"/>
  <c r="U2996" i="34"/>
  <c r="W2996" i="34"/>
  <c r="Y2996" i="34"/>
  <c r="Z2996" i="34"/>
  <c r="N2997" i="34"/>
  <c r="O2997" i="34"/>
  <c r="S2997" i="34"/>
  <c r="T2997" i="34"/>
  <c r="U2997" i="34"/>
  <c r="W2997" i="34"/>
  <c r="Y2997" i="34"/>
  <c r="Z2997" i="34"/>
  <c r="N2998" i="34"/>
  <c r="O2998" i="34"/>
  <c r="S2998" i="34"/>
  <c r="T2998" i="34"/>
  <c r="U2998" i="34"/>
  <c r="W2998" i="34"/>
  <c r="Y2998" i="34"/>
  <c r="Z2998" i="34"/>
  <c r="N2999" i="34"/>
  <c r="O2999" i="34"/>
  <c r="S2999" i="34"/>
  <c r="T2999" i="34"/>
  <c r="U2999" i="34"/>
  <c r="W2999" i="34"/>
  <c r="Y2999" i="34"/>
  <c r="Z2999" i="34"/>
  <c r="N3000" i="34"/>
  <c r="O3000" i="34"/>
  <c r="S3000" i="34"/>
  <c r="T3000" i="34"/>
  <c r="U3000" i="34"/>
  <c r="W3000" i="34"/>
  <c r="Y3000" i="34"/>
  <c r="Z3000" i="34"/>
  <c r="N3001" i="34"/>
  <c r="O3001" i="34"/>
  <c r="S3001" i="34"/>
  <c r="T3001" i="34"/>
  <c r="U3001" i="34"/>
  <c r="W3001" i="34"/>
  <c r="Y3001" i="34"/>
  <c r="Z3001" i="34"/>
  <c r="N3002" i="34"/>
  <c r="O3002" i="34"/>
  <c r="S3002" i="34"/>
  <c r="T3002" i="34"/>
  <c r="U3002" i="34"/>
  <c r="W3002" i="34"/>
  <c r="Y3002" i="34"/>
  <c r="Z3002" i="34"/>
  <c r="N3003" i="34"/>
  <c r="O3003" i="34"/>
  <c r="S3003" i="34"/>
  <c r="T3003" i="34"/>
  <c r="U3003" i="34"/>
  <c r="W3003" i="34"/>
  <c r="Y3003" i="34"/>
  <c r="Z3003" i="34"/>
  <c r="N3004" i="34"/>
  <c r="O3004" i="34"/>
  <c r="S3004" i="34"/>
  <c r="T3004" i="34"/>
  <c r="U3004" i="34"/>
  <c r="W3004" i="34"/>
  <c r="Y3004" i="34"/>
  <c r="Z3004" i="34"/>
  <c r="N3005" i="34"/>
  <c r="O3005" i="34"/>
  <c r="S3005" i="34"/>
  <c r="T3005" i="34"/>
  <c r="U3005" i="34"/>
  <c r="W3005" i="34"/>
  <c r="Y3005" i="34"/>
  <c r="Z3005" i="34"/>
  <c r="N3006" i="34"/>
  <c r="O3006" i="34"/>
  <c r="S3006" i="34"/>
  <c r="T3006" i="34"/>
  <c r="U3006" i="34"/>
  <c r="W3006" i="34"/>
  <c r="Y3006" i="34"/>
  <c r="Z3006" i="34"/>
  <c r="N3007" i="34"/>
  <c r="O3007" i="34"/>
  <c r="S3007" i="34"/>
  <c r="T3007" i="34"/>
  <c r="U3007" i="34"/>
  <c r="W3007" i="34"/>
  <c r="Y3007" i="34"/>
  <c r="Z3007" i="34"/>
  <c r="N3008" i="34"/>
  <c r="O3008" i="34"/>
  <c r="S3008" i="34"/>
  <c r="T3008" i="34"/>
  <c r="U3008" i="34"/>
  <c r="W3008" i="34"/>
  <c r="Y3008" i="34"/>
  <c r="Z3008" i="34"/>
  <c r="N3009" i="34"/>
  <c r="O3009" i="34"/>
  <c r="S3009" i="34"/>
  <c r="T3009" i="34"/>
  <c r="U3009" i="34"/>
  <c r="W3009" i="34"/>
  <c r="Y3009" i="34"/>
  <c r="Z3009" i="34"/>
  <c r="N3010" i="34"/>
  <c r="O3010" i="34"/>
  <c r="S3010" i="34"/>
  <c r="T3010" i="34"/>
  <c r="U3010" i="34"/>
  <c r="W3010" i="34"/>
  <c r="Y3010" i="34"/>
  <c r="Z3010" i="34"/>
  <c r="N3011" i="34"/>
  <c r="O3011" i="34"/>
  <c r="S3011" i="34"/>
  <c r="T3011" i="34"/>
  <c r="U3011" i="34"/>
  <c r="W3011" i="34"/>
  <c r="Y3011" i="34"/>
  <c r="Z3011" i="34"/>
  <c r="N3012" i="34"/>
  <c r="O3012" i="34"/>
  <c r="S3012" i="34"/>
  <c r="T3012" i="34"/>
  <c r="U3012" i="34"/>
  <c r="W3012" i="34"/>
  <c r="Y3012" i="34"/>
  <c r="Z3012" i="34"/>
  <c r="N3013" i="34"/>
  <c r="O3013" i="34"/>
  <c r="S3013" i="34"/>
  <c r="T3013" i="34"/>
  <c r="U3013" i="34"/>
  <c r="W3013" i="34"/>
  <c r="Y3013" i="34"/>
  <c r="Z3013" i="34"/>
  <c r="N3014" i="34"/>
  <c r="O3014" i="34"/>
  <c r="S3014" i="34"/>
  <c r="T3014" i="34"/>
  <c r="U3014" i="34"/>
  <c r="W3014" i="34"/>
  <c r="Y3014" i="34"/>
  <c r="Z3014" i="34"/>
  <c r="N3015" i="34"/>
  <c r="O3015" i="34"/>
  <c r="S3015" i="34"/>
  <c r="T3015" i="34"/>
  <c r="U3015" i="34"/>
  <c r="W3015" i="34"/>
  <c r="Y3015" i="34"/>
  <c r="Z3015" i="34"/>
  <c r="N3016" i="34"/>
  <c r="O3016" i="34"/>
  <c r="S3016" i="34"/>
  <c r="T3016" i="34"/>
  <c r="U3016" i="34"/>
  <c r="W3016" i="34"/>
  <c r="Y3016" i="34"/>
  <c r="Z3016" i="34"/>
  <c r="N3017" i="34"/>
  <c r="O3017" i="34"/>
  <c r="S3017" i="34"/>
  <c r="T3017" i="34"/>
  <c r="U3017" i="34"/>
  <c r="W3017" i="34"/>
  <c r="Y3017" i="34"/>
  <c r="Z3017" i="34"/>
  <c r="N3018" i="34"/>
  <c r="O3018" i="34"/>
  <c r="S3018" i="34"/>
  <c r="T3018" i="34"/>
  <c r="U3018" i="34"/>
  <c r="W3018" i="34"/>
  <c r="Y3018" i="34"/>
  <c r="Z3018" i="34"/>
  <c r="N3019" i="34"/>
  <c r="O3019" i="34"/>
  <c r="S3019" i="34"/>
  <c r="T3019" i="34"/>
  <c r="U3019" i="34"/>
  <c r="W3019" i="34"/>
  <c r="Y3019" i="34"/>
  <c r="Z3019" i="34"/>
  <c r="N3020" i="34"/>
  <c r="O3020" i="34"/>
  <c r="S3020" i="34"/>
  <c r="T3020" i="34"/>
  <c r="U3020" i="34"/>
  <c r="W3020" i="34"/>
  <c r="Y3020" i="34"/>
  <c r="Z3020" i="34"/>
  <c r="N3021" i="34"/>
  <c r="O3021" i="34"/>
  <c r="S3021" i="34"/>
  <c r="T3021" i="34"/>
  <c r="U3021" i="34"/>
  <c r="W3021" i="34"/>
  <c r="Y3021" i="34"/>
  <c r="Z3021" i="34"/>
  <c r="N3022" i="34"/>
  <c r="O3022" i="34"/>
  <c r="S3022" i="34"/>
  <c r="T3022" i="34"/>
  <c r="U3022" i="34"/>
  <c r="W3022" i="34"/>
  <c r="Y3022" i="34"/>
  <c r="Z3022" i="34"/>
  <c r="N3023" i="34"/>
  <c r="O3023" i="34"/>
  <c r="S3023" i="34"/>
  <c r="T3023" i="34"/>
  <c r="U3023" i="34"/>
  <c r="W3023" i="34"/>
  <c r="Y3023" i="34"/>
  <c r="Z3023" i="34"/>
  <c r="N3024" i="34"/>
  <c r="O3024" i="34"/>
  <c r="S3024" i="34"/>
  <c r="T3024" i="34"/>
  <c r="U3024" i="34"/>
  <c r="W3024" i="34"/>
  <c r="Y3024" i="34"/>
  <c r="Z3024" i="34"/>
  <c r="N3025" i="34"/>
  <c r="O3025" i="34"/>
  <c r="S3025" i="34"/>
  <c r="T3025" i="34"/>
  <c r="U3025" i="34"/>
  <c r="W3025" i="34"/>
  <c r="Y3025" i="34"/>
  <c r="Z3025" i="34"/>
  <c r="N3026" i="34"/>
  <c r="O3026" i="34"/>
  <c r="S3026" i="34"/>
  <c r="T3026" i="34"/>
  <c r="U3026" i="34"/>
  <c r="W3026" i="34"/>
  <c r="Y3026" i="34"/>
  <c r="Z3026" i="34"/>
  <c r="N3027" i="34"/>
  <c r="O3027" i="34"/>
  <c r="S3027" i="34"/>
  <c r="T3027" i="34"/>
  <c r="U3027" i="34"/>
  <c r="W3027" i="34"/>
  <c r="Y3027" i="34"/>
  <c r="Z3027" i="34"/>
  <c r="N3028" i="34"/>
  <c r="O3028" i="34"/>
  <c r="S3028" i="34"/>
  <c r="T3028" i="34"/>
  <c r="U3028" i="34"/>
  <c r="W3028" i="34"/>
  <c r="Y3028" i="34"/>
  <c r="Z3028" i="34"/>
  <c r="N3029" i="34"/>
  <c r="O3029" i="34"/>
  <c r="S3029" i="34"/>
  <c r="T3029" i="34"/>
  <c r="U3029" i="34"/>
  <c r="W3029" i="34"/>
  <c r="Y3029" i="34"/>
  <c r="Z3029" i="34"/>
  <c r="N3030" i="34"/>
  <c r="O3030" i="34"/>
  <c r="S3030" i="34"/>
  <c r="T3030" i="34"/>
  <c r="U3030" i="34"/>
  <c r="W3030" i="34"/>
  <c r="Y3030" i="34"/>
  <c r="Z3030" i="34"/>
  <c r="N3031" i="34"/>
  <c r="O3031" i="34"/>
  <c r="S3031" i="34"/>
  <c r="T3031" i="34"/>
  <c r="U3031" i="34"/>
  <c r="W3031" i="34"/>
  <c r="Y3031" i="34"/>
  <c r="Z3031" i="34"/>
  <c r="N3032" i="34"/>
  <c r="O3032" i="34"/>
  <c r="S3032" i="34"/>
  <c r="T3032" i="34"/>
  <c r="U3032" i="34"/>
  <c r="W3032" i="34"/>
  <c r="Y3032" i="34"/>
  <c r="Z3032" i="34"/>
  <c r="N3033" i="34"/>
  <c r="O3033" i="34"/>
  <c r="S3033" i="34"/>
  <c r="T3033" i="34"/>
  <c r="U3033" i="34"/>
  <c r="W3033" i="34"/>
  <c r="Y3033" i="34"/>
  <c r="Z3033" i="34"/>
  <c r="N3034" i="34"/>
  <c r="O3034" i="34"/>
  <c r="S3034" i="34"/>
  <c r="T3034" i="34"/>
  <c r="U3034" i="34"/>
  <c r="W3034" i="34"/>
  <c r="Y3034" i="34"/>
  <c r="Z3034" i="34"/>
  <c r="N3035" i="34"/>
  <c r="O3035" i="34"/>
  <c r="S3035" i="34"/>
  <c r="T3035" i="34"/>
  <c r="U3035" i="34"/>
  <c r="W3035" i="34"/>
  <c r="Y3035" i="34"/>
  <c r="Z3035" i="34"/>
  <c r="N3036" i="34"/>
  <c r="O3036" i="34"/>
  <c r="S3036" i="34"/>
  <c r="T3036" i="34"/>
  <c r="U3036" i="34"/>
  <c r="W3036" i="34"/>
  <c r="Y3036" i="34"/>
  <c r="Z3036" i="34"/>
  <c r="N3037" i="34"/>
  <c r="O3037" i="34"/>
  <c r="S3037" i="34"/>
  <c r="T3037" i="34"/>
  <c r="U3037" i="34"/>
  <c r="W3037" i="34"/>
  <c r="Y3037" i="34"/>
  <c r="Z3037" i="34"/>
  <c r="N3038" i="34"/>
  <c r="O3038" i="34"/>
  <c r="S3038" i="34"/>
  <c r="T3038" i="34"/>
  <c r="U3038" i="34"/>
  <c r="W3038" i="34"/>
  <c r="Y3038" i="34"/>
  <c r="Z3038" i="34"/>
  <c r="N3039" i="34"/>
  <c r="O3039" i="34"/>
  <c r="S3039" i="34"/>
  <c r="T3039" i="34"/>
  <c r="U3039" i="34"/>
  <c r="W3039" i="34"/>
  <c r="Y3039" i="34"/>
  <c r="Z3039" i="34"/>
  <c r="N3040" i="34"/>
  <c r="O3040" i="34"/>
  <c r="S3040" i="34"/>
  <c r="T3040" i="34"/>
  <c r="U3040" i="34"/>
  <c r="W3040" i="34"/>
  <c r="Y3040" i="34"/>
  <c r="Z3040" i="34"/>
  <c r="N3041" i="34"/>
  <c r="O3041" i="34"/>
  <c r="S3041" i="34"/>
  <c r="T3041" i="34"/>
  <c r="U3041" i="34"/>
  <c r="W3041" i="34"/>
  <c r="Y3041" i="34"/>
  <c r="Z3041" i="34"/>
  <c r="N3042" i="34"/>
  <c r="O3042" i="34"/>
  <c r="S3042" i="34"/>
  <c r="T3042" i="34"/>
  <c r="U3042" i="34"/>
  <c r="W3042" i="34"/>
  <c r="Y3042" i="34"/>
  <c r="Z3042" i="34"/>
  <c r="N3043" i="34"/>
  <c r="O3043" i="34"/>
  <c r="S3043" i="34"/>
  <c r="T3043" i="34"/>
  <c r="U3043" i="34"/>
  <c r="W3043" i="34"/>
  <c r="Y3043" i="34"/>
  <c r="Z3043" i="34"/>
  <c r="N3044" i="34"/>
  <c r="O3044" i="34"/>
  <c r="S3044" i="34"/>
  <c r="T3044" i="34"/>
  <c r="U3044" i="34"/>
  <c r="W3044" i="34"/>
  <c r="Y3044" i="34"/>
  <c r="Z3044" i="34"/>
  <c r="N3045" i="34"/>
  <c r="O3045" i="34"/>
  <c r="S3045" i="34"/>
  <c r="T3045" i="34"/>
  <c r="U3045" i="34"/>
  <c r="W3045" i="34"/>
  <c r="Y3045" i="34"/>
  <c r="Z3045" i="34"/>
  <c r="N3046" i="34"/>
  <c r="O3046" i="34"/>
  <c r="S3046" i="34"/>
  <c r="T3046" i="34"/>
  <c r="U3046" i="34"/>
  <c r="W3046" i="34"/>
  <c r="Y3046" i="34"/>
  <c r="Z3046" i="34"/>
  <c r="N3047" i="34"/>
  <c r="O3047" i="34"/>
  <c r="S3047" i="34"/>
  <c r="T3047" i="34"/>
  <c r="U3047" i="34"/>
  <c r="W3047" i="34"/>
  <c r="Y3047" i="34"/>
  <c r="Z3047" i="34"/>
  <c r="N3048" i="34"/>
  <c r="O3048" i="34"/>
  <c r="S3048" i="34"/>
  <c r="T3048" i="34"/>
  <c r="U3048" i="34"/>
  <c r="W3048" i="34"/>
  <c r="Y3048" i="34"/>
  <c r="Z3048" i="34"/>
  <c r="N3049" i="34"/>
  <c r="O3049" i="34"/>
  <c r="S3049" i="34"/>
  <c r="T3049" i="34"/>
  <c r="U3049" i="34"/>
  <c r="W3049" i="34"/>
  <c r="Y3049" i="34"/>
  <c r="Z3049" i="34"/>
  <c r="N3050" i="34"/>
  <c r="O3050" i="34"/>
  <c r="S3050" i="34"/>
  <c r="T3050" i="34"/>
  <c r="U3050" i="34"/>
  <c r="W3050" i="34"/>
  <c r="Y3050" i="34"/>
  <c r="Z3050" i="34"/>
  <c r="N3051" i="34"/>
  <c r="O3051" i="34"/>
  <c r="S3051" i="34"/>
  <c r="T3051" i="34"/>
  <c r="U3051" i="34"/>
  <c r="W3051" i="34"/>
  <c r="Y3051" i="34"/>
  <c r="Z3051" i="34"/>
  <c r="N3052" i="34"/>
  <c r="O3052" i="34"/>
  <c r="S3052" i="34"/>
  <c r="T3052" i="34"/>
  <c r="U3052" i="34"/>
  <c r="W3052" i="34"/>
  <c r="Y3052" i="34"/>
  <c r="Z3052" i="34"/>
  <c r="N3053" i="34"/>
  <c r="O3053" i="34"/>
  <c r="S3053" i="34"/>
  <c r="T3053" i="34"/>
  <c r="U3053" i="34"/>
  <c r="W3053" i="34"/>
  <c r="Y3053" i="34"/>
  <c r="Z3053" i="34"/>
  <c r="N3054" i="34"/>
  <c r="O3054" i="34"/>
  <c r="S3054" i="34"/>
  <c r="T3054" i="34"/>
  <c r="U3054" i="34"/>
  <c r="W3054" i="34"/>
  <c r="Y3054" i="34"/>
  <c r="Z3054" i="34"/>
  <c r="N3055" i="34"/>
  <c r="O3055" i="34"/>
  <c r="S3055" i="34"/>
  <c r="T3055" i="34"/>
  <c r="U3055" i="34"/>
  <c r="W3055" i="34"/>
  <c r="Y3055" i="34"/>
  <c r="Z3055" i="34"/>
  <c r="N3056" i="34"/>
  <c r="O3056" i="34"/>
  <c r="S3056" i="34"/>
  <c r="T3056" i="34"/>
  <c r="U3056" i="34"/>
  <c r="W3056" i="34"/>
  <c r="Y3056" i="34"/>
  <c r="Z3056" i="34"/>
  <c r="N3057" i="34"/>
  <c r="O3057" i="34"/>
  <c r="S3057" i="34"/>
  <c r="T3057" i="34"/>
  <c r="U3057" i="34"/>
  <c r="W3057" i="34"/>
  <c r="Y3057" i="34"/>
  <c r="Z3057" i="34"/>
  <c r="N3058" i="34"/>
  <c r="O3058" i="34"/>
  <c r="S3058" i="34"/>
  <c r="T3058" i="34"/>
  <c r="U3058" i="34"/>
  <c r="W3058" i="34"/>
  <c r="Y3058" i="34"/>
  <c r="Z3058" i="34"/>
  <c r="N3059" i="34"/>
  <c r="O3059" i="34"/>
  <c r="S3059" i="34"/>
  <c r="T3059" i="34"/>
  <c r="U3059" i="34"/>
  <c r="W3059" i="34"/>
  <c r="Y3059" i="34"/>
  <c r="Z3059" i="34"/>
  <c r="N3060" i="34"/>
  <c r="O3060" i="34"/>
  <c r="S3060" i="34"/>
  <c r="T3060" i="34"/>
  <c r="U3060" i="34"/>
  <c r="W3060" i="34"/>
  <c r="Y3060" i="34"/>
  <c r="Z3060" i="34"/>
  <c r="N3061" i="34"/>
  <c r="O3061" i="34"/>
  <c r="S3061" i="34"/>
  <c r="T3061" i="34"/>
  <c r="U3061" i="34"/>
  <c r="W3061" i="34"/>
  <c r="Y3061" i="34"/>
  <c r="Z3061" i="34"/>
  <c r="N3062" i="34"/>
  <c r="O3062" i="34"/>
  <c r="S3062" i="34"/>
  <c r="T3062" i="34"/>
  <c r="U3062" i="34"/>
  <c r="W3062" i="34"/>
  <c r="Y3062" i="34"/>
  <c r="Z3062" i="34"/>
  <c r="N3063" i="34"/>
  <c r="O3063" i="34"/>
  <c r="S3063" i="34"/>
  <c r="T3063" i="34"/>
  <c r="U3063" i="34"/>
  <c r="W3063" i="34"/>
  <c r="Y3063" i="34"/>
  <c r="Z3063" i="34"/>
  <c r="N3064" i="34"/>
  <c r="O3064" i="34"/>
  <c r="S3064" i="34"/>
  <c r="T3064" i="34"/>
  <c r="U3064" i="34"/>
  <c r="W3064" i="34"/>
  <c r="Y3064" i="34"/>
  <c r="Z3064" i="34"/>
  <c r="N3065" i="34"/>
  <c r="O3065" i="34"/>
  <c r="S3065" i="34"/>
  <c r="T3065" i="34"/>
  <c r="U3065" i="34"/>
  <c r="W3065" i="34"/>
  <c r="Y3065" i="34"/>
  <c r="Z3065" i="34"/>
  <c r="N3066" i="34"/>
  <c r="O3066" i="34"/>
  <c r="S3066" i="34"/>
  <c r="T3066" i="34"/>
  <c r="U3066" i="34"/>
  <c r="W3066" i="34"/>
  <c r="Y3066" i="34"/>
  <c r="Z3066" i="34"/>
  <c r="N3067" i="34"/>
  <c r="O3067" i="34"/>
  <c r="S3067" i="34"/>
  <c r="T3067" i="34"/>
  <c r="U3067" i="34"/>
  <c r="W3067" i="34"/>
  <c r="Y3067" i="34"/>
  <c r="Z3067" i="34"/>
  <c r="N3068" i="34"/>
  <c r="O3068" i="34"/>
  <c r="S3068" i="34"/>
  <c r="T3068" i="34"/>
  <c r="U3068" i="34"/>
  <c r="W3068" i="34"/>
  <c r="Y3068" i="34"/>
  <c r="Z3068" i="34"/>
  <c r="N3069" i="34"/>
  <c r="O3069" i="34"/>
  <c r="S3069" i="34"/>
  <c r="T3069" i="34"/>
  <c r="U3069" i="34"/>
  <c r="W3069" i="34"/>
  <c r="Y3069" i="34"/>
  <c r="Z3069" i="34"/>
  <c r="N3070" i="34"/>
  <c r="O3070" i="34"/>
  <c r="S3070" i="34"/>
  <c r="T3070" i="34"/>
  <c r="U3070" i="34"/>
  <c r="W3070" i="34"/>
  <c r="Y3070" i="34"/>
  <c r="Z3070" i="34"/>
  <c r="N3071" i="34"/>
  <c r="O3071" i="34"/>
  <c r="S3071" i="34"/>
  <c r="T3071" i="34"/>
  <c r="U3071" i="34"/>
  <c r="W3071" i="34"/>
  <c r="Y3071" i="34"/>
  <c r="Z3071" i="34"/>
  <c r="N3072" i="34"/>
  <c r="O3072" i="34"/>
  <c r="S3072" i="34"/>
  <c r="T3072" i="34"/>
  <c r="U3072" i="34"/>
  <c r="W3072" i="34"/>
  <c r="Y3072" i="34"/>
  <c r="Z3072" i="34"/>
  <c r="N3073" i="34"/>
  <c r="O3073" i="34"/>
  <c r="S3073" i="34"/>
  <c r="T3073" i="34"/>
  <c r="U3073" i="34"/>
  <c r="W3073" i="34"/>
  <c r="Y3073" i="34"/>
  <c r="Z3073" i="34"/>
  <c r="N3074" i="34"/>
  <c r="O3074" i="34"/>
  <c r="S3074" i="34"/>
  <c r="T3074" i="34"/>
  <c r="U3074" i="34"/>
  <c r="W3074" i="34"/>
  <c r="Y3074" i="34"/>
  <c r="Z3074" i="34"/>
  <c r="N3075" i="34"/>
  <c r="O3075" i="34"/>
  <c r="S3075" i="34"/>
  <c r="T3075" i="34"/>
  <c r="U3075" i="34"/>
  <c r="W3075" i="34"/>
  <c r="Y3075" i="34"/>
  <c r="Z3075" i="34"/>
  <c r="N3076" i="34"/>
  <c r="O3076" i="34"/>
  <c r="S3076" i="34"/>
  <c r="T3076" i="34"/>
  <c r="U3076" i="34"/>
  <c r="W3076" i="34"/>
  <c r="Y3076" i="34"/>
  <c r="Z3076" i="34"/>
  <c r="N3077" i="34"/>
  <c r="O3077" i="34"/>
  <c r="S3077" i="34"/>
  <c r="T3077" i="34"/>
  <c r="U3077" i="34"/>
  <c r="W3077" i="34"/>
  <c r="Y3077" i="34"/>
  <c r="Z3077" i="34"/>
  <c r="N3078" i="34"/>
  <c r="O3078" i="34"/>
  <c r="S3078" i="34"/>
  <c r="T3078" i="34"/>
  <c r="U3078" i="34"/>
  <c r="W3078" i="34"/>
  <c r="Y3078" i="34"/>
  <c r="Z3078" i="34"/>
  <c r="N3079" i="34"/>
  <c r="O3079" i="34"/>
  <c r="S3079" i="34"/>
  <c r="T3079" i="34"/>
  <c r="U3079" i="34"/>
  <c r="W3079" i="34"/>
  <c r="Y3079" i="34"/>
  <c r="Z3079" i="34"/>
  <c r="N3080" i="34"/>
  <c r="O3080" i="34"/>
  <c r="S3080" i="34"/>
  <c r="T3080" i="34"/>
  <c r="U3080" i="34"/>
  <c r="W3080" i="34"/>
  <c r="Y3080" i="34"/>
  <c r="Z3080" i="34"/>
  <c r="N3081" i="34"/>
  <c r="O3081" i="34"/>
  <c r="S3081" i="34"/>
  <c r="T3081" i="34"/>
  <c r="U3081" i="34"/>
  <c r="W3081" i="34"/>
  <c r="Y3081" i="34"/>
  <c r="Z3081" i="34"/>
  <c r="N3082" i="34"/>
  <c r="O3082" i="34"/>
  <c r="S3082" i="34"/>
  <c r="T3082" i="34"/>
  <c r="U3082" i="34"/>
  <c r="W3082" i="34"/>
  <c r="Y3082" i="34"/>
  <c r="Z3082" i="34"/>
  <c r="N3083" i="34"/>
  <c r="O3083" i="34"/>
  <c r="S3083" i="34"/>
  <c r="T3083" i="34"/>
  <c r="U3083" i="34"/>
  <c r="W3083" i="34"/>
  <c r="Y3083" i="34"/>
  <c r="Z3083" i="34"/>
  <c r="N3084" i="34"/>
  <c r="O3084" i="34"/>
  <c r="S3084" i="34"/>
  <c r="T3084" i="34"/>
  <c r="U3084" i="34"/>
  <c r="W3084" i="34"/>
  <c r="Y3084" i="34"/>
  <c r="Z3084" i="34"/>
  <c r="N3085" i="34"/>
  <c r="O3085" i="34"/>
  <c r="S3085" i="34"/>
  <c r="T3085" i="34"/>
  <c r="U3085" i="34"/>
  <c r="W3085" i="34"/>
  <c r="Y3085" i="34"/>
  <c r="Z3085" i="34"/>
  <c r="N3086" i="34"/>
  <c r="O3086" i="34"/>
  <c r="S3086" i="34"/>
  <c r="T3086" i="34"/>
  <c r="U3086" i="34"/>
  <c r="W3086" i="34"/>
  <c r="Y3086" i="34"/>
  <c r="Z3086" i="34"/>
  <c r="N3087" i="34"/>
  <c r="O3087" i="34"/>
  <c r="S3087" i="34"/>
  <c r="T3087" i="34"/>
  <c r="U3087" i="34"/>
  <c r="W3087" i="34"/>
  <c r="Y3087" i="34"/>
  <c r="Z3087" i="34"/>
  <c r="N3088" i="34"/>
  <c r="O3088" i="34"/>
  <c r="S3088" i="34"/>
  <c r="T3088" i="34"/>
  <c r="U3088" i="34"/>
  <c r="W3088" i="34"/>
  <c r="Y3088" i="34"/>
  <c r="Z3088" i="34"/>
  <c r="N3089" i="34"/>
  <c r="O3089" i="34"/>
  <c r="S3089" i="34"/>
  <c r="T3089" i="34"/>
  <c r="U3089" i="34"/>
  <c r="W3089" i="34"/>
  <c r="Y3089" i="34"/>
  <c r="Z3089" i="34"/>
  <c r="N3090" i="34"/>
  <c r="O3090" i="34"/>
  <c r="S3090" i="34"/>
  <c r="T3090" i="34"/>
  <c r="U3090" i="34"/>
  <c r="W3090" i="34"/>
  <c r="Y3090" i="34"/>
  <c r="Z3090" i="34"/>
  <c r="N3091" i="34"/>
  <c r="O3091" i="34"/>
  <c r="S3091" i="34"/>
  <c r="T3091" i="34"/>
  <c r="U3091" i="34"/>
  <c r="W3091" i="34"/>
  <c r="Y3091" i="34"/>
  <c r="Z3091" i="34"/>
  <c r="N3092" i="34"/>
  <c r="O3092" i="34"/>
  <c r="S3092" i="34"/>
  <c r="T3092" i="34"/>
  <c r="U3092" i="34"/>
  <c r="W3092" i="34"/>
  <c r="Y3092" i="34"/>
  <c r="Z3092" i="34"/>
  <c r="N3093" i="34"/>
  <c r="O3093" i="34"/>
  <c r="S3093" i="34"/>
  <c r="T3093" i="34"/>
  <c r="U3093" i="34"/>
  <c r="W3093" i="34"/>
  <c r="Y3093" i="34"/>
  <c r="Z3093" i="34"/>
  <c r="N3094" i="34"/>
  <c r="O3094" i="34"/>
  <c r="S3094" i="34"/>
  <c r="T3094" i="34"/>
  <c r="U3094" i="34"/>
  <c r="W3094" i="34"/>
  <c r="Y3094" i="34"/>
  <c r="Z3094" i="34"/>
  <c r="N3095" i="34"/>
  <c r="O3095" i="34"/>
  <c r="S3095" i="34"/>
  <c r="T3095" i="34"/>
  <c r="U3095" i="34"/>
  <c r="W3095" i="34"/>
  <c r="Y3095" i="34"/>
  <c r="Z3095" i="34"/>
  <c r="N3096" i="34"/>
  <c r="O3096" i="34"/>
  <c r="S3096" i="34"/>
  <c r="T3096" i="34"/>
  <c r="U3096" i="34"/>
  <c r="W3096" i="34"/>
  <c r="Y3096" i="34"/>
  <c r="Z3096" i="34"/>
  <c r="N3097" i="34"/>
  <c r="O3097" i="34"/>
  <c r="S3097" i="34"/>
  <c r="T3097" i="34"/>
  <c r="U3097" i="34"/>
  <c r="W3097" i="34"/>
  <c r="Y3097" i="34"/>
  <c r="Z3097" i="34"/>
  <c r="N3098" i="34"/>
  <c r="O3098" i="34"/>
  <c r="S3098" i="34"/>
  <c r="T3098" i="34"/>
  <c r="U3098" i="34"/>
  <c r="W3098" i="34"/>
  <c r="Y3098" i="34"/>
  <c r="Z3098" i="34"/>
  <c r="N3099" i="34"/>
  <c r="O3099" i="34"/>
  <c r="S3099" i="34"/>
  <c r="T3099" i="34"/>
  <c r="U3099" i="34"/>
  <c r="W3099" i="34"/>
  <c r="Y3099" i="34"/>
  <c r="Z3099" i="34"/>
  <c r="N3100" i="34"/>
  <c r="O3100" i="34"/>
  <c r="S3100" i="34"/>
  <c r="T3100" i="34"/>
  <c r="U3100" i="34"/>
  <c r="W3100" i="34"/>
  <c r="Y3100" i="34"/>
  <c r="Z3100" i="34"/>
  <c r="N3101" i="34"/>
  <c r="O3101" i="34"/>
  <c r="S3101" i="34"/>
  <c r="T3101" i="34"/>
  <c r="U3101" i="34"/>
  <c r="W3101" i="34"/>
  <c r="Y3101" i="34"/>
  <c r="Z3101" i="34"/>
  <c r="N3102" i="34"/>
  <c r="O3102" i="34"/>
  <c r="S3102" i="34"/>
  <c r="T3102" i="34"/>
  <c r="U3102" i="34"/>
  <c r="W3102" i="34"/>
  <c r="Y3102" i="34"/>
  <c r="Z3102" i="34"/>
  <c r="N3103" i="34"/>
  <c r="O3103" i="34"/>
  <c r="S3103" i="34"/>
  <c r="T3103" i="34"/>
  <c r="U3103" i="34"/>
  <c r="W3103" i="34"/>
  <c r="Y3103" i="34"/>
  <c r="Z3103" i="34"/>
  <c r="N3104" i="34"/>
  <c r="O3104" i="34"/>
  <c r="S3104" i="34"/>
  <c r="T3104" i="34"/>
  <c r="U3104" i="34"/>
  <c r="W3104" i="34"/>
  <c r="Y3104" i="34"/>
  <c r="Z3104" i="34"/>
  <c r="N3105" i="34"/>
  <c r="O3105" i="34"/>
  <c r="S3105" i="34"/>
  <c r="T3105" i="34"/>
  <c r="U3105" i="34"/>
  <c r="W3105" i="34"/>
  <c r="Y3105" i="34"/>
  <c r="Z3105" i="34"/>
  <c r="N3106" i="34"/>
  <c r="O3106" i="34"/>
  <c r="S3106" i="34"/>
  <c r="T3106" i="34"/>
  <c r="U3106" i="34"/>
  <c r="W3106" i="34"/>
  <c r="Y3106" i="34"/>
  <c r="Z3106" i="34"/>
  <c r="N3107" i="34"/>
  <c r="O3107" i="34"/>
  <c r="S3107" i="34"/>
  <c r="T3107" i="34"/>
  <c r="U3107" i="34"/>
  <c r="W3107" i="34"/>
  <c r="Y3107" i="34"/>
  <c r="Z3107" i="34"/>
  <c r="N3108" i="34"/>
  <c r="O3108" i="34"/>
  <c r="S3108" i="34"/>
  <c r="T3108" i="34"/>
  <c r="U3108" i="34"/>
  <c r="W3108" i="34"/>
  <c r="Y3108" i="34"/>
  <c r="Z3108" i="34"/>
  <c r="N3109" i="34"/>
  <c r="O3109" i="34"/>
  <c r="S3109" i="34"/>
  <c r="T3109" i="34"/>
  <c r="U3109" i="34"/>
  <c r="W3109" i="34"/>
  <c r="Y3109" i="34"/>
  <c r="Z3109" i="34"/>
  <c r="N3110" i="34"/>
  <c r="O3110" i="34"/>
  <c r="S3110" i="34"/>
  <c r="T3110" i="34"/>
  <c r="U3110" i="34"/>
  <c r="W3110" i="34"/>
  <c r="Y3110" i="34"/>
  <c r="Z3110" i="34"/>
  <c r="N3111" i="34"/>
  <c r="O3111" i="34"/>
  <c r="S3111" i="34"/>
  <c r="T3111" i="34"/>
  <c r="U3111" i="34"/>
  <c r="W3111" i="34"/>
  <c r="Y3111" i="34"/>
  <c r="Z3111" i="34"/>
  <c r="N3112" i="34"/>
  <c r="O3112" i="34"/>
  <c r="S3112" i="34"/>
  <c r="T3112" i="34"/>
  <c r="U3112" i="34"/>
  <c r="W3112" i="34"/>
  <c r="Y3112" i="34"/>
  <c r="Z3112" i="34"/>
  <c r="N3113" i="34"/>
  <c r="O3113" i="34"/>
  <c r="S3113" i="34"/>
  <c r="T3113" i="34"/>
  <c r="U3113" i="34"/>
  <c r="W3113" i="34"/>
  <c r="Y3113" i="34"/>
  <c r="Z3113" i="34"/>
  <c r="N3114" i="34"/>
  <c r="O3114" i="34"/>
  <c r="S3114" i="34"/>
  <c r="T3114" i="34"/>
  <c r="U3114" i="34"/>
  <c r="W3114" i="34"/>
  <c r="Y3114" i="34"/>
  <c r="Z3114" i="34"/>
  <c r="N3115" i="34"/>
  <c r="O3115" i="34"/>
  <c r="S3115" i="34"/>
  <c r="T3115" i="34"/>
  <c r="U3115" i="34"/>
  <c r="W3115" i="34"/>
  <c r="Y3115" i="34"/>
  <c r="Z3115" i="34"/>
  <c r="N3116" i="34"/>
  <c r="O3116" i="34"/>
  <c r="S3116" i="34"/>
  <c r="T3116" i="34"/>
  <c r="U3116" i="34"/>
  <c r="W3116" i="34"/>
  <c r="Y3116" i="34"/>
  <c r="Z3116" i="34"/>
  <c r="N3117" i="34"/>
  <c r="O3117" i="34"/>
  <c r="S3117" i="34"/>
  <c r="T3117" i="34"/>
  <c r="U3117" i="34"/>
  <c r="W3117" i="34"/>
  <c r="Y3117" i="34"/>
  <c r="Z3117" i="34"/>
  <c r="N3118" i="34"/>
  <c r="O3118" i="34"/>
  <c r="S3118" i="34"/>
  <c r="T3118" i="34"/>
  <c r="U3118" i="34"/>
  <c r="W3118" i="34"/>
  <c r="Y3118" i="34"/>
  <c r="Z3118" i="34"/>
  <c r="N3119" i="34"/>
  <c r="O3119" i="34"/>
  <c r="S3119" i="34"/>
  <c r="T3119" i="34"/>
  <c r="U3119" i="34"/>
  <c r="W3119" i="34"/>
  <c r="Y3119" i="34"/>
  <c r="Z3119" i="34"/>
  <c r="N3120" i="34"/>
  <c r="O3120" i="34"/>
  <c r="S3120" i="34"/>
  <c r="T3120" i="34"/>
  <c r="U3120" i="34"/>
  <c r="W3120" i="34"/>
  <c r="Y3120" i="34"/>
  <c r="Z3120" i="34"/>
  <c r="N3121" i="34"/>
  <c r="O3121" i="34"/>
  <c r="S3121" i="34"/>
  <c r="T3121" i="34"/>
  <c r="U3121" i="34"/>
  <c r="W3121" i="34"/>
  <c r="Y3121" i="34"/>
  <c r="Z3121" i="34"/>
  <c r="N3122" i="34"/>
  <c r="O3122" i="34"/>
  <c r="S3122" i="34"/>
  <c r="T3122" i="34"/>
  <c r="U3122" i="34"/>
  <c r="W3122" i="34"/>
  <c r="Y3122" i="34"/>
  <c r="Z3122" i="34"/>
  <c r="N3123" i="34"/>
  <c r="O3123" i="34"/>
  <c r="S3123" i="34"/>
  <c r="T3123" i="34"/>
  <c r="U3123" i="34"/>
  <c r="W3123" i="34"/>
  <c r="Y3123" i="34"/>
  <c r="Z3123" i="34"/>
  <c r="N3124" i="34"/>
  <c r="O3124" i="34"/>
  <c r="S3124" i="34"/>
  <c r="T3124" i="34"/>
  <c r="U3124" i="34"/>
  <c r="W3124" i="34"/>
  <c r="Y3124" i="34"/>
  <c r="Z3124" i="34"/>
  <c r="N3125" i="34"/>
  <c r="O3125" i="34"/>
  <c r="S3125" i="34"/>
  <c r="T3125" i="34"/>
  <c r="U3125" i="34"/>
  <c r="W3125" i="34"/>
  <c r="Y3125" i="34"/>
  <c r="Z3125" i="34"/>
  <c r="N3126" i="34"/>
  <c r="O3126" i="34"/>
  <c r="S3126" i="34"/>
  <c r="T3126" i="34"/>
  <c r="U3126" i="34"/>
  <c r="W3126" i="34"/>
  <c r="Y3126" i="34"/>
  <c r="Z3126" i="34"/>
  <c r="N3127" i="34"/>
  <c r="O3127" i="34"/>
  <c r="S3127" i="34"/>
  <c r="T3127" i="34"/>
  <c r="U3127" i="34"/>
  <c r="W3127" i="34"/>
  <c r="Y3127" i="34"/>
  <c r="Z3127" i="34"/>
  <c r="N3128" i="34"/>
  <c r="O3128" i="34"/>
  <c r="S3128" i="34"/>
  <c r="T3128" i="34"/>
  <c r="U3128" i="34"/>
  <c r="W3128" i="34"/>
  <c r="Y3128" i="34"/>
  <c r="Z3128" i="34"/>
  <c r="N3129" i="34"/>
  <c r="O3129" i="34"/>
  <c r="S3129" i="34"/>
  <c r="T3129" i="34"/>
  <c r="U3129" i="34"/>
  <c r="W3129" i="34"/>
  <c r="Y3129" i="34"/>
  <c r="Z3129" i="34"/>
  <c r="N3130" i="34"/>
  <c r="O3130" i="34"/>
  <c r="S3130" i="34"/>
  <c r="T3130" i="34"/>
  <c r="U3130" i="34"/>
  <c r="W3130" i="34"/>
  <c r="Y3130" i="34"/>
  <c r="Z3130" i="34"/>
  <c r="N3131" i="34"/>
  <c r="O3131" i="34"/>
  <c r="S3131" i="34"/>
  <c r="T3131" i="34"/>
  <c r="U3131" i="34"/>
  <c r="W3131" i="34"/>
  <c r="Y3131" i="34"/>
  <c r="Z3131" i="34"/>
  <c r="N3132" i="34"/>
  <c r="O3132" i="34"/>
  <c r="S3132" i="34"/>
  <c r="T3132" i="34"/>
  <c r="U3132" i="34"/>
  <c r="W3132" i="34"/>
  <c r="Y3132" i="34"/>
  <c r="Z3132" i="34"/>
  <c r="N3133" i="34"/>
  <c r="O3133" i="34"/>
  <c r="S3133" i="34"/>
  <c r="T3133" i="34"/>
  <c r="U3133" i="34"/>
  <c r="W3133" i="34"/>
  <c r="Y3133" i="34"/>
  <c r="Z3133" i="34"/>
  <c r="N3134" i="34"/>
  <c r="O3134" i="34"/>
  <c r="S3134" i="34"/>
  <c r="T3134" i="34"/>
  <c r="U3134" i="34"/>
  <c r="W3134" i="34"/>
  <c r="Y3134" i="34"/>
  <c r="Z3134" i="34"/>
  <c r="N3135" i="34"/>
  <c r="O3135" i="34"/>
  <c r="S3135" i="34"/>
  <c r="T3135" i="34"/>
  <c r="U3135" i="34"/>
  <c r="W3135" i="34"/>
  <c r="Y3135" i="34"/>
  <c r="Z3135" i="34"/>
  <c r="N3136" i="34"/>
  <c r="O3136" i="34"/>
  <c r="S3136" i="34"/>
  <c r="T3136" i="34"/>
  <c r="U3136" i="34"/>
  <c r="W3136" i="34"/>
  <c r="Y3136" i="34"/>
  <c r="Z3136" i="34"/>
  <c r="N3137" i="34"/>
  <c r="O3137" i="34"/>
  <c r="S3137" i="34"/>
  <c r="T3137" i="34"/>
  <c r="U3137" i="34"/>
  <c r="W3137" i="34"/>
  <c r="Y3137" i="34"/>
  <c r="Z3137" i="34"/>
  <c r="N3138" i="34"/>
  <c r="O3138" i="34"/>
  <c r="S3138" i="34"/>
  <c r="T3138" i="34"/>
  <c r="U3138" i="34"/>
  <c r="W3138" i="34"/>
  <c r="Y3138" i="34"/>
  <c r="Z3138" i="34"/>
  <c r="N3139" i="34"/>
  <c r="O3139" i="34"/>
  <c r="S3139" i="34"/>
  <c r="T3139" i="34"/>
  <c r="U3139" i="34"/>
  <c r="W3139" i="34"/>
  <c r="Y3139" i="34"/>
  <c r="Z3139" i="34"/>
  <c r="N3140" i="34"/>
  <c r="O3140" i="34"/>
  <c r="S3140" i="34"/>
  <c r="T3140" i="34"/>
  <c r="U3140" i="34"/>
  <c r="W3140" i="34"/>
  <c r="Y3140" i="34"/>
  <c r="Z3140" i="34"/>
  <c r="N3141" i="34"/>
  <c r="O3141" i="34"/>
  <c r="S3141" i="34"/>
  <c r="T3141" i="34"/>
  <c r="U3141" i="34"/>
  <c r="W3141" i="34"/>
  <c r="Y3141" i="34"/>
  <c r="Z3141" i="34"/>
  <c r="N3142" i="34"/>
  <c r="O3142" i="34"/>
  <c r="S3142" i="34"/>
  <c r="T3142" i="34"/>
  <c r="U3142" i="34"/>
  <c r="W3142" i="34"/>
  <c r="Y3142" i="34"/>
  <c r="Z3142" i="34"/>
  <c r="N3143" i="34"/>
  <c r="O3143" i="34"/>
  <c r="S3143" i="34"/>
  <c r="T3143" i="34"/>
  <c r="U3143" i="34"/>
  <c r="W3143" i="34"/>
  <c r="Y3143" i="34"/>
  <c r="Z3143" i="34"/>
  <c r="N3144" i="34"/>
  <c r="O3144" i="34"/>
  <c r="S3144" i="34"/>
  <c r="T3144" i="34"/>
  <c r="U3144" i="34"/>
  <c r="W3144" i="34"/>
  <c r="Y3144" i="34"/>
  <c r="Z3144" i="34"/>
  <c r="N3145" i="34"/>
  <c r="O3145" i="34"/>
  <c r="S3145" i="34"/>
  <c r="T3145" i="34"/>
  <c r="U3145" i="34"/>
  <c r="W3145" i="34"/>
  <c r="Y3145" i="34"/>
  <c r="Z3145" i="34"/>
  <c r="N3146" i="34"/>
  <c r="O3146" i="34"/>
  <c r="S3146" i="34"/>
  <c r="T3146" i="34"/>
  <c r="U3146" i="34"/>
  <c r="W3146" i="34"/>
  <c r="Y3146" i="34"/>
  <c r="Z3146" i="34"/>
  <c r="N3147" i="34"/>
  <c r="O3147" i="34"/>
  <c r="S3147" i="34"/>
  <c r="T3147" i="34"/>
  <c r="U3147" i="34"/>
  <c r="W3147" i="34"/>
  <c r="Y3147" i="34"/>
  <c r="Z3147" i="34"/>
  <c r="N3148" i="34"/>
  <c r="O3148" i="34"/>
  <c r="S3148" i="34"/>
  <c r="T3148" i="34"/>
  <c r="U3148" i="34"/>
  <c r="W3148" i="34"/>
  <c r="Y3148" i="34"/>
  <c r="Z3148" i="34"/>
  <c r="N3149" i="34"/>
  <c r="O3149" i="34"/>
  <c r="S3149" i="34"/>
  <c r="T3149" i="34"/>
  <c r="U3149" i="34"/>
  <c r="W3149" i="34"/>
  <c r="Y3149" i="34"/>
  <c r="Z3149" i="34"/>
  <c r="N3150" i="34"/>
  <c r="O3150" i="34"/>
  <c r="S3150" i="34"/>
  <c r="T3150" i="34"/>
  <c r="U3150" i="34"/>
  <c r="W3150" i="34"/>
  <c r="Y3150" i="34"/>
  <c r="Z3150" i="34"/>
  <c r="N3151" i="34"/>
  <c r="O3151" i="34"/>
  <c r="S3151" i="34"/>
  <c r="T3151" i="34"/>
  <c r="U3151" i="34"/>
  <c r="W3151" i="34"/>
  <c r="Y3151" i="34"/>
  <c r="Z3151" i="34"/>
  <c r="N3152" i="34"/>
  <c r="O3152" i="34"/>
  <c r="S3152" i="34"/>
  <c r="T3152" i="34"/>
  <c r="U3152" i="34"/>
  <c r="W3152" i="34"/>
  <c r="Y3152" i="34"/>
  <c r="Z3152" i="34"/>
  <c r="N3153" i="34"/>
  <c r="O3153" i="34"/>
  <c r="S3153" i="34"/>
  <c r="T3153" i="34"/>
  <c r="U3153" i="34"/>
  <c r="W3153" i="34"/>
  <c r="Y3153" i="34"/>
  <c r="Z3153" i="34"/>
  <c r="N3154" i="34"/>
  <c r="O3154" i="34"/>
  <c r="S3154" i="34"/>
  <c r="T3154" i="34"/>
  <c r="U3154" i="34"/>
  <c r="W3154" i="34"/>
  <c r="Y3154" i="34"/>
  <c r="Z3154" i="34"/>
  <c r="N3155" i="34"/>
  <c r="O3155" i="34"/>
  <c r="S3155" i="34"/>
  <c r="T3155" i="34"/>
  <c r="U3155" i="34"/>
  <c r="W3155" i="34"/>
  <c r="Y3155" i="34"/>
  <c r="Z3155" i="34"/>
  <c r="N3156" i="34"/>
  <c r="O3156" i="34"/>
  <c r="S3156" i="34"/>
  <c r="T3156" i="34"/>
  <c r="U3156" i="34"/>
  <c r="W3156" i="34"/>
  <c r="Y3156" i="34"/>
  <c r="Z3156" i="34"/>
  <c r="N3157" i="34"/>
  <c r="O3157" i="34"/>
  <c r="S3157" i="34"/>
  <c r="T3157" i="34"/>
  <c r="U3157" i="34"/>
  <c r="W3157" i="34"/>
  <c r="Y3157" i="34"/>
  <c r="Z3157" i="34"/>
  <c r="N3158" i="34"/>
  <c r="O3158" i="34"/>
  <c r="S3158" i="34"/>
  <c r="T3158" i="34"/>
  <c r="U3158" i="34"/>
  <c r="W3158" i="34"/>
  <c r="Y3158" i="34"/>
  <c r="Z3158" i="34"/>
  <c r="N3159" i="34"/>
  <c r="O3159" i="34"/>
  <c r="S3159" i="34"/>
  <c r="T3159" i="34"/>
  <c r="U3159" i="34"/>
  <c r="W3159" i="34"/>
  <c r="Y3159" i="34"/>
  <c r="Z3159" i="34"/>
  <c r="N3160" i="34"/>
  <c r="O3160" i="34"/>
  <c r="S3160" i="34"/>
  <c r="T3160" i="34"/>
  <c r="U3160" i="34"/>
  <c r="W3160" i="34"/>
  <c r="Y3160" i="34"/>
  <c r="Z3160" i="34"/>
  <c r="N3161" i="34"/>
  <c r="O3161" i="34"/>
  <c r="S3161" i="34"/>
  <c r="T3161" i="34"/>
  <c r="U3161" i="34"/>
  <c r="W3161" i="34"/>
  <c r="Y3161" i="34"/>
  <c r="Z3161" i="34"/>
  <c r="N3162" i="34"/>
  <c r="O3162" i="34"/>
  <c r="S3162" i="34"/>
  <c r="T3162" i="34"/>
  <c r="U3162" i="34"/>
  <c r="W3162" i="34"/>
  <c r="Y3162" i="34"/>
  <c r="Z3162" i="34"/>
  <c r="N3163" i="34"/>
  <c r="O3163" i="34"/>
  <c r="S3163" i="34"/>
  <c r="T3163" i="34"/>
  <c r="U3163" i="34"/>
  <c r="W3163" i="34"/>
  <c r="Y3163" i="34"/>
  <c r="Z3163" i="34"/>
  <c r="N3164" i="34"/>
  <c r="O3164" i="34"/>
  <c r="S3164" i="34"/>
  <c r="T3164" i="34"/>
  <c r="U3164" i="34"/>
  <c r="W3164" i="34"/>
  <c r="Y3164" i="34"/>
  <c r="Z3164" i="34"/>
  <c r="N3165" i="34"/>
  <c r="O3165" i="34"/>
  <c r="S3165" i="34"/>
  <c r="T3165" i="34"/>
  <c r="U3165" i="34"/>
  <c r="W3165" i="34"/>
  <c r="Y3165" i="34"/>
  <c r="Z3165" i="34"/>
  <c r="N3166" i="34"/>
  <c r="O3166" i="34"/>
  <c r="S3166" i="34"/>
  <c r="T3166" i="34"/>
  <c r="U3166" i="34"/>
  <c r="W3166" i="34"/>
  <c r="Y3166" i="34"/>
  <c r="Z3166" i="34"/>
  <c r="N3167" i="34"/>
  <c r="O3167" i="34"/>
  <c r="S3167" i="34"/>
  <c r="T3167" i="34"/>
  <c r="U3167" i="34"/>
  <c r="W3167" i="34"/>
  <c r="Y3167" i="34"/>
  <c r="Z3167" i="34"/>
  <c r="N3168" i="34"/>
  <c r="O3168" i="34"/>
  <c r="S3168" i="34"/>
  <c r="T3168" i="34"/>
  <c r="U3168" i="34"/>
  <c r="W3168" i="34"/>
  <c r="Y3168" i="34"/>
  <c r="Z3168" i="34"/>
  <c r="N3169" i="34"/>
  <c r="O3169" i="34"/>
  <c r="S3169" i="34"/>
  <c r="T3169" i="34"/>
  <c r="U3169" i="34"/>
  <c r="W3169" i="34"/>
  <c r="Y3169" i="34"/>
  <c r="Z3169" i="34"/>
  <c r="N3170" i="34"/>
  <c r="O3170" i="34"/>
  <c r="S3170" i="34"/>
  <c r="T3170" i="34"/>
  <c r="U3170" i="34"/>
  <c r="W3170" i="34"/>
  <c r="Y3170" i="34"/>
  <c r="Z3170" i="34"/>
  <c r="N3171" i="34"/>
  <c r="O3171" i="34"/>
  <c r="S3171" i="34"/>
  <c r="T3171" i="34"/>
  <c r="U3171" i="34"/>
  <c r="W3171" i="34"/>
  <c r="Y3171" i="34"/>
  <c r="Z3171" i="34"/>
  <c r="N3172" i="34"/>
  <c r="O3172" i="34"/>
  <c r="S3172" i="34"/>
  <c r="T3172" i="34"/>
  <c r="U3172" i="34"/>
  <c r="W3172" i="34"/>
  <c r="Y3172" i="34"/>
  <c r="Z3172" i="34"/>
  <c r="N3173" i="34"/>
  <c r="O3173" i="34"/>
  <c r="S3173" i="34"/>
  <c r="T3173" i="34"/>
  <c r="U3173" i="34"/>
  <c r="W3173" i="34"/>
  <c r="Y3173" i="34"/>
  <c r="Z3173" i="34"/>
  <c r="N3174" i="34"/>
  <c r="O3174" i="34"/>
  <c r="S3174" i="34"/>
  <c r="T3174" i="34"/>
  <c r="U3174" i="34"/>
  <c r="W3174" i="34"/>
  <c r="Y3174" i="34"/>
  <c r="Z3174" i="34"/>
  <c r="N3175" i="34"/>
  <c r="O3175" i="34"/>
  <c r="S3175" i="34"/>
  <c r="T3175" i="34"/>
  <c r="U3175" i="34"/>
  <c r="W3175" i="34"/>
  <c r="Y3175" i="34"/>
  <c r="Z3175" i="34"/>
  <c r="N3176" i="34"/>
  <c r="O3176" i="34"/>
  <c r="S3176" i="34"/>
  <c r="T3176" i="34"/>
  <c r="U3176" i="34"/>
  <c r="W3176" i="34"/>
  <c r="Y3176" i="34"/>
  <c r="Z3176" i="34"/>
  <c r="N3177" i="34"/>
  <c r="O3177" i="34"/>
  <c r="S3177" i="34"/>
  <c r="T3177" i="34"/>
  <c r="U3177" i="34"/>
  <c r="W3177" i="34"/>
  <c r="Y3177" i="34"/>
  <c r="Z3177" i="34"/>
  <c r="N3178" i="34"/>
  <c r="O3178" i="34"/>
  <c r="S3178" i="34"/>
  <c r="T3178" i="34"/>
  <c r="U3178" i="34"/>
  <c r="W3178" i="34"/>
  <c r="Y3178" i="34"/>
  <c r="Z3178" i="34"/>
  <c r="N3179" i="34"/>
  <c r="O3179" i="34"/>
  <c r="S3179" i="34"/>
  <c r="T3179" i="34"/>
  <c r="U3179" i="34"/>
  <c r="W3179" i="34"/>
  <c r="Y3179" i="34"/>
  <c r="Z3179" i="34"/>
  <c r="N3180" i="34"/>
  <c r="O3180" i="34"/>
  <c r="S3180" i="34"/>
  <c r="T3180" i="34"/>
  <c r="U3180" i="34"/>
  <c r="W3180" i="34"/>
  <c r="Y3180" i="34"/>
  <c r="Z3180" i="34"/>
  <c r="N3181" i="34"/>
  <c r="O3181" i="34"/>
  <c r="S3181" i="34"/>
  <c r="T3181" i="34"/>
  <c r="U3181" i="34"/>
  <c r="W3181" i="34"/>
  <c r="Y3181" i="34"/>
  <c r="Z3181" i="34"/>
  <c r="N3182" i="34"/>
  <c r="O3182" i="34"/>
  <c r="S3182" i="34"/>
  <c r="T3182" i="34"/>
  <c r="U3182" i="34"/>
  <c r="W3182" i="34"/>
  <c r="Y3182" i="34"/>
  <c r="Z3182" i="34"/>
  <c r="N3183" i="34"/>
  <c r="O3183" i="34"/>
  <c r="S3183" i="34"/>
  <c r="T3183" i="34"/>
  <c r="U3183" i="34"/>
  <c r="W3183" i="34"/>
  <c r="Y3183" i="34"/>
  <c r="Z3183" i="34"/>
  <c r="N3184" i="34"/>
  <c r="O3184" i="34"/>
  <c r="S3184" i="34"/>
  <c r="T3184" i="34"/>
  <c r="U3184" i="34"/>
  <c r="W3184" i="34"/>
  <c r="Y3184" i="34"/>
  <c r="Z3184" i="34"/>
  <c r="N3185" i="34"/>
  <c r="O3185" i="34"/>
  <c r="S3185" i="34"/>
  <c r="T3185" i="34"/>
  <c r="U3185" i="34"/>
  <c r="W3185" i="34"/>
  <c r="Y3185" i="34"/>
  <c r="Z3185" i="34"/>
  <c r="N3186" i="34"/>
  <c r="O3186" i="34"/>
  <c r="S3186" i="34"/>
  <c r="T3186" i="34"/>
  <c r="U3186" i="34"/>
  <c r="W3186" i="34"/>
  <c r="Y3186" i="34"/>
  <c r="Z3186" i="34"/>
  <c r="N3187" i="34"/>
  <c r="O3187" i="34"/>
  <c r="S3187" i="34"/>
  <c r="T3187" i="34"/>
  <c r="U3187" i="34"/>
  <c r="W3187" i="34"/>
  <c r="Y3187" i="34"/>
  <c r="Z3187" i="34"/>
  <c r="N3188" i="34"/>
  <c r="O3188" i="34"/>
  <c r="S3188" i="34"/>
  <c r="T3188" i="34"/>
  <c r="U3188" i="34"/>
  <c r="W3188" i="34"/>
  <c r="Y3188" i="34"/>
  <c r="Z3188" i="34"/>
  <c r="N3189" i="34"/>
  <c r="O3189" i="34"/>
  <c r="S3189" i="34"/>
  <c r="T3189" i="34"/>
  <c r="U3189" i="34"/>
  <c r="W3189" i="34"/>
  <c r="Y3189" i="34"/>
  <c r="Z3189" i="34"/>
  <c r="N3190" i="34"/>
  <c r="O3190" i="34"/>
  <c r="S3190" i="34"/>
  <c r="T3190" i="34"/>
  <c r="U3190" i="34"/>
  <c r="W3190" i="34"/>
  <c r="Y3190" i="34"/>
  <c r="Z3190" i="34"/>
  <c r="N3191" i="34"/>
  <c r="O3191" i="34"/>
  <c r="S3191" i="34"/>
  <c r="T3191" i="34"/>
  <c r="U3191" i="34"/>
  <c r="W3191" i="34"/>
  <c r="Y3191" i="34"/>
  <c r="Z3191" i="34"/>
  <c r="N3192" i="34"/>
  <c r="O3192" i="34"/>
  <c r="S3192" i="34"/>
  <c r="T3192" i="34"/>
  <c r="U3192" i="34"/>
  <c r="W3192" i="34"/>
  <c r="Y3192" i="34"/>
  <c r="Z3192" i="34"/>
  <c r="N3193" i="34"/>
  <c r="O3193" i="34"/>
  <c r="S3193" i="34"/>
  <c r="T3193" i="34"/>
  <c r="U3193" i="34"/>
  <c r="W3193" i="34"/>
  <c r="Y3193" i="34"/>
  <c r="Z3193" i="34"/>
  <c r="N3194" i="34"/>
  <c r="O3194" i="34"/>
  <c r="S3194" i="34"/>
  <c r="T3194" i="34"/>
  <c r="U3194" i="34"/>
  <c r="W3194" i="34"/>
  <c r="Y3194" i="34"/>
  <c r="Z3194" i="34"/>
  <c r="N3195" i="34"/>
  <c r="O3195" i="34"/>
  <c r="S3195" i="34"/>
  <c r="T3195" i="34"/>
  <c r="U3195" i="34"/>
  <c r="W3195" i="34"/>
  <c r="Y3195" i="34"/>
  <c r="Z3195" i="34"/>
  <c r="N3196" i="34"/>
  <c r="O3196" i="34"/>
  <c r="S3196" i="34"/>
  <c r="T3196" i="34"/>
  <c r="U3196" i="34"/>
  <c r="W3196" i="34"/>
  <c r="Y3196" i="34"/>
  <c r="Z3196" i="34"/>
  <c r="N3197" i="34"/>
  <c r="O3197" i="34"/>
  <c r="S3197" i="34"/>
  <c r="T3197" i="34"/>
  <c r="U3197" i="34"/>
  <c r="W3197" i="34"/>
  <c r="Y3197" i="34"/>
  <c r="Z3197" i="34"/>
  <c r="N3198" i="34"/>
  <c r="O3198" i="34"/>
  <c r="S3198" i="34"/>
  <c r="T3198" i="34"/>
  <c r="U3198" i="34"/>
  <c r="W3198" i="34"/>
  <c r="Y3198" i="34"/>
  <c r="Z3198" i="34"/>
  <c r="N3199" i="34"/>
  <c r="O3199" i="34"/>
  <c r="S3199" i="34"/>
  <c r="T3199" i="34"/>
  <c r="U3199" i="34"/>
  <c r="W3199" i="34"/>
  <c r="Y3199" i="34"/>
  <c r="Z3199" i="34"/>
  <c r="N3200" i="34"/>
  <c r="O3200" i="34"/>
  <c r="S3200" i="34"/>
  <c r="T3200" i="34"/>
  <c r="U3200" i="34"/>
  <c r="W3200" i="34"/>
  <c r="Y3200" i="34"/>
  <c r="Z3200" i="34"/>
  <c r="N3201" i="34"/>
  <c r="O3201" i="34"/>
  <c r="S3201" i="34"/>
  <c r="T3201" i="34"/>
  <c r="U3201" i="34"/>
  <c r="W3201" i="34"/>
  <c r="Y3201" i="34"/>
  <c r="Z3201" i="34"/>
  <c r="N3202" i="34"/>
  <c r="O3202" i="34"/>
  <c r="S3202" i="34"/>
  <c r="T3202" i="34"/>
  <c r="U3202" i="34"/>
  <c r="W3202" i="34"/>
  <c r="Y3202" i="34"/>
  <c r="Z3202" i="34"/>
  <c r="N3203" i="34"/>
  <c r="O3203" i="34"/>
  <c r="S3203" i="34"/>
  <c r="T3203" i="34"/>
  <c r="U3203" i="34"/>
  <c r="W3203" i="34"/>
  <c r="Y3203" i="34"/>
  <c r="Z3203" i="34"/>
  <c r="N3204" i="34"/>
  <c r="O3204" i="34"/>
  <c r="S3204" i="34"/>
  <c r="T3204" i="34"/>
  <c r="U3204" i="34"/>
  <c r="W3204" i="34"/>
  <c r="Y3204" i="34"/>
  <c r="Z3204" i="34"/>
  <c r="N3205" i="34"/>
  <c r="O3205" i="34"/>
  <c r="S3205" i="34"/>
  <c r="T3205" i="34"/>
  <c r="U3205" i="34"/>
  <c r="W3205" i="34"/>
  <c r="Y3205" i="34"/>
  <c r="Z3205" i="34"/>
  <c r="N3206" i="34"/>
  <c r="O3206" i="34"/>
  <c r="S3206" i="34"/>
  <c r="T3206" i="34"/>
  <c r="U3206" i="34"/>
  <c r="W3206" i="34"/>
  <c r="Y3206" i="34"/>
  <c r="Z3206" i="34"/>
  <c r="N3207" i="34"/>
  <c r="O3207" i="34"/>
  <c r="S3207" i="34"/>
  <c r="T3207" i="34"/>
  <c r="U3207" i="34"/>
  <c r="W3207" i="34"/>
  <c r="Y3207" i="34"/>
  <c r="Z3207" i="34"/>
  <c r="N3208" i="34"/>
  <c r="O3208" i="34"/>
  <c r="S3208" i="34"/>
  <c r="T3208" i="34"/>
  <c r="U3208" i="34"/>
  <c r="W3208" i="34"/>
  <c r="Y3208" i="34"/>
  <c r="Z3208" i="34"/>
  <c r="N3209" i="34"/>
  <c r="O3209" i="34"/>
  <c r="S3209" i="34"/>
  <c r="T3209" i="34"/>
  <c r="U3209" i="34"/>
  <c r="W3209" i="34"/>
  <c r="Y3209" i="34"/>
  <c r="Z3209" i="34"/>
  <c r="N3210" i="34"/>
  <c r="O3210" i="34"/>
  <c r="S3210" i="34"/>
  <c r="T3210" i="34"/>
  <c r="U3210" i="34"/>
  <c r="W3210" i="34"/>
  <c r="Y3210" i="34"/>
  <c r="Z3210" i="34"/>
  <c r="N3211" i="34"/>
  <c r="O3211" i="34"/>
  <c r="S3211" i="34"/>
  <c r="T3211" i="34"/>
  <c r="U3211" i="34"/>
  <c r="W3211" i="34"/>
  <c r="Y3211" i="34"/>
  <c r="Z3211" i="34"/>
  <c r="N3212" i="34"/>
  <c r="O3212" i="34"/>
  <c r="S3212" i="34"/>
  <c r="T3212" i="34"/>
  <c r="U3212" i="34"/>
  <c r="W3212" i="34"/>
  <c r="Y3212" i="34"/>
  <c r="Z3212" i="34"/>
  <c r="N3213" i="34"/>
  <c r="O3213" i="34"/>
  <c r="S3213" i="34"/>
  <c r="T3213" i="34"/>
  <c r="U3213" i="34"/>
  <c r="W3213" i="34"/>
  <c r="Y3213" i="34"/>
  <c r="Z3213" i="34"/>
  <c r="N3214" i="34"/>
  <c r="O3214" i="34"/>
  <c r="S3214" i="34"/>
  <c r="T3214" i="34"/>
  <c r="U3214" i="34"/>
  <c r="W3214" i="34"/>
  <c r="Y3214" i="34"/>
  <c r="Z3214" i="34"/>
  <c r="N3215" i="34"/>
  <c r="O3215" i="34"/>
  <c r="S3215" i="34"/>
  <c r="T3215" i="34"/>
  <c r="U3215" i="34"/>
  <c r="W3215" i="34"/>
  <c r="Y3215" i="34"/>
  <c r="Z3215" i="34"/>
  <c r="N3216" i="34"/>
  <c r="O3216" i="34"/>
  <c r="S3216" i="34"/>
  <c r="T3216" i="34"/>
  <c r="U3216" i="34"/>
  <c r="W3216" i="34"/>
  <c r="Y3216" i="34"/>
  <c r="Z3216" i="34"/>
  <c r="N3217" i="34"/>
  <c r="O3217" i="34"/>
  <c r="S3217" i="34"/>
  <c r="T3217" i="34"/>
  <c r="U3217" i="34"/>
  <c r="W3217" i="34"/>
  <c r="Y3217" i="34"/>
  <c r="Z3217" i="34"/>
  <c r="N3218" i="34"/>
  <c r="O3218" i="34"/>
  <c r="S3218" i="34"/>
  <c r="T3218" i="34"/>
  <c r="U3218" i="34"/>
  <c r="W3218" i="34"/>
  <c r="Y3218" i="34"/>
  <c r="Z3218" i="34"/>
  <c r="N3219" i="34"/>
  <c r="O3219" i="34"/>
  <c r="S3219" i="34"/>
  <c r="T3219" i="34"/>
  <c r="U3219" i="34"/>
  <c r="W3219" i="34"/>
  <c r="Y3219" i="34"/>
  <c r="Z3219" i="34"/>
  <c r="N3220" i="34"/>
  <c r="O3220" i="34"/>
  <c r="S3220" i="34"/>
  <c r="T3220" i="34"/>
  <c r="U3220" i="34"/>
  <c r="W3220" i="34"/>
  <c r="Y3220" i="34"/>
  <c r="Z3220" i="34"/>
  <c r="N3221" i="34"/>
  <c r="O3221" i="34"/>
  <c r="S3221" i="34"/>
  <c r="T3221" i="34"/>
  <c r="U3221" i="34"/>
  <c r="W3221" i="34"/>
  <c r="Y3221" i="34"/>
  <c r="Z3221" i="34"/>
  <c r="N3222" i="34"/>
  <c r="O3222" i="34"/>
  <c r="S3222" i="34"/>
  <c r="T3222" i="34"/>
  <c r="U3222" i="34"/>
  <c r="W3222" i="34"/>
  <c r="Y3222" i="34"/>
  <c r="Z3222" i="34"/>
  <c r="N3223" i="34"/>
  <c r="O3223" i="34"/>
  <c r="S3223" i="34"/>
  <c r="T3223" i="34"/>
  <c r="U3223" i="34"/>
  <c r="W3223" i="34"/>
  <c r="Y3223" i="34"/>
  <c r="Z3223" i="34"/>
  <c r="N3224" i="34"/>
  <c r="O3224" i="34"/>
  <c r="S3224" i="34"/>
  <c r="T3224" i="34"/>
  <c r="U3224" i="34"/>
  <c r="W3224" i="34"/>
  <c r="Y3224" i="34"/>
  <c r="Z3224" i="34"/>
  <c r="N3225" i="34"/>
  <c r="O3225" i="34"/>
  <c r="S3225" i="34"/>
  <c r="T3225" i="34"/>
  <c r="U3225" i="34"/>
  <c r="W3225" i="34"/>
  <c r="Y3225" i="34"/>
  <c r="Z3225" i="34"/>
  <c r="N3226" i="34"/>
  <c r="O3226" i="34"/>
  <c r="S3226" i="34"/>
  <c r="T3226" i="34"/>
  <c r="U3226" i="34"/>
  <c r="W3226" i="34"/>
  <c r="Y3226" i="34"/>
  <c r="Z3226" i="34"/>
  <c r="N3227" i="34"/>
  <c r="O3227" i="34"/>
  <c r="S3227" i="34"/>
  <c r="T3227" i="34"/>
  <c r="U3227" i="34"/>
  <c r="W3227" i="34"/>
  <c r="Y3227" i="34"/>
  <c r="Z3227" i="34"/>
  <c r="N3228" i="34"/>
  <c r="O3228" i="34"/>
  <c r="S3228" i="34"/>
  <c r="T3228" i="34"/>
  <c r="U3228" i="34"/>
  <c r="W3228" i="34"/>
  <c r="Y3228" i="34"/>
  <c r="Z3228" i="34"/>
  <c r="N3229" i="34"/>
  <c r="O3229" i="34"/>
  <c r="S3229" i="34"/>
  <c r="T3229" i="34"/>
  <c r="U3229" i="34"/>
  <c r="W3229" i="34"/>
  <c r="Y3229" i="34"/>
  <c r="Z3229" i="34"/>
  <c r="N3230" i="34"/>
  <c r="O3230" i="34"/>
  <c r="S3230" i="34"/>
  <c r="T3230" i="34"/>
  <c r="U3230" i="34"/>
  <c r="W3230" i="34"/>
  <c r="Y3230" i="34"/>
  <c r="Z3230" i="34"/>
  <c r="N3231" i="34"/>
  <c r="O3231" i="34"/>
  <c r="S3231" i="34"/>
  <c r="T3231" i="34"/>
  <c r="U3231" i="34"/>
  <c r="W3231" i="34"/>
  <c r="Y3231" i="34"/>
  <c r="Z3231" i="34"/>
  <c r="N3232" i="34"/>
  <c r="O3232" i="34"/>
  <c r="S3232" i="34"/>
  <c r="T3232" i="34"/>
  <c r="U3232" i="34"/>
  <c r="W3232" i="34"/>
  <c r="Y3232" i="34"/>
  <c r="Z3232" i="34"/>
  <c r="N3233" i="34"/>
  <c r="O3233" i="34"/>
  <c r="S3233" i="34"/>
  <c r="T3233" i="34"/>
  <c r="U3233" i="34"/>
  <c r="W3233" i="34"/>
  <c r="Y3233" i="34"/>
  <c r="Z3233" i="34"/>
  <c r="N3234" i="34"/>
  <c r="O3234" i="34"/>
  <c r="S3234" i="34"/>
  <c r="T3234" i="34"/>
  <c r="U3234" i="34"/>
  <c r="W3234" i="34"/>
  <c r="Y3234" i="34"/>
  <c r="Z3234" i="34"/>
  <c r="N3235" i="34"/>
  <c r="O3235" i="34"/>
  <c r="S3235" i="34"/>
  <c r="T3235" i="34"/>
  <c r="U3235" i="34"/>
  <c r="W3235" i="34"/>
  <c r="Y3235" i="34"/>
  <c r="Z3235" i="34"/>
  <c r="N3236" i="34"/>
  <c r="O3236" i="34"/>
  <c r="S3236" i="34"/>
  <c r="T3236" i="34"/>
  <c r="U3236" i="34"/>
  <c r="W3236" i="34"/>
  <c r="Y3236" i="34"/>
  <c r="Z3236" i="34"/>
  <c r="N3237" i="34"/>
  <c r="O3237" i="34"/>
  <c r="S3237" i="34"/>
  <c r="T3237" i="34"/>
  <c r="U3237" i="34"/>
  <c r="W3237" i="34"/>
  <c r="Y3237" i="34"/>
  <c r="Z3237" i="34"/>
  <c r="N3238" i="34"/>
  <c r="O3238" i="34"/>
  <c r="S3238" i="34"/>
  <c r="T3238" i="34"/>
  <c r="U3238" i="34"/>
  <c r="W3238" i="34"/>
  <c r="Y3238" i="34"/>
  <c r="Z3238" i="34"/>
  <c r="N3239" i="34"/>
  <c r="O3239" i="34"/>
  <c r="S3239" i="34"/>
  <c r="T3239" i="34"/>
  <c r="U3239" i="34"/>
  <c r="W3239" i="34"/>
  <c r="Y3239" i="34"/>
  <c r="Z3239" i="34"/>
  <c r="N3240" i="34"/>
  <c r="O3240" i="34"/>
  <c r="S3240" i="34"/>
  <c r="T3240" i="34"/>
  <c r="U3240" i="34"/>
  <c r="W3240" i="34"/>
  <c r="Y3240" i="34"/>
  <c r="Z3240" i="34"/>
  <c r="N3241" i="34"/>
  <c r="O3241" i="34"/>
  <c r="S3241" i="34"/>
  <c r="T3241" i="34"/>
  <c r="U3241" i="34"/>
  <c r="W3241" i="34"/>
  <c r="Y3241" i="34"/>
  <c r="Z3241" i="34"/>
  <c r="N3242" i="34"/>
  <c r="O3242" i="34"/>
  <c r="S3242" i="34"/>
  <c r="T3242" i="34"/>
  <c r="U3242" i="34"/>
  <c r="W3242" i="34"/>
  <c r="Y3242" i="34"/>
  <c r="Z3242" i="34"/>
  <c r="N3243" i="34"/>
  <c r="O3243" i="34"/>
  <c r="S3243" i="34"/>
  <c r="T3243" i="34"/>
  <c r="U3243" i="34"/>
  <c r="W3243" i="34"/>
  <c r="Y3243" i="34"/>
  <c r="Z3243" i="34"/>
  <c r="N3244" i="34"/>
  <c r="O3244" i="34"/>
  <c r="S3244" i="34"/>
  <c r="T3244" i="34"/>
  <c r="U3244" i="34"/>
  <c r="W3244" i="34"/>
  <c r="Y3244" i="34"/>
  <c r="Z3244" i="34"/>
  <c r="N3245" i="34"/>
  <c r="O3245" i="34"/>
  <c r="S3245" i="34"/>
  <c r="T3245" i="34"/>
  <c r="U3245" i="34"/>
  <c r="W3245" i="34"/>
  <c r="Y3245" i="34"/>
  <c r="Z3245" i="34"/>
  <c r="N3246" i="34"/>
  <c r="O3246" i="34"/>
  <c r="S3246" i="34"/>
  <c r="T3246" i="34"/>
  <c r="U3246" i="34"/>
  <c r="W3246" i="34"/>
  <c r="Y3246" i="34"/>
  <c r="Z3246" i="34"/>
  <c r="N3247" i="34"/>
  <c r="O3247" i="34"/>
  <c r="S3247" i="34"/>
  <c r="T3247" i="34"/>
  <c r="U3247" i="34"/>
  <c r="W3247" i="34"/>
  <c r="Y3247" i="34"/>
  <c r="Z3247" i="34"/>
  <c r="N3248" i="34"/>
  <c r="O3248" i="34"/>
  <c r="S3248" i="34"/>
  <c r="T3248" i="34"/>
  <c r="U3248" i="34"/>
  <c r="W3248" i="34"/>
  <c r="Y3248" i="34"/>
  <c r="Z3248" i="34"/>
  <c r="N3249" i="34"/>
  <c r="O3249" i="34"/>
  <c r="S3249" i="34"/>
  <c r="T3249" i="34"/>
  <c r="U3249" i="34"/>
  <c r="W3249" i="34"/>
  <c r="Y3249" i="34"/>
  <c r="Z3249" i="34"/>
  <c r="N3250" i="34"/>
  <c r="O3250" i="34"/>
  <c r="S3250" i="34"/>
  <c r="T3250" i="34"/>
  <c r="U3250" i="34"/>
  <c r="W3250" i="34"/>
  <c r="Y3250" i="34"/>
  <c r="Z3250" i="34"/>
  <c r="N3251" i="34"/>
  <c r="O3251" i="34"/>
  <c r="S3251" i="34"/>
  <c r="T3251" i="34"/>
  <c r="U3251" i="34"/>
  <c r="W3251" i="34"/>
  <c r="Y3251" i="34"/>
  <c r="Z3251" i="34"/>
  <c r="N3252" i="34"/>
  <c r="O3252" i="34"/>
  <c r="S3252" i="34"/>
  <c r="T3252" i="34"/>
  <c r="U3252" i="34"/>
  <c r="W3252" i="34"/>
  <c r="Y3252" i="34"/>
  <c r="Z3252" i="34"/>
  <c r="N3253" i="34"/>
  <c r="O3253" i="34"/>
  <c r="S3253" i="34"/>
  <c r="T3253" i="34"/>
  <c r="U3253" i="34"/>
  <c r="W3253" i="34"/>
  <c r="Y3253" i="34"/>
  <c r="Z3253" i="34"/>
  <c r="N3254" i="34"/>
  <c r="O3254" i="34"/>
  <c r="S3254" i="34"/>
  <c r="T3254" i="34"/>
  <c r="U3254" i="34"/>
  <c r="W3254" i="34"/>
  <c r="Y3254" i="34"/>
  <c r="Z3254" i="34"/>
  <c r="N3255" i="34"/>
  <c r="O3255" i="34"/>
  <c r="S3255" i="34"/>
  <c r="T3255" i="34"/>
  <c r="U3255" i="34"/>
  <c r="W3255" i="34"/>
  <c r="Y3255" i="34"/>
  <c r="Z3255" i="34"/>
  <c r="N3256" i="34"/>
  <c r="O3256" i="34"/>
  <c r="S3256" i="34"/>
  <c r="T3256" i="34"/>
  <c r="U3256" i="34"/>
  <c r="W3256" i="34"/>
  <c r="Y3256" i="34"/>
  <c r="Z3256" i="34"/>
  <c r="N3257" i="34"/>
  <c r="O3257" i="34"/>
  <c r="S3257" i="34"/>
  <c r="T3257" i="34"/>
  <c r="U3257" i="34"/>
  <c r="W3257" i="34"/>
  <c r="Y3257" i="34"/>
  <c r="Z3257" i="34"/>
  <c r="N3258" i="34"/>
  <c r="O3258" i="34"/>
  <c r="S3258" i="34"/>
  <c r="T3258" i="34"/>
  <c r="U3258" i="34"/>
  <c r="W3258" i="34"/>
  <c r="Y3258" i="34"/>
  <c r="Z3258" i="34"/>
  <c r="N3259" i="34"/>
  <c r="O3259" i="34"/>
  <c r="S3259" i="34"/>
  <c r="T3259" i="34"/>
  <c r="U3259" i="34"/>
  <c r="W3259" i="34"/>
  <c r="Y3259" i="34"/>
  <c r="Z3259" i="34"/>
  <c r="N3260" i="34"/>
  <c r="O3260" i="34"/>
  <c r="S3260" i="34"/>
  <c r="T3260" i="34"/>
  <c r="U3260" i="34"/>
  <c r="W3260" i="34"/>
  <c r="Y3260" i="34"/>
  <c r="Z3260" i="34"/>
  <c r="N3261" i="34"/>
  <c r="O3261" i="34"/>
  <c r="S3261" i="34"/>
  <c r="T3261" i="34"/>
  <c r="U3261" i="34"/>
  <c r="W3261" i="34"/>
  <c r="Y3261" i="34"/>
  <c r="Z3261" i="34"/>
  <c r="N3262" i="34"/>
  <c r="O3262" i="34"/>
  <c r="S3262" i="34"/>
  <c r="T3262" i="34"/>
  <c r="U3262" i="34"/>
  <c r="W3262" i="34"/>
  <c r="Y3262" i="34"/>
  <c r="Z3262" i="34"/>
  <c r="N3263" i="34"/>
  <c r="O3263" i="34"/>
  <c r="S3263" i="34"/>
  <c r="T3263" i="34"/>
  <c r="U3263" i="34"/>
  <c r="W3263" i="34"/>
  <c r="Y3263" i="34"/>
  <c r="Z3263" i="34"/>
  <c r="N3264" i="34"/>
  <c r="O3264" i="34"/>
  <c r="S3264" i="34"/>
  <c r="T3264" i="34"/>
  <c r="U3264" i="34"/>
  <c r="W3264" i="34"/>
  <c r="Y3264" i="34"/>
  <c r="Z3264" i="34"/>
  <c r="N3265" i="34"/>
  <c r="O3265" i="34"/>
  <c r="S3265" i="34"/>
  <c r="T3265" i="34"/>
  <c r="U3265" i="34"/>
  <c r="W3265" i="34"/>
  <c r="Y3265" i="34"/>
  <c r="Z3265" i="34"/>
  <c r="N3266" i="34"/>
  <c r="O3266" i="34"/>
  <c r="S3266" i="34"/>
  <c r="T3266" i="34"/>
  <c r="U3266" i="34"/>
  <c r="W3266" i="34"/>
  <c r="Y3266" i="34"/>
  <c r="Z3266" i="34"/>
  <c r="N3267" i="34"/>
  <c r="O3267" i="34"/>
  <c r="S3267" i="34"/>
  <c r="T3267" i="34"/>
  <c r="U3267" i="34"/>
  <c r="W3267" i="34"/>
  <c r="Y3267" i="34"/>
  <c r="Z3267" i="34"/>
  <c r="N3268" i="34"/>
  <c r="O3268" i="34"/>
  <c r="S3268" i="34"/>
  <c r="T3268" i="34"/>
  <c r="U3268" i="34"/>
  <c r="W3268" i="34"/>
  <c r="Y3268" i="34"/>
  <c r="Z3268" i="34"/>
  <c r="N3269" i="34"/>
  <c r="O3269" i="34"/>
  <c r="S3269" i="34"/>
  <c r="T3269" i="34"/>
  <c r="U3269" i="34"/>
  <c r="W3269" i="34"/>
  <c r="Y3269" i="34"/>
  <c r="Z3269" i="34"/>
  <c r="N3270" i="34"/>
  <c r="O3270" i="34"/>
  <c r="S3270" i="34"/>
  <c r="T3270" i="34"/>
  <c r="U3270" i="34"/>
  <c r="W3270" i="34"/>
  <c r="Y3270" i="34"/>
  <c r="Z3270" i="34"/>
  <c r="N3271" i="34"/>
  <c r="O3271" i="34"/>
  <c r="S3271" i="34"/>
  <c r="T3271" i="34"/>
  <c r="U3271" i="34"/>
  <c r="W3271" i="34"/>
  <c r="Y3271" i="34"/>
  <c r="Z3271" i="34"/>
  <c r="N3272" i="34"/>
  <c r="O3272" i="34"/>
  <c r="S3272" i="34"/>
  <c r="T3272" i="34"/>
  <c r="U3272" i="34"/>
  <c r="W3272" i="34"/>
  <c r="Y3272" i="34"/>
  <c r="Z3272" i="34"/>
  <c r="N3273" i="34"/>
  <c r="O3273" i="34"/>
  <c r="S3273" i="34"/>
  <c r="T3273" i="34"/>
  <c r="U3273" i="34"/>
  <c r="W3273" i="34"/>
  <c r="Y3273" i="34"/>
  <c r="Z3273" i="34"/>
  <c r="N3274" i="34"/>
  <c r="O3274" i="34"/>
  <c r="S3274" i="34"/>
  <c r="T3274" i="34"/>
  <c r="U3274" i="34"/>
  <c r="W3274" i="34"/>
  <c r="Y3274" i="34"/>
  <c r="Z3274" i="34"/>
  <c r="N3275" i="34"/>
  <c r="O3275" i="34"/>
  <c r="S3275" i="34"/>
  <c r="T3275" i="34"/>
  <c r="U3275" i="34"/>
  <c r="W3275" i="34"/>
  <c r="Y3275" i="34"/>
  <c r="Z3275" i="34"/>
  <c r="N3276" i="34"/>
  <c r="O3276" i="34"/>
  <c r="S3276" i="34"/>
  <c r="T3276" i="34"/>
  <c r="U3276" i="34"/>
  <c r="W3276" i="34"/>
  <c r="Y3276" i="34"/>
  <c r="Z3276" i="34"/>
  <c r="N3277" i="34"/>
  <c r="O3277" i="34"/>
  <c r="S3277" i="34"/>
  <c r="T3277" i="34"/>
  <c r="U3277" i="34"/>
  <c r="W3277" i="34"/>
  <c r="Y3277" i="34"/>
  <c r="Z3277" i="34"/>
  <c r="N3278" i="34"/>
  <c r="O3278" i="34"/>
  <c r="S3278" i="34"/>
  <c r="T3278" i="34"/>
  <c r="U3278" i="34"/>
  <c r="W3278" i="34"/>
  <c r="Y3278" i="34"/>
  <c r="Z3278" i="34"/>
  <c r="N3279" i="34"/>
  <c r="O3279" i="34"/>
  <c r="S3279" i="34"/>
  <c r="T3279" i="34"/>
  <c r="U3279" i="34"/>
  <c r="W3279" i="34"/>
  <c r="Y3279" i="34"/>
  <c r="Z3279" i="34"/>
  <c r="N3280" i="34"/>
  <c r="O3280" i="34"/>
  <c r="S3280" i="34"/>
  <c r="T3280" i="34"/>
  <c r="U3280" i="34"/>
  <c r="W3280" i="34"/>
  <c r="Y3280" i="34"/>
  <c r="Z3280" i="34"/>
  <c r="N3281" i="34"/>
  <c r="O3281" i="34"/>
  <c r="S3281" i="34"/>
  <c r="T3281" i="34"/>
  <c r="U3281" i="34"/>
  <c r="W3281" i="34"/>
  <c r="Y3281" i="34"/>
  <c r="Z3281" i="34"/>
  <c r="N3282" i="34"/>
  <c r="O3282" i="34"/>
  <c r="S3282" i="34"/>
  <c r="T3282" i="34"/>
  <c r="U3282" i="34"/>
  <c r="W3282" i="34"/>
  <c r="Y3282" i="34"/>
  <c r="Z3282" i="34"/>
  <c r="N3283" i="34"/>
  <c r="O3283" i="34"/>
  <c r="S3283" i="34"/>
  <c r="T3283" i="34"/>
  <c r="U3283" i="34"/>
  <c r="W3283" i="34"/>
  <c r="Y3283" i="34"/>
  <c r="Z3283" i="34"/>
  <c r="N3284" i="34"/>
  <c r="O3284" i="34"/>
  <c r="S3284" i="34"/>
  <c r="T3284" i="34"/>
  <c r="U3284" i="34"/>
  <c r="W3284" i="34"/>
  <c r="Y3284" i="34"/>
  <c r="Z3284" i="34"/>
  <c r="N3285" i="34"/>
  <c r="O3285" i="34"/>
  <c r="S3285" i="34"/>
  <c r="T3285" i="34"/>
  <c r="U3285" i="34"/>
  <c r="W3285" i="34"/>
  <c r="Y3285" i="34"/>
  <c r="Z3285" i="34"/>
  <c r="N3286" i="34"/>
  <c r="O3286" i="34"/>
  <c r="S3286" i="34"/>
  <c r="T3286" i="34"/>
  <c r="U3286" i="34"/>
  <c r="W3286" i="34"/>
  <c r="Y3286" i="34"/>
  <c r="Z3286" i="34"/>
  <c r="N3287" i="34"/>
  <c r="O3287" i="34"/>
  <c r="S3287" i="34"/>
  <c r="T3287" i="34"/>
  <c r="U3287" i="34"/>
  <c r="W3287" i="34"/>
  <c r="Y3287" i="34"/>
  <c r="Z3287" i="34"/>
  <c r="N3288" i="34"/>
  <c r="O3288" i="34"/>
  <c r="S3288" i="34"/>
  <c r="T3288" i="34"/>
  <c r="U3288" i="34"/>
  <c r="W3288" i="34"/>
  <c r="Y3288" i="34"/>
  <c r="Z3288" i="34"/>
  <c r="N3289" i="34"/>
  <c r="O3289" i="34"/>
  <c r="S3289" i="34"/>
  <c r="T3289" i="34"/>
  <c r="U3289" i="34"/>
  <c r="W3289" i="34"/>
  <c r="Y3289" i="34"/>
  <c r="Z3289" i="34"/>
  <c r="N3290" i="34"/>
  <c r="O3290" i="34"/>
  <c r="S3290" i="34"/>
  <c r="T3290" i="34"/>
  <c r="U3290" i="34"/>
  <c r="W3290" i="34"/>
  <c r="Y3290" i="34"/>
  <c r="Z3290" i="34"/>
  <c r="N3291" i="34"/>
  <c r="O3291" i="34"/>
  <c r="S3291" i="34"/>
  <c r="T3291" i="34"/>
  <c r="U3291" i="34"/>
  <c r="W3291" i="34"/>
  <c r="Y3291" i="34"/>
  <c r="Z3291" i="34"/>
  <c r="N3292" i="34"/>
  <c r="O3292" i="34"/>
  <c r="S3292" i="34"/>
  <c r="T3292" i="34"/>
  <c r="U3292" i="34"/>
  <c r="W3292" i="34"/>
  <c r="Y3292" i="34"/>
  <c r="Z3292" i="34"/>
  <c r="N3293" i="34"/>
  <c r="O3293" i="34"/>
  <c r="S3293" i="34"/>
  <c r="T3293" i="34"/>
  <c r="U3293" i="34"/>
  <c r="W3293" i="34"/>
  <c r="Y3293" i="34"/>
  <c r="Z3293" i="34"/>
  <c r="N3294" i="34"/>
  <c r="O3294" i="34"/>
  <c r="S3294" i="34"/>
  <c r="T3294" i="34"/>
  <c r="U3294" i="34"/>
  <c r="W3294" i="34"/>
  <c r="Y3294" i="34"/>
  <c r="Z3294" i="34"/>
  <c r="N3295" i="34"/>
  <c r="O3295" i="34"/>
  <c r="S3295" i="34"/>
  <c r="T3295" i="34"/>
  <c r="U3295" i="34"/>
  <c r="W3295" i="34"/>
  <c r="Y3295" i="34"/>
  <c r="Z3295" i="34"/>
  <c r="N3296" i="34"/>
  <c r="O3296" i="34"/>
  <c r="S3296" i="34"/>
  <c r="T3296" i="34"/>
  <c r="U3296" i="34"/>
  <c r="W3296" i="34"/>
  <c r="Y3296" i="34"/>
  <c r="Z3296" i="34"/>
  <c r="N3297" i="34"/>
  <c r="O3297" i="34"/>
  <c r="S3297" i="34"/>
  <c r="T3297" i="34"/>
  <c r="U3297" i="34"/>
  <c r="W3297" i="34"/>
  <c r="Y3297" i="34"/>
  <c r="Z3297" i="34"/>
  <c r="N3298" i="34"/>
  <c r="O3298" i="34"/>
  <c r="S3298" i="34"/>
  <c r="T3298" i="34"/>
  <c r="U3298" i="34"/>
  <c r="W3298" i="34"/>
  <c r="Y3298" i="34"/>
  <c r="Z3298" i="34"/>
  <c r="N3299" i="34"/>
  <c r="O3299" i="34"/>
  <c r="S3299" i="34"/>
  <c r="T3299" i="34"/>
  <c r="U3299" i="34"/>
  <c r="W3299" i="34"/>
  <c r="Y3299" i="34"/>
  <c r="Z3299" i="34"/>
  <c r="N3300" i="34"/>
  <c r="O3300" i="34"/>
  <c r="S3300" i="34"/>
  <c r="T3300" i="34"/>
  <c r="U3300" i="34"/>
  <c r="W3300" i="34"/>
  <c r="Y3300" i="34"/>
  <c r="Z3300" i="34"/>
  <c r="N3301" i="34"/>
  <c r="O3301" i="34"/>
  <c r="S3301" i="34"/>
  <c r="T3301" i="34"/>
  <c r="U3301" i="34"/>
  <c r="W3301" i="34"/>
  <c r="Y3301" i="34"/>
  <c r="Z3301" i="34"/>
  <c r="N3302" i="34"/>
  <c r="O3302" i="34"/>
  <c r="S3302" i="34"/>
  <c r="T3302" i="34"/>
  <c r="U3302" i="34"/>
  <c r="W3302" i="34"/>
  <c r="Y3302" i="34"/>
  <c r="Z3302" i="34"/>
  <c r="N3303" i="34"/>
  <c r="O3303" i="34"/>
  <c r="S3303" i="34"/>
  <c r="T3303" i="34"/>
  <c r="U3303" i="34"/>
  <c r="W3303" i="34"/>
  <c r="Y3303" i="34"/>
  <c r="Z3303" i="34"/>
  <c r="N3304" i="34"/>
  <c r="O3304" i="34"/>
  <c r="S3304" i="34"/>
  <c r="T3304" i="34"/>
  <c r="U3304" i="34"/>
  <c r="W3304" i="34"/>
  <c r="Y3304" i="34"/>
  <c r="Z3304" i="34"/>
  <c r="N3305" i="34"/>
  <c r="O3305" i="34"/>
  <c r="S3305" i="34"/>
  <c r="T3305" i="34"/>
  <c r="U3305" i="34"/>
  <c r="W3305" i="34"/>
  <c r="Y3305" i="34"/>
  <c r="Z3305" i="34"/>
  <c r="N3306" i="34"/>
  <c r="O3306" i="34"/>
  <c r="S3306" i="34"/>
  <c r="T3306" i="34"/>
  <c r="U3306" i="34"/>
  <c r="W3306" i="34"/>
  <c r="Y3306" i="34"/>
  <c r="Z3306" i="34"/>
  <c r="N3307" i="34"/>
  <c r="O3307" i="34"/>
  <c r="S3307" i="34"/>
  <c r="T3307" i="34"/>
  <c r="U3307" i="34"/>
  <c r="W3307" i="34"/>
  <c r="Y3307" i="34"/>
  <c r="Z3307" i="34"/>
  <c r="N3308" i="34"/>
  <c r="O3308" i="34"/>
  <c r="S3308" i="34"/>
  <c r="T3308" i="34"/>
  <c r="U3308" i="34"/>
  <c r="W3308" i="34"/>
  <c r="Y3308" i="34"/>
  <c r="Z3308" i="34"/>
  <c r="N3309" i="34"/>
  <c r="O3309" i="34"/>
  <c r="S3309" i="34"/>
  <c r="T3309" i="34"/>
  <c r="U3309" i="34"/>
  <c r="W3309" i="34"/>
  <c r="Y3309" i="34"/>
  <c r="Z3309" i="34"/>
  <c r="N3310" i="34"/>
  <c r="O3310" i="34"/>
  <c r="S3310" i="34"/>
  <c r="T3310" i="34"/>
  <c r="U3310" i="34"/>
  <c r="W3310" i="34"/>
  <c r="Y3310" i="34"/>
  <c r="Z3310" i="34"/>
  <c r="N3311" i="34"/>
  <c r="O3311" i="34"/>
  <c r="S3311" i="34"/>
  <c r="T3311" i="34"/>
  <c r="U3311" i="34"/>
  <c r="W3311" i="34"/>
  <c r="Y3311" i="34"/>
  <c r="Z3311" i="34"/>
  <c r="N3312" i="34"/>
  <c r="O3312" i="34"/>
  <c r="S3312" i="34"/>
  <c r="T3312" i="34"/>
  <c r="U3312" i="34"/>
  <c r="W3312" i="34"/>
  <c r="Y3312" i="34"/>
  <c r="Z3312" i="34"/>
  <c r="N3313" i="34"/>
  <c r="O3313" i="34"/>
  <c r="S3313" i="34"/>
  <c r="T3313" i="34"/>
  <c r="U3313" i="34"/>
  <c r="W3313" i="34"/>
  <c r="Y3313" i="34"/>
  <c r="Z3313" i="34"/>
  <c r="N3314" i="34"/>
  <c r="O3314" i="34"/>
  <c r="S3314" i="34"/>
  <c r="T3314" i="34"/>
  <c r="U3314" i="34"/>
  <c r="W3314" i="34"/>
  <c r="Y3314" i="34"/>
  <c r="Z3314" i="34"/>
  <c r="N3315" i="34"/>
  <c r="O3315" i="34"/>
  <c r="S3315" i="34"/>
  <c r="T3315" i="34"/>
  <c r="U3315" i="34"/>
  <c r="W3315" i="34"/>
  <c r="Y3315" i="34"/>
  <c r="Z3315" i="34"/>
  <c r="N3316" i="34"/>
  <c r="O3316" i="34"/>
  <c r="S3316" i="34"/>
  <c r="T3316" i="34"/>
  <c r="U3316" i="34"/>
  <c r="W3316" i="34"/>
  <c r="Y3316" i="34"/>
  <c r="Z3316" i="34"/>
  <c r="N3317" i="34"/>
  <c r="O3317" i="34"/>
  <c r="S3317" i="34"/>
  <c r="T3317" i="34"/>
  <c r="U3317" i="34"/>
  <c r="W3317" i="34"/>
  <c r="Y3317" i="34"/>
  <c r="Z3317" i="34"/>
  <c r="N3318" i="34"/>
  <c r="O3318" i="34"/>
  <c r="S3318" i="34"/>
  <c r="T3318" i="34"/>
  <c r="U3318" i="34"/>
  <c r="W3318" i="34"/>
  <c r="Y3318" i="34"/>
  <c r="Z3318" i="34"/>
  <c r="N3319" i="34"/>
  <c r="O3319" i="34"/>
  <c r="S3319" i="34"/>
  <c r="T3319" i="34"/>
  <c r="U3319" i="34"/>
  <c r="W3319" i="34"/>
  <c r="Y3319" i="34"/>
  <c r="Z3319" i="34"/>
  <c r="N3320" i="34"/>
  <c r="O3320" i="34"/>
  <c r="S3320" i="34"/>
  <c r="T3320" i="34"/>
  <c r="U3320" i="34"/>
  <c r="W3320" i="34"/>
  <c r="Y3320" i="34"/>
  <c r="Z3320" i="34"/>
  <c r="N3321" i="34"/>
  <c r="O3321" i="34"/>
  <c r="S3321" i="34"/>
  <c r="T3321" i="34"/>
  <c r="U3321" i="34"/>
  <c r="W3321" i="34"/>
  <c r="Y3321" i="34"/>
  <c r="Z3321" i="34"/>
  <c r="N3322" i="34"/>
  <c r="O3322" i="34"/>
  <c r="S3322" i="34"/>
  <c r="T3322" i="34"/>
  <c r="U3322" i="34"/>
  <c r="W3322" i="34"/>
  <c r="Y3322" i="34"/>
  <c r="Z3322" i="34"/>
  <c r="N3323" i="34"/>
  <c r="O3323" i="34"/>
  <c r="S3323" i="34"/>
  <c r="T3323" i="34"/>
  <c r="U3323" i="34"/>
  <c r="W3323" i="34"/>
  <c r="Y3323" i="34"/>
  <c r="Z3323" i="34"/>
  <c r="N3324" i="34"/>
  <c r="O3324" i="34"/>
  <c r="S3324" i="34"/>
  <c r="T3324" i="34"/>
  <c r="U3324" i="34"/>
  <c r="W3324" i="34"/>
  <c r="Y3324" i="34"/>
  <c r="Z3324" i="34"/>
  <c r="N3325" i="34"/>
  <c r="O3325" i="34"/>
  <c r="S3325" i="34"/>
  <c r="T3325" i="34"/>
  <c r="U3325" i="34"/>
  <c r="W3325" i="34"/>
  <c r="Y3325" i="34"/>
  <c r="Z3325" i="34"/>
  <c r="N3326" i="34"/>
  <c r="O3326" i="34"/>
  <c r="S3326" i="34"/>
  <c r="T3326" i="34"/>
  <c r="U3326" i="34"/>
  <c r="W3326" i="34"/>
  <c r="Y3326" i="34"/>
  <c r="Z3326" i="34"/>
  <c r="N3327" i="34"/>
  <c r="O3327" i="34"/>
  <c r="S3327" i="34"/>
  <c r="T3327" i="34"/>
  <c r="U3327" i="34"/>
  <c r="W3327" i="34"/>
  <c r="Y3327" i="34"/>
  <c r="Z3327" i="34"/>
  <c r="N3328" i="34"/>
  <c r="O3328" i="34"/>
  <c r="S3328" i="34"/>
  <c r="T3328" i="34"/>
  <c r="U3328" i="34"/>
  <c r="W3328" i="34"/>
  <c r="Y3328" i="34"/>
  <c r="Z3328" i="34"/>
  <c r="N3329" i="34"/>
  <c r="O3329" i="34"/>
  <c r="S3329" i="34"/>
  <c r="T3329" i="34"/>
  <c r="U3329" i="34"/>
  <c r="W3329" i="34"/>
  <c r="Y3329" i="34"/>
  <c r="Z3329" i="34"/>
  <c r="N3330" i="34"/>
  <c r="O3330" i="34"/>
  <c r="S3330" i="34"/>
  <c r="T3330" i="34"/>
  <c r="U3330" i="34"/>
  <c r="W3330" i="34"/>
  <c r="Y3330" i="34"/>
  <c r="Z3330" i="34"/>
  <c r="N3331" i="34"/>
  <c r="O3331" i="34"/>
  <c r="S3331" i="34"/>
  <c r="T3331" i="34"/>
  <c r="U3331" i="34"/>
  <c r="W3331" i="34"/>
  <c r="Y3331" i="34"/>
  <c r="Z3331" i="34"/>
  <c r="N3332" i="34"/>
  <c r="O3332" i="34"/>
  <c r="S3332" i="34"/>
  <c r="T3332" i="34"/>
  <c r="U3332" i="34"/>
  <c r="W3332" i="34"/>
  <c r="Y3332" i="34"/>
  <c r="Z3332" i="34"/>
  <c r="N3333" i="34"/>
  <c r="O3333" i="34"/>
  <c r="S3333" i="34"/>
  <c r="T3333" i="34"/>
  <c r="U3333" i="34"/>
  <c r="W3333" i="34"/>
  <c r="Y3333" i="34"/>
  <c r="Z3333" i="34"/>
  <c r="N3334" i="34"/>
  <c r="O3334" i="34"/>
  <c r="S3334" i="34"/>
  <c r="T3334" i="34"/>
  <c r="U3334" i="34"/>
  <c r="W3334" i="34"/>
  <c r="Y3334" i="34"/>
  <c r="Z3334" i="34"/>
  <c r="N3335" i="34"/>
  <c r="O3335" i="34"/>
  <c r="S3335" i="34"/>
  <c r="T3335" i="34"/>
  <c r="U3335" i="34"/>
  <c r="W3335" i="34"/>
  <c r="Y3335" i="34"/>
  <c r="Z3335" i="34"/>
  <c r="N3336" i="34"/>
  <c r="O3336" i="34"/>
  <c r="S3336" i="34"/>
  <c r="T3336" i="34"/>
  <c r="U3336" i="34"/>
  <c r="W3336" i="34"/>
  <c r="Y3336" i="34"/>
  <c r="Z3336" i="34"/>
  <c r="N3337" i="34"/>
  <c r="O3337" i="34"/>
  <c r="S3337" i="34"/>
  <c r="T3337" i="34"/>
  <c r="U3337" i="34"/>
  <c r="W3337" i="34"/>
  <c r="Y3337" i="34"/>
  <c r="Z3337" i="34"/>
  <c r="N3338" i="34"/>
  <c r="O3338" i="34"/>
  <c r="S3338" i="34"/>
  <c r="T3338" i="34"/>
  <c r="U3338" i="34"/>
  <c r="W3338" i="34"/>
  <c r="Y3338" i="34"/>
  <c r="Z3338" i="34"/>
  <c r="N3339" i="34"/>
  <c r="O3339" i="34"/>
  <c r="S3339" i="34"/>
  <c r="T3339" i="34"/>
  <c r="U3339" i="34"/>
  <c r="W3339" i="34"/>
  <c r="Y3339" i="34"/>
  <c r="Z3339" i="34"/>
  <c r="N3340" i="34"/>
  <c r="O3340" i="34"/>
  <c r="S3340" i="34"/>
  <c r="T3340" i="34"/>
  <c r="U3340" i="34"/>
  <c r="W3340" i="34"/>
  <c r="Y3340" i="34"/>
  <c r="Z3340" i="34"/>
  <c r="N3341" i="34"/>
  <c r="O3341" i="34"/>
  <c r="S3341" i="34"/>
  <c r="T3341" i="34"/>
  <c r="U3341" i="34"/>
  <c r="W3341" i="34"/>
  <c r="Y3341" i="34"/>
  <c r="Z3341" i="34"/>
  <c r="N3342" i="34"/>
  <c r="O3342" i="34"/>
  <c r="S3342" i="34"/>
  <c r="T3342" i="34"/>
  <c r="U3342" i="34"/>
  <c r="W3342" i="34"/>
  <c r="Y3342" i="34"/>
  <c r="Z3342" i="34"/>
  <c r="N3343" i="34"/>
  <c r="O3343" i="34"/>
  <c r="S3343" i="34"/>
  <c r="T3343" i="34"/>
  <c r="U3343" i="34"/>
  <c r="W3343" i="34"/>
  <c r="Y3343" i="34"/>
  <c r="Z3343" i="34"/>
  <c r="N3344" i="34"/>
  <c r="O3344" i="34"/>
  <c r="S3344" i="34"/>
  <c r="T3344" i="34"/>
  <c r="U3344" i="34"/>
  <c r="W3344" i="34"/>
  <c r="Y3344" i="34"/>
  <c r="Z3344" i="34"/>
  <c r="N3345" i="34"/>
  <c r="O3345" i="34"/>
  <c r="S3345" i="34"/>
  <c r="T3345" i="34"/>
  <c r="U3345" i="34"/>
  <c r="W3345" i="34"/>
  <c r="Y3345" i="34"/>
  <c r="Z3345" i="34"/>
  <c r="N3346" i="34"/>
  <c r="O3346" i="34"/>
  <c r="S3346" i="34"/>
  <c r="T3346" i="34"/>
  <c r="U3346" i="34"/>
  <c r="W3346" i="34"/>
  <c r="Y3346" i="34"/>
  <c r="Z3346" i="34"/>
  <c r="N3347" i="34"/>
  <c r="O3347" i="34"/>
  <c r="S3347" i="34"/>
  <c r="T3347" i="34"/>
  <c r="U3347" i="34"/>
  <c r="W3347" i="34"/>
  <c r="Y3347" i="34"/>
  <c r="Z3347" i="34"/>
  <c r="N3348" i="34"/>
  <c r="O3348" i="34"/>
  <c r="S3348" i="34"/>
  <c r="T3348" i="34"/>
  <c r="U3348" i="34"/>
  <c r="W3348" i="34"/>
  <c r="Y3348" i="34"/>
  <c r="Z3348" i="34"/>
  <c r="N3349" i="34"/>
  <c r="O3349" i="34"/>
  <c r="S3349" i="34"/>
  <c r="T3349" i="34"/>
  <c r="U3349" i="34"/>
  <c r="W3349" i="34"/>
  <c r="Y3349" i="34"/>
  <c r="Z3349" i="34"/>
  <c r="N3350" i="34"/>
  <c r="O3350" i="34"/>
  <c r="S3350" i="34"/>
  <c r="T3350" i="34"/>
  <c r="U3350" i="34"/>
  <c r="W3350" i="34"/>
  <c r="Y3350" i="34"/>
  <c r="Z3350" i="34"/>
  <c r="N3351" i="34"/>
  <c r="O3351" i="34"/>
  <c r="S3351" i="34"/>
  <c r="T3351" i="34"/>
  <c r="U3351" i="34"/>
  <c r="W3351" i="34"/>
  <c r="Y3351" i="34"/>
  <c r="Z3351" i="34"/>
  <c r="N3352" i="34"/>
  <c r="O3352" i="34"/>
  <c r="S3352" i="34"/>
  <c r="T3352" i="34"/>
  <c r="U3352" i="34"/>
  <c r="W3352" i="34"/>
  <c r="Y3352" i="34"/>
  <c r="Z3352" i="34"/>
  <c r="N3353" i="34"/>
  <c r="O3353" i="34"/>
  <c r="S3353" i="34"/>
  <c r="T3353" i="34"/>
  <c r="U3353" i="34"/>
  <c r="W3353" i="34"/>
  <c r="Y3353" i="34"/>
  <c r="Z3353" i="34"/>
  <c r="N3354" i="34"/>
  <c r="O3354" i="34"/>
  <c r="S3354" i="34"/>
  <c r="T3354" i="34"/>
  <c r="U3354" i="34"/>
  <c r="W3354" i="34"/>
  <c r="Y3354" i="34"/>
  <c r="Z3354" i="34"/>
  <c r="N3355" i="34"/>
  <c r="O3355" i="34"/>
  <c r="S3355" i="34"/>
  <c r="T3355" i="34"/>
  <c r="U3355" i="34"/>
  <c r="W3355" i="34"/>
  <c r="Y3355" i="34"/>
  <c r="Z3355" i="34"/>
  <c r="N3356" i="34"/>
  <c r="O3356" i="34"/>
  <c r="S3356" i="34"/>
  <c r="T3356" i="34"/>
  <c r="U3356" i="34"/>
  <c r="W3356" i="34"/>
  <c r="Y3356" i="34"/>
  <c r="Z3356" i="34"/>
  <c r="N3357" i="34"/>
  <c r="O3357" i="34"/>
  <c r="S3357" i="34"/>
  <c r="T3357" i="34"/>
  <c r="U3357" i="34"/>
  <c r="W3357" i="34"/>
  <c r="Y3357" i="34"/>
  <c r="Z3357" i="34"/>
  <c r="N3358" i="34"/>
  <c r="O3358" i="34"/>
  <c r="S3358" i="34"/>
  <c r="T3358" i="34"/>
  <c r="U3358" i="34"/>
  <c r="W3358" i="34"/>
  <c r="Y3358" i="34"/>
  <c r="Z3358" i="34"/>
  <c r="N3359" i="34"/>
  <c r="O3359" i="34"/>
  <c r="S3359" i="34"/>
  <c r="T3359" i="34"/>
  <c r="U3359" i="34"/>
  <c r="W3359" i="34"/>
  <c r="Y3359" i="34"/>
  <c r="Z3359" i="34"/>
  <c r="N3360" i="34"/>
  <c r="O3360" i="34"/>
  <c r="S3360" i="34"/>
  <c r="T3360" i="34"/>
  <c r="U3360" i="34"/>
  <c r="W3360" i="34"/>
  <c r="Y3360" i="34"/>
  <c r="Z3360" i="34"/>
  <c r="N3361" i="34"/>
  <c r="O3361" i="34"/>
  <c r="S3361" i="34"/>
  <c r="T3361" i="34"/>
  <c r="U3361" i="34"/>
  <c r="W3361" i="34"/>
  <c r="Y3361" i="34"/>
  <c r="Z3361" i="34"/>
  <c r="N3362" i="34"/>
  <c r="O3362" i="34"/>
  <c r="S3362" i="34"/>
  <c r="T3362" i="34"/>
  <c r="U3362" i="34"/>
  <c r="W3362" i="34"/>
  <c r="Y3362" i="34"/>
  <c r="Z3362" i="34"/>
  <c r="N3363" i="34"/>
  <c r="O3363" i="34"/>
  <c r="S3363" i="34"/>
  <c r="T3363" i="34"/>
  <c r="U3363" i="34"/>
  <c r="W3363" i="34"/>
  <c r="Y3363" i="34"/>
  <c r="Z3363" i="34"/>
  <c r="N3364" i="34"/>
  <c r="O3364" i="34"/>
  <c r="S3364" i="34"/>
  <c r="T3364" i="34"/>
  <c r="U3364" i="34"/>
  <c r="W3364" i="34"/>
  <c r="Y3364" i="34"/>
  <c r="Z3364" i="34"/>
  <c r="N3365" i="34"/>
  <c r="O3365" i="34"/>
  <c r="S3365" i="34"/>
  <c r="T3365" i="34"/>
  <c r="U3365" i="34"/>
  <c r="W3365" i="34"/>
  <c r="Y3365" i="34"/>
  <c r="Z3365" i="34"/>
  <c r="N3366" i="34"/>
  <c r="O3366" i="34"/>
  <c r="S3366" i="34"/>
  <c r="T3366" i="34"/>
  <c r="U3366" i="34"/>
  <c r="W3366" i="34"/>
  <c r="Y3366" i="34"/>
  <c r="Z3366" i="34"/>
  <c r="N3367" i="34"/>
  <c r="O3367" i="34"/>
  <c r="S3367" i="34"/>
  <c r="T3367" i="34"/>
  <c r="U3367" i="34"/>
  <c r="W3367" i="34"/>
  <c r="Y3367" i="34"/>
  <c r="Z3367" i="34"/>
  <c r="N3368" i="34"/>
  <c r="O3368" i="34"/>
  <c r="S3368" i="34"/>
  <c r="T3368" i="34"/>
  <c r="U3368" i="34"/>
  <c r="W3368" i="34"/>
  <c r="Y3368" i="34"/>
  <c r="Z3368" i="34"/>
  <c r="N3369" i="34"/>
  <c r="O3369" i="34"/>
  <c r="S3369" i="34"/>
  <c r="T3369" i="34"/>
  <c r="U3369" i="34"/>
  <c r="W3369" i="34"/>
  <c r="Y3369" i="34"/>
  <c r="Z3369" i="34"/>
  <c r="N3370" i="34"/>
  <c r="O3370" i="34"/>
  <c r="S3370" i="34"/>
  <c r="T3370" i="34"/>
  <c r="U3370" i="34"/>
  <c r="W3370" i="34"/>
  <c r="Y3370" i="34"/>
  <c r="Z3370" i="34"/>
  <c r="N3371" i="34"/>
  <c r="O3371" i="34"/>
  <c r="S3371" i="34"/>
  <c r="T3371" i="34"/>
  <c r="U3371" i="34"/>
  <c r="W3371" i="34"/>
  <c r="Y3371" i="34"/>
  <c r="Z3371" i="34"/>
  <c r="N3372" i="34"/>
  <c r="O3372" i="34"/>
  <c r="S3372" i="34"/>
  <c r="T3372" i="34"/>
  <c r="U3372" i="34"/>
  <c r="W3372" i="34"/>
  <c r="Y3372" i="34"/>
  <c r="Z3372" i="34"/>
  <c r="N3373" i="34"/>
  <c r="O3373" i="34"/>
  <c r="S3373" i="34"/>
  <c r="T3373" i="34"/>
  <c r="U3373" i="34"/>
  <c r="W3373" i="34"/>
  <c r="Y3373" i="34"/>
  <c r="Z3373" i="34"/>
  <c r="N3374" i="34"/>
  <c r="O3374" i="34"/>
  <c r="S3374" i="34"/>
  <c r="T3374" i="34"/>
  <c r="U3374" i="34"/>
  <c r="W3374" i="34"/>
  <c r="Y3374" i="34"/>
  <c r="Z3374" i="34"/>
  <c r="N3375" i="34"/>
  <c r="O3375" i="34"/>
  <c r="S3375" i="34"/>
  <c r="T3375" i="34"/>
  <c r="U3375" i="34"/>
  <c r="W3375" i="34"/>
  <c r="Y3375" i="34"/>
  <c r="Z3375" i="34"/>
  <c r="N3376" i="34"/>
  <c r="O3376" i="34"/>
  <c r="S3376" i="34"/>
  <c r="T3376" i="34"/>
  <c r="U3376" i="34"/>
  <c r="W3376" i="34"/>
  <c r="Y3376" i="34"/>
  <c r="Z3376" i="34"/>
  <c r="N3377" i="34"/>
  <c r="O3377" i="34"/>
  <c r="S3377" i="34"/>
  <c r="T3377" i="34"/>
  <c r="U3377" i="34"/>
  <c r="W3377" i="34"/>
  <c r="Y3377" i="34"/>
  <c r="Z3377" i="34"/>
  <c r="N3378" i="34"/>
  <c r="O3378" i="34"/>
  <c r="S3378" i="34"/>
  <c r="T3378" i="34"/>
  <c r="U3378" i="34"/>
  <c r="W3378" i="34"/>
  <c r="Y3378" i="34"/>
  <c r="Z3378" i="34"/>
  <c r="N3379" i="34"/>
  <c r="O3379" i="34"/>
  <c r="S3379" i="34"/>
  <c r="T3379" i="34"/>
  <c r="U3379" i="34"/>
  <c r="W3379" i="34"/>
  <c r="Y3379" i="34"/>
  <c r="Z3379" i="34"/>
  <c r="N3380" i="34"/>
  <c r="O3380" i="34"/>
  <c r="S3380" i="34"/>
  <c r="T3380" i="34"/>
  <c r="U3380" i="34"/>
  <c r="W3380" i="34"/>
  <c r="Y3380" i="34"/>
  <c r="Z3380" i="34"/>
  <c r="N3381" i="34"/>
  <c r="O3381" i="34"/>
  <c r="S3381" i="34"/>
  <c r="T3381" i="34"/>
  <c r="U3381" i="34"/>
  <c r="W3381" i="34"/>
  <c r="Y3381" i="34"/>
  <c r="Z3381" i="34"/>
  <c r="N3382" i="34"/>
  <c r="O3382" i="34"/>
  <c r="S3382" i="34"/>
  <c r="T3382" i="34"/>
  <c r="U3382" i="34"/>
  <c r="W3382" i="34"/>
  <c r="Y3382" i="34"/>
  <c r="Z3382" i="34"/>
  <c r="N3383" i="34"/>
  <c r="O3383" i="34"/>
  <c r="S3383" i="34"/>
  <c r="T3383" i="34"/>
  <c r="U3383" i="34"/>
  <c r="W3383" i="34"/>
  <c r="Y3383" i="34"/>
  <c r="Z3383" i="34"/>
  <c r="N3384" i="34"/>
  <c r="O3384" i="34"/>
  <c r="S3384" i="34"/>
  <c r="T3384" i="34"/>
  <c r="U3384" i="34"/>
  <c r="W3384" i="34"/>
  <c r="Y3384" i="34"/>
  <c r="Z3384" i="34"/>
  <c r="N3385" i="34"/>
  <c r="O3385" i="34"/>
  <c r="S3385" i="34"/>
  <c r="T3385" i="34"/>
  <c r="U3385" i="34"/>
  <c r="W3385" i="34"/>
  <c r="Y3385" i="34"/>
  <c r="Z3385" i="34"/>
  <c r="N3386" i="34"/>
  <c r="O3386" i="34"/>
  <c r="S3386" i="34"/>
  <c r="T3386" i="34"/>
  <c r="U3386" i="34"/>
  <c r="W3386" i="34"/>
  <c r="Y3386" i="34"/>
  <c r="Z3386" i="34"/>
  <c r="N3387" i="34"/>
  <c r="O3387" i="34"/>
  <c r="S3387" i="34"/>
  <c r="T3387" i="34"/>
  <c r="U3387" i="34"/>
  <c r="W3387" i="34"/>
  <c r="Y3387" i="34"/>
  <c r="Z3387" i="34"/>
  <c r="N3388" i="34"/>
  <c r="O3388" i="34"/>
  <c r="S3388" i="34"/>
  <c r="T3388" i="34"/>
  <c r="U3388" i="34"/>
  <c r="W3388" i="34"/>
  <c r="Y3388" i="34"/>
  <c r="Z3388" i="34"/>
  <c r="N3389" i="34"/>
  <c r="O3389" i="34"/>
  <c r="S3389" i="34"/>
  <c r="T3389" i="34"/>
  <c r="U3389" i="34"/>
  <c r="W3389" i="34"/>
  <c r="Y3389" i="34"/>
  <c r="Z3389" i="34"/>
  <c r="N3390" i="34"/>
  <c r="O3390" i="34"/>
  <c r="S3390" i="34"/>
  <c r="T3390" i="34"/>
  <c r="U3390" i="34"/>
  <c r="W3390" i="34"/>
  <c r="Y3390" i="34"/>
  <c r="Z3390" i="34"/>
  <c r="N3391" i="34"/>
  <c r="O3391" i="34"/>
  <c r="S3391" i="34"/>
  <c r="T3391" i="34"/>
  <c r="U3391" i="34"/>
  <c r="W3391" i="34"/>
  <c r="Y3391" i="34"/>
  <c r="Z3391" i="34"/>
  <c r="N3392" i="34"/>
  <c r="O3392" i="34"/>
  <c r="S3392" i="34"/>
  <c r="T3392" i="34"/>
  <c r="U3392" i="34"/>
  <c r="W3392" i="34"/>
  <c r="Y3392" i="34"/>
  <c r="Z3392" i="34"/>
  <c r="N3393" i="34"/>
  <c r="O3393" i="34"/>
  <c r="S3393" i="34"/>
  <c r="T3393" i="34"/>
  <c r="U3393" i="34"/>
  <c r="W3393" i="34"/>
  <c r="Y3393" i="34"/>
  <c r="Z3393" i="34"/>
  <c r="N3394" i="34"/>
  <c r="O3394" i="34"/>
  <c r="S3394" i="34"/>
  <c r="T3394" i="34"/>
  <c r="U3394" i="34"/>
  <c r="W3394" i="34"/>
  <c r="Y3394" i="34"/>
  <c r="Z3394" i="34"/>
  <c r="N3395" i="34"/>
  <c r="O3395" i="34"/>
  <c r="S3395" i="34"/>
  <c r="T3395" i="34"/>
  <c r="U3395" i="34"/>
  <c r="W3395" i="34"/>
  <c r="Y3395" i="34"/>
  <c r="Z3395" i="34"/>
  <c r="N3396" i="34"/>
  <c r="O3396" i="34"/>
  <c r="S3396" i="34"/>
  <c r="T3396" i="34"/>
  <c r="U3396" i="34"/>
  <c r="W3396" i="34"/>
  <c r="Y3396" i="34"/>
  <c r="Z3396" i="34"/>
  <c r="N3397" i="34"/>
  <c r="O3397" i="34"/>
  <c r="S3397" i="34"/>
  <c r="T3397" i="34"/>
  <c r="U3397" i="34"/>
  <c r="W3397" i="34"/>
  <c r="Y3397" i="34"/>
  <c r="Z3397" i="34"/>
  <c r="N3398" i="34"/>
  <c r="O3398" i="34"/>
  <c r="S3398" i="34"/>
  <c r="T3398" i="34"/>
  <c r="U3398" i="34"/>
  <c r="W3398" i="34"/>
  <c r="Y3398" i="34"/>
  <c r="Z3398" i="34"/>
  <c r="N3399" i="34"/>
  <c r="O3399" i="34"/>
  <c r="S3399" i="34"/>
  <c r="T3399" i="34"/>
  <c r="U3399" i="34"/>
  <c r="W3399" i="34"/>
  <c r="Y3399" i="34"/>
  <c r="Z3399" i="34"/>
  <c r="N3400" i="34"/>
  <c r="O3400" i="34"/>
  <c r="S3400" i="34"/>
  <c r="T3400" i="34"/>
  <c r="U3400" i="34"/>
  <c r="W3400" i="34"/>
  <c r="Y3400" i="34"/>
  <c r="Z3400" i="34"/>
  <c r="N3401" i="34"/>
  <c r="O3401" i="34"/>
  <c r="S3401" i="34"/>
  <c r="T3401" i="34"/>
  <c r="U3401" i="34"/>
  <c r="W3401" i="34"/>
  <c r="Y3401" i="34"/>
  <c r="Z3401" i="34"/>
  <c r="N3402" i="34"/>
  <c r="O3402" i="34"/>
  <c r="S3402" i="34"/>
  <c r="T3402" i="34"/>
  <c r="U3402" i="34"/>
  <c r="W3402" i="34"/>
  <c r="Y3402" i="34"/>
  <c r="Z3402" i="34"/>
  <c r="N3403" i="34"/>
  <c r="O3403" i="34"/>
  <c r="S3403" i="34"/>
  <c r="T3403" i="34"/>
  <c r="U3403" i="34"/>
  <c r="W3403" i="34"/>
  <c r="Y3403" i="34"/>
  <c r="Z3403" i="34"/>
  <c r="N3404" i="34"/>
  <c r="O3404" i="34"/>
  <c r="S3404" i="34"/>
  <c r="T3404" i="34"/>
  <c r="U3404" i="34"/>
  <c r="W3404" i="34"/>
  <c r="Y3404" i="34"/>
  <c r="Z3404" i="34"/>
  <c r="N3405" i="34"/>
  <c r="O3405" i="34"/>
  <c r="S3405" i="34"/>
  <c r="T3405" i="34"/>
  <c r="U3405" i="34"/>
  <c r="W3405" i="34"/>
  <c r="Y3405" i="34"/>
  <c r="Z3405" i="34"/>
  <c r="N3406" i="34"/>
  <c r="O3406" i="34"/>
  <c r="S3406" i="34"/>
  <c r="T3406" i="34"/>
  <c r="U3406" i="34"/>
  <c r="W3406" i="34"/>
  <c r="Y3406" i="34"/>
  <c r="Z3406" i="34"/>
  <c r="N3407" i="34"/>
  <c r="O3407" i="34"/>
  <c r="S3407" i="34"/>
  <c r="T3407" i="34"/>
  <c r="U3407" i="34"/>
  <c r="W3407" i="34"/>
  <c r="Y3407" i="34"/>
  <c r="Z3407" i="34"/>
  <c r="N3408" i="34"/>
  <c r="O3408" i="34"/>
  <c r="S3408" i="34"/>
  <c r="T3408" i="34"/>
  <c r="U3408" i="34"/>
  <c r="W3408" i="34"/>
  <c r="Y3408" i="34"/>
  <c r="Z3408" i="34"/>
  <c r="N3409" i="34"/>
  <c r="O3409" i="34"/>
  <c r="S3409" i="34"/>
  <c r="T3409" i="34"/>
  <c r="U3409" i="34"/>
  <c r="W3409" i="34"/>
  <c r="Y3409" i="34"/>
  <c r="Z3409" i="34"/>
  <c r="N3410" i="34"/>
  <c r="O3410" i="34"/>
  <c r="S3410" i="34"/>
  <c r="T3410" i="34"/>
  <c r="U3410" i="34"/>
  <c r="W3410" i="34"/>
  <c r="Y3410" i="34"/>
  <c r="Z3410" i="34"/>
  <c r="N3411" i="34"/>
  <c r="O3411" i="34"/>
  <c r="S3411" i="34"/>
  <c r="T3411" i="34"/>
  <c r="U3411" i="34"/>
  <c r="W3411" i="34"/>
  <c r="Y3411" i="34"/>
  <c r="Z3411" i="34"/>
  <c r="N3412" i="34"/>
  <c r="O3412" i="34"/>
  <c r="S3412" i="34"/>
  <c r="T3412" i="34"/>
  <c r="U3412" i="34"/>
  <c r="W3412" i="34"/>
  <c r="Y3412" i="34"/>
  <c r="Z3412" i="34"/>
  <c r="N3413" i="34"/>
  <c r="O3413" i="34"/>
  <c r="S3413" i="34"/>
  <c r="T3413" i="34"/>
  <c r="U3413" i="34"/>
  <c r="W3413" i="34"/>
  <c r="Y3413" i="34"/>
  <c r="Z3413" i="34"/>
  <c r="N3414" i="34"/>
  <c r="O3414" i="34"/>
  <c r="S3414" i="34"/>
  <c r="T3414" i="34"/>
  <c r="U3414" i="34"/>
  <c r="W3414" i="34"/>
  <c r="Y3414" i="34"/>
  <c r="Z3414" i="34"/>
  <c r="N3415" i="34"/>
  <c r="O3415" i="34"/>
  <c r="S3415" i="34"/>
  <c r="T3415" i="34"/>
  <c r="U3415" i="34"/>
  <c r="W3415" i="34"/>
  <c r="Y3415" i="34"/>
  <c r="Z3415" i="34"/>
  <c r="N3416" i="34"/>
  <c r="O3416" i="34"/>
  <c r="S3416" i="34"/>
  <c r="T3416" i="34"/>
  <c r="U3416" i="34"/>
  <c r="W3416" i="34"/>
  <c r="Y3416" i="34"/>
  <c r="Z3416" i="34"/>
  <c r="N3417" i="34"/>
  <c r="O3417" i="34"/>
  <c r="S3417" i="34"/>
  <c r="T3417" i="34"/>
  <c r="U3417" i="34"/>
  <c r="W3417" i="34"/>
  <c r="Y3417" i="34"/>
  <c r="Z3417" i="34"/>
  <c r="N3418" i="34"/>
  <c r="O3418" i="34"/>
  <c r="S3418" i="34"/>
  <c r="T3418" i="34"/>
  <c r="U3418" i="34"/>
  <c r="W3418" i="34"/>
  <c r="Y3418" i="34"/>
  <c r="Z3418" i="34"/>
  <c r="N3419" i="34"/>
  <c r="O3419" i="34"/>
  <c r="S3419" i="34"/>
  <c r="T3419" i="34"/>
  <c r="U3419" i="34"/>
  <c r="W3419" i="34"/>
  <c r="Y3419" i="34"/>
  <c r="Z3419" i="34"/>
  <c r="N3420" i="34"/>
  <c r="O3420" i="34"/>
  <c r="S3420" i="34"/>
  <c r="T3420" i="34"/>
  <c r="U3420" i="34"/>
  <c r="W3420" i="34"/>
  <c r="Y3420" i="34"/>
  <c r="Z3420" i="34"/>
  <c r="N3421" i="34"/>
  <c r="O3421" i="34"/>
  <c r="S3421" i="34"/>
  <c r="T3421" i="34"/>
  <c r="U3421" i="34"/>
  <c r="W3421" i="34"/>
  <c r="Y3421" i="34"/>
  <c r="Z3421" i="34"/>
  <c r="N3422" i="34"/>
  <c r="O3422" i="34"/>
  <c r="S3422" i="34"/>
  <c r="T3422" i="34"/>
  <c r="U3422" i="34"/>
  <c r="W3422" i="34"/>
  <c r="Y3422" i="34"/>
  <c r="Z3422" i="34"/>
  <c r="N3423" i="34"/>
  <c r="O3423" i="34"/>
  <c r="S3423" i="34"/>
  <c r="T3423" i="34"/>
  <c r="U3423" i="34"/>
  <c r="W3423" i="34"/>
  <c r="Y3423" i="34"/>
  <c r="Z3423" i="34"/>
  <c r="N3424" i="34"/>
  <c r="O3424" i="34"/>
  <c r="S3424" i="34"/>
  <c r="T3424" i="34"/>
  <c r="U3424" i="34"/>
  <c r="W3424" i="34"/>
  <c r="Y3424" i="34"/>
  <c r="Z3424" i="34"/>
  <c r="N3425" i="34"/>
  <c r="O3425" i="34"/>
  <c r="S3425" i="34"/>
  <c r="T3425" i="34"/>
  <c r="U3425" i="34"/>
  <c r="W3425" i="34"/>
  <c r="Y3425" i="34"/>
  <c r="Z3425" i="34"/>
  <c r="N3426" i="34"/>
  <c r="O3426" i="34"/>
  <c r="S3426" i="34"/>
  <c r="T3426" i="34"/>
  <c r="U3426" i="34"/>
  <c r="W3426" i="34"/>
  <c r="Y3426" i="34"/>
  <c r="Z3426" i="34"/>
  <c r="N3427" i="34"/>
  <c r="O3427" i="34"/>
  <c r="S3427" i="34"/>
  <c r="T3427" i="34"/>
  <c r="U3427" i="34"/>
  <c r="W3427" i="34"/>
  <c r="Y3427" i="34"/>
  <c r="Z3427" i="34"/>
  <c r="N3428" i="34"/>
  <c r="O3428" i="34"/>
  <c r="S3428" i="34"/>
  <c r="T3428" i="34"/>
  <c r="U3428" i="34"/>
  <c r="W3428" i="34"/>
  <c r="Y3428" i="34"/>
  <c r="Z3428" i="34"/>
  <c r="N3429" i="34"/>
  <c r="O3429" i="34"/>
  <c r="S3429" i="34"/>
  <c r="T3429" i="34"/>
  <c r="U3429" i="34"/>
  <c r="W3429" i="34"/>
  <c r="Y3429" i="34"/>
  <c r="Z3429" i="34"/>
  <c r="N3430" i="34"/>
  <c r="O3430" i="34"/>
  <c r="S3430" i="34"/>
  <c r="T3430" i="34"/>
  <c r="U3430" i="34"/>
  <c r="W3430" i="34"/>
  <c r="Y3430" i="34"/>
  <c r="Z3430" i="34"/>
  <c r="N3431" i="34"/>
  <c r="O3431" i="34"/>
  <c r="S3431" i="34"/>
  <c r="T3431" i="34"/>
  <c r="U3431" i="34"/>
  <c r="W3431" i="34"/>
  <c r="Y3431" i="34"/>
  <c r="Z3431" i="34"/>
  <c r="N3432" i="34"/>
  <c r="O3432" i="34"/>
  <c r="S3432" i="34"/>
  <c r="T3432" i="34"/>
  <c r="U3432" i="34"/>
  <c r="W3432" i="34"/>
  <c r="Y3432" i="34"/>
  <c r="Z3432" i="34"/>
  <c r="N3433" i="34"/>
  <c r="O3433" i="34"/>
  <c r="S3433" i="34"/>
  <c r="T3433" i="34"/>
  <c r="U3433" i="34"/>
  <c r="W3433" i="34"/>
  <c r="Y3433" i="34"/>
  <c r="Z3433" i="34"/>
  <c r="N3434" i="34"/>
  <c r="O3434" i="34"/>
  <c r="S3434" i="34"/>
  <c r="T3434" i="34"/>
  <c r="U3434" i="34"/>
  <c r="W3434" i="34"/>
  <c r="Y3434" i="34"/>
  <c r="Z3434" i="34"/>
  <c r="N3435" i="34"/>
  <c r="O3435" i="34"/>
  <c r="S3435" i="34"/>
  <c r="T3435" i="34"/>
  <c r="U3435" i="34"/>
  <c r="W3435" i="34"/>
  <c r="Y3435" i="34"/>
  <c r="Z3435" i="34"/>
  <c r="N3436" i="34"/>
  <c r="O3436" i="34"/>
  <c r="S3436" i="34"/>
  <c r="T3436" i="34"/>
  <c r="U3436" i="34"/>
  <c r="W3436" i="34"/>
  <c r="Y3436" i="34"/>
  <c r="Z3436" i="34"/>
  <c r="N3437" i="34"/>
  <c r="O3437" i="34"/>
  <c r="S3437" i="34"/>
  <c r="T3437" i="34"/>
  <c r="U3437" i="34"/>
  <c r="W3437" i="34"/>
  <c r="Y3437" i="34"/>
  <c r="Z3437" i="34"/>
  <c r="N3438" i="34"/>
  <c r="O3438" i="34"/>
  <c r="S3438" i="34"/>
  <c r="T3438" i="34"/>
  <c r="U3438" i="34"/>
  <c r="W3438" i="34"/>
  <c r="Y3438" i="34"/>
  <c r="Z3438" i="34"/>
  <c r="N3439" i="34"/>
  <c r="O3439" i="34"/>
  <c r="S3439" i="34"/>
  <c r="T3439" i="34"/>
  <c r="U3439" i="34"/>
  <c r="W3439" i="34"/>
  <c r="Y3439" i="34"/>
  <c r="Z3439" i="34"/>
  <c r="N3440" i="34"/>
  <c r="O3440" i="34"/>
  <c r="S3440" i="34"/>
  <c r="T3440" i="34"/>
  <c r="U3440" i="34"/>
  <c r="W3440" i="34"/>
  <c r="Y3440" i="34"/>
  <c r="Z3440" i="34"/>
  <c r="N3441" i="34"/>
  <c r="O3441" i="34"/>
  <c r="S3441" i="34"/>
  <c r="T3441" i="34"/>
  <c r="U3441" i="34"/>
  <c r="W3441" i="34"/>
  <c r="Y3441" i="34"/>
  <c r="Z3441" i="34"/>
  <c r="N3442" i="34"/>
  <c r="O3442" i="34"/>
  <c r="S3442" i="34"/>
  <c r="T3442" i="34"/>
  <c r="U3442" i="34"/>
  <c r="W3442" i="34"/>
  <c r="Y3442" i="34"/>
  <c r="Z3442" i="34"/>
  <c r="N3443" i="34"/>
  <c r="O3443" i="34"/>
  <c r="S3443" i="34"/>
  <c r="T3443" i="34"/>
  <c r="U3443" i="34"/>
  <c r="W3443" i="34"/>
  <c r="Y3443" i="34"/>
  <c r="Z3443" i="34"/>
  <c r="N3444" i="34"/>
  <c r="O3444" i="34"/>
  <c r="S3444" i="34"/>
  <c r="T3444" i="34"/>
  <c r="U3444" i="34"/>
  <c r="W3444" i="34"/>
  <c r="Y3444" i="34"/>
  <c r="Z3444" i="34"/>
  <c r="N3445" i="34"/>
  <c r="O3445" i="34"/>
  <c r="S3445" i="34"/>
  <c r="T3445" i="34"/>
  <c r="U3445" i="34"/>
  <c r="W3445" i="34"/>
  <c r="Y3445" i="34"/>
  <c r="Z3445" i="34"/>
  <c r="N3446" i="34"/>
  <c r="O3446" i="34"/>
  <c r="S3446" i="34"/>
  <c r="T3446" i="34"/>
  <c r="U3446" i="34"/>
  <c r="W3446" i="34"/>
  <c r="Y3446" i="34"/>
  <c r="Z3446" i="34"/>
  <c r="N3447" i="34"/>
  <c r="O3447" i="34"/>
  <c r="S3447" i="34"/>
  <c r="T3447" i="34"/>
  <c r="U3447" i="34"/>
  <c r="W3447" i="34"/>
  <c r="Y3447" i="34"/>
  <c r="Z3447" i="34"/>
  <c r="N3448" i="34"/>
  <c r="O3448" i="34"/>
  <c r="S3448" i="34"/>
  <c r="T3448" i="34"/>
  <c r="U3448" i="34"/>
  <c r="W3448" i="34"/>
  <c r="Y3448" i="34"/>
  <c r="Z3448" i="34"/>
  <c r="N3449" i="34"/>
  <c r="O3449" i="34"/>
  <c r="S3449" i="34"/>
  <c r="T3449" i="34"/>
  <c r="U3449" i="34"/>
  <c r="W3449" i="34"/>
  <c r="Y3449" i="34"/>
  <c r="Z3449" i="34"/>
  <c r="N3450" i="34"/>
  <c r="O3450" i="34"/>
  <c r="S3450" i="34"/>
  <c r="T3450" i="34"/>
  <c r="U3450" i="34"/>
  <c r="W3450" i="34"/>
  <c r="Y3450" i="34"/>
  <c r="Z3450" i="34"/>
  <c r="N3451" i="34"/>
  <c r="O3451" i="34"/>
  <c r="S3451" i="34"/>
  <c r="T3451" i="34"/>
  <c r="U3451" i="34"/>
  <c r="W3451" i="34"/>
  <c r="Y3451" i="34"/>
  <c r="Z3451" i="34"/>
  <c r="N3452" i="34"/>
  <c r="O3452" i="34"/>
  <c r="S3452" i="34"/>
  <c r="T3452" i="34"/>
  <c r="U3452" i="34"/>
  <c r="W3452" i="34"/>
  <c r="Y3452" i="34"/>
  <c r="Z3452" i="34"/>
  <c r="N3453" i="34"/>
  <c r="O3453" i="34"/>
  <c r="S3453" i="34"/>
  <c r="T3453" i="34"/>
  <c r="U3453" i="34"/>
  <c r="W3453" i="34"/>
  <c r="Y3453" i="34"/>
  <c r="Z3453" i="34"/>
  <c r="N3454" i="34"/>
  <c r="O3454" i="34"/>
  <c r="S3454" i="34"/>
  <c r="T3454" i="34"/>
  <c r="U3454" i="34"/>
  <c r="W3454" i="34"/>
  <c r="Y3454" i="34"/>
  <c r="Z3454" i="34"/>
  <c r="N3455" i="34"/>
  <c r="O3455" i="34"/>
  <c r="S3455" i="34"/>
  <c r="T3455" i="34"/>
  <c r="U3455" i="34"/>
  <c r="W3455" i="34"/>
  <c r="Y3455" i="34"/>
  <c r="Z3455" i="34"/>
  <c r="N3456" i="34"/>
  <c r="O3456" i="34"/>
  <c r="S3456" i="34"/>
  <c r="T3456" i="34"/>
  <c r="U3456" i="34"/>
  <c r="W3456" i="34"/>
  <c r="Y3456" i="34"/>
  <c r="Z3456" i="34"/>
  <c r="N3457" i="34"/>
  <c r="O3457" i="34"/>
  <c r="S3457" i="34"/>
  <c r="T3457" i="34"/>
  <c r="U3457" i="34"/>
  <c r="W3457" i="34"/>
  <c r="Y3457" i="34"/>
  <c r="Z3457" i="34"/>
  <c r="N3458" i="34"/>
  <c r="O3458" i="34"/>
  <c r="S3458" i="34"/>
  <c r="T3458" i="34"/>
  <c r="U3458" i="34"/>
  <c r="W3458" i="34"/>
  <c r="Y3458" i="34"/>
  <c r="Z3458" i="34"/>
  <c r="N3459" i="34"/>
  <c r="O3459" i="34"/>
  <c r="S3459" i="34"/>
  <c r="T3459" i="34"/>
  <c r="U3459" i="34"/>
  <c r="W3459" i="34"/>
  <c r="Y3459" i="34"/>
  <c r="Z3459" i="34"/>
  <c r="N3460" i="34"/>
  <c r="O3460" i="34"/>
  <c r="S3460" i="34"/>
  <c r="T3460" i="34"/>
  <c r="U3460" i="34"/>
  <c r="W3460" i="34"/>
  <c r="Y3460" i="34"/>
  <c r="Z3460" i="34"/>
  <c r="N3461" i="34"/>
  <c r="O3461" i="34"/>
  <c r="S3461" i="34"/>
  <c r="T3461" i="34"/>
  <c r="U3461" i="34"/>
  <c r="W3461" i="34"/>
  <c r="Y3461" i="34"/>
  <c r="Z3461" i="34"/>
  <c r="N3462" i="34"/>
  <c r="O3462" i="34"/>
  <c r="S3462" i="34"/>
  <c r="T3462" i="34"/>
  <c r="U3462" i="34"/>
  <c r="W3462" i="34"/>
  <c r="Y3462" i="34"/>
  <c r="Z3462" i="34"/>
  <c r="N3463" i="34"/>
  <c r="O3463" i="34"/>
  <c r="S3463" i="34"/>
  <c r="T3463" i="34"/>
  <c r="U3463" i="34"/>
  <c r="W3463" i="34"/>
  <c r="Y3463" i="34"/>
  <c r="Z3463" i="34"/>
  <c r="N3464" i="34"/>
  <c r="O3464" i="34"/>
  <c r="S3464" i="34"/>
  <c r="T3464" i="34"/>
  <c r="U3464" i="34"/>
  <c r="W3464" i="34"/>
  <c r="Y3464" i="34"/>
  <c r="Z3464" i="34"/>
  <c r="N3465" i="34"/>
  <c r="O3465" i="34"/>
  <c r="S3465" i="34"/>
  <c r="T3465" i="34"/>
  <c r="U3465" i="34"/>
  <c r="W3465" i="34"/>
  <c r="Y3465" i="34"/>
  <c r="Z3465" i="34"/>
  <c r="N3466" i="34"/>
  <c r="O3466" i="34"/>
  <c r="S3466" i="34"/>
  <c r="T3466" i="34"/>
  <c r="U3466" i="34"/>
  <c r="W3466" i="34"/>
  <c r="Y3466" i="34"/>
  <c r="Z3466" i="34"/>
  <c r="N3467" i="34"/>
  <c r="O3467" i="34"/>
  <c r="S3467" i="34"/>
  <c r="T3467" i="34"/>
  <c r="U3467" i="34"/>
  <c r="W3467" i="34"/>
  <c r="Y3467" i="34"/>
  <c r="Z3467" i="34"/>
  <c r="N3468" i="34"/>
  <c r="O3468" i="34"/>
  <c r="S3468" i="34"/>
  <c r="T3468" i="34"/>
  <c r="U3468" i="34"/>
  <c r="W3468" i="34"/>
  <c r="Y3468" i="34"/>
  <c r="Z3468" i="34"/>
  <c r="N3469" i="34"/>
  <c r="O3469" i="34"/>
  <c r="S3469" i="34"/>
  <c r="T3469" i="34"/>
  <c r="U3469" i="34"/>
  <c r="W3469" i="34"/>
  <c r="Y3469" i="34"/>
  <c r="Z3469" i="34"/>
  <c r="N3470" i="34"/>
  <c r="O3470" i="34"/>
  <c r="S3470" i="34"/>
  <c r="T3470" i="34"/>
  <c r="U3470" i="34"/>
  <c r="W3470" i="34"/>
  <c r="Y3470" i="34"/>
  <c r="Z3470" i="34"/>
  <c r="N3471" i="34"/>
  <c r="O3471" i="34"/>
  <c r="S3471" i="34"/>
  <c r="T3471" i="34"/>
  <c r="U3471" i="34"/>
  <c r="W3471" i="34"/>
  <c r="Y3471" i="34"/>
  <c r="Z3471" i="34"/>
  <c r="N3472" i="34"/>
  <c r="O3472" i="34"/>
  <c r="S3472" i="34"/>
  <c r="T3472" i="34"/>
  <c r="U3472" i="34"/>
  <c r="W3472" i="34"/>
  <c r="Y3472" i="34"/>
  <c r="Z3472" i="34"/>
  <c r="N3473" i="34"/>
  <c r="O3473" i="34"/>
  <c r="S3473" i="34"/>
  <c r="T3473" i="34"/>
  <c r="U3473" i="34"/>
  <c r="W3473" i="34"/>
  <c r="Y3473" i="34"/>
  <c r="Z3473" i="34"/>
  <c r="N3474" i="34"/>
  <c r="O3474" i="34"/>
  <c r="S3474" i="34"/>
  <c r="T3474" i="34"/>
  <c r="U3474" i="34"/>
  <c r="W3474" i="34"/>
  <c r="Y3474" i="34"/>
  <c r="Z3474" i="34"/>
  <c r="N3475" i="34"/>
  <c r="O3475" i="34"/>
  <c r="S3475" i="34"/>
  <c r="T3475" i="34"/>
  <c r="U3475" i="34"/>
  <c r="W3475" i="34"/>
  <c r="Y3475" i="34"/>
  <c r="Z3475" i="34"/>
  <c r="N3476" i="34"/>
  <c r="O3476" i="34"/>
  <c r="S3476" i="34"/>
  <c r="T3476" i="34"/>
  <c r="U3476" i="34"/>
  <c r="W3476" i="34"/>
  <c r="Y3476" i="34"/>
  <c r="Z3476" i="34"/>
  <c r="N3477" i="34"/>
  <c r="O3477" i="34"/>
  <c r="S3477" i="34"/>
  <c r="T3477" i="34"/>
  <c r="U3477" i="34"/>
  <c r="W3477" i="34"/>
  <c r="Y3477" i="34"/>
  <c r="Z3477" i="34"/>
  <c r="N3478" i="34"/>
  <c r="O3478" i="34"/>
  <c r="S3478" i="34"/>
  <c r="T3478" i="34"/>
  <c r="U3478" i="34"/>
  <c r="W3478" i="34"/>
  <c r="Y3478" i="34"/>
  <c r="Z3478" i="34"/>
  <c r="N3479" i="34"/>
  <c r="O3479" i="34"/>
  <c r="S3479" i="34"/>
  <c r="T3479" i="34"/>
  <c r="U3479" i="34"/>
  <c r="W3479" i="34"/>
  <c r="Y3479" i="34"/>
  <c r="Z3479" i="34"/>
  <c r="N3480" i="34"/>
  <c r="O3480" i="34"/>
  <c r="S3480" i="34"/>
  <c r="T3480" i="34"/>
  <c r="U3480" i="34"/>
  <c r="W3480" i="34"/>
  <c r="Y3480" i="34"/>
  <c r="Z3480" i="34"/>
  <c r="N3481" i="34"/>
  <c r="O3481" i="34"/>
  <c r="S3481" i="34"/>
  <c r="T3481" i="34"/>
  <c r="U3481" i="34"/>
  <c r="W3481" i="34"/>
  <c r="Y3481" i="34"/>
  <c r="Z3481" i="34"/>
  <c r="N3482" i="34"/>
  <c r="O3482" i="34"/>
  <c r="S3482" i="34"/>
  <c r="T3482" i="34"/>
  <c r="U3482" i="34"/>
  <c r="W3482" i="34"/>
  <c r="Y3482" i="34"/>
  <c r="Z3482" i="34"/>
  <c r="N3483" i="34"/>
  <c r="O3483" i="34"/>
  <c r="S3483" i="34"/>
  <c r="T3483" i="34"/>
  <c r="U3483" i="34"/>
  <c r="W3483" i="34"/>
  <c r="Y3483" i="34"/>
  <c r="Z3483" i="34"/>
  <c r="N3484" i="34"/>
  <c r="O3484" i="34"/>
  <c r="S3484" i="34"/>
  <c r="T3484" i="34"/>
  <c r="U3484" i="34"/>
  <c r="W3484" i="34"/>
  <c r="Y3484" i="34"/>
  <c r="Z3484" i="34"/>
  <c r="N3485" i="34"/>
  <c r="O3485" i="34"/>
  <c r="S3485" i="34"/>
  <c r="T3485" i="34"/>
  <c r="U3485" i="34"/>
  <c r="W3485" i="34"/>
  <c r="Y3485" i="34"/>
  <c r="Z3485" i="34"/>
  <c r="N3486" i="34"/>
  <c r="O3486" i="34"/>
  <c r="S3486" i="34"/>
  <c r="T3486" i="34"/>
  <c r="U3486" i="34"/>
  <c r="W3486" i="34"/>
  <c r="Y3486" i="34"/>
  <c r="Z3486" i="34"/>
  <c r="N3487" i="34"/>
  <c r="O3487" i="34"/>
  <c r="S3487" i="34"/>
  <c r="T3487" i="34"/>
  <c r="U3487" i="34"/>
  <c r="W3487" i="34"/>
  <c r="Y3487" i="34"/>
  <c r="Z3487" i="34"/>
  <c r="N3488" i="34"/>
  <c r="O3488" i="34"/>
  <c r="S3488" i="34"/>
  <c r="T3488" i="34"/>
  <c r="U3488" i="34"/>
  <c r="W3488" i="34"/>
  <c r="Y3488" i="34"/>
  <c r="Z3488" i="34"/>
  <c r="N3489" i="34"/>
  <c r="O3489" i="34"/>
  <c r="S3489" i="34"/>
  <c r="T3489" i="34"/>
  <c r="U3489" i="34"/>
  <c r="W3489" i="34"/>
  <c r="Y3489" i="34"/>
  <c r="Z3489" i="34"/>
  <c r="N3490" i="34"/>
  <c r="O3490" i="34"/>
  <c r="S3490" i="34"/>
  <c r="T3490" i="34"/>
  <c r="U3490" i="34"/>
  <c r="W3490" i="34"/>
  <c r="Y3490" i="34"/>
  <c r="Z3490" i="34"/>
  <c r="N3491" i="34"/>
  <c r="O3491" i="34"/>
  <c r="S3491" i="34"/>
  <c r="T3491" i="34"/>
  <c r="U3491" i="34"/>
  <c r="W3491" i="34"/>
  <c r="Y3491" i="34"/>
  <c r="Z3491" i="34"/>
  <c r="N3492" i="34"/>
  <c r="O3492" i="34"/>
  <c r="S3492" i="34"/>
  <c r="T3492" i="34"/>
  <c r="U3492" i="34"/>
  <c r="W3492" i="34"/>
  <c r="Y3492" i="34"/>
  <c r="Z3492" i="34"/>
  <c r="N3493" i="34"/>
  <c r="O3493" i="34"/>
  <c r="S3493" i="34"/>
  <c r="T3493" i="34"/>
  <c r="U3493" i="34"/>
  <c r="W3493" i="34"/>
  <c r="Y3493" i="34"/>
  <c r="Z3493" i="34"/>
  <c r="N3494" i="34"/>
  <c r="O3494" i="34"/>
  <c r="S3494" i="34"/>
  <c r="T3494" i="34"/>
  <c r="U3494" i="34"/>
  <c r="W3494" i="34"/>
  <c r="Y3494" i="34"/>
  <c r="Z3494" i="34"/>
  <c r="N3495" i="34"/>
  <c r="O3495" i="34"/>
  <c r="S3495" i="34"/>
  <c r="T3495" i="34"/>
  <c r="U3495" i="34"/>
  <c r="W3495" i="34"/>
  <c r="Y3495" i="34"/>
  <c r="Z3495" i="34"/>
  <c r="N3496" i="34"/>
  <c r="O3496" i="34"/>
  <c r="S3496" i="34"/>
  <c r="T3496" i="34"/>
  <c r="U3496" i="34"/>
  <c r="W3496" i="34"/>
  <c r="Y3496" i="34"/>
  <c r="Z3496" i="34"/>
  <c r="N3497" i="34"/>
  <c r="O3497" i="34"/>
  <c r="S3497" i="34"/>
  <c r="T3497" i="34"/>
  <c r="U3497" i="34"/>
  <c r="W3497" i="34"/>
  <c r="Y3497" i="34"/>
  <c r="Z3497" i="34"/>
  <c r="N3498" i="34"/>
  <c r="O3498" i="34"/>
  <c r="S3498" i="34"/>
  <c r="T3498" i="34"/>
  <c r="U3498" i="34"/>
  <c r="W3498" i="34"/>
  <c r="Y3498" i="34"/>
  <c r="Z3498" i="34"/>
  <c r="N3499" i="34"/>
  <c r="O3499" i="34"/>
  <c r="S3499" i="34"/>
  <c r="T3499" i="34"/>
  <c r="U3499" i="34"/>
  <c r="W3499" i="34"/>
  <c r="Y3499" i="34"/>
  <c r="Z3499" i="34"/>
  <c r="N3500" i="34"/>
  <c r="O3500" i="34"/>
  <c r="S3500" i="34"/>
  <c r="T3500" i="34"/>
  <c r="U3500" i="34"/>
  <c r="W3500" i="34"/>
  <c r="Y3500" i="34"/>
  <c r="Z3500" i="34"/>
  <c r="N3501" i="34"/>
  <c r="O3501" i="34"/>
  <c r="S3501" i="34"/>
  <c r="T3501" i="34"/>
  <c r="U3501" i="34"/>
  <c r="W3501" i="34"/>
  <c r="Y3501" i="34"/>
  <c r="Z3501" i="34"/>
  <c r="N3502" i="34"/>
  <c r="O3502" i="34"/>
  <c r="S3502" i="34"/>
  <c r="T3502" i="34"/>
  <c r="U3502" i="34"/>
  <c r="W3502" i="34"/>
  <c r="Y3502" i="34"/>
  <c r="Z3502" i="34"/>
  <c r="N3503" i="34"/>
  <c r="O3503" i="34"/>
  <c r="S3503" i="34"/>
  <c r="T3503" i="34"/>
  <c r="U3503" i="34"/>
  <c r="W3503" i="34"/>
  <c r="Y3503" i="34"/>
  <c r="Z3503" i="34"/>
  <c r="N3504" i="34"/>
  <c r="O3504" i="34"/>
  <c r="S3504" i="34"/>
  <c r="T3504" i="34"/>
  <c r="U3504" i="34"/>
  <c r="W3504" i="34"/>
  <c r="Y3504" i="34"/>
  <c r="Z3504" i="34"/>
  <c r="N3505" i="34"/>
  <c r="O3505" i="34"/>
  <c r="S3505" i="34"/>
  <c r="T3505" i="34"/>
  <c r="U3505" i="34"/>
  <c r="W3505" i="34"/>
  <c r="Y3505" i="34"/>
  <c r="Z3505" i="34"/>
  <c r="N3506" i="34"/>
  <c r="O3506" i="34"/>
  <c r="S3506" i="34"/>
  <c r="T3506" i="34"/>
  <c r="U3506" i="34"/>
  <c r="W3506" i="34"/>
  <c r="Y3506" i="34"/>
  <c r="Z3506" i="34"/>
  <c r="N3507" i="34"/>
  <c r="O3507" i="34"/>
  <c r="S3507" i="34"/>
  <c r="T3507" i="34"/>
  <c r="U3507" i="34"/>
  <c r="W3507" i="34"/>
  <c r="Y3507" i="34"/>
  <c r="Z3507" i="34"/>
  <c r="N3508" i="34"/>
  <c r="O3508" i="34"/>
  <c r="S3508" i="34"/>
  <c r="T3508" i="34"/>
  <c r="U3508" i="34"/>
  <c r="W3508" i="34"/>
  <c r="Y3508" i="34"/>
  <c r="Z3508" i="34"/>
  <c r="N3509" i="34"/>
  <c r="O3509" i="34"/>
  <c r="S3509" i="34"/>
  <c r="T3509" i="34"/>
  <c r="U3509" i="34"/>
  <c r="W3509" i="34"/>
  <c r="Y3509" i="34"/>
  <c r="Z3509" i="34"/>
  <c r="N3510" i="34"/>
  <c r="O3510" i="34"/>
  <c r="S3510" i="34"/>
  <c r="T3510" i="34"/>
  <c r="U3510" i="34"/>
  <c r="W3510" i="34"/>
  <c r="Y3510" i="34"/>
  <c r="Z3510" i="34"/>
  <c r="N3511" i="34"/>
  <c r="O3511" i="34"/>
  <c r="S3511" i="34"/>
  <c r="T3511" i="34"/>
  <c r="U3511" i="34"/>
  <c r="W3511" i="34"/>
  <c r="Y3511" i="34"/>
  <c r="Z3511" i="34"/>
  <c r="N3512" i="34"/>
  <c r="O3512" i="34"/>
  <c r="S3512" i="34"/>
  <c r="T3512" i="34"/>
  <c r="U3512" i="34"/>
  <c r="W3512" i="34"/>
  <c r="Y3512" i="34"/>
  <c r="Z3512" i="34"/>
  <c r="N3513" i="34"/>
  <c r="O3513" i="34"/>
  <c r="S3513" i="34"/>
  <c r="T3513" i="34"/>
  <c r="U3513" i="34"/>
  <c r="W3513" i="34"/>
  <c r="Y3513" i="34"/>
  <c r="Z3513" i="34"/>
  <c r="N3514" i="34"/>
  <c r="O3514" i="34"/>
  <c r="S3514" i="34"/>
  <c r="T3514" i="34"/>
  <c r="U3514" i="34"/>
  <c r="W3514" i="34"/>
  <c r="Y3514" i="34"/>
  <c r="Z3514" i="34"/>
  <c r="N3515" i="34"/>
  <c r="O3515" i="34"/>
  <c r="S3515" i="34"/>
  <c r="T3515" i="34"/>
  <c r="U3515" i="34"/>
  <c r="W3515" i="34"/>
  <c r="Y3515" i="34"/>
  <c r="Z3515" i="34"/>
  <c r="N3516" i="34"/>
  <c r="O3516" i="34"/>
  <c r="S3516" i="34"/>
  <c r="T3516" i="34"/>
  <c r="U3516" i="34"/>
  <c r="W3516" i="34"/>
  <c r="Y3516" i="34"/>
  <c r="Z3516" i="34"/>
  <c r="N3517" i="34"/>
  <c r="O3517" i="34"/>
  <c r="S3517" i="34"/>
  <c r="T3517" i="34"/>
  <c r="U3517" i="34"/>
  <c r="W3517" i="34"/>
  <c r="Y3517" i="34"/>
  <c r="Z3517" i="34"/>
  <c r="N3518" i="34"/>
  <c r="O3518" i="34"/>
  <c r="S3518" i="34"/>
  <c r="T3518" i="34"/>
  <c r="U3518" i="34"/>
  <c r="W3518" i="34"/>
  <c r="Y3518" i="34"/>
  <c r="Z3518" i="34"/>
  <c r="N3519" i="34"/>
  <c r="O3519" i="34"/>
  <c r="S3519" i="34"/>
  <c r="T3519" i="34"/>
  <c r="U3519" i="34"/>
  <c r="W3519" i="34"/>
  <c r="Y3519" i="34"/>
  <c r="Z3519" i="34"/>
  <c r="N3520" i="34"/>
  <c r="O3520" i="34"/>
  <c r="S3520" i="34"/>
  <c r="T3520" i="34"/>
  <c r="U3520" i="34"/>
  <c r="W3520" i="34"/>
  <c r="Y3520" i="34"/>
  <c r="Z3520" i="34"/>
  <c r="N3521" i="34"/>
  <c r="O3521" i="34"/>
  <c r="S3521" i="34"/>
  <c r="T3521" i="34"/>
  <c r="U3521" i="34"/>
  <c r="W3521" i="34"/>
  <c r="Y3521" i="34"/>
  <c r="Z3521" i="34"/>
  <c r="N3522" i="34"/>
  <c r="O3522" i="34"/>
  <c r="S3522" i="34"/>
  <c r="T3522" i="34"/>
  <c r="U3522" i="34"/>
  <c r="W3522" i="34"/>
  <c r="Y3522" i="34"/>
  <c r="Z3522" i="34"/>
  <c r="N3523" i="34"/>
  <c r="O3523" i="34"/>
  <c r="S3523" i="34"/>
  <c r="T3523" i="34"/>
  <c r="U3523" i="34"/>
  <c r="W3523" i="34"/>
  <c r="Y3523" i="34"/>
  <c r="Z3523" i="34"/>
  <c r="N3524" i="34"/>
  <c r="O3524" i="34"/>
  <c r="S3524" i="34"/>
  <c r="T3524" i="34"/>
  <c r="U3524" i="34"/>
  <c r="W3524" i="34"/>
  <c r="Y3524" i="34"/>
  <c r="Z3524" i="34"/>
  <c r="N3525" i="34"/>
  <c r="O3525" i="34"/>
  <c r="S3525" i="34"/>
  <c r="T3525" i="34"/>
  <c r="U3525" i="34"/>
  <c r="W3525" i="34"/>
  <c r="Y3525" i="34"/>
  <c r="Z3525" i="34"/>
  <c r="N3526" i="34"/>
  <c r="O3526" i="34"/>
  <c r="S3526" i="34"/>
  <c r="T3526" i="34"/>
  <c r="U3526" i="34"/>
  <c r="W3526" i="34"/>
  <c r="Y3526" i="34"/>
  <c r="Z3526" i="34"/>
  <c r="N3527" i="34"/>
  <c r="O3527" i="34"/>
  <c r="S3527" i="34"/>
  <c r="T3527" i="34"/>
  <c r="U3527" i="34"/>
  <c r="W3527" i="34"/>
  <c r="Y3527" i="34"/>
  <c r="Z3527" i="34"/>
  <c r="N3528" i="34"/>
  <c r="O3528" i="34"/>
  <c r="S3528" i="34"/>
  <c r="T3528" i="34"/>
  <c r="U3528" i="34"/>
  <c r="W3528" i="34"/>
  <c r="Y3528" i="34"/>
  <c r="Z3528" i="34"/>
  <c r="N3529" i="34"/>
  <c r="O3529" i="34"/>
  <c r="S3529" i="34"/>
  <c r="T3529" i="34"/>
  <c r="U3529" i="34"/>
  <c r="W3529" i="34"/>
  <c r="Y3529" i="34"/>
  <c r="Z3529" i="34"/>
  <c r="N3530" i="34"/>
  <c r="O3530" i="34"/>
  <c r="S3530" i="34"/>
  <c r="T3530" i="34"/>
  <c r="U3530" i="34"/>
  <c r="W3530" i="34"/>
  <c r="Y3530" i="34"/>
  <c r="Z3530" i="34"/>
  <c r="N3531" i="34"/>
  <c r="O3531" i="34"/>
  <c r="S3531" i="34"/>
  <c r="T3531" i="34"/>
  <c r="U3531" i="34"/>
  <c r="W3531" i="34"/>
  <c r="Y3531" i="34"/>
  <c r="Z3531" i="34"/>
  <c r="N3532" i="34"/>
  <c r="O3532" i="34"/>
  <c r="S3532" i="34"/>
  <c r="T3532" i="34"/>
  <c r="U3532" i="34"/>
  <c r="W3532" i="34"/>
  <c r="Y3532" i="34"/>
  <c r="Z3532" i="34"/>
  <c r="N3533" i="34"/>
  <c r="O3533" i="34"/>
  <c r="S3533" i="34"/>
  <c r="T3533" i="34"/>
  <c r="U3533" i="34"/>
  <c r="W3533" i="34"/>
  <c r="Y3533" i="34"/>
  <c r="Z3533" i="34"/>
  <c r="N3534" i="34"/>
  <c r="O3534" i="34"/>
  <c r="S3534" i="34"/>
  <c r="T3534" i="34"/>
  <c r="U3534" i="34"/>
  <c r="W3534" i="34"/>
  <c r="Y3534" i="34"/>
  <c r="Z3534" i="34"/>
  <c r="N3535" i="34"/>
  <c r="O3535" i="34"/>
  <c r="S3535" i="34"/>
  <c r="T3535" i="34"/>
  <c r="U3535" i="34"/>
  <c r="W3535" i="34"/>
  <c r="Y3535" i="34"/>
  <c r="Z3535" i="34"/>
  <c r="N3536" i="34"/>
  <c r="O3536" i="34"/>
  <c r="S3536" i="34"/>
  <c r="T3536" i="34"/>
  <c r="U3536" i="34"/>
  <c r="W3536" i="34"/>
  <c r="Y3536" i="34"/>
  <c r="Z3536" i="34"/>
  <c r="N3537" i="34"/>
  <c r="O3537" i="34"/>
  <c r="S3537" i="34"/>
  <c r="T3537" i="34"/>
  <c r="U3537" i="34"/>
  <c r="W3537" i="34"/>
  <c r="Y3537" i="34"/>
  <c r="Z3537" i="34"/>
  <c r="N3538" i="34"/>
  <c r="O3538" i="34"/>
  <c r="S3538" i="34"/>
  <c r="T3538" i="34"/>
  <c r="U3538" i="34"/>
  <c r="W3538" i="34"/>
  <c r="Y3538" i="34"/>
  <c r="Z3538" i="34"/>
  <c r="N3539" i="34"/>
  <c r="O3539" i="34"/>
  <c r="S3539" i="34"/>
  <c r="T3539" i="34"/>
  <c r="U3539" i="34"/>
  <c r="W3539" i="34"/>
  <c r="Y3539" i="34"/>
  <c r="Z3539" i="34"/>
  <c r="N3540" i="34"/>
  <c r="O3540" i="34"/>
  <c r="S3540" i="34"/>
  <c r="T3540" i="34"/>
  <c r="U3540" i="34"/>
  <c r="W3540" i="34"/>
  <c r="Y3540" i="34"/>
  <c r="Z3540" i="34"/>
  <c r="N3541" i="34"/>
  <c r="O3541" i="34"/>
  <c r="S3541" i="34"/>
  <c r="T3541" i="34"/>
  <c r="U3541" i="34"/>
  <c r="W3541" i="34"/>
  <c r="Y3541" i="34"/>
  <c r="Z3541" i="34"/>
  <c r="N3542" i="34"/>
  <c r="O3542" i="34"/>
  <c r="S3542" i="34"/>
  <c r="T3542" i="34"/>
  <c r="U3542" i="34"/>
  <c r="W3542" i="34"/>
  <c r="Y3542" i="34"/>
  <c r="Z3542" i="34"/>
  <c r="N3543" i="34"/>
  <c r="O3543" i="34"/>
  <c r="S3543" i="34"/>
  <c r="T3543" i="34"/>
  <c r="U3543" i="34"/>
  <c r="W3543" i="34"/>
  <c r="Y3543" i="34"/>
  <c r="Z3543" i="34"/>
  <c r="N3544" i="34"/>
  <c r="O3544" i="34"/>
  <c r="S3544" i="34"/>
  <c r="T3544" i="34"/>
  <c r="U3544" i="34"/>
  <c r="W3544" i="34"/>
  <c r="Y3544" i="34"/>
  <c r="Z3544" i="34"/>
  <c r="N3545" i="34"/>
  <c r="O3545" i="34"/>
  <c r="S3545" i="34"/>
  <c r="T3545" i="34"/>
  <c r="U3545" i="34"/>
  <c r="W3545" i="34"/>
  <c r="Y3545" i="34"/>
  <c r="Z3545" i="34"/>
  <c r="N3546" i="34"/>
  <c r="O3546" i="34"/>
  <c r="S3546" i="34"/>
  <c r="T3546" i="34"/>
  <c r="U3546" i="34"/>
  <c r="W3546" i="34"/>
  <c r="Y3546" i="34"/>
  <c r="Z3546" i="34"/>
  <c r="N3547" i="34"/>
  <c r="O3547" i="34"/>
  <c r="S3547" i="34"/>
  <c r="T3547" i="34"/>
  <c r="U3547" i="34"/>
  <c r="W3547" i="34"/>
  <c r="Y3547" i="34"/>
  <c r="Z3547" i="34"/>
  <c r="N3548" i="34"/>
  <c r="O3548" i="34"/>
  <c r="S3548" i="34"/>
  <c r="T3548" i="34"/>
  <c r="U3548" i="34"/>
  <c r="W3548" i="34"/>
  <c r="Y3548" i="34"/>
  <c r="Z3548" i="34"/>
  <c r="N3549" i="34"/>
  <c r="O3549" i="34"/>
  <c r="S3549" i="34"/>
  <c r="T3549" i="34"/>
  <c r="U3549" i="34"/>
  <c r="W3549" i="34"/>
  <c r="Y3549" i="34"/>
  <c r="Z3549" i="34"/>
  <c r="N3550" i="34"/>
  <c r="O3550" i="34"/>
  <c r="S3550" i="34"/>
  <c r="T3550" i="34"/>
  <c r="U3550" i="34"/>
  <c r="W3550" i="34"/>
  <c r="Y3550" i="34"/>
  <c r="Z3550" i="34"/>
  <c r="N3551" i="34"/>
  <c r="O3551" i="34"/>
  <c r="S3551" i="34"/>
  <c r="T3551" i="34"/>
  <c r="U3551" i="34"/>
  <c r="W3551" i="34"/>
  <c r="Y3551" i="34"/>
  <c r="Z3551" i="34"/>
  <c r="N3552" i="34"/>
  <c r="O3552" i="34"/>
  <c r="S3552" i="34"/>
  <c r="T3552" i="34"/>
  <c r="U3552" i="34"/>
  <c r="W3552" i="34"/>
  <c r="Y3552" i="34"/>
  <c r="Z3552" i="34"/>
  <c r="N3553" i="34"/>
  <c r="O3553" i="34"/>
  <c r="S3553" i="34"/>
  <c r="T3553" i="34"/>
  <c r="U3553" i="34"/>
  <c r="W3553" i="34"/>
  <c r="Y3553" i="34"/>
  <c r="Z3553" i="34"/>
  <c r="N3554" i="34"/>
  <c r="O3554" i="34"/>
  <c r="S3554" i="34"/>
  <c r="T3554" i="34"/>
  <c r="U3554" i="34"/>
  <c r="W3554" i="34"/>
  <c r="Y3554" i="34"/>
  <c r="Z3554" i="34"/>
  <c r="N3555" i="34"/>
  <c r="O3555" i="34"/>
  <c r="S3555" i="34"/>
  <c r="T3555" i="34"/>
  <c r="U3555" i="34"/>
  <c r="W3555" i="34"/>
  <c r="Y3555" i="34"/>
  <c r="Z3555" i="34"/>
  <c r="N3556" i="34"/>
  <c r="O3556" i="34"/>
  <c r="S3556" i="34"/>
  <c r="T3556" i="34"/>
  <c r="U3556" i="34"/>
  <c r="W3556" i="34"/>
  <c r="Y3556" i="34"/>
  <c r="Z3556" i="34"/>
  <c r="N3557" i="34"/>
  <c r="O3557" i="34"/>
  <c r="S3557" i="34"/>
  <c r="T3557" i="34"/>
  <c r="U3557" i="34"/>
  <c r="W3557" i="34"/>
  <c r="Y3557" i="34"/>
  <c r="Z3557" i="34"/>
  <c r="N3558" i="34"/>
  <c r="O3558" i="34"/>
  <c r="S3558" i="34"/>
  <c r="T3558" i="34"/>
  <c r="U3558" i="34"/>
  <c r="W3558" i="34"/>
  <c r="Y3558" i="34"/>
  <c r="Z3558" i="34"/>
  <c r="N3559" i="34"/>
  <c r="O3559" i="34"/>
  <c r="S3559" i="34"/>
  <c r="T3559" i="34"/>
  <c r="U3559" i="34"/>
  <c r="W3559" i="34"/>
  <c r="Y3559" i="34"/>
  <c r="Z3559" i="34"/>
  <c r="N3560" i="34"/>
  <c r="O3560" i="34"/>
  <c r="S3560" i="34"/>
  <c r="T3560" i="34"/>
  <c r="U3560" i="34"/>
  <c r="W3560" i="34"/>
  <c r="Y3560" i="34"/>
  <c r="Z3560" i="34"/>
  <c r="N3561" i="34"/>
  <c r="O3561" i="34"/>
  <c r="S3561" i="34"/>
  <c r="T3561" i="34"/>
  <c r="U3561" i="34"/>
  <c r="W3561" i="34"/>
  <c r="Y3561" i="34"/>
  <c r="Z3561" i="34"/>
  <c r="N3562" i="34"/>
  <c r="O3562" i="34"/>
  <c r="S3562" i="34"/>
  <c r="T3562" i="34"/>
  <c r="U3562" i="34"/>
  <c r="W3562" i="34"/>
  <c r="Y3562" i="34"/>
  <c r="Z3562" i="34"/>
  <c r="N3563" i="34"/>
  <c r="O3563" i="34"/>
  <c r="S3563" i="34"/>
  <c r="T3563" i="34"/>
  <c r="U3563" i="34"/>
  <c r="W3563" i="34"/>
  <c r="Y3563" i="34"/>
  <c r="Z3563" i="34"/>
  <c r="N3564" i="34"/>
  <c r="O3564" i="34"/>
  <c r="S3564" i="34"/>
  <c r="T3564" i="34"/>
  <c r="U3564" i="34"/>
  <c r="W3564" i="34"/>
  <c r="Y3564" i="34"/>
  <c r="Z3564" i="34"/>
  <c r="N3565" i="34"/>
  <c r="O3565" i="34"/>
  <c r="S3565" i="34"/>
  <c r="T3565" i="34"/>
  <c r="U3565" i="34"/>
  <c r="W3565" i="34"/>
  <c r="Y3565" i="34"/>
  <c r="Z3565" i="34"/>
  <c r="N3566" i="34"/>
  <c r="O3566" i="34"/>
  <c r="S3566" i="34"/>
  <c r="T3566" i="34"/>
  <c r="U3566" i="34"/>
  <c r="W3566" i="34"/>
  <c r="Y3566" i="34"/>
  <c r="Z3566" i="34"/>
  <c r="N3567" i="34"/>
  <c r="O3567" i="34"/>
  <c r="S3567" i="34"/>
  <c r="T3567" i="34"/>
  <c r="U3567" i="34"/>
  <c r="W3567" i="34"/>
  <c r="Y3567" i="34"/>
  <c r="Z3567" i="34"/>
  <c r="N3568" i="34"/>
  <c r="O3568" i="34"/>
  <c r="S3568" i="34"/>
  <c r="T3568" i="34"/>
  <c r="U3568" i="34"/>
  <c r="W3568" i="34"/>
  <c r="Y3568" i="34"/>
  <c r="Z3568" i="34"/>
  <c r="N3569" i="34"/>
  <c r="O3569" i="34"/>
  <c r="S3569" i="34"/>
  <c r="T3569" i="34"/>
  <c r="U3569" i="34"/>
  <c r="W3569" i="34"/>
  <c r="Y3569" i="34"/>
  <c r="Z3569" i="34"/>
  <c r="N3570" i="34"/>
  <c r="O3570" i="34"/>
  <c r="S3570" i="34"/>
  <c r="T3570" i="34"/>
  <c r="U3570" i="34"/>
  <c r="W3570" i="34"/>
  <c r="Y3570" i="34"/>
  <c r="Z3570" i="34"/>
  <c r="N3571" i="34"/>
  <c r="O3571" i="34"/>
  <c r="S3571" i="34"/>
  <c r="T3571" i="34"/>
  <c r="U3571" i="34"/>
  <c r="W3571" i="34"/>
  <c r="Y3571" i="34"/>
  <c r="Z3571" i="34"/>
  <c r="N3572" i="34"/>
  <c r="O3572" i="34"/>
  <c r="S3572" i="34"/>
  <c r="T3572" i="34"/>
  <c r="U3572" i="34"/>
  <c r="W3572" i="34"/>
  <c r="Y3572" i="34"/>
  <c r="Z3572" i="34"/>
  <c r="N3573" i="34"/>
  <c r="O3573" i="34"/>
  <c r="S3573" i="34"/>
  <c r="T3573" i="34"/>
  <c r="U3573" i="34"/>
  <c r="W3573" i="34"/>
  <c r="Y3573" i="34"/>
  <c r="Z3573" i="34"/>
  <c r="N3574" i="34"/>
  <c r="O3574" i="34"/>
  <c r="S3574" i="34"/>
  <c r="T3574" i="34"/>
  <c r="U3574" i="34"/>
  <c r="W3574" i="34"/>
  <c r="Y3574" i="34"/>
  <c r="Z3574" i="34"/>
  <c r="N3575" i="34"/>
  <c r="O3575" i="34"/>
  <c r="S3575" i="34"/>
  <c r="T3575" i="34"/>
  <c r="U3575" i="34"/>
  <c r="W3575" i="34"/>
  <c r="Y3575" i="34"/>
  <c r="Z3575" i="34"/>
  <c r="N3576" i="34"/>
  <c r="O3576" i="34"/>
  <c r="S3576" i="34"/>
  <c r="T3576" i="34"/>
  <c r="U3576" i="34"/>
  <c r="W3576" i="34"/>
  <c r="Y3576" i="34"/>
  <c r="Z3576" i="34"/>
  <c r="N3577" i="34"/>
  <c r="O3577" i="34"/>
  <c r="S3577" i="34"/>
  <c r="T3577" i="34"/>
  <c r="U3577" i="34"/>
  <c r="W3577" i="34"/>
  <c r="Y3577" i="34"/>
  <c r="Z3577" i="34"/>
  <c r="N3578" i="34"/>
  <c r="O3578" i="34"/>
  <c r="S3578" i="34"/>
  <c r="T3578" i="34"/>
  <c r="U3578" i="34"/>
  <c r="W3578" i="34"/>
  <c r="Y3578" i="34"/>
  <c r="Z3578" i="34"/>
  <c r="N3579" i="34"/>
  <c r="O3579" i="34"/>
  <c r="S3579" i="34"/>
  <c r="T3579" i="34"/>
  <c r="U3579" i="34"/>
  <c r="W3579" i="34"/>
  <c r="Y3579" i="34"/>
  <c r="Z3579" i="34"/>
  <c r="N3580" i="34"/>
  <c r="O3580" i="34"/>
  <c r="S3580" i="34"/>
  <c r="T3580" i="34"/>
  <c r="U3580" i="34"/>
  <c r="W3580" i="34"/>
  <c r="Y3580" i="34"/>
  <c r="Z3580" i="34"/>
  <c r="N3581" i="34"/>
  <c r="O3581" i="34"/>
  <c r="S3581" i="34"/>
  <c r="T3581" i="34"/>
  <c r="U3581" i="34"/>
  <c r="W3581" i="34"/>
  <c r="Y3581" i="34"/>
  <c r="Z3581" i="34"/>
  <c r="N3582" i="34"/>
  <c r="O3582" i="34"/>
  <c r="S3582" i="34"/>
  <c r="T3582" i="34"/>
  <c r="U3582" i="34"/>
  <c r="W3582" i="34"/>
  <c r="Y3582" i="34"/>
  <c r="Z3582" i="34"/>
  <c r="N3583" i="34"/>
  <c r="O3583" i="34"/>
  <c r="S3583" i="34"/>
  <c r="T3583" i="34"/>
  <c r="U3583" i="34"/>
  <c r="W3583" i="34"/>
  <c r="Y3583" i="34"/>
  <c r="Z3583" i="34"/>
  <c r="N3584" i="34"/>
  <c r="O3584" i="34"/>
  <c r="S3584" i="34"/>
  <c r="T3584" i="34"/>
  <c r="U3584" i="34"/>
  <c r="W3584" i="34"/>
  <c r="Y3584" i="34"/>
  <c r="Z3584" i="34"/>
  <c r="N3585" i="34"/>
  <c r="O3585" i="34"/>
  <c r="S3585" i="34"/>
  <c r="T3585" i="34"/>
  <c r="U3585" i="34"/>
  <c r="W3585" i="34"/>
  <c r="Y3585" i="34"/>
  <c r="Z3585" i="34"/>
  <c r="N3586" i="34"/>
  <c r="O3586" i="34"/>
  <c r="S3586" i="34"/>
  <c r="T3586" i="34"/>
  <c r="U3586" i="34"/>
  <c r="W3586" i="34"/>
  <c r="Y3586" i="34"/>
  <c r="Z3586" i="34"/>
  <c r="N3587" i="34"/>
  <c r="O3587" i="34"/>
  <c r="S3587" i="34"/>
  <c r="T3587" i="34"/>
  <c r="U3587" i="34"/>
  <c r="W3587" i="34"/>
  <c r="Y3587" i="34"/>
  <c r="Z3587" i="34"/>
  <c r="N3588" i="34"/>
  <c r="O3588" i="34"/>
  <c r="S3588" i="34"/>
  <c r="T3588" i="34"/>
  <c r="U3588" i="34"/>
  <c r="W3588" i="34"/>
  <c r="Y3588" i="34"/>
  <c r="Z3588" i="34"/>
  <c r="N3589" i="34"/>
  <c r="O3589" i="34"/>
  <c r="S3589" i="34"/>
  <c r="T3589" i="34"/>
  <c r="U3589" i="34"/>
  <c r="W3589" i="34"/>
  <c r="Y3589" i="34"/>
  <c r="Z3589" i="34"/>
  <c r="N3590" i="34"/>
  <c r="O3590" i="34"/>
  <c r="S3590" i="34"/>
  <c r="T3590" i="34"/>
  <c r="U3590" i="34"/>
  <c r="W3590" i="34"/>
  <c r="Y3590" i="34"/>
  <c r="Z3590" i="34"/>
  <c r="N3591" i="34"/>
  <c r="O3591" i="34"/>
  <c r="S3591" i="34"/>
  <c r="T3591" i="34"/>
  <c r="U3591" i="34"/>
  <c r="W3591" i="34"/>
  <c r="Y3591" i="34"/>
  <c r="Z3591" i="34"/>
  <c r="N3592" i="34"/>
  <c r="O3592" i="34"/>
  <c r="S3592" i="34"/>
  <c r="T3592" i="34"/>
  <c r="U3592" i="34"/>
  <c r="W3592" i="34"/>
  <c r="Y3592" i="34"/>
  <c r="Z3592" i="34"/>
  <c r="N3593" i="34"/>
  <c r="O3593" i="34"/>
  <c r="S3593" i="34"/>
  <c r="T3593" i="34"/>
  <c r="U3593" i="34"/>
  <c r="W3593" i="34"/>
  <c r="Y3593" i="34"/>
  <c r="Z3593" i="34"/>
  <c r="N3594" i="34"/>
  <c r="O3594" i="34"/>
  <c r="S3594" i="34"/>
  <c r="T3594" i="34"/>
  <c r="U3594" i="34"/>
  <c r="W3594" i="34"/>
  <c r="Y3594" i="34"/>
  <c r="Z3594" i="34"/>
  <c r="N3595" i="34"/>
  <c r="O3595" i="34"/>
  <c r="S3595" i="34"/>
  <c r="T3595" i="34"/>
  <c r="U3595" i="34"/>
  <c r="W3595" i="34"/>
  <c r="Y3595" i="34"/>
  <c r="Z3595" i="34"/>
  <c r="N3596" i="34"/>
  <c r="O3596" i="34"/>
  <c r="S3596" i="34"/>
  <c r="T3596" i="34"/>
  <c r="U3596" i="34"/>
  <c r="W3596" i="34"/>
  <c r="Y3596" i="34"/>
  <c r="Z3596" i="34"/>
  <c r="N3597" i="34"/>
  <c r="O3597" i="34"/>
  <c r="S3597" i="34"/>
  <c r="T3597" i="34"/>
  <c r="U3597" i="34"/>
  <c r="W3597" i="34"/>
  <c r="Y3597" i="34"/>
  <c r="Z3597" i="34"/>
  <c r="N3598" i="34"/>
  <c r="O3598" i="34"/>
  <c r="S3598" i="34"/>
  <c r="T3598" i="34"/>
  <c r="U3598" i="34"/>
  <c r="W3598" i="34"/>
  <c r="Y3598" i="34"/>
  <c r="Z3598" i="34"/>
  <c r="N3599" i="34"/>
  <c r="O3599" i="34"/>
  <c r="S3599" i="34"/>
  <c r="T3599" i="34"/>
  <c r="U3599" i="34"/>
  <c r="W3599" i="34"/>
  <c r="Y3599" i="34"/>
  <c r="Z3599" i="34"/>
  <c r="N3600" i="34"/>
  <c r="O3600" i="34"/>
  <c r="S3600" i="34"/>
  <c r="T3600" i="34"/>
  <c r="U3600" i="34"/>
  <c r="W3600" i="34"/>
  <c r="Y3600" i="34"/>
  <c r="Z3600" i="34"/>
  <c r="N3601" i="34"/>
  <c r="O3601" i="34"/>
  <c r="S3601" i="34"/>
  <c r="T3601" i="34"/>
  <c r="U3601" i="34"/>
  <c r="W3601" i="34"/>
  <c r="Y3601" i="34"/>
  <c r="Z3601" i="34"/>
  <c r="N3602" i="34"/>
  <c r="O3602" i="34"/>
  <c r="S3602" i="34"/>
  <c r="T3602" i="34"/>
  <c r="U3602" i="34"/>
  <c r="W3602" i="34"/>
  <c r="Y3602" i="34"/>
  <c r="Z3602" i="34"/>
  <c r="N3603" i="34"/>
  <c r="O3603" i="34"/>
  <c r="S3603" i="34"/>
  <c r="T3603" i="34"/>
  <c r="U3603" i="34"/>
  <c r="W3603" i="34"/>
  <c r="Y3603" i="34"/>
  <c r="Z3603" i="34"/>
  <c r="N3604" i="34"/>
  <c r="O3604" i="34"/>
  <c r="S3604" i="34"/>
  <c r="T3604" i="34"/>
  <c r="U3604" i="34"/>
  <c r="W3604" i="34"/>
  <c r="Y3604" i="34"/>
  <c r="Z3604" i="34"/>
  <c r="N3605" i="34"/>
  <c r="O3605" i="34"/>
  <c r="S3605" i="34"/>
  <c r="T3605" i="34"/>
  <c r="U3605" i="34"/>
  <c r="W3605" i="34"/>
  <c r="Y3605" i="34"/>
  <c r="Z3605" i="34"/>
  <c r="N3606" i="34"/>
  <c r="O3606" i="34"/>
  <c r="S3606" i="34"/>
  <c r="T3606" i="34"/>
  <c r="U3606" i="34"/>
  <c r="W3606" i="34"/>
  <c r="Y3606" i="34"/>
  <c r="Z3606" i="34"/>
  <c r="N3607" i="34"/>
  <c r="O3607" i="34"/>
  <c r="S3607" i="34"/>
  <c r="T3607" i="34"/>
  <c r="U3607" i="34"/>
  <c r="W3607" i="34"/>
  <c r="Y3607" i="34"/>
  <c r="Z3607" i="34"/>
  <c r="N3608" i="34"/>
  <c r="O3608" i="34"/>
  <c r="S3608" i="34"/>
  <c r="T3608" i="34"/>
  <c r="U3608" i="34"/>
  <c r="W3608" i="34"/>
  <c r="Y3608" i="34"/>
  <c r="Z3608" i="34"/>
  <c r="N3609" i="34"/>
  <c r="O3609" i="34"/>
  <c r="S3609" i="34"/>
  <c r="T3609" i="34"/>
  <c r="U3609" i="34"/>
  <c r="W3609" i="34"/>
  <c r="Y3609" i="34"/>
  <c r="Z3609" i="34"/>
  <c r="N3610" i="34"/>
  <c r="O3610" i="34"/>
  <c r="S3610" i="34"/>
  <c r="T3610" i="34"/>
  <c r="U3610" i="34"/>
  <c r="W3610" i="34"/>
  <c r="Y3610" i="34"/>
  <c r="Z3610" i="34"/>
  <c r="N3611" i="34"/>
  <c r="O3611" i="34"/>
  <c r="S3611" i="34"/>
  <c r="T3611" i="34"/>
  <c r="U3611" i="34"/>
  <c r="W3611" i="34"/>
  <c r="Y3611" i="34"/>
  <c r="Z3611" i="34"/>
  <c r="N3612" i="34"/>
  <c r="O3612" i="34"/>
  <c r="S3612" i="34"/>
  <c r="T3612" i="34"/>
  <c r="U3612" i="34"/>
  <c r="W3612" i="34"/>
  <c r="Y3612" i="34"/>
  <c r="Z3612" i="34"/>
  <c r="N3613" i="34"/>
  <c r="O3613" i="34"/>
  <c r="S3613" i="34"/>
  <c r="T3613" i="34"/>
  <c r="U3613" i="34"/>
  <c r="W3613" i="34"/>
  <c r="Y3613" i="34"/>
  <c r="Z3613" i="34"/>
  <c r="N3614" i="34"/>
  <c r="O3614" i="34"/>
  <c r="S3614" i="34"/>
  <c r="T3614" i="34"/>
  <c r="U3614" i="34"/>
  <c r="W3614" i="34"/>
  <c r="Y3614" i="34"/>
  <c r="Z3614" i="34"/>
  <c r="N3615" i="34"/>
  <c r="O3615" i="34"/>
  <c r="S3615" i="34"/>
  <c r="T3615" i="34"/>
  <c r="U3615" i="34"/>
  <c r="W3615" i="34"/>
  <c r="Y3615" i="34"/>
  <c r="Z3615" i="34"/>
  <c r="N3616" i="34"/>
  <c r="O3616" i="34"/>
  <c r="S3616" i="34"/>
  <c r="T3616" i="34"/>
  <c r="U3616" i="34"/>
  <c r="W3616" i="34"/>
  <c r="Y3616" i="34"/>
  <c r="Z3616" i="34"/>
  <c r="N3617" i="34"/>
  <c r="O3617" i="34"/>
  <c r="S3617" i="34"/>
  <c r="T3617" i="34"/>
  <c r="U3617" i="34"/>
  <c r="W3617" i="34"/>
  <c r="Y3617" i="34"/>
  <c r="Z3617" i="34"/>
  <c r="N3618" i="34"/>
  <c r="O3618" i="34"/>
  <c r="S3618" i="34"/>
  <c r="T3618" i="34"/>
  <c r="U3618" i="34"/>
  <c r="W3618" i="34"/>
  <c r="Y3618" i="34"/>
  <c r="Z3618" i="34"/>
  <c r="N3619" i="34"/>
  <c r="O3619" i="34"/>
  <c r="S3619" i="34"/>
  <c r="T3619" i="34"/>
  <c r="U3619" i="34"/>
  <c r="W3619" i="34"/>
  <c r="Y3619" i="34"/>
  <c r="Z3619" i="34"/>
  <c r="N3620" i="34"/>
  <c r="O3620" i="34"/>
  <c r="S3620" i="34"/>
  <c r="T3620" i="34"/>
  <c r="U3620" i="34"/>
  <c r="W3620" i="34"/>
  <c r="Y3620" i="34"/>
  <c r="Z3620" i="34"/>
  <c r="N3621" i="34"/>
  <c r="O3621" i="34"/>
  <c r="S3621" i="34"/>
  <c r="T3621" i="34"/>
  <c r="U3621" i="34"/>
  <c r="W3621" i="34"/>
  <c r="Y3621" i="34"/>
  <c r="Z3621" i="34"/>
  <c r="N3622" i="34"/>
  <c r="O3622" i="34"/>
  <c r="S3622" i="34"/>
  <c r="T3622" i="34"/>
  <c r="U3622" i="34"/>
  <c r="W3622" i="34"/>
  <c r="Y3622" i="34"/>
  <c r="Z3622" i="34"/>
  <c r="N3623" i="34"/>
  <c r="O3623" i="34"/>
  <c r="S3623" i="34"/>
  <c r="T3623" i="34"/>
  <c r="U3623" i="34"/>
  <c r="W3623" i="34"/>
  <c r="Y3623" i="34"/>
  <c r="Z3623" i="34"/>
  <c r="N3624" i="34"/>
  <c r="O3624" i="34"/>
  <c r="S3624" i="34"/>
  <c r="T3624" i="34"/>
  <c r="U3624" i="34"/>
  <c r="W3624" i="34"/>
  <c r="Y3624" i="34"/>
  <c r="Z3624" i="34"/>
  <c r="N3625" i="34"/>
  <c r="O3625" i="34"/>
  <c r="S3625" i="34"/>
  <c r="T3625" i="34"/>
  <c r="U3625" i="34"/>
  <c r="W3625" i="34"/>
  <c r="Y3625" i="34"/>
  <c r="Z3625" i="34"/>
  <c r="N3626" i="34"/>
  <c r="O3626" i="34"/>
  <c r="S3626" i="34"/>
  <c r="T3626" i="34"/>
  <c r="U3626" i="34"/>
  <c r="W3626" i="34"/>
  <c r="Y3626" i="34"/>
  <c r="Z3626" i="34"/>
  <c r="N3627" i="34"/>
  <c r="O3627" i="34"/>
  <c r="S3627" i="34"/>
  <c r="T3627" i="34"/>
  <c r="U3627" i="34"/>
  <c r="W3627" i="34"/>
  <c r="Y3627" i="34"/>
  <c r="Z3627" i="34"/>
  <c r="N3628" i="34"/>
  <c r="O3628" i="34"/>
  <c r="S3628" i="34"/>
  <c r="T3628" i="34"/>
  <c r="U3628" i="34"/>
  <c r="W3628" i="34"/>
  <c r="Y3628" i="34"/>
  <c r="Z3628" i="34"/>
  <c r="N3629" i="34"/>
  <c r="O3629" i="34"/>
  <c r="S3629" i="34"/>
  <c r="T3629" i="34"/>
  <c r="U3629" i="34"/>
  <c r="W3629" i="34"/>
  <c r="Y3629" i="34"/>
  <c r="Z3629" i="34"/>
  <c r="N3630" i="34"/>
  <c r="O3630" i="34"/>
  <c r="S3630" i="34"/>
  <c r="T3630" i="34"/>
  <c r="U3630" i="34"/>
  <c r="W3630" i="34"/>
  <c r="Y3630" i="34"/>
  <c r="Z3630" i="34"/>
  <c r="N3631" i="34"/>
  <c r="O3631" i="34"/>
  <c r="S3631" i="34"/>
  <c r="T3631" i="34"/>
  <c r="U3631" i="34"/>
  <c r="W3631" i="34"/>
  <c r="Y3631" i="34"/>
  <c r="Z3631" i="34"/>
  <c r="N3632" i="34"/>
  <c r="O3632" i="34"/>
  <c r="S3632" i="34"/>
  <c r="T3632" i="34"/>
  <c r="U3632" i="34"/>
  <c r="W3632" i="34"/>
  <c r="Y3632" i="34"/>
  <c r="Z3632" i="34"/>
  <c r="N3633" i="34"/>
  <c r="O3633" i="34"/>
  <c r="S3633" i="34"/>
  <c r="T3633" i="34"/>
  <c r="U3633" i="34"/>
  <c r="W3633" i="34"/>
  <c r="Y3633" i="34"/>
  <c r="Z3633" i="34"/>
  <c r="N3634" i="34"/>
  <c r="O3634" i="34"/>
  <c r="S3634" i="34"/>
  <c r="T3634" i="34"/>
  <c r="U3634" i="34"/>
  <c r="W3634" i="34"/>
  <c r="Y3634" i="34"/>
  <c r="Z3634" i="34"/>
  <c r="N3635" i="34"/>
  <c r="O3635" i="34"/>
  <c r="S3635" i="34"/>
  <c r="T3635" i="34"/>
  <c r="U3635" i="34"/>
  <c r="W3635" i="34"/>
  <c r="Y3635" i="34"/>
  <c r="Z3635" i="34"/>
  <c r="N3636" i="34"/>
  <c r="O3636" i="34"/>
  <c r="S3636" i="34"/>
  <c r="T3636" i="34"/>
  <c r="U3636" i="34"/>
  <c r="W3636" i="34"/>
  <c r="Y3636" i="34"/>
  <c r="Z3636" i="34"/>
  <c r="N3637" i="34"/>
  <c r="O3637" i="34"/>
  <c r="S3637" i="34"/>
  <c r="T3637" i="34"/>
  <c r="U3637" i="34"/>
  <c r="W3637" i="34"/>
  <c r="Y3637" i="34"/>
  <c r="Z3637" i="34"/>
  <c r="N3638" i="34"/>
  <c r="O3638" i="34"/>
  <c r="S3638" i="34"/>
  <c r="T3638" i="34"/>
  <c r="U3638" i="34"/>
  <c r="W3638" i="34"/>
  <c r="Y3638" i="34"/>
  <c r="Z3638" i="34"/>
  <c r="N3639" i="34"/>
  <c r="O3639" i="34"/>
  <c r="S3639" i="34"/>
  <c r="T3639" i="34"/>
  <c r="U3639" i="34"/>
  <c r="W3639" i="34"/>
  <c r="Y3639" i="34"/>
  <c r="Z3639" i="34"/>
  <c r="N3640" i="34"/>
  <c r="O3640" i="34"/>
  <c r="S3640" i="34"/>
  <c r="T3640" i="34"/>
  <c r="U3640" i="34"/>
  <c r="W3640" i="34"/>
  <c r="Y3640" i="34"/>
  <c r="Z3640" i="34"/>
  <c r="N3641" i="34"/>
  <c r="O3641" i="34"/>
  <c r="S3641" i="34"/>
  <c r="T3641" i="34"/>
  <c r="U3641" i="34"/>
  <c r="W3641" i="34"/>
  <c r="Y3641" i="34"/>
  <c r="Z3641" i="34"/>
  <c r="N3642" i="34"/>
  <c r="O3642" i="34"/>
  <c r="S3642" i="34"/>
  <c r="T3642" i="34"/>
  <c r="U3642" i="34"/>
  <c r="W3642" i="34"/>
  <c r="Y3642" i="34"/>
  <c r="Z3642" i="34"/>
  <c r="N3643" i="34"/>
  <c r="O3643" i="34"/>
  <c r="S3643" i="34"/>
  <c r="T3643" i="34"/>
  <c r="U3643" i="34"/>
  <c r="W3643" i="34"/>
  <c r="Y3643" i="34"/>
  <c r="Z3643" i="34"/>
  <c r="N3644" i="34"/>
  <c r="O3644" i="34"/>
  <c r="S3644" i="34"/>
  <c r="T3644" i="34"/>
  <c r="U3644" i="34"/>
  <c r="W3644" i="34"/>
  <c r="Y3644" i="34"/>
  <c r="Z3644" i="34"/>
  <c r="N3645" i="34"/>
  <c r="O3645" i="34"/>
  <c r="S3645" i="34"/>
  <c r="T3645" i="34"/>
  <c r="U3645" i="34"/>
  <c r="W3645" i="34"/>
  <c r="Y3645" i="34"/>
  <c r="Z3645" i="34"/>
  <c r="N3646" i="34"/>
  <c r="O3646" i="34"/>
  <c r="S3646" i="34"/>
  <c r="T3646" i="34"/>
  <c r="U3646" i="34"/>
  <c r="W3646" i="34"/>
  <c r="Y3646" i="34"/>
  <c r="Z3646" i="34"/>
  <c r="N3647" i="34"/>
  <c r="O3647" i="34"/>
  <c r="S3647" i="34"/>
  <c r="T3647" i="34"/>
  <c r="U3647" i="34"/>
  <c r="W3647" i="34"/>
  <c r="Y3647" i="34"/>
  <c r="Z3647" i="34"/>
  <c r="N3648" i="34"/>
  <c r="O3648" i="34"/>
  <c r="S3648" i="34"/>
  <c r="T3648" i="34"/>
  <c r="U3648" i="34"/>
  <c r="W3648" i="34"/>
  <c r="Y3648" i="34"/>
  <c r="Z3648" i="34"/>
  <c r="N3649" i="34"/>
  <c r="O3649" i="34"/>
  <c r="S3649" i="34"/>
  <c r="T3649" i="34"/>
  <c r="U3649" i="34"/>
  <c r="W3649" i="34"/>
  <c r="Y3649" i="34"/>
  <c r="Z3649" i="34"/>
  <c r="N3650" i="34"/>
  <c r="O3650" i="34"/>
  <c r="S3650" i="34"/>
  <c r="T3650" i="34"/>
  <c r="U3650" i="34"/>
  <c r="W3650" i="34"/>
  <c r="Y3650" i="34"/>
  <c r="Z3650" i="34"/>
  <c r="N3651" i="34"/>
  <c r="O3651" i="34"/>
  <c r="S3651" i="34"/>
  <c r="T3651" i="34"/>
  <c r="U3651" i="34"/>
  <c r="W3651" i="34"/>
  <c r="Y3651" i="34"/>
  <c r="Z3651" i="34"/>
  <c r="N3652" i="34"/>
  <c r="O3652" i="34"/>
  <c r="S3652" i="34"/>
  <c r="T3652" i="34"/>
  <c r="U3652" i="34"/>
  <c r="W3652" i="34"/>
  <c r="Y3652" i="34"/>
  <c r="Z3652" i="34"/>
  <c r="N3653" i="34"/>
  <c r="O3653" i="34"/>
  <c r="S3653" i="34"/>
  <c r="T3653" i="34"/>
  <c r="U3653" i="34"/>
  <c r="W3653" i="34"/>
  <c r="Y3653" i="34"/>
  <c r="Z3653" i="34"/>
  <c r="N3654" i="34"/>
  <c r="O3654" i="34"/>
  <c r="S3654" i="34"/>
  <c r="T3654" i="34"/>
  <c r="U3654" i="34"/>
  <c r="W3654" i="34"/>
  <c r="Y3654" i="34"/>
  <c r="Z3654" i="34"/>
  <c r="N3655" i="34"/>
  <c r="O3655" i="34"/>
  <c r="S3655" i="34"/>
  <c r="T3655" i="34"/>
  <c r="U3655" i="34"/>
  <c r="W3655" i="34"/>
  <c r="Y3655" i="34"/>
  <c r="Z3655" i="34"/>
  <c r="N3656" i="34"/>
  <c r="O3656" i="34"/>
  <c r="S3656" i="34"/>
  <c r="T3656" i="34"/>
  <c r="U3656" i="34"/>
  <c r="W3656" i="34"/>
  <c r="Y3656" i="34"/>
  <c r="Z3656" i="34"/>
  <c r="N3657" i="34"/>
  <c r="O3657" i="34"/>
  <c r="S3657" i="34"/>
  <c r="T3657" i="34"/>
  <c r="U3657" i="34"/>
  <c r="W3657" i="34"/>
  <c r="Y3657" i="34"/>
  <c r="Z3657" i="34"/>
  <c r="N3658" i="34"/>
  <c r="O3658" i="34"/>
  <c r="S3658" i="34"/>
  <c r="T3658" i="34"/>
  <c r="U3658" i="34"/>
  <c r="W3658" i="34"/>
  <c r="Y3658" i="34"/>
  <c r="Z3658" i="34"/>
  <c r="N3659" i="34"/>
  <c r="O3659" i="34"/>
  <c r="S3659" i="34"/>
  <c r="T3659" i="34"/>
  <c r="U3659" i="34"/>
  <c r="W3659" i="34"/>
  <c r="Y3659" i="34"/>
  <c r="Z3659" i="34"/>
  <c r="N3660" i="34"/>
  <c r="O3660" i="34"/>
  <c r="S3660" i="34"/>
  <c r="T3660" i="34"/>
  <c r="U3660" i="34"/>
  <c r="W3660" i="34"/>
  <c r="Y3660" i="34"/>
  <c r="Z3660" i="34"/>
  <c r="N3661" i="34"/>
  <c r="O3661" i="34"/>
  <c r="S3661" i="34"/>
  <c r="T3661" i="34"/>
  <c r="U3661" i="34"/>
  <c r="W3661" i="34"/>
  <c r="Y3661" i="34"/>
  <c r="Z3661" i="34"/>
  <c r="N3662" i="34"/>
  <c r="O3662" i="34"/>
  <c r="S3662" i="34"/>
  <c r="T3662" i="34"/>
  <c r="U3662" i="34"/>
  <c r="W3662" i="34"/>
  <c r="Y3662" i="34"/>
  <c r="Z3662" i="34"/>
  <c r="N3663" i="34"/>
  <c r="O3663" i="34"/>
  <c r="S3663" i="34"/>
  <c r="T3663" i="34"/>
  <c r="U3663" i="34"/>
  <c r="W3663" i="34"/>
  <c r="Y3663" i="34"/>
  <c r="Z3663" i="34"/>
  <c r="N3664" i="34"/>
  <c r="O3664" i="34"/>
  <c r="S3664" i="34"/>
  <c r="T3664" i="34"/>
  <c r="U3664" i="34"/>
  <c r="W3664" i="34"/>
  <c r="Y3664" i="34"/>
  <c r="Z3664" i="34"/>
  <c r="N3665" i="34"/>
  <c r="O3665" i="34"/>
  <c r="S3665" i="34"/>
  <c r="T3665" i="34"/>
  <c r="U3665" i="34"/>
  <c r="W3665" i="34"/>
  <c r="Y3665" i="34"/>
  <c r="Z3665" i="34"/>
  <c r="N3666" i="34"/>
  <c r="O3666" i="34"/>
  <c r="S3666" i="34"/>
  <c r="T3666" i="34"/>
  <c r="U3666" i="34"/>
  <c r="W3666" i="34"/>
  <c r="Y3666" i="34"/>
  <c r="Z3666" i="34"/>
  <c r="N3667" i="34"/>
  <c r="O3667" i="34"/>
  <c r="S3667" i="34"/>
  <c r="T3667" i="34"/>
  <c r="U3667" i="34"/>
  <c r="W3667" i="34"/>
  <c r="Y3667" i="34"/>
  <c r="Z3667" i="34"/>
  <c r="N3668" i="34"/>
  <c r="O3668" i="34"/>
  <c r="S3668" i="34"/>
  <c r="T3668" i="34"/>
  <c r="U3668" i="34"/>
  <c r="W3668" i="34"/>
  <c r="Y3668" i="34"/>
  <c r="Z3668" i="34"/>
  <c r="N3669" i="34"/>
  <c r="O3669" i="34"/>
  <c r="S3669" i="34"/>
  <c r="T3669" i="34"/>
  <c r="U3669" i="34"/>
  <c r="W3669" i="34"/>
  <c r="Y3669" i="34"/>
  <c r="Z3669" i="34"/>
  <c r="N3670" i="34"/>
  <c r="O3670" i="34"/>
  <c r="S3670" i="34"/>
  <c r="T3670" i="34"/>
  <c r="U3670" i="34"/>
  <c r="W3670" i="34"/>
  <c r="Y3670" i="34"/>
  <c r="Z3670" i="34"/>
  <c r="N3671" i="34"/>
  <c r="O3671" i="34"/>
  <c r="S3671" i="34"/>
  <c r="T3671" i="34"/>
  <c r="U3671" i="34"/>
  <c r="W3671" i="34"/>
  <c r="Y3671" i="34"/>
  <c r="Z3671" i="34"/>
  <c r="N3672" i="34"/>
  <c r="O3672" i="34"/>
  <c r="S3672" i="34"/>
  <c r="T3672" i="34"/>
  <c r="U3672" i="34"/>
  <c r="W3672" i="34"/>
  <c r="Y3672" i="34"/>
  <c r="Z3672" i="34"/>
  <c r="N3673" i="34"/>
  <c r="O3673" i="34"/>
  <c r="S3673" i="34"/>
  <c r="T3673" i="34"/>
  <c r="U3673" i="34"/>
  <c r="W3673" i="34"/>
  <c r="Y3673" i="34"/>
  <c r="Z3673" i="34"/>
  <c r="N3674" i="34"/>
  <c r="O3674" i="34"/>
  <c r="S3674" i="34"/>
  <c r="T3674" i="34"/>
  <c r="U3674" i="34"/>
  <c r="W3674" i="34"/>
  <c r="Y3674" i="34"/>
  <c r="Z3674" i="34"/>
  <c r="N3675" i="34"/>
  <c r="O3675" i="34"/>
  <c r="S3675" i="34"/>
  <c r="T3675" i="34"/>
  <c r="U3675" i="34"/>
  <c r="W3675" i="34"/>
  <c r="Y3675" i="34"/>
  <c r="Z3675" i="34"/>
  <c r="N3676" i="34"/>
  <c r="O3676" i="34"/>
  <c r="S3676" i="34"/>
  <c r="T3676" i="34"/>
  <c r="U3676" i="34"/>
  <c r="W3676" i="34"/>
  <c r="Y3676" i="34"/>
  <c r="Z3676" i="34"/>
  <c r="N3677" i="34"/>
  <c r="O3677" i="34"/>
  <c r="S3677" i="34"/>
  <c r="T3677" i="34"/>
  <c r="U3677" i="34"/>
  <c r="W3677" i="34"/>
  <c r="Y3677" i="34"/>
  <c r="Z3677" i="34"/>
  <c r="N3678" i="34"/>
  <c r="O3678" i="34"/>
  <c r="S3678" i="34"/>
  <c r="T3678" i="34"/>
  <c r="U3678" i="34"/>
  <c r="W3678" i="34"/>
  <c r="Y3678" i="34"/>
  <c r="Z3678" i="34"/>
  <c r="N3679" i="34"/>
  <c r="O3679" i="34"/>
  <c r="S3679" i="34"/>
  <c r="T3679" i="34"/>
  <c r="U3679" i="34"/>
  <c r="W3679" i="34"/>
  <c r="Y3679" i="34"/>
  <c r="Z3679" i="34"/>
  <c r="N3680" i="34"/>
  <c r="O3680" i="34"/>
  <c r="S3680" i="34"/>
  <c r="T3680" i="34"/>
  <c r="U3680" i="34"/>
  <c r="W3680" i="34"/>
  <c r="Y3680" i="34"/>
  <c r="Z3680" i="34"/>
  <c r="N3681" i="34"/>
  <c r="O3681" i="34"/>
  <c r="S3681" i="34"/>
  <c r="T3681" i="34"/>
  <c r="U3681" i="34"/>
  <c r="W3681" i="34"/>
  <c r="Y3681" i="34"/>
  <c r="Z3681" i="34"/>
  <c r="N3682" i="34"/>
  <c r="O3682" i="34"/>
  <c r="S3682" i="34"/>
  <c r="T3682" i="34"/>
  <c r="U3682" i="34"/>
  <c r="W3682" i="34"/>
  <c r="Y3682" i="34"/>
  <c r="Z3682" i="34"/>
  <c r="N3683" i="34"/>
  <c r="O3683" i="34"/>
  <c r="S3683" i="34"/>
  <c r="T3683" i="34"/>
  <c r="U3683" i="34"/>
  <c r="W3683" i="34"/>
  <c r="Y3683" i="34"/>
  <c r="Z3683" i="34"/>
  <c r="N3684" i="34"/>
  <c r="O3684" i="34"/>
  <c r="S3684" i="34"/>
  <c r="T3684" i="34"/>
  <c r="U3684" i="34"/>
  <c r="W3684" i="34"/>
  <c r="Y3684" i="34"/>
  <c r="Z3684" i="34"/>
  <c r="N3685" i="34"/>
  <c r="O3685" i="34"/>
  <c r="S3685" i="34"/>
  <c r="T3685" i="34"/>
  <c r="U3685" i="34"/>
  <c r="W3685" i="34"/>
  <c r="Y3685" i="34"/>
  <c r="Z3685" i="34"/>
  <c r="N3686" i="34"/>
  <c r="O3686" i="34"/>
  <c r="S3686" i="34"/>
  <c r="T3686" i="34"/>
  <c r="U3686" i="34"/>
  <c r="W3686" i="34"/>
  <c r="Y3686" i="34"/>
  <c r="Z3686" i="34"/>
  <c r="N3687" i="34"/>
  <c r="O3687" i="34"/>
  <c r="S3687" i="34"/>
  <c r="T3687" i="34"/>
  <c r="U3687" i="34"/>
  <c r="W3687" i="34"/>
  <c r="Y3687" i="34"/>
  <c r="Z3687" i="34"/>
  <c r="N3688" i="34"/>
  <c r="O3688" i="34"/>
  <c r="S3688" i="34"/>
  <c r="T3688" i="34"/>
  <c r="U3688" i="34"/>
  <c r="W3688" i="34"/>
  <c r="Y3688" i="34"/>
  <c r="Z3688" i="34"/>
  <c r="N3689" i="34"/>
  <c r="O3689" i="34"/>
  <c r="S3689" i="34"/>
  <c r="T3689" i="34"/>
  <c r="U3689" i="34"/>
  <c r="W3689" i="34"/>
  <c r="Y3689" i="34"/>
  <c r="Z3689" i="34"/>
  <c r="N3690" i="34"/>
  <c r="O3690" i="34"/>
  <c r="S3690" i="34"/>
  <c r="T3690" i="34"/>
  <c r="U3690" i="34"/>
  <c r="W3690" i="34"/>
  <c r="Y3690" i="34"/>
  <c r="Z3690" i="34"/>
  <c r="N3691" i="34"/>
  <c r="O3691" i="34"/>
  <c r="S3691" i="34"/>
  <c r="T3691" i="34"/>
  <c r="U3691" i="34"/>
  <c r="W3691" i="34"/>
  <c r="Y3691" i="34"/>
  <c r="Z3691" i="34"/>
  <c r="N3692" i="34"/>
  <c r="O3692" i="34"/>
  <c r="S3692" i="34"/>
  <c r="T3692" i="34"/>
  <c r="U3692" i="34"/>
  <c r="W3692" i="34"/>
  <c r="Y3692" i="34"/>
  <c r="Z3692" i="34"/>
  <c r="N3693" i="34"/>
  <c r="O3693" i="34"/>
  <c r="S3693" i="34"/>
  <c r="T3693" i="34"/>
  <c r="U3693" i="34"/>
  <c r="W3693" i="34"/>
  <c r="Y3693" i="34"/>
  <c r="Z3693" i="34"/>
  <c r="N3694" i="34"/>
  <c r="O3694" i="34"/>
  <c r="S3694" i="34"/>
  <c r="T3694" i="34"/>
  <c r="U3694" i="34"/>
  <c r="W3694" i="34"/>
  <c r="Y3694" i="34"/>
  <c r="Z3694" i="34"/>
  <c r="N3695" i="34"/>
  <c r="O3695" i="34"/>
  <c r="S3695" i="34"/>
  <c r="T3695" i="34"/>
  <c r="U3695" i="34"/>
  <c r="W3695" i="34"/>
  <c r="Y3695" i="34"/>
  <c r="Z3695" i="34"/>
  <c r="N3696" i="34"/>
  <c r="O3696" i="34"/>
  <c r="S3696" i="34"/>
  <c r="T3696" i="34"/>
  <c r="U3696" i="34"/>
  <c r="W3696" i="34"/>
  <c r="Y3696" i="34"/>
  <c r="Z3696" i="34"/>
  <c r="N3697" i="34"/>
  <c r="O3697" i="34"/>
  <c r="S3697" i="34"/>
  <c r="T3697" i="34"/>
  <c r="U3697" i="34"/>
  <c r="W3697" i="34"/>
  <c r="Y3697" i="34"/>
  <c r="Z3697" i="34"/>
  <c r="N3698" i="34"/>
  <c r="O3698" i="34"/>
  <c r="S3698" i="34"/>
  <c r="T3698" i="34"/>
  <c r="U3698" i="34"/>
  <c r="W3698" i="34"/>
  <c r="Y3698" i="34"/>
  <c r="Z3698" i="34"/>
  <c r="N3699" i="34"/>
  <c r="O3699" i="34"/>
  <c r="S3699" i="34"/>
  <c r="T3699" i="34"/>
  <c r="U3699" i="34"/>
  <c r="W3699" i="34"/>
  <c r="Y3699" i="34"/>
  <c r="Z3699" i="34"/>
  <c r="N3700" i="34"/>
  <c r="O3700" i="34"/>
  <c r="S3700" i="34"/>
  <c r="T3700" i="34"/>
  <c r="U3700" i="34"/>
  <c r="W3700" i="34"/>
  <c r="Y3700" i="34"/>
  <c r="Z3700" i="34"/>
  <c r="N3701" i="34"/>
  <c r="O3701" i="34"/>
  <c r="S3701" i="34"/>
  <c r="T3701" i="34"/>
  <c r="U3701" i="34"/>
  <c r="W3701" i="34"/>
  <c r="Y3701" i="34"/>
  <c r="Z3701" i="34"/>
  <c r="N3702" i="34"/>
  <c r="O3702" i="34"/>
  <c r="S3702" i="34"/>
  <c r="T3702" i="34"/>
  <c r="U3702" i="34"/>
  <c r="W3702" i="34"/>
  <c r="Y3702" i="34"/>
  <c r="Z3702" i="34"/>
  <c r="N3703" i="34"/>
  <c r="O3703" i="34"/>
  <c r="S3703" i="34"/>
  <c r="T3703" i="34"/>
  <c r="U3703" i="34"/>
  <c r="W3703" i="34"/>
  <c r="Y3703" i="34"/>
  <c r="Z3703" i="34"/>
  <c r="N3704" i="34"/>
  <c r="O3704" i="34"/>
  <c r="S3704" i="34"/>
  <c r="T3704" i="34"/>
  <c r="U3704" i="34"/>
  <c r="W3704" i="34"/>
  <c r="Y3704" i="34"/>
  <c r="Z3704" i="34"/>
  <c r="N3705" i="34"/>
  <c r="O3705" i="34"/>
  <c r="S3705" i="34"/>
  <c r="T3705" i="34"/>
  <c r="U3705" i="34"/>
  <c r="W3705" i="34"/>
  <c r="Y3705" i="34"/>
  <c r="Z3705" i="34"/>
  <c r="N3706" i="34"/>
  <c r="O3706" i="34"/>
  <c r="S3706" i="34"/>
  <c r="T3706" i="34"/>
  <c r="U3706" i="34"/>
  <c r="W3706" i="34"/>
  <c r="Y3706" i="34"/>
  <c r="Z3706" i="34"/>
  <c r="N3707" i="34"/>
  <c r="O3707" i="34"/>
  <c r="S3707" i="34"/>
  <c r="T3707" i="34"/>
  <c r="U3707" i="34"/>
  <c r="W3707" i="34"/>
  <c r="Y3707" i="34"/>
  <c r="Z3707" i="34"/>
  <c r="N3708" i="34"/>
  <c r="O3708" i="34"/>
  <c r="S3708" i="34"/>
  <c r="T3708" i="34"/>
  <c r="U3708" i="34"/>
  <c r="W3708" i="34"/>
  <c r="Y3708" i="34"/>
  <c r="Z3708" i="34"/>
  <c r="N3709" i="34"/>
  <c r="O3709" i="34"/>
  <c r="S3709" i="34"/>
  <c r="T3709" i="34"/>
  <c r="U3709" i="34"/>
  <c r="W3709" i="34"/>
  <c r="Y3709" i="34"/>
  <c r="Z3709" i="34"/>
  <c r="N3710" i="34"/>
  <c r="O3710" i="34"/>
  <c r="S3710" i="34"/>
  <c r="T3710" i="34"/>
  <c r="U3710" i="34"/>
  <c r="W3710" i="34"/>
  <c r="Y3710" i="34"/>
  <c r="Z3710" i="34"/>
  <c r="N3711" i="34"/>
  <c r="O3711" i="34"/>
  <c r="S3711" i="34"/>
  <c r="T3711" i="34"/>
  <c r="U3711" i="34"/>
  <c r="W3711" i="34"/>
  <c r="Y3711" i="34"/>
  <c r="Z3711" i="34"/>
  <c r="N3712" i="34"/>
  <c r="O3712" i="34"/>
  <c r="S3712" i="34"/>
  <c r="T3712" i="34"/>
  <c r="U3712" i="34"/>
  <c r="W3712" i="34"/>
  <c r="Y3712" i="34"/>
  <c r="Z3712" i="34"/>
  <c r="N3713" i="34"/>
  <c r="O3713" i="34"/>
  <c r="S3713" i="34"/>
  <c r="T3713" i="34"/>
  <c r="U3713" i="34"/>
  <c r="W3713" i="34"/>
  <c r="Y3713" i="34"/>
  <c r="Z3713" i="34"/>
  <c r="N3714" i="34"/>
  <c r="O3714" i="34"/>
  <c r="S3714" i="34"/>
  <c r="T3714" i="34"/>
  <c r="U3714" i="34"/>
  <c r="W3714" i="34"/>
  <c r="Y3714" i="34"/>
  <c r="Z3714" i="34"/>
  <c r="N3715" i="34"/>
  <c r="O3715" i="34"/>
  <c r="S3715" i="34"/>
  <c r="T3715" i="34"/>
  <c r="U3715" i="34"/>
  <c r="W3715" i="34"/>
  <c r="Y3715" i="34"/>
  <c r="Z3715" i="34"/>
  <c r="N3716" i="34"/>
  <c r="O3716" i="34"/>
  <c r="S3716" i="34"/>
  <c r="T3716" i="34"/>
  <c r="U3716" i="34"/>
  <c r="W3716" i="34"/>
  <c r="Y3716" i="34"/>
  <c r="Z3716" i="34"/>
  <c r="N3717" i="34"/>
  <c r="O3717" i="34"/>
  <c r="S3717" i="34"/>
  <c r="T3717" i="34"/>
  <c r="U3717" i="34"/>
  <c r="W3717" i="34"/>
  <c r="Y3717" i="34"/>
  <c r="Z3717" i="34"/>
  <c r="N3718" i="34"/>
  <c r="O3718" i="34"/>
  <c r="S3718" i="34"/>
  <c r="T3718" i="34"/>
  <c r="U3718" i="34"/>
  <c r="W3718" i="34"/>
  <c r="Y3718" i="34"/>
  <c r="Z3718" i="34"/>
  <c r="N3719" i="34"/>
  <c r="O3719" i="34"/>
  <c r="S3719" i="34"/>
  <c r="T3719" i="34"/>
  <c r="U3719" i="34"/>
  <c r="W3719" i="34"/>
  <c r="Y3719" i="34"/>
  <c r="Z3719" i="34"/>
  <c r="N3720" i="34"/>
  <c r="O3720" i="34"/>
  <c r="S3720" i="34"/>
  <c r="T3720" i="34"/>
  <c r="U3720" i="34"/>
  <c r="W3720" i="34"/>
  <c r="Y3720" i="34"/>
  <c r="Z3720" i="34"/>
  <c r="N3721" i="34"/>
  <c r="O3721" i="34"/>
  <c r="S3721" i="34"/>
  <c r="T3721" i="34"/>
  <c r="U3721" i="34"/>
  <c r="W3721" i="34"/>
  <c r="Y3721" i="34"/>
  <c r="Z3721" i="34"/>
  <c r="N3722" i="34"/>
  <c r="O3722" i="34"/>
  <c r="S3722" i="34"/>
  <c r="T3722" i="34"/>
  <c r="U3722" i="34"/>
  <c r="W3722" i="34"/>
  <c r="Y3722" i="34"/>
  <c r="Z3722" i="34"/>
  <c r="N3723" i="34"/>
  <c r="O3723" i="34"/>
  <c r="S3723" i="34"/>
  <c r="T3723" i="34"/>
  <c r="U3723" i="34"/>
  <c r="W3723" i="34"/>
  <c r="Y3723" i="34"/>
  <c r="Z3723" i="34"/>
  <c r="N3724" i="34"/>
  <c r="O3724" i="34"/>
  <c r="S3724" i="34"/>
  <c r="T3724" i="34"/>
  <c r="U3724" i="34"/>
  <c r="W3724" i="34"/>
  <c r="Y3724" i="34"/>
  <c r="Z3724" i="34"/>
  <c r="N3725" i="34"/>
  <c r="O3725" i="34"/>
  <c r="S3725" i="34"/>
  <c r="T3725" i="34"/>
  <c r="U3725" i="34"/>
  <c r="W3725" i="34"/>
  <c r="Y3725" i="34"/>
  <c r="Z3725" i="34"/>
  <c r="N3726" i="34"/>
  <c r="O3726" i="34"/>
  <c r="S3726" i="34"/>
  <c r="T3726" i="34"/>
  <c r="U3726" i="34"/>
  <c r="W3726" i="34"/>
  <c r="Y3726" i="34"/>
  <c r="Z3726" i="34"/>
  <c r="N3727" i="34"/>
  <c r="O3727" i="34"/>
  <c r="S3727" i="34"/>
  <c r="T3727" i="34"/>
  <c r="U3727" i="34"/>
  <c r="W3727" i="34"/>
  <c r="Y3727" i="34"/>
  <c r="Z3727" i="34"/>
  <c r="N3728" i="34"/>
  <c r="O3728" i="34"/>
  <c r="S3728" i="34"/>
  <c r="T3728" i="34"/>
  <c r="U3728" i="34"/>
  <c r="W3728" i="34"/>
  <c r="Y3728" i="34"/>
  <c r="Z3728" i="34"/>
  <c r="N3729" i="34"/>
  <c r="O3729" i="34"/>
  <c r="S3729" i="34"/>
  <c r="T3729" i="34"/>
  <c r="U3729" i="34"/>
  <c r="W3729" i="34"/>
  <c r="Y3729" i="34"/>
  <c r="Z3729" i="34"/>
  <c r="N3730" i="34"/>
  <c r="O3730" i="34"/>
  <c r="S3730" i="34"/>
  <c r="T3730" i="34"/>
  <c r="U3730" i="34"/>
  <c r="W3730" i="34"/>
  <c r="Y3730" i="34"/>
  <c r="Z3730" i="34"/>
  <c r="N3731" i="34"/>
  <c r="O3731" i="34"/>
  <c r="S3731" i="34"/>
  <c r="T3731" i="34"/>
  <c r="U3731" i="34"/>
  <c r="W3731" i="34"/>
  <c r="Y3731" i="34"/>
  <c r="Z3731" i="34"/>
  <c r="N3732" i="34"/>
  <c r="O3732" i="34"/>
  <c r="S3732" i="34"/>
  <c r="T3732" i="34"/>
  <c r="U3732" i="34"/>
  <c r="W3732" i="34"/>
  <c r="Y3732" i="34"/>
  <c r="Z3732" i="34"/>
  <c r="N3733" i="34"/>
  <c r="O3733" i="34"/>
  <c r="S3733" i="34"/>
  <c r="T3733" i="34"/>
  <c r="U3733" i="34"/>
  <c r="W3733" i="34"/>
  <c r="Y3733" i="34"/>
  <c r="Z3733" i="34"/>
  <c r="N3734" i="34"/>
  <c r="O3734" i="34"/>
  <c r="S3734" i="34"/>
  <c r="T3734" i="34"/>
  <c r="U3734" i="34"/>
  <c r="W3734" i="34"/>
  <c r="Y3734" i="34"/>
  <c r="Z3734" i="34"/>
  <c r="N3735" i="34"/>
  <c r="O3735" i="34"/>
  <c r="S3735" i="34"/>
  <c r="T3735" i="34"/>
  <c r="U3735" i="34"/>
  <c r="W3735" i="34"/>
  <c r="Y3735" i="34"/>
  <c r="Z3735" i="34"/>
  <c r="N3736" i="34"/>
  <c r="O3736" i="34"/>
  <c r="S3736" i="34"/>
  <c r="T3736" i="34"/>
  <c r="U3736" i="34"/>
  <c r="W3736" i="34"/>
  <c r="Y3736" i="34"/>
  <c r="Z3736" i="34"/>
  <c r="N3737" i="34"/>
  <c r="O3737" i="34"/>
  <c r="S3737" i="34"/>
  <c r="T3737" i="34"/>
  <c r="U3737" i="34"/>
  <c r="W3737" i="34"/>
  <c r="Y3737" i="34"/>
  <c r="Z3737" i="34"/>
  <c r="N3738" i="34"/>
  <c r="O3738" i="34"/>
  <c r="S3738" i="34"/>
  <c r="T3738" i="34"/>
  <c r="U3738" i="34"/>
  <c r="W3738" i="34"/>
  <c r="Y3738" i="34"/>
  <c r="Z3738" i="34"/>
  <c r="N3739" i="34"/>
  <c r="O3739" i="34"/>
  <c r="S3739" i="34"/>
  <c r="T3739" i="34"/>
  <c r="U3739" i="34"/>
  <c r="W3739" i="34"/>
  <c r="Y3739" i="34"/>
  <c r="Z3739" i="34"/>
  <c r="N3740" i="34"/>
  <c r="O3740" i="34"/>
  <c r="S3740" i="34"/>
  <c r="T3740" i="34"/>
  <c r="U3740" i="34"/>
  <c r="W3740" i="34"/>
  <c r="Y3740" i="34"/>
  <c r="Z3740" i="34"/>
  <c r="N3741" i="34"/>
  <c r="O3741" i="34"/>
  <c r="S3741" i="34"/>
  <c r="T3741" i="34"/>
  <c r="U3741" i="34"/>
  <c r="W3741" i="34"/>
  <c r="Y3741" i="34"/>
  <c r="Z3741" i="34"/>
  <c r="N3742" i="34"/>
  <c r="O3742" i="34"/>
  <c r="S3742" i="34"/>
  <c r="T3742" i="34"/>
  <c r="U3742" i="34"/>
  <c r="W3742" i="34"/>
  <c r="Y3742" i="34"/>
  <c r="Z3742" i="34"/>
  <c r="N3743" i="34"/>
  <c r="O3743" i="34"/>
  <c r="S3743" i="34"/>
  <c r="T3743" i="34"/>
  <c r="U3743" i="34"/>
  <c r="W3743" i="34"/>
  <c r="Y3743" i="34"/>
  <c r="Z3743" i="34"/>
  <c r="N3744" i="34"/>
  <c r="O3744" i="34"/>
  <c r="S3744" i="34"/>
  <c r="T3744" i="34"/>
  <c r="U3744" i="34"/>
  <c r="W3744" i="34"/>
  <c r="Y3744" i="34"/>
  <c r="Z3744" i="34"/>
  <c r="N3745" i="34"/>
  <c r="O3745" i="34"/>
  <c r="S3745" i="34"/>
  <c r="T3745" i="34"/>
  <c r="U3745" i="34"/>
  <c r="W3745" i="34"/>
  <c r="Y3745" i="34"/>
  <c r="Z3745" i="34"/>
  <c r="N3746" i="34"/>
  <c r="O3746" i="34"/>
  <c r="S3746" i="34"/>
  <c r="T3746" i="34"/>
  <c r="U3746" i="34"/>
  <c r="W3746" i="34"/>
  <c r="Y3746" i="34"/>
  <c r="Z3746" i="34"/>
  <c r="N3747" i="34"/>
  <c r="O3747" i="34"/>
  <c r="S3747" i="34"/>
  <c r="T3747" i="34"/>
  <c r="U3747" i="34"/>
  <c r="W3747" i="34"/>
  <c r="Y3747" i="34"/>
  <c r="Z3747" i="34"/>
  <c r="N3748" i="34"/>
  <c r="O3748" i="34"/>
  <c r="S3748" i="34"/>
  <c r="T3748" i="34"/>
  <c r="U3748" i="34"/>
  <c r="W3748" i="34"/>
  <c r="Y3748" i="34"/>
  <c r="Z3748" i="34"/>
  <c r="N3749" i="34"/>
  <c r="O3749" i="34"/>
  <c r="S3749" i="34"/>
  <c r="T3749" i="34"/>
  <c r="U3749" i="34"/>
  <c r="W3749" i="34"/>
  <c r="Y3749" i="34"/>
  <c r="Z3749" i="34"/>
  <c r="N3750" i="34"/>
  <c r="O3750" i="34"/>
  <c r="S3750" i="34"/>
  <c r="T3750" i="34"/>
  <c r="U3750" i="34"/>
  <c r="W3750" i="34"/>
  <c r="Y3750" i="34"/>
  <c r="Z3750" i="34"/>
  <c r="N3751" i="34"/>
  <c r="O3751" i="34"/>
  <c r="S3751" i="34"/>
  <c r="T3751" i="34"/>
  <c r="U3751" i="34"/>
  <c r="W3751" i="34"/>
  <c r="Y3751" i="34"/>
  <c r="Z3751" i="34"/>
  <c r="N3752" i="34"/>
  <c r="O3752" i="34"/>
  <c r="S3752" i="34"/>
  <c r="T3752" i="34"/>
  <c r="U3752" i="34"/>
  <c r="W3752" i="34"/>
  <c r="Y3752" i="34"/>
  <c r="Z3752" i="34"/>
  <c r="N3753" i="34"/>
  <c r="O3753" i="34"/>
  <c r="S3753" i="34"/>
  <c r="T3753" i="34"/>
  <c r="U3753" i="34"/>
  <c r="W3753" i="34"/>
  <c r="Y3753" i="34"/>
  <c r="Z3753" i="34"/>
  <c r="N3754" i="34"/>
  <c r="O3754" i="34"/>
  <c r="S3754" i="34"/>
  <c r="T3754" i="34"/>
  <c r="U3754" i="34"/>
  <c r="W3754" i="34"/>
  <c r="Y3754" i="34"/>
  <c r="Z3754" i="34"/>
  <c r="N3755" i="34"/>
  <c r="O3755" i="34"/>
  <c r="S3755" i="34"/>
  <c r="T3755" i="34"/>
  <c r="U3755" i="34"/>
  <c r="W3755" i="34"/>
  <c r="Y3755" i="34"/>
  <c r="Z3755" i="34"/>
  <c r="N3756" i="34"/>
  <c r="O3756" i="34"/>
  <c r="S3756" i="34"/>
  <c r="T3756" i="34"/>
  <c r="U3756" i="34"/>
  <c r="W3756" i="34"/>
  <c r="Y3756" i="34"/>
  <c r="Z3756" i="34"/>
  <c r="N3757" i="34"/>
  <c r="O3757" i="34"/>
  <c r="S3757" i="34"/>
  <c r="T3757" i="34"/>
  <c r="U3757" i="34"/>
  <c r="W3757" i="34"/>
  <c r="Y3757" i="34"/>
  <c r="Z3757" i="34"/>
  <c r="N3758" i="34"/>
  <c r="O3758" i="34"/>
  <c r="S3758" i="34"/>
  <c r="T3758" i="34"/>
  <c r="U3758" i="34"/>
  <c r="W3758" i="34"/>
  <c r="Y3758" i="34"/>
  <c r="Z3758" i="34"/>
  <c r="N3759" i="34"/>
  <c r="O3759" i="34"/>
  <c r="S3759" i="34"/>
  <c r="T3759" i="34"/>
  <c r="U3759" i="34"/>
  <c r="W3759" i="34"/>
  <c r="Y3759" i="34"/>
  <c r="Z3759" i="34"/>
  <c r="N3760" i="34"/>
  <c r="O3760" i="34"/>
  <c r="S3760" i="34"/>
  <c r="T3760" i="34"/>
  <c r="U3760" i="34"/>
  <c r="W3760" i="34"/>
  <c r="Y3760" i="34"/>
  <c r="Z3760" i="34"/>
  <c r="N3761" i="34"/>
  <c r="O3761" i="34"/>
  <c r="S3761" i="34"/>
  <c r="T3761" i="34"/>
  <c r="U3761" i="34"/>
  <c r="W3761" i="34"/>
  <c r="Y3761" i="34"/>
  <c r="Z3761" i="34"/>
  <c r="N3762" i="34"/>
  <c r="O3762" i="34"/>
  <c r="S3762" i="34"/>
  <c r="T3762" i="34"/>
  <c r="U3762" i="34"/>
  <c r="W3762" i="34"/>
  <c r="Y3762" i="34"/>
  <c r="Z3762" i="34"/>
  <c r="N3763" i="34"/>
  <c r="O3763" i="34"/>
  <c r="S3763" i="34"/>
  <c r="T3763" i="34"/>
  <c r="U3763" i="34"/>
  <c r="W3763" i="34"/>
  <c r="Y3763" i="34"/>
  <c r="Z3763" i="34"/>
  <c r="N3764" i="34"/>
  <c r="O3764" i="34"/>
  <c r="S3764" i="34"/>
  <c r="T3764" i="34"/>
  <c r="U3764" i="34"/>
  <c r="W3764" i="34"/>
  <c r="Y3764" i="34"/>
  <c r="Z3764" i="34"/>
  <c r="N3765" i="34"/>
  <c r="O3765" i="34"/>
  <c r="S3765" i="34"/>
  <c r="T3765" i="34"/>
  <c r="U3765" i="34"/>
  <c r="W3765" i="34"/>
  <c r="Y3765" i="34"/>
  <c r="Z3765" i="34"/>
  <c r="N3766" i="34"/>
  <c r="O3766" i="34"/>
  <c r="S3766" i="34"/>
  <c r="T3766" i="34"/>
  <c r="U3766" i="34"/>
  <c r="W3766" i="34"/>
  <c r="Y3766" i="34"/>
  <c r="Z3766" i="34"/>
  <c r="N3767" i="34"/>
  <c r="O3767" i="34"/>
  <c r="S3767" i="34"/>
  <c r="T3767" i="34"/>
  <c r="U3767" i="34"/>
  <c r="W3767" i="34"/>
  <c r="Y3767" i="34"/>
  <c r="Z3767" i="34"/>
  <c r="N3768" i="34"/>
  <c r="O3768" i="34"/>
  <c r="S3768" i="34"/>
  <c r="T3768" i="34"/>
  <c r="U3768" i="34"/>
  <c r="W3768" i="34"/>
  <c r="Y3768" i="34"/>
  <c r="Z3768" i="34"/>
  <c r="N3769" i="34"/>
  <c r="O3769" i="34"/>
  <c r="S3769" i="34"/>
  <c r="T3769" i="34"/>
  <c r="U3769" i="34"/>
  <c r="W3769" i="34"/>
  <c r="Y3769" i="34"/>
  <c r="Z3769" i="34"/>
  <c r="N3770" i="34"/>
  <c r="O3770" i="34"/>
  <c r="S3770" i="34"/>
  <c r="T3770" i="34"/>
  <c r="U3770" i="34"/>
  <c r="W3770" i="34"/>
  <c r="Y3770" i="34"/>
  <c r="Z3770" i="34"/>
  <c r="N3771" i="34"/>
  <c r="O3771" i="34"/>
  <c r="S3771" i="34"/>
  <c r="T3771" i="34"/>
  <c r="U3771" i="34"/>
  <c r="W3771" i="34"/>
  <c r="Y3771" i="34"/>
  <c r="Z3771" i="34"/>
  <c r="N3772" i="34"/>
  <c r="O3772" i="34"/>
  <c r="S3772" i="34"/>
  <c r="T3772" i="34"/>
  <c r="U3772" i="34"/>
  <c r="W3772" i="34"/>
  <c r="Y3772" i="34"/>
  <c r="Z3772" i="34"/>
  <c r="N3773" i="34"/>
  <c r="O3773" i="34"/>
  <c r="S3773" i="34"/>
  <c r="T3773" i="34"/>
  <c r="U3773" i="34"/>
  <c r="W3773" i="34"/>
  <c r="Y3773" i="34"/>
  <c r="Z3773" i="34"/>
  <c r="N3774" i="34"/>
  <c r="O3774" i="34"/>
  <c r="S3774" i="34"/>
  <c r="T3774" i="34"/>
  <c r="U3774" i="34"/>
  <c r="W3774" i="34"/>
  <c r="Y3774" i="34"/>
  <c r="Z3774" i="34"/>
  <c r="N3775" i="34"/>
  <c r="O3775" i="34"/>
  <c r="S3775" i="34"/>
  <c r="T3775" i="34"/>
  <c r="U3775" i="34"/>
  <c r="W3775" i="34"/>
  <c r="Y3775" i="34"/>
  <c r="Z3775" i="34"/>
  <c r="N3776" i="34"/>
  <c r="O3776" i="34"/>
  <c r="S3776" i="34"/>
  <c r="T3776" i="34"/>
  <c r="U3776" i="34"/>
  <c r="W3776" i="34"/>
  <c r="Y3776" i="34"/>
  <c r="Z3776" i="34"/>
  <c r="N3777" i="34"/>
  <c r="O3777" i="34"/>
  <c r="S3777" i="34"/>
  <c r="T3777" i="34"/>
  <c r="U3777" i="34"/>
  <c r="W3777" i="34"/>
  <c r="Y3777" i="34"/>
  <c r="Z3777" i="34"/>
  <c r="N3778" i="34"/>
  <c r="O3778" i="34"/>
  <c r="S3778" i="34"/>
  <c r="T3778" i="34"/>
  <c r="U3778" i="34"/>
  <c r="W3778" i="34"/>
  <c r="Y3778" i="34"/>
  <c r="Z3778" i="34"/>
  <c r="N3779" i="34"/>
  <c r="O3779" i="34"/>
  <c r="S3779" i="34"/>
  <c r="T3779" i="34"/>
  <c r="U3779" i="34"/>
  <c r="W3779" i="34"/>
  <c r="Y3779" i="34"/>
  <c r="Z3779" i="34"/>
  <c r="N3780" i="34"/>
  <c r="O3780" i="34"/>
  <c r="S3780" i="34"/>
  <c r="T3780" i="34"/>
  <c r="U3780" i="34"/>
  <c r="W3780" i="34"/>
  <c r="Y3780" i="34"/>
  <c r="Z3780" i="34"/>
  <c r="N3781" i="34"/>
  <c r="O3781" i="34"/>
  <c r="S3781" i="34"/>
  <c r="T3781" i="34"/>
  <c r="U3781" i="34"/>
  <c r="W3781" i="34"/>
  <c r="Y3781" i="34"/>
  <c r="Z3781" i="34"/>
  <c r="N3782" i="34"/>
  <c r="O3782" i="34"/>
  <c r="S3782" i="34"/>
  <c r="T3782" i="34"/>
  <c r="U3782" i="34"/>
  <c r="W3782" i="34"/>
  <c r="Y3782" i="34"/>
  <c r="Z3782" i="34"/>
  <c r="N3783" i="34"/>
  <c r="O3783" i="34"/>
  <c r="S3783" i="34"/>
  <c r="T3783" i="34"/>
  <c r="U3783" i="34"/>
  <c r="W3783" i="34"/>
  <c r="Y3783" i="34"/>
  <c r="Z3783" i="34"/>
  <c r="N3784" i="34"/>
  <c r="O3784" i="34"/>
  <c r="S3784" i="34"/>
  <c r="T3784" i="34"/>
  <c r="U3784" i="34"/>
  <c r="W3784" i="34"/>
  <c r="Y3784" i="34"/>
  <c r="Z3784" i="34"/>
  <c r="N3785" i="34"/>
  <c r="O3785" i="34"/>
  <c r="S3785" i="34"/>
  <c r="T3785" i="34"/>
  <c r="U3785" i="34"/>
  <c r="W3785" i="34"/>
  <c r="Y3785" i="34"/>
  <c r="Z3785" i="34"/>
  <c r="N3786" i="34"/>
  <c r="O3786" i="34"/>
  <c r="S3786" i="34"/>
  <c r="T3786" i="34"/>
  <c r="U3786" i="34"/>
  <c r="W3786" i="34"/>
  <c r="Y3786" i="34"/>
  <c r="Z3786" i="34"/>
  <c r="N3787" i="34"/>
  <c r="O3787" i="34"/>
  <c r="S3787" i="34"/>
  <c r="T3787" i="34"/>
  <c r="U3787" i="34"/>
  <c r="W3787" i="34"/>
  <c r="Y3787" i="34"/>
  <c r="Z3787" i="34"/>
  <c r="N3788" i="34"/>
  <c r="O3788" i="34"/>
  <c r="S3788" i="34"/>
  <c r="T3788" i="34"/>
  <c r="U3788" i="34"/>
  <c r="W3788" i="34"/>
  <c r="Y3788" i="34"/>
  <c r="Z3788" i="34"/>
  <c r="N3789" i="34"/>
  <c r="O3789" i="34"/>
  <c r="S3789" i="34"/>
  <c r="T3789" i="34"/>
  <c r="U3789" i="34"/>
  <c r="W3789" i="34"/>
  <c r="Y3789" i="34"/>
  <c r="Z3789" i="34"/>
  <c r="N3790" i="34"/>
  <c r="O3790" i="34"/>
  <c r="S3790" i="34"/>
  <c r="T3790" i="34"/>
  <c r="U3790" i="34"/>
  <c r="W3790" i="34"/>
  <c r="Y3790" i="34"/>
  <c r="Z3790" i="34"/>
  <c r="N3791" i="34"/>
  <c r="O3791" i="34"/>
  <c r="S3791" i="34"/>
  <c r="T3791" i="34"/>
  <c r="U3791" i="34"/>
  <c r="W3791" i="34"/>
  <c r="Y3791" i="34"/>
  <c r="Z3791" i="34"/>
  <c r="N3792" i="34"/>
  <c r="O3792" i="34"/>
  <c r="S3792" i="34"/>
  <c r="T3792" i="34"/>
  <c r="U3792" i="34"/>
  <c r="W3792" i="34"/>
  <c r="Y3792" i="34"/>
  <c r="Z3792" i="34"/>
  <c r="N3793" i="34"/>
  <c r="O3793" i="34"/>
  <c r="S3793" i="34"/>
  <c r="T3793" i="34"/>
  <c r="U3793" i="34"/>
  <c r="W3793" i="34"/>
  <c r="Y3793" i="34"/>
  <c r="Z3793" i="34"/>
  <c r="N3794" i="34"/>
  <c r="O3794" i="34"/>
  <c r="S3794" i="34"/>
  <c r="T3794" i="34"/>
  <c r="U3794" i="34"/>
  <c r="W3794" i="34"/>
  <c r="Y3794" i="34"/>
  <c r="Z3794" i="34"/>
  <c r="N3795" i="34"/>
  <c r="O3795" i="34"/>
  <c r="S3795" i="34"/>
  <c r="T3795" i="34"/>
  <c r="U3795" i="34"/>
  <c r="W3795" i="34"/>
  <c r="Y3795" i="34"/>
  <c r="Z3795" i="34"/>
  <c r="N3796" i="34"/>
  <c r="O3796" i="34"/>
  <c r="S3796" i="34"/>
  <c r="T3796" i="34"/>
  <c r="U3796" i="34"/>
  <c r="W3796" i="34"/>
  <c r="Y3796" i="34"/>
  <c r="Z3796" i="34"/>
  <c r="N3797" i="34"/>
  <c r="O3797" i="34"/>
  <c r="S3797" i="34"/>
  <c r="T3797" i="34"/>
  <c r="U3797" i="34"/>
  <c r="W3797" i="34"/>
  <c r="Y3797" i="34"/>
  <c r="Z3797" i="34"/>
  <c r="N3798" i="34"/>
  <c r="O3798" i="34"/>
  <c r="S3798" i="34"/>
  <c r="T3798" i="34"/>
  <c r="U3798" i="34"/>
  <c r="W3798" i="34"/>
  <c r="Y3798" i="34"/>
  <c r="Z3798" i="34"/>
  <c r="N3799" i="34"/>
  <c r="O3799" i="34"/>
  <c r="S3799" i="34"/>
  <c r="T3799" i="34"/>
  <c r="U3799" i="34"/>
  <c r="W3799" i="34"/>
  <c r="Y3799" i="34"/>
  <c r="Z3799" i="34"/>
  <c r="N3800" i="34"/>
  <c r="O3800" i="34"/>
  <c r="S3800" i="34"/>
  <c r="T3800" i="34"/>
  <c r="U3800" i="34"/>
  <c r="W3800" i="34"/>
  <c r="Y3800" i="34"/>
  <c r="Z3800" i="34"/>
  <c r="N3801" i="34"/>
  <c r="O3801" i="34"/>
  <c r="S3801" i="34"/>
  <c r="T3801" i="34"/>
  <c r="U3801" i="34"/>
  <c r="W3801" i="34"/>
  <c r="Y3801" i="34"/>
  <c r="Z3801" i="34"/>
  <c r="N3802" i="34"/>
  <c r="O3802" i="34"/>
  <c r="S3802" i="34"/>
  <c r="T3802" i="34"/>
  <c r="U3802" i="34"/>
  <c r="W3802" i="34"/>
  <c r="Y3802" i="34"/>
  <c r="Z3802" i="34"/>
  <c r="N3803" i="34"/>
  <c r="O3803" i="34"/>
  <c r="S3803" i="34"/>
  <c r="T3803" i="34"/>
  <c r="U3803" i="34"/>
  <c r="W3803" i="34"/>
  <c r="Y3803" i="34"/>
  <c r="Z3803" i="34"/>
  <c r="N3804" i="34"/>
  <c r="O3804" i="34"/>
  <c r="S3804" i="34"/>
  <c r="T3804" i="34"/>
  <c r="U3804" i="34"/>
  <c r="W3804" i="34"/>
  <c r="Y3804" i="34"/>
  <c r="Z3804" i="34"/>
  <c r="N3805" i="34"/>
  <c r="O3805" i="34"/>
  <c r="S3805" i="34"/>
  <c r="T3805" i="34"/>
  <c r="U3805" i="34"/>
  <c r="W3805" i="34"/>
  <c r="Y3805" i="34"/>
  <c r="Z3805" i="34"/>
  <c r="N3806" i="34"/>
  <c r="O3806" i="34"/>
  <c r="S3806" i="34"/>
  <c r="T3806" i="34"/>
  <c r="U3806" i="34"/>
  <c r="W3806" i="34"/>
  <c r="Y3806" i="34"/>
  <c r="Z3806" i="34"/>
  <c r="N3807" i="34"/>
  <c r="O3807" i="34"/>
  <c r="S3807" i="34"/>
  <c r="T3807" i="34"/>
  <c r="U3807" i="34"/>
  <c r="W3807" i="34"/>
  <c r="Y3807" i="34"/>
  <c r="Z3807" i="34"/>
  <c r="N3808" i="34"/>
  <c r="O3808" i="34"/>
  <c r="S3808" i="34"/>
  <c r="T3808" i="34"/>
  <c r="U3808" i="34"/>
  <c r="W3808" i="34"/>
  <c r="Y3808" i="34"/>
  <c r="Z3808" i="34"/>
  <c r="N3809" i="34"/>
  <c r="O3809" i="34"/>
  <c r="S3809" i="34"/>
  <c r="T3809" i="34"/>
  <c r="U3809" i="34"/>
  <c r="W3809" i="34"/>
  <c r="Y3809" i="34"/>
  <c r="Z3809" i="34"/>
  <c r="N3810" i="34"/>
  <c r="O3810" i="34"/>
  <c r="S3810" i="34"/>
  <c r="T3810" i="34"/>
  <c r="U3810" i="34"/>
  <c r="W3810" i="34"/>
  <c r="Y3810" i="34"/>
  <c r="Z3810" i="34"/>
  <c r="N3811" i="34"/>
  <c r="O3811" i="34"/>
  <c r="S3811" i="34"/>
  <c r="T3811" i="34"/>
  <c r="U3811" i="34"/>
  <c r="W3811" i="34"/>
  <c r="Y3811" i="34"/>
  <c r="Z3811" i="34"/>
  <c r="N3812" i="34"/>
  <c r="O3812" i="34"/>
  <c r="S3812" i="34"/>
  <c r="T3812" i="34"/>
  <c r="U3812" i="34"/>
  <c r="W3812" i="34"/>
  <c r="Y3812" i="34"/>
  <c r="Z3812" i="34"/>
  <c r="N3813" i="34"/>
  <c r="O3813" i="34"/>
  <c r="S3813" i="34"/>
  <c r="T3813" i="34"/>
  <c r="U3813" i="34"/>
  <c r="W3813" i="34"/>
  <c r="Y3813" i="34"/>
  <c r="Z3813" i="34"/>
  <c r="N3814" i="34"/>
  <c r="O3814" i="34"/>
  <c r="S3814" i="34"/>
  <c r="T3814" i="34"/>
  <c r="U3814" i="34"/>
  <c r="W3814" i="34"/>
  <c r="Y3814" i="34"/>
  <c r="Z3814" i="34"/>
  <c r="N3815" i="34"/>
  <c r="O3815" i="34"/>
  <c r="S3815" i="34"/>
  <c r="T3815" i="34"/>
  <c r="U3815" i="34"/>
  <c r="W3815" i="34"/>
  <c r="Y3815" i="34"/>
  <c r="Z3815" i="34"/>
  <c r="N3816" i="34"/>
  <c r="O3816" i="34"/>
  <c r="S3816" i="34"/>
  <c r="T3816" i="34"/>
  <c r="U3816" i="34"/>
  <c r="W3816" i="34"/>
  <c r="Y3816" i="34"/>
  <c r="Z3816" i="34"/>
  <c r="N3817" i="34"/>
  <c r="O3817" i="34"/>
  <c r="S3817" i="34"/>
  <c r="T3817" i="34"/>
  <c r="U3817" i="34"/>
  <c r="W3817" i="34"/>
  <c r="Y3817" i="34"/>
  <c r="Z3817" i="34"/>
  <c r="N3818" i="34"/>
  <c r="O3818" i="34"/>
  <c r="S3818" i="34"/>
  <c r="T3818" i="34"/>
  <c r="U3818" i="34"/>
  <c r="W3818" i="34"/>
  <c r="Y3818" i="34"/>
  <c r="Z3818" i="34"/>
  <c r="N3819" i="34"/>
  <c r="O3819" i="34"/>
  <c r="S3819" i="34"/>
  <c r="T3819" i="34"/>
  <c r="U3819" i="34"/>
  <c r="W3819" i="34"/>
  <c r="Y3819" i="34"/>
  <c r="Z3819" i="34"/>
  <c r="N3820" i="34"/>
  <c r="O3820" i="34"/>
  <c r="S3820" i="34"/>
  <c r="T3820" i="34"/>
  <c r="U3820" i="34"/>
  <c r="W3820" i="34"/>
  <c r="Y3820" i="34"/>
  <c r="Z3820" i="34"/>
  <c r="N3821" i="34"/>
  <c r="O3821" i="34"/>
  <c r="S3821" i="34"/>
  <c r="T3821" i="34"/>
  <c r="U3821" i="34"/>
  <c r="W3821" i="34"/>
  <c r="Y3821" i="34"/>
  <c r="Z3821" i="34"/>
  <c r="N3822" i="34"/>
  <c r="O3822" i="34"/>
  <c r="S3822" i="34"/>
  <c r="T3822" i="34"/>
  <c r="U3822" i="34"/>
  <c r="W3822" i="34"/>
  <c r="Y3822" i="34"/>
  <c r="Z3822" i="34"/>
  <c r="N3823" i="34"/>
  <c r="O3823" i="34"/>
  <c r="S3823" i="34"/>
  <c r="T3823" i="34"/>
  <c r="U3823" i="34"/>
  <c r="W3823" i="34"/>
  <c r="Y3823" i="34"/>
  <c r="Z3823" i="34"/>
  <c r="N3824" i="34"/>
  <c r="O3824" i="34"/>
  <c r="S3824" i="34"/>
  <c r="T3824" i="34"/>
  <c r="U3824" i="34"/>
  <c r="W3824" i="34"/>
  <c r="Y3824" i="34"/>
  <c r="Z3824" i="34"/>
  <c r="N3825" i="34"/>
  <c r="O3825" i="34"/>
  <c r="S3825" i="34"/>
  <c r="T3825" i="34"/>
  <c r="U3825" i="34"/>
  <c r="W3825" i="34"/>
  <c r="Y3825" i="34"/>
  <c r="Z3825" i="34"/>
  <c r="N3826" i="34"/>
  <c r="O3826" i="34"/>
  <c r="S3826" i="34"/>
  <c r="T3826" i="34"/>
  <c r="U3826" i="34"/>
  <c r="W3826" i="34"/>
  <c r="Y3826" i="34"/>
  <c r="Z3826" i="34"/>
  <c r="N3827" i="34"/>
  <c r="O3827" i="34"/>
  <c r="S3827" i="34"/>
  <c r="T3827" i="34"/>
  <c r="U3827" i="34"/>
  <c r="W3827" i="34"/>
  <c r="Y3827" i="34"/>
  <c r="Z3827" i="34"/>
  <c r="N3828" i="34"/>
  <c r="O3828" i="34"/>
  <c r="S3828" i="34"/>
  <c r="T3828" i="34"/>
  <c r="U3828" i="34"/>
  <c r="W3828" i="34"/>
  <c r="Y3828" i="34"/>
  <c r="Z3828" i="34"/>
  <c r="N3829" i="34"/>
  <c r="O3829" i="34"/>
  <c r="S3829" i="34"/>
  <c r="T3829" i="34"/>
  <c r="U3829" i="34"/>
  <c r="W3829" i="34"/>
  <c r="Y3829" i="34"/>
  <c r="Z3829" i="34"/>
  <c r="N3830" i="34"/>
  <c r="O3830" i="34"/>
  <c r="S3830" i="34"/>
  <c r="T3830" i="34"/>
  <c r="U3830" i="34"/>
  <c r="W3830" i="34"/>
  <c r="Y3830" i="34"/>
  <c r="Z3830" i="34"/>
  <c r="N3831" i="34"/>
  <c r="O3831" i="34"/>
  <c r="S3831" i="34"/>
  <c r="T3831" i="34"/>
  <c r="U3831" i="34"/>
  <c r="W3831" i="34"/>
  <c r="Y3831" i="34"/>
  <c r="Z3831" i="34"/>
  <c r="N3832" i="34"/>
  <c r="O3832" i="34"/>
  <c r="S3832" i="34"/>
  <c r="T3832" i="34"/>
  <c r="U3832" i="34"/>
  <c r="W3832" i="34"/>
  <c r="Y3832" i="34"/>
  <c r="Z3832" i="34"/>
  <c r="N3833" i="34"/>
  <c r="O3833" i="34"/>
  <c r="S3833" i="34"/>
  <c r="T3833" i="34"/>
  <c r="U3833" i="34"/>
  <c r="W3833" i="34"/>
  <c r="Y3833" i="34"/>
  <c r="Z3833" i="34"/>
  <c r="N3834" i="34"/>
  <c r="O3834" i="34"/>
  <c r="S3834" i="34"/>
  <c r="T3834" i="34"/>
  <c r="U3834" i="34"/>
  <c r="W3834" i="34"/>
  <c r="Y3834" i="34"/>
  <c r="Z3834" i="34"/>
  <c r="N3835" i="34"/>
  <c r="O3835" i="34"/>
  <c r="S3835" i="34"/>
  <c r="T3835" i="34"/>
  <c r="U3835" i="34"/>
  <c r="W3835" i="34"/>
  <c r="Y3835" i="34"/>
  <c r="Z3835" i="34"/>
  <c r="N3836" i="34"/>
  <c r="O3836" i="34"/>
  <c r="S3836" i="34"/>
  <c r="T3836" i="34"/>
  <c r="U3836" i="34"/>
  <c r="W3836" i="34"/>
  <c r="Y3836" i="34"/>
  <c r="Z3836" i="34"/>
  <c r="N3837" i="34"/>
  <c r="O3837" i="34"/>
  <c r="S3837" i="34"/>
  <c r="T3837" i="34"/>
  <c r="U3837" i="34"/>
  <c r="W3837" i="34"/>
  <c r="Y3837" i="34"/>
  <c r="Z3837" i="34"/>
  <c r="N3838" i="34"/>
  <c r="O3838" i="34"/>
  <c r="S3838" i="34"/>
  <c r="T3838" i="34"/>
  <c r="U3838" i="34"/>
  <c r="W3838" i="34"/>
  <c r="Y3838" i="34"/>
  <c r="Z3838" i="34"/>
  <c r="N3839" i="34"/>
  <c r="O3839" i="34"/>
  <c r="S3839" i="34"/>
  <c r="T3839" i="34"/>
  <c r="U3839" i="34"/>
  <c r="W3839" i="34"/>
  <c r="Y3839" i="34"/>
  <c r="Z3839" i="34"/>
  <c r="N3840" i="34"/>
  <c r="O3840" i="34"/>
  <c r="S3840" i="34"/>
  <c r="T3840" i="34"/>
  <c r="U3840" i="34"/>
  <c r="W3840" i="34"/>
  <c r="Y3840" i="34"/>
  <c r="Z3840" i="34"/>
  <c r="N3841" i="34"/>
  <c r="O3841" i="34"/>
  <c r="S3841" i="34"/>
  <c r="T3841" i="34"/>
  <c r="U3841" i="34"/>
  <c r="W3841" i="34"/>
  <c r="Y3841" i="34"/>
  <c r="Z3841" i="34"/>
  <c r="N3842" i="34"/>
  <c r="O3842" i="34"/>
  <c r="S3842" i="34"/>
  <c r="T3842" i="34"/>
  <c r="U3842" i="34"/>
  <c r="W3842" i="34"/>
  <c r="Y3842" i="34"/>
  <c r="Z3842" i="34"/>
  <c r="N3843" i="34"/>
  <c r="O3843" i="34"/>
  <c r="S3843" i="34"/>
  <c r="T3843" i="34"/>
  <c r="U3843" i="34"/>
  <c r="W3843" i="34"/>
  <c r="Y3843" i="34"/>
  <c r="Z3843" i="34"/>
  <c r="N3844" i="34"/>
  <c r="O3844" i="34"/>
  <c r="S3844" i="34"/>
  <c r="T3844" i="34"/>
  <c r="U3844" i="34"/>
  <c r="W3844" i="34"/>
  <c r="Y3844" i="34"/>
  <c r="Z3844" i="34"/>
  <c r="N3845" i="34"/>
  <c r="O3845" i="34"/>
  <c r="S3845" i="34"/>
  <c r="T3845" i="34"/>
  <c r="U3845" i="34"/>
  <c r="W3845" i="34"/>
  <c r="Y3845" i="34"/>
  <c r="Z3845" i="34"/>
  <c r="N3846" i="34"/>
  <c r="O3846" i="34"/>
  <c r="S3846" i="34"/>
  <c r="T3846" i="34"/>
  <c r="U3846" i="34"/>
  <c r="W3846" i="34"/>
  <c r="Y3846" i="34"/>
  <c r="Z3846" i="34"/>
  <c r="N3847" i="34"/>
  <c r="O3847" i="34"/>
  <c r="S3847" i="34"/>
  <c r="T3847" i="34"/>
  <c r="U3847" i="34"/>
  <c r="W3847" i="34"/>
  <c r="Y3847" i="34"/>
  <c r="Z3847" i="34"/>
  <c r="N3848" i="34"/>
  <c r="O3848" i="34"/>
  <c r="S3848" i="34"/>
  <c r="T3848" i="34"/>
  <c r="U3848" i="34"/>
  <c r="W3848" i="34"/>
  <c r="Y3848" i="34"/>
  <c r="Z3848" i="34"/>
  <c r="N3849" i="34"/>
  <c r="O3849" i="34"/>
  <c r="S3849" i="34"/>
  <c r="T3849" i="34"/>
  <c r="U3849" i="34"/>
  <c r="W3849" i="34"/>
  <c r="Y3849" i="34"/>
  <c r="Z3849" i="34"/>
  <c r="N3850" i="34"/>
  <c r="O3850" i="34"/>
  <c r="S3850" i="34"/>
  <c r="T3850" i="34"/>
  <c r="U3850" i="34"/>
  <c r="W3850" i="34"/>
  <c r="Y3850" i="34"/>
  <c r="Z3850" i="34"/>
  <c r="N3851" i="34"/>
  <c r="O3851" i="34"/>
  <c r="S3851" i="34"/>
  <c r="T3851" i="34"/>
  <c r="U3851" i="34"/>
  <c r="W3851" i="34"/>
  <c r="Y3851" i="34"/>
  <c r="Z3851" i="34"/>
  <c r="N3852" i="34"/>
  <c r="O3852" i="34"/>
  <c r="S3852" i="34"/>
  <c r="T3852" i="34"/>
  <c r="U3852" i="34"/>
  <c r="W3852" i="34"/>
  <c r="Y3852" i="34"/>
  <c r="Z3852" i="34"/>
  <c r="N3853" i="34"/>
  <c r="O3853" i="34"/>
  <c r="S3853" i="34"/>
  <c r="T3853" i="34"/>
  <c r="U3853" i="34"/>
  <c r="W3853" i="34"/>
  <c r="Y3853" i="34"/>
  <c r="Z3853" i="34"/>
  <c r="N3854" i="34"/>
  <c r="O3854" i="34"/>
  <c r="S3854" i="34"/>
  <c r="T3854" i="34"/>
  <c r="U3854" i="34"/>
  <c r="W3854" i="34"/>
  <c r="Y3854" i="34"/>
  <c r="Z3854" i="34"/>
  <c r="N3855" i="34"/>
  <c r="O3855" i="34"/>
  <c r="S3855" i="34"/>
  <c r="T3855" i="34"/>
  <c r="U3855" i="34"/>
  <c r="W3855" i="34"/>
  <c r="Y3855" i="34"/>
  <c r="Z3855" i="34"/>
  <c r="N3856" i="34"/>
  <c r="O3856" i="34"/>
  <c r="S3856" i="34"/>
  <c r="T3856" i="34"/>
  <c r="U3856" i="34"/>
  <c r="W3856" i="34"/>
  <c r="Y3856" i="34"/>
  <c r="Z3856" i="34"/>
  <c r="N3857" i="34"/>
  <c r="O3857" i="34"/>
  <c r="S3857" i="34"/>
  <c r="T3857" i="34"/>
  <c r="U3857" i="34"/>
  <c r="W3857" i="34"/>
  <c r="Y3857" i="34"/>
  <c r="Z3857" i="34"/>
  <c r="N3858" i="34"/>
  <c r="O3858" i="34"/>
  <c r="S3858" i="34"/>
  <c r="T3858" i="34"/>
  <c r="U3858" i="34"/>
  <c r="W3858" i="34"/>
  <c r="Y3858" i="34"/>
  <c r="Z3858" i="34"/>
  <c r="N3859" i="34"/>
  <c r="O3859" i="34"/>
  <c r="S3859" i="34"/>
  <c r="T3859" i="34"/>
  <c r="U3859" i="34"/>
  <c r="W3859" i="34"/>
  <c r="Y3859" i="34"/>
  <c r="Z3859" i="34"/>
  <c r="N3860" i="34"/>
  <c r="O3860" i="34"/>
  <c r="S3860" i="34"/>
  <c r="T3860" i="34"/>
  <c r="U3860" i="34"/>
  <c r="W3860" i="34"/>
  <c r="Y3860" i="34"/>
  <c r="Z3860" i="34"/>
  <c r="N3861" i="34"/>
  <c r="O3861" i="34"/>
  <c r="S3861" i="34"/>
  <c r="T3861" i="34"/>
  <c r="U3861" i="34"/>
  <c r="W3861" i="34"/>
  <c r="Y3861" i="34"/>
  <c r="Z3861" i="34"/>
  <c r="N3862" i="34"/>
  <c r="O3862" i="34"/>
  <c r="S3862" i="34"/>
  <c r="T3862" i="34"/>
  <c r="U3862" i="34"/>
  <c r="W3862" i="34"/>
  <c r="Y3862" i="34"/>
  <c r="Z3862" i="34"/>
  <c r="N3863" i="34"/>
  <c r="O3863" i="34"/>
  <c r="S3863" i="34"/>
  <c r="T3863" i="34"/>
  <c r="U3863" i="34"/>
  <c r="W3863" i="34"/>
  <c r="Y3863" i="34"/>
  <c r="Z3863" i="34"/>
  <c r="N3864" i="34"/>
  <c r="O3864" i="34"/>
  <c r="S3864" i="34"/>
  <c r="T3864" i="34"/>
  <c r="U3864" i="34"/>
  <c r="W3864" i="34"/>
  <c r="Y3864" i="34"/>
  <c r="Z3864" i="34"/>
  <c r="N3865" i="34"/>
  <c r="O3865" i="34"/>
  <c r="S3865" i="34"/>
  <c r="T3865" i="34"/>
  <c r="U3865" i="34"/>
  <c r="W3865" i="34"/>
  <c r="Y3865" i="34"/>
  <c r="Z3865" i="34"/>
  <c r="N3866" i="34"/>
  <c r="O3866" i="34"/>
  <c r="S3866" i="34"/>
  <c r="T3866" i="34"/>
  <c r="U3866" i="34"/>
  <c r="W3866" i="34"/>
  <c r="Y3866" i="34"/>
  <c r="Z3866" i="34"/>
  <c r="N3867" i="34"/>
  <c r="O3867" i="34"/>
  <c r="S3867" i="34"/>
  <c r="T3867" i="34"/>
  <c r="U3867" i="34"/>
  <c r="W3867" i="34"/>
  <c r="Y3867" i="34"/>
  <c r="Z3867" i="34"/>
  <c r="N3868" i="34"/>
  <c r="O3868" i="34"/>
  <c r="S3868" i="34"/>
  <c r="T3868" i="34"/>
  <c r="U3868" i="34"/>
  <c r="W3868" i="34"/>
  <c r="Y3868" i="34"/>
  <c r="Z3868" i="34"/>
  <c r="N3869" i="34"/>
  <c r="O3869" i="34"/>
  <c r="S3869" i="34"/>
  <c r="T3869" i="34"/>
  <c r="U3869" i="34"/>
  <c r="W3869" i="34"/>
  <c r="Y3869" i="34"/>
  <c r="Z3869" i="34"/>
  <c r="N3870" i="34"/>
  <c r="O3870" i="34"/>
  <c r="S3870" i="34"/>
  <c r="T3870" i="34"/>
  <c r="U3870" i="34"/>
  <c r="W3870" i="34"/>
  <c r="Y3870" i="34"/>
  <c r="Z3870" i="34"/>
  <c r="N3871" i="34"/>
  <c r="O3871" i="34"/>
  <c r="S3871" i="34"/>
  <c r="T3871" i="34"/>
  <c r="U3871" i="34"/>
  <c r="W3871" i="34"/>
  <c r="Y3871" i="34"/>
  <c r="Z3871" i="34"/>
  <c r="N3872" i="34"/>
  <c r="O3872" i="34"/>
  <c r="S3872" i="34"/>
  <c r="T3872" i="34"/>
  <c r="U3872" i="34"/>
  <c r="W3872" i="34"/>
  <c r="Y3872" i="34"/>
  <c r="Z3872" i="34"/>
  <c r="N3873" i="34"/>
  <c r="O3873" i="34"/>
  <c r="S3873" i="34"/>
  <c r="T3873" i="34"/>
  <c r="U3873" i="34"/>
  <c r="W3873" i="34"/>
  <c r="Y3873" i="34"/>
  <c r="Z3873" i="34"/>
  <c r="N3874" i="34"/>
  <c r="O3874" i="34"/>
  <c r="S3874" i="34"/>
  <c r="T3874" i="34"/>
  <c r="U3874" i="34"/>
  <c r="W3874" i="34"/>
  <c r="Y3874" i="34"/>
  <c r="Z3874" i="34"/>
  <c r="N3875" i="34"/>
  <c r="O3875" i="34"/>
  <c r="S3875" i="34"/>
  <c r="T3875" i="34"/>
  <c r="U3875" i="34"/>
  <c r="W3875" i="34"/>
  <c r="Y3875" i="34"/>
  <c r="Z3875" i="34"/>
  <c r="N3876" i="34"/>
  <c r="O3876" i="34"/>
  <c r="S3876" i="34"/>
  <c r="T3876" i="34"/>
  <c r="U3876" i="34"/>
  <c r="W3876" i="34"/>
  <c r="Y3876" i="34"/>
  <c r="Z3876" i="34"/>
  <c r="N3877" i="34"/>
  <c r="O3877" i="34"/>
  <c r="S3877" i="34"/>
  <c r="T3877" i="34"/>
  <c r="U3877" i="34"/>
  <c r="W3877" i="34"/>
  <c r="Y3877" i="34"/>
  <c r="Z3877" i="34"/>
  <c r="N3878" i="34"/>
  <c r="O3878" i="34"/>
  <c r="S3878" i="34"/>
  <c r="T3878" i="34"/>
  <c r="U3878" i="34"/>
  <c r="W3878" i="34"/>
  <c r="Y3878" i="34"/>
  <c r="Z3878" i="34"/>
  <c r="N3879" i="34"/>
  <c r="O3879" i="34"/>
  <c r="S3879" i="34"/>
  <c r="T3879" i="34"/>
  <c r="U3879" i="34"/>
  <c r="W3879" i="34"/>
  <c r="Y3879" i="34"/>
  <c r="Z3879" i="34"/>
  <c r="N3880" i="34"/>
  <c r="O3880" i="34"/>
  <c r="S3880" i="34"/>
  <c r="T3880" i="34"/>
  <c r="U3880" i="34"/>
  <c r="W3880" i="34"/>
  <c r="Y3880" i="34"/>
  <c r="Z3880" i="34"/>
  <c r="N3881" i="34"/>
  <c r="O3881" i="34"/>
  <c r="S3881" i="34"/>
  <c r="T3881" i="34"/>
  <c r="U3881" i="34"/>
  <c r="W3881" i="34"/>
  <c r="Y3881" i="34"/>
  <c r="Z3881" i="34"/>
  <c r="N3882" i="34"/>
  <c r="O3882" i="34"/>
  <c r="S3882" i="34"/>
  <c r="T3882" i="34"/>
  <c r="U3882" i="34"/>
  <c r="W3882" i="34"/>
  <c r="Y3882" i="34"/>
  <c r="Z3882" i="34"/>
  <c r="N3883" i="34"/>
  <c r="O3883" i="34"/>
  <c r="S3883" i="34"/>
  <c r="T3883" i="34"/>
  <c r="U3883" i="34"/>
  <c r="W3883" i="34"/>
  <c r="Y3883" i="34"/>
  <c r="Z3883" i="34"/>
  <c r="N3884" i="34"/>
  <c r="O3884" i="34"/>
  <c r="S3884" i="34"/>
  <c r="T3884" i="34"/>
  <c r="U3884" i="34"/>
  <c r="W3884" i="34"/>
  <c r="Y3884" i="34"/>
  <c r="Z3884" i="34"/>
  <c r="N3885" i="34"/>
  <c r="O3885" i="34"/>
  <c r="S3885" i="34"/>
  <c r="T3885" i="34"/>
  <c r="U3885" i="34"/>
  <c r="W3885" i="34"/>
  <c r="Y3885" i="34"/>
  <c r="Z3885" i="34"/>
  <c r="N3886" i="34"/>
  <c r="O3886" i="34"/>
  <c r="S3886" i="34"/>
  <c r="T3886" i="34"/>
  <c r="U3886" i="34"/>
  <c r="W3886" i="34"/>
  <c r="Y3886" i="34"/>
  <c r="Z3886" i="34"/>
  <c r="N3887" i="34"/>
  <c r="O3887" i="34"/>
  <c r="S3887" i="34"/>
  <c r="T3887" i="34"/>
  <c r="U3887" i="34"/>
  <c r="W3887" i="34"/>
  <c r="Y3887" i="34"/>
  <c r="Z3887" i="34"/>
  <c r="N3888" i="34"/>
  <c r="O3888" i="34"/>
  <c r="S3888" i="34"/>
  <c r="T3888" i="34"/>
  <c r="U3888" i="34"/>
  <c r="W3888" i="34"/>
  <c r="Y3888" i="34"/>
  <c r="Z3888" i="34"/>
  <c r="N3889" i="34"/>
  <c r="O3889" i="34"/>
  <c r="S3889" i="34"/>
  <c r="T3889" i="34"/>
  <c r="U3889" i="34"/>
  <c r="W3889" i="34"/>
  <c r="Y3889" i="34"/>
  <c r="Z3889" i="34"/>
  <c r="N3890" i="34"/>
  <c r="O3890" i="34"/>
  <c r="S3890" i="34"/>
  <c r="T3890" i="34"/>
  <c r="U3890" i="34"/>
  <c r="W3890" i="34"/>
  <c r="Y3890" i="34"/>
  <c r="Z3890" i="34"/>
  <c r="N3891" i="34"/>
  <c r="O3891" i="34"/>
  <c r="S3891" i="34"/>
  <c r="T3891" i="34"/>
  <c r="U3891" i="34"/>
  <c r="W3891" i="34"/>
  <c r="Y3891" i="34"/>
  <c r="Z3891" i="34"/>
  <c r="N3892" i="34"/>
  <c r="O3892" i="34"/>
  <c r="S3892" i="34"/>
  <c r="T3892" i="34"/>
  <c r="U3892" i="34"/>
  <c r="W3892" i="34"/>
  <c r="Y3892" i="34"/>
  <c r="Z3892" i="34"/>
  <c r="N3893" i="34"/>
  <c r="O3893" i="34"/>
  <c r="S3893" i="34"/>
  <c r="T3893" i="34"/>
  <c r="U3893" i="34"/>
  <c r="W3893" i="34"/>
  <c r="Y3893" i="34"/>
  <c r="Z3893" i="34"/>
  <c r="N3894" i="34"/>
  <c r="O3894" i="34"/>
  <c r="S3894" i="34"/>
  <c r="T3894" i="34"/>
  <c r="U3894" i="34"/>
  <c r="W3894" i="34"/>
  <c r="Y3894" i="34"/>
  <c r="Z3894" i="34"/>
  <c r="N3895" i="34"/>
  <c r="O3895" i="34"/>
  <c r="S3895" i="34"/>
  <c r="T3895" i="34"/>
  <c r="U3895" i="34"/>
  <c r="W3895" i="34"/>
  <c r="Y3895" i="34"/>
  <c r="Z3895" i="34"/>
  <c r="N3896" i="34"/>
  <c r="O3896" i="34"/>
  <c r="S3896" i="34"/>
  <c r="T3896" i="34"/>
  <c r="U3896" i="34"/>
  <c r="W3896" i="34"/>
  <c r="Y3896" i="34"/>
  <c r="Z3896" i="34"/>
  <c r="N3897" i="34"/>
  <c r="O3897" i="34"/>
  <c r="S3897" i="34"/>
  <c r="T3897" i="34"/>
  <c r="U3897" i="34"/>
  <c r="W3897" i="34"/>
  <c r="Y3897" i="34"/>
  <c r="Z3897" i="34"/>
  <c r="N3898" i="34"/>
  <c r="O3898" i="34"/>
  <c r="S3898" i="34"/>
  <c r="T3898" i="34"/>
  <c r="U3898" i="34"/>
  <c r="W3898" i="34"/>
  <c r="Y3898" i="34"/>
  <c r="Z3898" i="34"/>
  <c r="N3899" i="34"/>
  <c r="O3899" i="34"/>
  <c r="S3899" i="34"/>
  <c r="T3899" i="34"/>
  <c r="U3899" i="34"/>
  <c r="W3899" i="34"/>
  <c r="Y3899" i="34"/>
  <c r="Z3899" i="34"/>
  <c r="N3900" i="34"/>
  <c r="O3900" i="34"/>
  <c r="S3900" i="34"/>
  <c r="T3900" i="34"/>
  <c r="U3900" i="34"/>
  <c r="W3900" i="34"/>
  <c r="Y3900" i="34"/>
  <c r="Z3900" i="34"/>
  <c r="N3901" i="34"/>
  <c r="O3901" i="34"/>
  <c r="S3901" i="34"/>
  <c r="T3901" i="34"/>
  <c r="U3901" i="34"/>
  <c r="W3901" i="34"/>
  <c r="Y3901" i="34"/>
  <c r="Z3901" i="34"/>
  <c r="N3902" i="34"/>
  <c r="O3902" i="34"/>
  <c r="S3902" i="34"/>
  <c r="T3902" i="34"/>
  <c r="U3902" i="34"/>
  <c r="W3902" i="34"/>
  <c r="Y3902" i="34"/>
  <c r="Z3902" i="34"/>
  <c r="N3903" i="34"/>
  <c r="O3903" i="34"/>
  <c r="S3903" i="34"/>
  <c r="T3903" i="34"/>
  <c r="U3903" i="34"/>
  <c r="W3903" i="34"/>
  <c r="Y3903" i="34"/>
  <c r="Z3903" i="34"/>
  <c r="N3904" i="34"/>
  <c r="O3904" i="34"/>
  <c r="S3904" i="34"/>
  <c r="T3904" i="34"/>
  <c r="U3904" i="34"/>
  <c r="W3904" i="34"/>
  <c r="Y3904" i="34"/>
  <c r="Z3904" i="34"/>
  <c r="N3905" i="34"/>
  <c r="O3905" i="34"/>
  <c r="S3905" i="34"/>
  <c r="T3905" i="34"/>
  <c r="U3905" i="34"/>
  <c r="W3905" i="34"/>
  <c r="Y3905" i="34"/>
  <c r="Z3905" i="34"/>
  <c r="N3906" i="34"/>
  <c r="O3906" i="34"/>
  <c r="S3906" i="34"/>
  <c r="T3906" i="34"/>
  <c r="U3906" i="34"/>
  <c r="W3906" i="34"/>
  <c r="Y3906" i="34"/>
  <c r="Z3906" i="34"/>
  <c r="N3907" i="34"/>
  <c r="O3907" i="34"/>
  <c r="S3907" i="34"/>
  <c r="T3907" i="34"/>
  <c r="U3907" i="34"/>
  <c r="W3907" i="34"/>
  <c r="Y3907" i="34"/>
  <c r="Z3907" i="34"/>
  <c r="N3908" i="34"/>
  <c r="O3908" i="34"/>
  <c r="S3908" i="34"/>
  <c r="T3908" i="34"/>
  <c r="U3908" i="34"/>
  <c r="W3908" i="34"/>
  <c r="Y3908" i="34"/>
  <c r="Z3908" i="34"/>
  <c r="N3909" i="34"/>
  <c r="O3909" i="34"/>
  <c r="S3909" i="34"/>
  <c r="T3909" i="34"/>
  <c r="U3909" i="34"/>
  <c r="W3909" i="34"/>
  <c r="Y3909" i="34"/>
  <c r="Z3909" i="34"/>
  <c r="N3910" i="34"/>
  <c r="O3910" i="34"/>
  <c r="S3910" i="34"/>
  <c r="T3910" i="34"/>
  <c r="U3910" i="34"/>
  <c r="W3910" i="34"/>
  <c r="Y3910" i="34"/>
  <c r="Z3910" i="34"/>
  <c r="N3911" i="34"/>
  <c r="O3911" i="34"/>
  <c r="S3911" i="34"/>
  <c r="T3911" i="34"/>
  <c r="U3911" i="34"/>
  <c r="W3911" i="34"/>
  <c r="Y3911" i="34"/>
  <c r="Z3911" i="34"/>
  <c r="N3912" i="34"/>
  <c r="O3912" i="34"/>
  <c r="S3912" i="34"/>
  <c r="T3912" i="34"/>
  <c r="U3912" i="34"/>
  <c r="W3912" i="34"/>
  <c r="Y3912" i="34"/>
  <c r="Z3912" i="34"/>
  <c r="N3913" i="34"/>
  <c r="O3913" i="34"/>
  <c r="S3913" i="34"/>
  <c r="T3913" i="34"/>
  <c r="U3913" i="34"/>
  <c r="W3913" i="34"/>
  <c r="Y3913" i="34"/>
  <c r="Z3913" i="34"/>
  <c r="N3914" i="34"/>
  <c r="O3914" i="34"/>
  <c r="S3914" i="34"/>
  <c r="T3914" i="34"/>
  <c r="U3914" i="34"/>
  <c r="W3914" i="34"/>
  <c r="Y3914" i="34"/>
  <c r="Z3914" i="34"/>
  <c r="N3915" i="34"/>
  <c r="O3915" i="34"/>
  <c r="S3915" i="34"/>
  <c r="T3915" i="34"/>
  <c r="U3915" i="34"/>
  <c r="W3915" i="34"/>
  <c r="Y3915" i="34"/>
  <c r="Z3915" i="34"/>
  <c r="N3916" i="34"/>
  <c r="O3916" i="34"/>
  <c r="S3916" i="34"/>
  <c r="T3916" i="34"/>
  <c r="U3916" i="34"/>
  <c r="W3916" i="34"/>
  <c r="Y3916" i="34"/>
  <c r="Z3916" i="34"/>
  <c r="N3917" i="34"/>
  <c r="O3917" i="34"/>
  <c r="S3917" i="34"/>
  <c r="T3917" i="34"/>
  <c r="U3917" i="34"/>
  <c r="W3917" i="34"/>
  <c r="Y3917" i="34"/>
  <c r="Z3917" i="34"/>
  <c r="N3918" i="34"/>
  <c r="O3918" i="34"/>
  <c r="S3918" i="34"/>
  <c r="T3918" i="34"/>
  <c r="U3918" i="34"/>
  <c r="W3918" i="34"/>
  <c r="Y3918" i="34"/>
  <c r="Z3918" i="34"/>
  <c r="N3919" i="34"/>
  <c r="O3919" i="34"/>
  <c r="S3919" i="34"/>
  <c r="T3919" i="34"/>
  <c r="U3919" i="34"/>
  <c r="W3919" i="34"/>
  <c r="Y3919" i="34"/>
  <c r="Z3919" i="34"/>
  <c r="N3920" i="34"/>
  <c r="O3920" i="34"/>
  <c r="S3920" i="34"/>
  <c r="T3920" i="34"/>
  <c r="U3920" i="34"/>
  <c r="W3920" i="34"/>
  <c r="Y3920" i="34"/>
  <c r="Z3920" i="34"/>
  <c r="N3921" i="34"/>
  <c r="O3921" i="34"/>
  <c r="S3921" i="34"/>
  <c r="T3921" i="34"/>
  <c r="U3921" i="34"/>
  <c r="W3921" i="34"/>
  <c r="Y3921" i="34"/>
  <c r="Z3921" i="34"/>
  <c r="N3922" i="34"/>
  <c r="O3922" i="34"/>
  <c r="S3922" i="34"/>
  <c r="T3922" i="34"/>
  <c r="U3922" i="34"/>
  <c r="W3922" i="34"/>
  <c r="Y3922" i="34"/>
  <c r="Z3922" i="34"/>
  <c r="N3923" i="34"/>
  <c r="O3923" i="34"/>
  <c r="S3923" i="34"/>
  <c r="T3923" i="34"/>
  <c r="U3923" i="34"/>
  <c r="W3923" i="34"/>
  <c r="Y3923" i="34"/>
  <c r="Z3923" i="34"/>
  <c r="N3924" i="34"/>
  <c r="O3924" i="34"/>
  <c r="S3924" i="34"/>
  <c r="T3924" i="34"/>
  <c r="U3924" i="34"/>
  <c r="W3924" i="34"/>
  <c r="Y3924" i="34"/>
  <c r="Z3924" i="34"/>
  <c r="N3925" i="34"/>
  <c r="O3925" i="34"/>
  <c r="S3925" i="34"/>
  <c r="T3925" i="34"/>
  <c r="U3925" i="34"/>
  <c r="W3925" i="34"/>
  <c r="Y3925" i="34"/>
  <c r="Z3925" i="34"/>
  <c r="N3926" i="34"/>
  <c r="O3926" i="34"/>
  <c r="S3926" i="34"/>
  <c r="T3926" i="34"/>
  <c r="U3926" i="34"/>
  <c r="W3926" i="34"/>
  <c r="Y3926" i="34"/>
  <c r="Z3926" i="34"/>
  <c r="N3927" i="34"/>
  <c r="O3927" i="34"/>
  <c r="S3927" i="34"/>
  <c r="T3927" i="34"/>
  <c r="U3927" i="34"/>
  <c r="W3927" i="34"/>
  <c r="Y3927" i="34"/>
  <c r="Z3927" i="34"/>
  <c r="N3928" i="34"/>
  <c r="O3928" i="34"/>
  <c r="S3928" i="34"/>
  <c r="T3928" i="34"/>
  <c r="U3928" i="34"/>
  <c r="W3928" i="34"/>
  <c r="Y3928" i="34"/>
  <c r="Z3928" i="34"/>
  <c r="N3929" i="34"/>
  <c r="O3929" i="34"/>
  <c r="S3929" i="34"/>
  <c r="T3929" i="34"/>
  <c r="U3929" i="34"/>
  <c r="W3929" i="34"/>
  <c r="Y3929" i="34"/>
  <c r="Z3929" i="34"/>
  <c r="N3930" i="34"/>
  <c r="O3930" i="34"/>
  <c r="S3930" i="34"/>
  <c r="T3930" i="34"/>
  <c r="U3930" i="34"/>
  <c r="W3930" i="34"/>
  <c r="Y3930" i="34"/>
  <c r="Z3930" i="34"/>
  <c r="N3931" i="34"/>
  <c r="O3931" i="34"/>
  <c r="S3931" i="34"/>
  <c r="T3931" i="34"/>
  <c r="U3931" i="34"/>
  <c r="W3931" i="34"/>
  <c r="Y3931" i="34"/>
  <c r="Z3931" i="34"/>
  <c r="N3932" i="34"/>
  <c r="O3932" i="34"/>
  <c r="S3932" i="34"/>
  <c r="T3932" i="34"/>
  <c r="U3932" i="34"/>
  <c r="W3932" i="34"/>
  <c r="Y3932" i="34"/>
  <c r="Z3932" i="34"/>
  <c r="N3933" i="34"/>
  <c r="O3933" i="34"/>
  <c r="S3933" i="34"/>
  <c r="T3933" i="34"/>
  <c r="U3933" i="34"/>
  <c r="W3933" i="34"/>
  <c r="Y3933" i="34"/>
  <c r="Z3933" i="34"/>
  <c r="N3934" i="34"/>
  <c r="O3934" i="34"/>
  <c r="S3934" i="34"/>
  <c r="T3934" i="34"/>
  <c r="U3934" i="34"/>
  <c r="W3934" i="34"/>
  <c r="Y3934" i="34"/>
  <c r="Z3934" i="34"/>
  <c r="N3935" i="34"/>
  <c r="O3935" i="34"/>
  <c r="S3935" i="34"/>
  <c r="T3935" i="34"/>
  <c r="U3935" i="34"/>
  <c r="W3935" i="34"/>
  <c r="Y3935" i="34"/>
  <c r="Z3935" i="34"/>
  <c r="N3936" i="34"/>
  <c r="O3936" i="34"/>
  <c r="S3936" i="34"/>
  <c r="T3936" i="34"/>
  <c r="U3936" i="34"/>
  <c r="W3936" i="34"/>
  <c r="Y3936" i="34"/>
  <c r="Z3936" i="34"/>
  <c r="N3937" i="34"/>
  <c r="O3937" i="34"/>
  <c r="S3937" i="34"/>
  <c r="T3937" i="34"/>
  <c r="U3937" i="34"/>
  <c r="W3937" i="34"/>
  <c r="Y3937" i="34"/>
  <c r="Z3937" i="34"/>
  <c r="N3938" i="34"/>
  <c r="O3938" i="34"/>
  <c r="S3938" i="34"/>
  <c r="T3938" i="34"/>
  <c r="U3938" i="34"/>
  <c r="W3938" i="34"/>
  <c r="Y3938" i="34"/>
  <c r="Z3938" i="34"/>
  <c r="N3939" i="34"/>
  <c r="O3939" i="34"/>
  <c r="S3939" i="34"/>
  <c r="T3939" i="34"/>
  <c r="U3939" i="34"/>
  <c r="W3939" i="34"/>
  <c r="Y3939" i="34"/>
  <c r="Z3939" i="34"/>
  <c r="N3940" i="34"/>
  <c r="O3940" i="34"/>
  <c r="S3940" i="34"/>
  <c r="T3940" i="34"/>
  <c r="U3940" i="34"/>
  <c r="W3940" i="34"/>
  <c r="Y3940" i="34"/>
  <c r="Z3940" i="34"/>
  <c r="N3941" i="34"/>
  <c r="O3941" i="34"/>
  <c r="S3941" i="34"/>
  <c r="T3941" i="34"/>
  <c r="U3941" i="34"/>
  <c r="W3941" i="34"/>
  <c r="Y3941" i="34"/>
  <c r="Z3941" i="34"/>
  <c r="N3942" i="34"/>
  <c r="O3942" i="34"/>
  <c r="S3942" i="34"/>
  <c r="T3942" i="34"/>
  <c r="U3942" i="34"/>
  <c r="W3942" i="34"/>
  <c r="Y3942" i="34"/>
  <c r="Z3942" i="34"/>
  <c r="N3943" i="34"/>
  <c r="O3943" i="34"/>
  <c r="S3943" i="34"/>
  <c r="T3943" i="34"/>
  <c r="U3943" i="34"/>
  <c r="W3943" i="34"/>
  <c r="Y3943" i="34"/>
  <c r="Z3943" i="34"/>
  <c r="N3944" i="34"/>
  <c r="O3944" i="34"/>
  <c r="S3944" i="34"/>
  <c r="T3944" i="34"/>
  <c r="U3944" i="34"/>
  <c r="W3944" i="34"/>
  <c r="Y3944" i="34"/>
  <c r="Z3944" i="34"/>
  <c r="N3945" i="34"/>
  <c r="O3945" i="34"/>
  <c r="S3945" i="34"/>
  <c r="T3945" i="34"/>
  <c r="U3945" i="34"/>
  <c r="W3945" i="34"/>
  <c r="Y3945" i="34"/>
  <c r="Z3945" i="34"/>
  <c r="N3946" i="34"/>
  <c r="O3946" i="34"/>
  <c r="S3946" i="34"/>
  <c r="T3946" i="34"/>
  <c r="U3946" i="34"/>
  <c r="W3946" i="34"/>
  <c r="Y3946" i="34"/>
  <c r="Z3946" i="34"/>
  <c r="N3947" i="34"/>
  <c r="O3947" i="34"/>
  <c r="S3947" i="34"/>
  <c r="T3947" i="34"/>
  <c r="U3947" i="34"/>
  <c r="W3947" i="34"/>
  <c r="Y3947" i="34"/>
  <c r="Z3947" i="34"/>
  <c r="N3948" i="34"/>
  <c r="O3948" i="34"/>
  <c r="S3948" i="34"/>
  <c r="T3948" i="34"/>
  <c r="U3948" i="34"/>
  <c r="W3948" i="34"/>
  <c r="Y3948" i="34"/>
  <c r="Z3948" i="34"/>
  <c r="N3949" i="34"/>
  <c r="O3949" i="34"/>
  <c r="S3949" i="34"/>
  <c r="T3949" i="34"/>
  <c r="U3949" i="34"/>
  <c r="W3949" i="34"/>
  <c r="Y3949" i="34"/>
  <c r="Z3949" i="34"/>
  <c r="N3950" i="34"/>
  <c r="O3950" i="34"/>
  <c r="S3950" i="34"/>
  <c r="T3950" i="34"/>
  <c r="U3950" i="34"/>
  <c r="W3950" i="34"/>
  <c r="Y3950" i="34"/>
  <c r="Z3950" i="34"/>
  <c r="N3951" i="34"/>
  <c r="O3951" i="34"/>
  <c r="S3951" i="34"/>
  <c r="T3951" i="34"/>
  <c r="U3951" i="34"/>
  <c r="W3951" i="34"/>
  <c r="Y3951" i="34"/>
  <c r="Z3951" i="34"/>
  <c r="N3952" i="34"/>
  <c r="O3952" i="34"/>
  <c r="S3952" i="34"/>
  <c r="T3952" i="34"/>
  <c r="U3952" i="34"/>
  <c r="W3952" i="34"/>
  <c r="Y3952" i="34"/>
  <c r="Z3952" i="34"/>
  <c r="N3953" i="34"/>
  <c r="O3953" i="34"/>
  <c r="S3953" i="34"/>
  <c r="T3953" i="34"/>
  <c r="U3953" i="34"/>
  <c r="W3953" i="34"/>
  <c r="Y3953" i="34"/>
  <c r="Z3953" i="34"/>
  <c r="N3954" i="34"/>
  <c r="O3954" i="34"/>
  <c r="S3954" i="34"/>
  <c r="T3954" i="34"/>
  <c r="U3954" i="34"/>
  <c r="W3954" i="34"/>
  <c r="Y3954" i="34"/>
  <c r="Z3954" i="34"/>
  <c r="N3955" i="34"/>
  <c r="O3955" i="34"/>
  <c r="S3955" i="34"/>
  <c r="T3955" i="34"/>
  <c r="U3955" i="34"/>
  <c r="W3955" i="34"/>
  <c r="Y3955" i="34"/>
  <c r="Z3955" i="34"/>
  <c r="N3956" i="34"/>
  <c r="O3956" i="34"/>
  <c r="S3956" i="34"/>
  <c r="T3956" i="34"/>
  <c r="U3956" i="34"/>
  <c r="W3956" i="34"/>
  <c r="Y3956" i="34"/>
  <c r="Z3956" i="34"/>
  <c r="N3957" i="34"/>
  <c r="O3957" i="34"/>
  <c r="S3957" i="34"/>
  <c r="T3957" i="34"/>
  <c r="U3957" i="34"/>
  <c r="W3957" i="34"/>
  <c r="Y3957" i="34"/>
  <c r="Z3957" i="34"/>
  <c r="N3958" i="34"/>
  <c r="O3958" i="34"/>
  <c r="S3958" i="34"/>
  <c r="T3958" i="34"/>
  <c r="U3958" i="34"/>
  <c r="W3958" i="34"/>
  <c r="Y3958" i="34"/>
  <c r="Z3958" i="34"/>
  <c r="N3959" i="34"/>
  <c r="O3959" i="34"/>
  <c r="S3959" i="34"/>
  <c r="T3959" i="34"/>
  <c r="U3959" i="34"/>
  <c r="W3959" i="34"/>
  <c r="Y3959" i="34"/>
  <c r="Z3959" i="34"/>
  <c r="N3960" i="34"/>
  <c r="O3960" i="34"/>
  <c r="S3960" i="34"/>
  <c r="T3960" i="34"/>
  <c r="U3960" i="34"/>
  <c r="W3960" i="34"/>
  <c r="Y3960" i="34"/>
  <c r="Z3960" i="34"/>
  <c r="N3961" i="34"/>
  <c r="O3961" i="34"/>
  <c r="S3961" i="34"/>
  <c r="T3961" i="34"/>
  <c r="U3961" i="34"/>
  <c r="W3961" i="34"/>
  <c r="Y3961" i="34"/>
  <c r="Z3961" i="34"/>
  <c r="N3962" i="34"/>
  <c r="O3962" i="34"/>
  <c r="S3962" i="34"/>
  <c r="T3962" i="34"/>
  <c r="U3962" i="34"/>
  <c r="W3962" i="34"/>
  <c r="Y3962" i="34"/>
  <c r="Z3962" i="34"/>
  <c r="N3963" i="34"/>
  <c r="O3963" i="34"/>
  <c r="S3963" i="34"/>
  <c r="T3963" i="34"/>
  <c r="U3963" i="34"/>
  <c r="W3963" i="34"/>
  <c r="Y3963" i="34"/>
  <c r="Z3963" i="34"/>
  <c r="N3964" i="34"/>
  <c r="O3964" i="34"/>
  <c r="S3964" i="34"/>
  <c r="T3964" i="34"/>
  <c r="U3964" i="34"/>
  <c r="W3964" i="34"/>
  <c r="Y3964" i="34"/>
  <c r="Z3964" i="34"/>
  <c r="N3965" i="34"/>
  <c r="O3965" i="34"/>
  <c r="S3965" i="34"/>
  <c r="T3965" i="34"/>
  <c r="U3965" i="34"/>
  <c r="W3965" i="34"/>
  <c r="Y3965" i="34"/>
  <c r="Z3965" i="34"/>
  <c r="N3966" i="34"/>
  <c r="O3966" i="34"/>
  <c r="S3966" i="34"/>
  <c r="T3966" i="34"/>
  <c r="U3966" i="34"/>
  <c r="W3966" i="34"/>
  <c r="Y3966" i="34"/>
  <c r="Z3966" i="34"/>
  <c r="N3967" i="34"/>
  <c r="O3967" i="34"/>
  <c r="S3967" i="34"/>
  <c r="T3967" i="34"/>
  <c r="U3967" i="34"/>
  <c r="W3967" i="34"/>
  <c r="Y3967" i="34"/>
  <c r="Z3967" i="34"/>
  <c r="N3968" i="34"/>
  <c r="O3968" i="34"/>
  <c r="S3968" i="34"/>
  <c r="T3968" i="34"/>
  <c r="U3968" i="34"/>
  <c r="W3968" i="34"/>
  <c r="Y3968" i="34"/>
  <c r="Z3968" i="34"/>
  <c r="N3969" i="34"/>
  <c r="O3969" i="34"/>
  <c r="S3969" i="34"/>
  <c r="T3969" i="34"/>
  <c r="U3969" i="34"/>
  <c r="W3969" i="34"/>
  <c r="Y3969" i="34"/>
  <c r="Z3969" i="34"/>
  <c r="N3970" i="34"/>
  <c r="O3970" i="34"/>
  <c r="S3970" i="34"/>
  <c r="T3970" i="34"/>
  <c r="U3970" i="34"/>
  <c r="W3970" i="34"/>
  <c r="Y3970" i="34"/>
  <c r="Z3970" i="34"/>
  <c r="N3971" i="34"/>
  <c r="O3971" i="34"/>
  <c r="S3971" i="34"/>
  <c r="T3971" i="34"/>
  <c r="U3971" i="34"/>
  <c r="W3971" i="34"/>
  <c r="Y3971" i="34"/>
  <c r="Z3971" i="34"/>
  <c r="N3972" i="34"/>
  <c r="O3972" i="34"/>
  <c r="S3972" i="34"/>
  <c r="T3972" i="34"/>
  <c r="U3972" i="34"/>
  <c r="W3972" i="34"/>
  <c r="Y3972" i="34"/>
  <c r="Z3972" i="34"/>
  <c r="N3973" i="34"/>
  <c r="O3973" i="34"/>
  <c r="S3973" i="34"/>
  <c r="T3973" i="34"/>
  <c r="U3973" i="34"/>
  <c r="W3973" i="34"/>
  <c r="Y3973" i="34"/>
  <c r="Z3973" i="34"/>
  <c r="N3974" i="34"/>
  <c r="O3974" i="34"/>
  <c r="S3974" i="34"/>
  <c r="T3974" i="34"/>
  <c r="U3974" i="34"/>
  <c r="W3974" i="34"/>
  <c r="Y3974" i="34"/>
  <c r="Z3974" i="34"/>
  <c r="N3975" i="34"/>
  <c r="O3975" i="34"/>
  <c r="S3975" i="34"/>
  <c r="T3975" i="34"/>
  <c r="U3975" i="34"/>
  <c r="W3975" i="34"/>
  <c r="Y3975" i="34"/>
  <c r="Z3975" i="34"/>
  <c r="N3976" i="34"/>
  <c r="O3976" i="34"/>
  <c r="S3976" i="34"/>
  <c r="T3976" i="34"/>
  <c r="U3976" i="34"/>
  <c r="W3976" i="34"/>
  <c r="Y3976" i="34"/>
  <c r="Z3976" i="34"/>
  <c r="N3977" i="34"/>
  <c r="O3977" i="34"/>
  <c r="S3977" i="34"/>
  <c r="T3977" i="34"/>
  <c r="U3977" i="34"/>
  <c r="W3977" i="34"/>
  <c r="Y3977" i="34"/>
  <c r="Z3977" i="34"/>
  <c r="N3978" i="34"/>
  <c r="O3978" i="34"/>
  <c r="S3978" i="34"/>
  <c r="T3978" i="34"/>
  <c r="U3978" i="34"/>
  <c r="W3978" i="34"/>
  <c r="Y3978" i="34"/>
  <c r="Z3978" i="34"/>
  <c r="N3979" i="34"/>
  <c r="O3979" i="34"/>
  <c r="S3979" i="34"/>
  <c r="T3979" i="34"/>
  <c r="U3979" i="34"/>
  <c r="W3979" i="34"/>
  <c r="Y3979" i="34"/>
  <c r="Z3979" i="34"/>
  <c r="N3980" i="34"/>
  <c r="O3980" i="34"/>
  <c r="S3980" i="34"/>
  <c r="T3980" i="34"/>
  <c r="U3980" i="34"/>
  <c r="W3980" i="34"/>
  <c r="Y3980" i="34"/>
  <c r="Z3980" i="34"/>
  <c r="N3981" i="34"/>
  <c r="O3981" i="34"/>
  <c r="S3981" i="34"/>
  <c r="T3981" i="34"/>
  <c r="U3981" i="34"/>
  <c r="W3981" i="34"/>
  <c r="Y3981" i="34"/>
  <c r="Z3981" i="34"/>
  <c r="N3982" i="34"/>
  <c r="O3982" i="34"/>
  <c r="S3982" i="34"/>
  <c r="T3982" i="34"/>
  <c r="U3982" i="34"/>
  <c r="W3982" i="34"/>
  <c r="Y3982" i="34"/>
  <c r="Z3982" i="34"/>
  <c r="N3983" i="34"/>
  <c r="O3983" i="34"/>
  <c r="S3983" i="34"/>
  <c r="T3983" i="34"/>
  <c r="U3983" i="34"/>
  <c r="W3983" i="34"/>
  <c r="Y3983" i="34"/>
  <c r="Z3983" i="34"/>
  <c r="N3984" i="34"/>
  <c r="O3984" i="34"/>
  <c r="S3984" i="34"/>
  <c r="T3984" i="34"/>
  <c r="U3984" i="34"/>
  <c r="W3984" i="34"/>
  <c r="Y3984" i="34"/>
  <c r="Z3984" i="34"/>
  <c r="N3985" i="34"/>
  <c r="O3985" i="34"/>
  <c r="S3985" i="34"/>
  <c r="T3985" i="34"/>
  <c r="U3985" i="34"/>
  <c r="W3985" i="34"/>
  <c r="Y3985" i="34"/>
  <c r="Z3985" i="34"/>
  <c r="N3986" i="34"/>
  <c r="O3986" i="34"/>
  <c r="S3986" i="34"/>
  <c r="T3986" i="34"/>
  <c r="U3986" i="34"/>
  <c r="W3986" i="34"/>
  <c r="Y3986" i="34"/>
  <c r="Z3986" i="34"/>
  <c r="N3987" i="34"/>
  <c r="O3987" i="34"/>
  <c r="S3987" i="34"/>
  <c r="T3987" i="34"/>
  <c r="U3987" i="34"/>
  <c r="W3987" i="34"/>
  <c r="Y3987" i="34"/>
  <c r="Z3987" i="34"/>
  <c r="N3988" i="34"/>
  <c r="O3988" i="34"/>
  <c r="S3988" i="34"/>
  <c r="T3988" i="34"/>
  <c r="U3988" i="34"/>
  <c r="W3988" i="34"/>
  <c r="Y3988" i="34"/>
  <c r="Z3988" i="34"/>
  <c r="N3989" i="34"/>
  <c r="O3989" i="34"/>
  <c r="S3989" i="34"/>
  <c r="T3989" i="34"/>
  <c r="U3989" i="34"/>
  <c r="W3989" i="34"/>
  <c r="Y3989" i="34"/>
  <c r="Z3989" i="34"/>
  <c r="N3990" i="34"/>
  <c r="O3990" i="34"/>
  <c r="S3990" i="34"/>
  <c r="T3990" i="34"/>
  <c r="U3990" i="34"/>
  <c r="W3990" i="34"/>
  <c r="Y3990" i="34"/>
  <c r="Z3990" i="34"/>
  <c r="N3991" i="34"/>
  <c r="O3991" i="34"/>
  <c r="S3991" i="34"/>
  <c r="T3991" i="34"/>
  <c r="U3991" i="34"/>
  <c r="W3991" i="34"/>
  <c r="Y3991" i="34"/>
  <c r="Z3991" i="34"/>
  <c r="N3992" i="34"/>
  <c r="O3992" i="34"/>
  <c r="S3992" i="34"/>
  <c r="T3992" i="34"/>
  <c r="U3992" i="34"/>
  <c r="W3992" i="34"/>
  <c r="Y3992" i="34"/>
  <c r="Z3992" i="34"/>
  <c r="N3993" i="34"/>
  <c r="O3993" i="34"/>
  <c r="S3993" i="34"/>
  <c r="T3993" i="34"/>
  <c r="U3993" i="34"/>
  <c r="W3993" i="34"/>
  <c r="Y3993" i="34"/>
  <c r="Z3993" i="34"/>
  <c r="N3994" i="34"/>
  <c r="O3994" i="34"/>
  <c r="S3994" i="34"/>
  <c r="T3994" i="34"/>
  <c r="U3994" i="34"/>
  <c r="W3994" i="34"/>
  <c r="Y3994" i="34"/>
  <c r="Z3994" i="34"/>
  <c r="N3995" i="34"/>
  <c r="O3995" i="34"/>
  <c r="S3995" i="34"/>
  <c r="T3995" i="34"/>
  <c r="U3995" i="34"/>
  <c r="W3995" i="34"/>
  <c r="Y3995" i="34"/>
  <c r="Z3995" i="34"/>
  <c r="N3996" i="34"/>
  <c r="O3996" i="34"/>
  <c r="S3996" i="34"/>
  <c r="T3996" i="34"/>
  <c r="U3996" i="34"/>
  <c r="W3996" i="34"/>
  <c r="Y3996" i="34"/>
  <c r="Z3996" i="34"/>
  <c r="N3997" i="34"/>
  <c r="O3997" i="34"/>
  <c r="S3997" i="34"/>
  <c r="T3997" i="34"/>
  <c r="U3997" i="34"/>
  <c r="W3997" i="34"/>
  <c r="Y3997" i="34"/>
  <c r="Z3997" i="34"/>
  <c r="N3998" i="34"/>
  <c r="O3998" i="34"/>
  <c r="S3998" i="34"/>
  <c r="T3998" i="34"/>
  <c r="U3998" i="34"/>
  <c r="W3998" i="34"/>
  <c r="Y3998" i="34"/>
  <c r="Z3998" i="34"/>
  <c r="N3999" i="34"/>
  <c r="O3999" i="34"/>
  <c r="S3999" i="34"/>
  <c r="T3999" i="34"/>
  <c r="U3999" i="34"/>
  <c r="W3999" i="34"/>
  <c r="Y3999" i="34"/>
  <c r="Z3999" i="34"/>
  <c r="N4000" i="34"/>
  <c r="O4000" i="34"/>
  <c r="S4000" i="34"/>
  <c r="T4000" i="34"/>
  <c r="U4000" i="34"/>
  <c r="W4000" i="34"/>
  <c r="Y4000" i="34"/>
  <c r="Z4000" i="34"/>
  <c r="N4001" i="34"/>
  <c r="O4001" i="34"/>
  <c r="S4001" i="34"/>
  <c r="T4001" i="34"/>
  <c r="U4001" i="34"/>
  <c r="W4001" i="34"/>
  <c r="Y4001" i="34"/>
  <c r="Z4001" i="34"/>
  <c r="N4002" i="34"/>
  <c r="O4002" i="34"/>
  <c r="S4002" i="34"/>
  <c r="T4002" i="34"/>
  <c r="U4002" i="34"/>
  <c r="W4002" i="34"/>
  <c r="Y4002" i="34"/>
  <c r="Z4002" i="34"/>
  <c r="N4003" i="34"/>
  <c r="O4003" i="34"/>
  <c r="S4003" i="34"/>
  <c r="T4003" i="34"/>
  <c r="U4003" i="34"/>
  <c r="W4003" i="34"/>
  <c r="Y4003" i="34"/>
  <c r="Z4003" i="34"/>
  <c r="N4004" i="34"/>
  <c r="O4004" i="34"/>
  <c r="S4004" i="34"/>
  <c r="T4004" i="34"/>
  <c r="U4004" i="34"/>
  <c r="W4004" i="34"/>
  <c r="Y4004" i="34"/>
  <c r="Z4004" i="34"/>
  <c r="N4005" i="34"/>
  <c r="O4005" i="34"/>
  <c r="S4005" i="34"/>
  <c r="T4005" i="34"/>
  <c r="U4005" i="34"/>
  <c r="W4005" i="34"/>
  <c r="Y4005" i="34"/>
  <c r="Z4005" i="34"/>
  <c r="N4006" i="34"/>
  <c r="O4006" i="34"/>
  <c r="S4006" i="34"/>
  <c r="T4006" i="34"/>
  <c r="U4006" i="34"/>
  <c r="W4006" i="34"/>
  <c r="Y4006" i="34"/>
  <c r="Z4006" i="34"/>
  <c r="N4007" i="34"/>
  <c r="O4007" i="34"/>
  <c r="S4007" i="34"/>
  <c r="T4007" i="34"/>
  <c r="U4007" i="34"/>
  <c r="W4007" i="34"/>
  <c r="Y4007" i="34"/>
  <c r="Z4007" i="34"/>
  <c r="N4008" i="34"/>
  <c r="O4008" i="34"/>
  <c r="S4008" i="34"/>
  <c r="T4008" i="34"/>
  <c r="U4008" i="34"/>
  <c r="W4008" i="34"/>
  <c r="Y4008" i="34"/>
  <c r="Z4008" i="34"/>
  <c r="N4009" i="34"/>
  <c r="O4009" i="34"/>
  <c r="S4009" i="34"/>
  <c r="T4009" i="34"/>
  <c r="U4009" i="34"/>
  <c r="W4009" i="34"/>
  <c r="Y4009" i="34"/>
  <c r="Z4009" i="34"/>
  <c r="N4010" i="34"/>
  <c r="O4010" i="34"/>
  <c r="S4010" i="34"/>
  <c r="T4010" i="34"/>
  <c r="U4010" i="34"/>
  <c r="W4010" i="34"/>
  <c r="Y4010" i="34"/>
  <c r="Z4010" i="34"/>
  <c r="N4011" i="34"/>
  <c r="O4011" i="34"/>
  <c r="S4011" i="34"/>
  <c r="T4011" i="34"/>
  <c r="U4011" i="34"/>
  <c r="W4011" i="34"/>
  <c r="Y4011" i="34"/>
  <c r="Z4011" i="34"/>
  <c r="N4012" i="34"/>
  <c r="O4012" i="34"/>
  <c r="S4012" i="34"/>
  <c r="T4012" i="34"/>
  <c r="U4012" i="34"/>
  <c r="W4012" i="34"/>
  <c r="Y4012" i="34"/>
  <c r="Z4012" i="34"/>
  <c r="N4013" i="34"/>
  <c r="O4013" i="34"/>
  <c r="S4013" i="34"/>
  <c r="T4013" i="34"/>
  <c r="U4013" i="34"/>
  <c r="W4013" i="34"/>
  <c r="Y4013" i="34"/>
  <c r="Z4013" i="34"/>
  <c r="N4014" i="34"/>
  <c r="O4014" i="34"/>
  <c r="S4014" i="34"/>
  <c r="T4014" i="34"/>
  <c r="U4014" i="34"/>
  <c r="W4014" i="34"/>
  <c r="Y4014" i="34"/>
  <c r="Z4014" i="34"/>
  <c r="N4015" i="34"/>
  <c r="O4015" i="34"/>
  <c r="S4015" i="34"/>
  <c r="T4015" i="34"/>
  <c r="U4015" i="34"/>
  <c r="W4015" i="34"/>
  <c r="Y4015" i="34"/>
  <c r="Z4015" i="34"/>
  <c r="N4016" i="34"/>
  <c r="O4016" i="34"/>
  <c r="S4016" i="34"/>
  <c r="T4016" i="34"/>
  <c r="U4016" i="34"/>
  <c r="W4016" i="34"/>
  <c r="Y4016" i="34"/>
  <c r="Z4016" i="34"/>
  <c r="N4017" i="34"/>
  <c r="O4017" i="34"/>
  <c r="S4017" i="34"/>
  <c r="T4017" i="34"/>
  <c r="U4017" i="34"/>
  <c r="W4017" i="34"/>
  <c r="Y4017" i="34"/>
  <c r="Z4017" i="34"/>
  <c r="N4018" i="34"/>
  <c r="O4018" i="34"/>
  <c r="S4018" i="34"/>
  <c r="T4018" i="34"/>
  <c r="U4018" i="34"/>
  <c r="W4018" i="34"/>
  <c r="Y4018" i="34"/>
  <c r="Z4018" i="34"/>
  <c r="N4019" i="34"/>
  <c r="O4019" i="34"/>
  <c r="S4019" i="34"/>
  <c r="T4019" i="34"/>
  <c r="U4019" i="34"/>
  <c r="W4019" i="34"/>
  <c r="Y4019" i="34"/>
  <c r="Z4019" i="34"/>
  <c r="N4020" i="34"/>
  <c r="O4020" i="34"/>
  <c r="S4020" i="34"/>
  <c r="T4020" i="34"/>
  <c r="U4020" i="34"/>
  <c r="W4020" i="34"/>
  <c r="Y4020" i="34"/>
  <c r="Z4020" i="34"/>
  <c r="N4021" i="34"/>
  <c r="O4021" i="34"/>
  <c r="S4021" i="34"/>
  <c r="T4021" i="34"/>
  <c r="U4021" i="34"/>
  <c r="W4021" i="34"/>
  <c r="Y4021" i="34"/>
  <c r="Z4021" i="34"/>
  <c r="N4022" i="34"/>
  <c r="O4022" i="34"/>
  <c r="S4022" i="34"/>
  <c r="T4022" i="34"/>
  <c r="U4022" i="34"/>
  <c r="W4022" i="34"/>
  <c r="Y4022" i="34"/>
  <c r="Z4022" i="34"/>
  <c r="N4023" i="34"/>
  <c r="O4023" i="34"/>
  <c r="S4023" i="34"/>
  <c r="T4023" i="34"/>
  <c r="U4023" i="34"/>
  <c r="W4023" i="34"/>
  <c r="Y4023" i="34"/>
  <c r="Z4023" i="34"/>
  <c r="N4024" i="34"/>
  <c r="O4024" i="34"/>
  <c r="S4024" i="34"/>
  <c r="T4024" i="34"/>
  <c r="U4024" i="34"/>
  <c r="W4024" i="34"/>
  <c r="Y4024" i="34"/>
  <c r="Z4024" i="34"/>
  <c r="N4025" i="34"/>
  <c r="O4025" i="34"/>
  <c r="S4025" i="34"/>
  <c r="T4025" i="34"/>
  <c r="U4025" i="34"/>
  <c r="W4025" i="34"/>
  <c r="Y4025" i="34"/>
  <c r="Z4025" i="34"/>
  <c r="N4026" i="34"/>
  <c r="O4026" i="34"/>
  <c r="S4026" i="34"/>
  <c r="T4026" i="34"/>
  <c r="U4026" i="34"/>
  <c r="W4026" i="34"/>
  <c r="Y4026" i="34"/>
  <c r="Z4026" i="34"/>
  <c r="N4027" i="34"/>
  <c r="O4027" i="34"/>
  <c r="S4027" i="34"/>
  <c r="T4027" i="34"/>
  <c r="U4027" i="34"/>
  <c r="W4027" i="34"/>
  <c r="Y4027" i="34"/>
  <c r="Z4027" i="34"/>
  <c r="N4028" i="34"/>
  <c r="O4028" i="34"/>
  <c r="S4028" i="34"/>
  <c r="T4028" i="34"/>
  <c r="U4028" i="34"/>
  <c r="W4028" i="34"/>
  <c r="Y4028" i="34"/>
  <c r="Z4028" i="34"/>
  <c r="N4029" i="34"/>
  <c r="O4029" i="34"/>
  <c r="S4029" i="34"/>
  <c r="T4029" i="34"/>
  <c r="U4029" i="34"/>
  <c r="W4029" i="34"/>
  <c r="Y4029" i="34"/>
  <c r="Z4029" i="34"/>
  <c r="N4030" i="34"/>
  <c r="O4030" i="34"/>
  <c r="S4030" i="34"/>
  <c r="T4030" i="34"/>
  <c r="U4030" i="34"/>
  <c r="W4030" i="34"/>
  <c r="Y4030" i="34"/>
  <c r="Z4030" i="34"/>
  <c r="N4031" i="34"/>
  <c r="O4031" i="34"/>
  <c r="S4031" i="34"/>
  <c r="T4031" i="34"/>
  <c r="U4031" i="34"/>
  <c r="W4031" i="34"/>
  <c r="Y4031" i="34"/>
  <c r="Z4031" i="34"/>
  <c r="N4032" i="34"/>
  <c r="O4032" i="34"/>
  <c r="S4032" i="34"/>
  <c r="T4032" i="34"/>
  <c r="U4032" i="34"/>
  <c r="W4032" i="34"/>
  <c r="Y4032" i="34"/>
  <c r="Z4032" i="34"/>
  <c r="N4033" i="34"/>
  <c r="O4033" i="34"/>
  <c r="S4033" i="34"/>
  <c r="T4033" i="34"/>
  <c r="U4033" i="34"/>
  <c r="W4033" i="34"/>
  <c r="Y4033" i="34"/>
  <c r="Z4033" i="34"/>
  <c r="N4034" i="34"/>
  <c r="O4034" i="34"/>
  <c r="S4034" i="34"/>
  <c r="T4034" i="34"/>
  <c r="U4034" i="34"/>
  <c r="W4034" i="34"/>
  <c r="Y4034" i="34"/>
  <c r="Z4034" i="34"/>
  <c r="N4035" i="34"/>
  <c r="O4035" i="34"/>
  <c r="S4035" i="34"/>
  <c r="T4035" i="34"/>
  <c r="U4035" i="34"/>
  <c r="W4035" i="34"/>
  <c r="Y4035" i="34"/>
  <c r="Z4035" i="34"/>
  <c r="N4036" i="34"/>
  <c r="O4036" i="34"/>
  <c r="S4036" i="34"/>
  <c r="T4036" i="34"/>
  <c r="U4036" i="34"/>
  <c r="W4036" i="34"/>
  <c r="Y4036" i="34"/>
  <c r="Z4036" i="34"/>
  <c r="N4037" i="34"/>
  <c r="O4037" i="34"/>
  <c r="S4037" i="34"/>
  <c r="T4037" i="34"/>
  <c r="U4037" i="34"/>
  <c r="W4037" i="34"/>
  <c r="Y4037" i="34"/>
  <c r="Z4037" i="34"/>
  <c r="N4038" i="34"/>
  <c r="O4038" i="34"/>
  <c r="S4038" i="34"/>
  <c r="T4038" i="34"/>
  <c r="U4038" i="34"/>
  <c r="W4038" i="34"/>
  <c r="Y4038" i="34"/>
  <c r="Z4038" i="34"/>
  <c r="N4039" i="34"/>
  <c r="O4039" i="34"/>
  <c r="S4039" i="34"/>
  <c r="T4039" i="34"/>
  <c r="U4039" i="34"/>
  <c r="W4039" i="34"/>
  <c r="Y4039" i="34"/>
  <c r="Z4039" i="34"/>
  <c r="N4040" i="34"/>
  <c r="O4040" i="34"/>
  <c r="S4040" i="34"/>
  <c r="T4040" i="34"/>
  <c r="U4040" i="34"/>
  <c r="W4040" i="34"/>
  <c r="Y4040" i="34"/>
  <c r="Z4040" i="34"/>
  <c r="N4041" i="34"/>
  <c r="O4041" i="34"/>
  <c r="S4041" i="34"/>
  <c r="T4041" i="34"/>
  <c r="U4041" i="34"/>
  <c r="W4041" i="34"/>
  <c r="Y4041" i="34"/>
  <c r="Z4041" i="34"/>
  <c r="N4042" i="34"/>
  <c r="O4042" i="34"/>
  <c r="S4042" i="34"/>
  <c r="T4042" i="34"/>
  <c r="U4042" i="34"/>
  <c r="W4042" i="34"/>
  <c r="Y4042" i="34"/>
  <c r="Z4042" i="34"/>
  <c r="N4043" i="34"/>
  <c r="O4043" i="34"/>
  <c r="S4043" i="34"/>
  <c r="T4043" i="34"/>
  <c r="U4043" i="34"/>
  <c r="W4043" i="34"/>
  <c r="Y4043" i="34"/>
  <c r="Z4043" i="34"/>
  <c r="N4044" i="34"/>
  <c r="O4044" i="34"/>
  <c r="S4044" i="34"/>
  <c r="T4044" i="34"/>
  <c r="U4044" i="34"/>
  <c r="W4044" i="34"/>
  <c r="Y4044" i="34"/>
  <c r="Z4044" i="34"/>
  <c r="N4045" i="34"/>
  <c r="O4045" i="34"/>
  <c r="S4045" i="34"/>
  <c r="T4045" i="34"/>
  <c r="U4045" i="34"/>
  <c r="W4045" i="34"/>
  <c r="Y4045" i="34"/>
  <c r="Z4045" i="34"/>
  <c r="N4046" i="34"/>
  <c r="O4046" i="34"/>
  <c r="S4046" i="34"/>
  <c r="T4046" i="34"/>
  <c r="U4046" i="34"/>
  <c r="W4046" i="34"/>
  <c r="Y4046" i="34"/>
  <c r="Z4046" i="34"/>
  <c r="N4047" i="34"/>
  <c r="O4047" i="34"/>
  <c r="S4047" i="34"/>
  <c r="T4047" i="34"/>
  <c r="U4047" i="34"/>
  <c r="W4047" i="34"/>
  <c r="Y4047" i="34"/>
  <c r="Z4047" i="34"/>
  <c r="N4048" i="34"/>
  <c r="O4048" i="34"/>
  <c r="S4048" i="34"/>
  <c r="T4048" i="34"/>
  <c r="U4048" i="34"/>
  <c r="W4048" i="34"/>
  <c r="Y4048" i="34"/>
  <c r="Z4048" i="34"/>
  <c r="N4049" i="34"/>
  <c r="O4049" i="34"/>
  <c r="S4049" i="34"/>
  <c r="T4049" i="34"/>
  <c r="U4049" i="34"/>
  <c r="W4049" i="34"/>
  <c r="Y4049" i="34"/>
  <c r="Z4049" i="34"/>
  <c r="N4050" i="34"/>
  <c r="O4050" i="34"/>
  <c r="S4050" i="34"/>
  <c r="T4050" i="34"/>
  <c r="U4050" i="34"/>
  <c r="W4050" i="34"/>
  <c r="Y4050" i="34"/>
  <c r="Z4050" i="34"/>
  <c r="N4051" i="34"/>
  <c r="O4051" i="34"/>
  <c r="S4051" i="34"/>
  <c r="T4051" i="34"/>
  <c r="U4051" i="34"/>
  <c r="W4051" i="34"/>
  <c r="Y4051" i="34"/>
  <c r="Z4051" i="34"/>
  <c r="N4052" i="34"/>
  <c r="O4052" i="34"/>
  <c r="S4052" i="34"/>
  <c r="T4052" i="34"/>
  <c r="U4052" i="34"/>
  <c r="W4052" i="34"/>
  <c r="Y4052" i="34"/>
  <c r="Z4052" i="34"/>
  <c r="N4053" i="34"/>
  <c r="O4053" i="34"/>
  <c r="S4053" i="34"/>
  <c r="T4053" i="34"/>
  <c r="U4053" i="34"/>
  <c r="W4053" i="34"/>
  <c r="Y4053" i="34"/>
  <c r="Z4053" i="34"/>
  <c r="N4054" i="34"/>
  <c r="O4054" i="34"/>
  <c r="S4054" i="34"/>
  <c r="T4054" i="34"/>
  <c r="U4054" i="34"/>
  <c r="W4054" i="34"/>
  <c r="Y4054" i="34"/>
  <c r="Z4054" i="34"/>
  <c r="N4055" i="34"/>
  <c r="O4055" i="34"/>
  <c r="S4055" i="34"/>
  <c r="T4055" i="34"/>
  <c r="U4055" i="34"/>
  <c r="W4055" i="34"/>
  <c r="Y4055" i="34"/>
  <c r="Z4055" i="34"/>
  <c r="N4056" i="34"/>
  <c r="O4056" i="34"/>
  <c r="S4056" i="34"/>
  <c r="T4056" i="34"/>
  <c r="U4056" i="34"/>
  <c r="W4056" i="34"/>
  <c r="Y4056" i="34"/>
  <c r="Z4056" i="34"/>
  <c r="N4057" i="34"/>
  <c r="O4057" i="34"/>
  <c r="S4057" i="34"/>
  <c r="T4057" i="34"/>
  <c r="U4057" i="34"/>
  <c r="W4057" i="34"/>
  <c r="Y4057" i="34"/>
  <c r="Z4057" i="34"/>
  <c r="N4058" i="34"/>
  <c r="O4058" i="34"/>
  <c r="S4058" i="34"/>
  <c r="T4058" i="34"/>
  <c r="U4058" i="34"/>
  <c r="W4058" i="34"/>
  <c r="Y4058" i="34"/>
  <c r="Z4058" i="34"/>
  <c r="N4059" i="34"/>
  <c r="O4059" i="34"/>
  <c r="S4059" i="34"/>
  <c r="T4059" i="34"/>
  <c r="U4059" i="34"/>
  <c r="W4059" i="34"/>
  <c r="Y4059" i="34"/>
  <c r="Z4059" i="34"/>
  <c r="N4060" i="34"/>
  <c r="O4060" i="34"/>
  <c r="S4060" i="34"/>
  <c r="T4060" i="34"/>
  <c r="U4060" i="34"/>
  <c r="W4060" i="34"/>
  <c r="Y4060" i="34"/>
  <c r="Z4060" i="34"/>
  <c r="N4061" i="34"/>
  <c r="O4061" i="34"/>
  <c r="S4061" i="34"/>
  <c r="T4061" i="34"/>
  <c r="U4061" i="34"/>
  <c r="W4061" i="34"/>
  <c r="Y4061" i="34"/>
  <c r="Z4061" i="34"/>
  <c r="N4062" i="34"/>
  <c r="O4062" i="34"/>
  <c r="S4062" i="34"/>
  <c r="T4062" i="34"/>
  <c r="U4062" i="34"/>
  <c r="W4062" i="34"/>
  <c r="Y4062" i="34"/>
  <c r="Z4062" i="34"/>
  <c r="N4063" i="34"/>
  <c r="O4063" i="34"/>
  <c r="S4063" i="34"/>
  <c r="T4063" i="34"/>
  <c r="U4063" i="34"/>
  <c r="W4063" i="34"/>
  <c r="Y4063" i="34"/>
  <c r="Z4063" i="34"/>
  <c r="N4064" i="34"/>
  <c r="O4064" i="34"/>
  <c r="S4064" i="34"/>
  <c r="T4064" i="34"/>
  <c r="U4064" i="34"/>
  <c r="W4064" i="34"/>
  <c r="Y4064" i="34"/>
  <c r="Z4064" i="34"/>
  <c r="N4065" i="34"/>
  <c r="O4065" i="34"/>
  <c r="S4065" i="34"/>
  <c r="T4065" i="34"/>
  <c r="U4065" i="34"/>
  <c r="W4065" i="34"/>
  <c r="Y4065" i="34"/>
  <c r="Z4065" i="34"/>
  <c r="N4066" i="34"/>
  <c r="O4066" i="34"/>
  <c r="S4066" i="34"/>
  <c r="T4066" i="34"/>
  <c r="U4066" i="34"/>
  <c r="W4066" i="34"/>
  <c r="Y4066" i="34"/>
  <c r="Z4066" i="34"/>
  <c r="N4067" i="34"/>
  <c r="O4067" i="34"/>
  <c r="S4067" i="34"/>
  <c r="T4067" i="34"/>
  <c r="U4067" i="34"/>
  <c r="W4067" i="34"/>
  <c r="Y4067" i="34"/>
  <c r="Z4067" i="34"/>
  <c r="N4068" i="34"/>
  <c r="O4068" i="34"/>
  <c r="S4068" i="34"/>
  <c r="T4068" i="34"/>
  <c r="U4068" i="34"/>
  <c r="W4068" i="34"/>
  <c r="Y4068" i="34"/>
  <c r="Z4068" i="34"/>
  <c r="N4069" i="34"/>
  <c r="O4069" i="34"/>
  <c r="S4069" i="34"/>
  <c r="T4069" i="34"/>
  <c r="U4069" i="34"/>
  <c r="W4069" i="34"/>
  <c r="Y4069" i="34"/>
  <c r="Z4069" i="34"/>
  <c r="N4070" i="34"/>
  <c r="O4070" i="34"/>
  <c r="S4070" i="34"/>
  <c r="T4070" i="34"/>
  <c r="U4070" i="34"/>
  <c r="W4070" i="34"/>
  <c r="Y4070" i="34"/>
  <c r="Z4070" i="34"/>
  <c r="N4071" i="34"/>
  <c r="O4071" i="34"/>
  <c r="S4071" i="34"/>
  <c r="T4071" i="34"/>
  <c r="U4071" i="34"/>
  <c r="W4071" i="34"/>
  <c r="Y4071" i="34"/>
  <c r="Z4071" i="34"/>
  <c r="N4072" i="34"/>
  <c r="O4072" i="34"/>
  <c r="S4072" i="34"/>
  <c r="T4072" i="34"/>
  <c r="U4072" i="34"/>
  <c r="W4072" i="34"/>
  <c r="Y4072" i="34"/>
  <c r="Z4072" i="34"/>
  <c r="N4073" i="34"/>
  <c r="O4073" i="34"/>
  <c r="S4073" i="34"/>
  <c r="T4073" i="34"/>
  <c r="U4073" i="34"/>
  <c r="W4073" i="34"/>
  <c r="Y4073" i="34"/>
  <c r="Z4073" i="34"/>
  <c r="N4074" i="34"/>
  <c r="O4074" i="34"/>
  <c r="S4074" i="34"/>
  <c r="T4074" i="34"/>
  <c r="U4074" i="34"/>
  <c r="W4074" i="34"/>
  <c r="Y4074" i="34"/>
  <c r="Z4074" i="34"/>
  <c r="N4075" i="34"/>
  <c r="O4075" i="34"/>
  <c r="S4075" i="34"/>
  <c r="T4075" i="34"/>
  <c r="U4075" i="34"/>
  <c r="W4075" i="34"/>
  <c r="Y4075" i="34"/>
  <c r="Z4075" i="34"/>
  <c r="N4076" i="34"/>
  <c r="O4076" i="34"/>
  <c r="S4076" i="34"/>
  <c r="T4076" i="34"/>
  <c r="U4076" i="34"/>
  <c r="W4076" i="34"/>
  <c r="Y4076" i="34"/>
  <c r="Z4076" i="34"/>
  <c r="N4077" i="34"/>
  <c r="O4077" i="34"/>
  <c r="S4077" i="34"/>
  <c r="T4077" i="34"/>
  <c r="U4077" i="34"/>
  <c r="W4077" i="34"/>
  <c r="Y4077" i="34"/>
  <c r="Z4077" i="34"/>
  <c r="N4078" i="34"/>
  <c r="O4078" i="34"/>
  <c r="S4078" i="34"/>
  <c r="T4078" i="34"/>
  <c r="U4078" i="34"/>
  <c r="W4078" i="34"/>
  <c r="Y4078" i="34"/>
  <c r="Z4078" i="34"/>
  <c r="N4079" i="34"/>
  <c r="O4079" i="34"/>
  <c r="S4079" i="34"/>
  <c r="T4079" i="34"/>
  <c r="U4079" i="34"/>
  <c r="W4079" i="34"/>
  <c r="Y4079" i="34"/>
  <c r="Z4079" i="34"/>
  <c r="N4080" i="34"/>
  <c r="O4080" i="34"/>
  <c r="S4080" i="34"/>
  <c r="T4080" i="34"/>
  <c r="U4080" i="34"/>
  <c r="W4080" i="34"/>
  <c r="Y4080" i="34"/>
  <c r="Z4080" i="34"/>
  <c r="N4081" i="34"/>
  <c r="O4081" i="34"/>
  <c r="S4081" i="34"/>
  <c r="T4081" i="34"/>
  <c r="U4081" i="34"/>
  <c r="W4081" i="34"/>
  <c r="Y4081" i="34"/>
  <c r="Z4081" i="34"/>
  <c r="N4082" i="34"/>
  <c r="O4082" i="34"/>
  <c r="S4082" i="34"/>
  <c r="T4082" i="34"/>
  <c r="U4082" i="34"/>
  <c r="W4082" i="34"/>
  <c r="Y4082" i="34"/>
  <c r="Z4082" i="34"/>
  <c r="N4083" i="34"/>
  <c r="O4083" i="34"/>
  <c r="S4083" i="34"/>
  <c r="T4083" i="34"/>
  <c r="U4083" i="34"/>
  <c r="W4083" i="34"/>
  <c r="Y4083" i="34"/>
  <c r="Z4083" i="34"/>
  <c r="N4084" i="34"/>
  <c r="O4084" i="34"/>
  <c r="S4084" i="34"/>
  <c r="T4084" i="34"/>
  <c r="U4084" i="34"/>
  <c r="W4084" i="34"/>
  <c r="Y4084" i="34"/>
  <c r="Z4084" i="34"/>
  <c r="N4085" i="34"/>
  <c r="O4085" i="34"/>
  <c r="S4085" i="34"/>
  <c r="T4085" i="34"/>
  <c r="U4085" i="34"/>
  <c r="W4085" i="34"/>
  <c r="Y4085" i="34"/>
  <c r="Z4085" i="34"/>
  <c r="N4086" i="34"/>
  <c r="O4086" i="34"/>
  <c r="S4086" i="34"/>
  <c r="T4086" i="34"/>
  <c r="U4086" i="34"/>
  <c r="W4086" i="34"/>
  <c r="Y4086" i="34"/>
  <c r="Z4086" i="34"/>
  <c r="N4087" i="34"/>
  <c r="O4087" i="34"/>
  <c r="S4087" i="34"/>
  <c r="T4087" i="34"/>
  <c r="U4087" i="34"/>
  <c r="W4087" i="34"/>
  <c r="Y4087" i="34"/>
  <c r="Z4087" i="34"/>
  <c r="N4088" i="34"/>
  <c r="O4088" i="34"/>
  <c r="S4088" i="34"/>
  <c r="T4088" i="34"/>
  <c r="U4088" i="34"/>
  <c r="W4088" i="34"/>
  <c r="Y4088" i="34"/>
  <c r="Z4088" i="34"/>
  <c r="N4089" i="34"/>
  <c r="O4089" i="34"/>
  <c r="S4089" i="34"/>
  <c r="T4089" i="34"/>
  <c r="U4089" i="34"/>
  <c r="W4089" i="34"/>
  <c r="Y4089" i="34"/>
  <c r="Z4089" i="34"/>
  <c r="N4090" i="34"/>
  <c r="O4090" i="34"/>
  <c r="S4090" i="34"/>
  <c r="T4090" i="34"/>
  <c r="U4090" i="34"/>
  <c r="W4090" i="34"/>
  <c r="Y4090" i="34"/>
  <c r="Z4090" i="34"/>
  <c r="N4091" i="34"/>
  <c r="O4091" i="34"/>
  <c r="S4091" i="34"/>
  <c r="T4091" i="34"/>
  <c r="U4091" i="34"/>
  <c r="W4091" i="34"/>
  <c r="Y4091" i="34"/>
  <c r="Z4091" i="34"/>
  <c r="N4092" i="34"/>
  <c r="O4092" i="34"/>
  <c r="S4092" i="34"/>
  <c r="T4092" i="34"/>
  <c r="U4092" i="34"/>
  <c r="W4092" i="34"/>
  <c r="Y4092" i="34"/>
  <c r="Z4092" i="34"/>
  <c r="N4093" i="34"/>
  <c r="O4093" i="34"/>
  <c r="S4093" i="34"/>
  <c r="T4093" i="34"/>
  <c r="U4093" i="34"/>
  <c r="W4093" i="34"/>
  <c r="Y4093" i="34"/>
  <c r="Z4093" i="34"/>
  <c r="N4094" i="34"/>
  <c r="O4094" i="34"/>
  <c r="S4094" i="34"/>
  <c r="T4094" i="34"/>
  <c r="U4094" i="34"/>
  <c r="W4094" i="34"/>
  <c r="Y4094" i="34"/>
  <c r="Z4094" i="34"/>
  <c r="N4095" i="34"/>
  <c r="O4095" i="34"/>
  <c r="S4095" i="34"/>
  <c r="T4095" i="34"/>
  <c r="U4095" i="34"/>
  <c r="W4095" i="34"/>
  <c r="Y4095" i="34"/>
  <c r="Z4095" i="34"/>
  <c r="N4096" i="34"/>
  <c r="O4096" i="34"/>
  <c r="S4096" i="34"/>
  <c r="T4096" i="34"/>
  <c r="U4096" i="34"/>
  <c r="W4096" i="34"/>
  <c r="Y4096" i="34"/>
  <c r="Z4096" i="34"/>
  <c r="N4097" i="34"/>
  <c r="O4097" i="34"/>
  <c r="S4097" i="34"/>
  <c r="T4097" i="34"/>
  <c r="U4097" i="34"/>
  <c r="W4097" i="34"/>
  <c r="Y4097" i="34"/>
  <c r="Z4097" i="34"/>
  <c r="N4098" i="34"/>
  <c r="O4098" i="34"/>
  <c r="S4098" i="34"/>
  <c r="T4098" i="34"/>
  <c r="U4098" i="34"/>
  <c r="W4098" i="34"/>
  <c r="Y4098" i="34"/>
  <c r="Z4098" i="34"/>
  <c r="N4099" i="34"/>
  <c r="O4099" i="34"/>
  <c r="S4099" i="34"/>
  <c r="T4099" i="34"/>
  <c r="U4099" i="34"/>
  <c r="W4099" i="34"/>
  <c r="Y4099" i="34"/>
  <c r="Z4099" i="34"/>
  <c r="N4100" i="34"/>
  <c r="O4100" i="34"/>
  <c r="S4100" i="34"/>
  <c r="T4100" i="34"/>
  <c r="U4100" i="34"/>
  <c r="W4100" i="34"/>
  <c r="Y4100" i="34"/>
  <c r="Z4100" i="34"/>
  <c r="N4101" i="34"/>
  <c r="O4101" i="34"/>
  <c r="S4101" i="34"/>
  <c r="T4101" i="34"/>
  <c r="U4101" i="34"/>
  <c r="W4101" i="34"/>
  <c r="Y4101" i="34"/>
  <c r="Z4101" i="34"/>
  <c r="N4102" i="34"/>
  <c r="O4102" i="34"/>
  <c r="S4102" i="34"/>
  <c r="T4102" i="34"/>
  <c r="U4102" i="34"/>
  <c r="W4102" i="34"/>
  <c r="Y4102" i="34"/>
  <c r="Z4102" i="34"/>
  <c r="N4103" i="34"/>
  <c r="O4103" i="34"/>
  <c r="S4103" i="34"/>
  <c r="T4103" i="34"/>
  <c r="U4103" i="34"/>
  <c r="W4103" i="34"/>
  <c r="Y4103" i="34"/>
  <c r="Z4103" i="34"/>
  <c r="N4104" i="34"/>
  <c r="O4104" i="34"/>
  <c r="S4104" i="34"/>
  <c r="T4104" i="34"/>
  <c r="U4104" i="34"/>
  <c r="W4104" i="34"/>
  <c r="Y4104" i="34"/>
  <c r="Z4104" i="34"/>
  <c r="N4105" i="34"/>
  <c r="O4105" i="34"/>
  <c r="S4105" i="34"/>
  <c r="T4105" i="34"/>
  <c r="U4105" i="34"/>
  <c r="W4105" i="34"/>
  <c r="Y4105" i="34"/>
  <c r="Z4105" i="34"/>
  <c r="N4106" i="34"/>
  <c r="O4106" i="34"/>
  <c r="S4106" i="34"/>
  <c r="T4106" i="34"/>
  <c r="U4106" i="34"/>
  <c r="W4106" i="34"/>
  <c r="Y4106" i="34"/>
  <c r="Z4106" i="34"/>
  <c r="N4107" i="34"/>
  <c r="O4107" i="34"/>
  <c r="S4107" i="34"/>
  <c r="T4107" i="34"/>
  <c r="U4107" i="34"/>
  <c r="W4107" i="34"/>
  <c r="Y4107" i="34"/>
  <c r="Z4107" i="34"/>
  <c r="N4108" i="34"/>
  <c r="O4108" i="34"/>
  <c r="S4108" i="34"/>
  <c r="T4108" i="34"/>
  <c r="U4108" i="34"/>
  <c r="W4108" i="34"/>
  <c r="Y4108" i="34"/>
  <c r="Z4108" i="34"/>
  <c r="N4109" i="34"/>
  <c r="O4109" i="34"/>
  <c r="S4109" i="34"/>
  <c r="T4109" i="34"/>
  <c r="U4109" i="34"/>
  <c r="W4109" i="34"/>
  <c r="Y4109" i="34"/>
  <c r="Z4109" i="34"/>
  <c r="N4110" i="34"/>
  <c r="O4110" i="34"/>
  <c r="S4110" i="34"/>
  <c r="T4110" i="34"/>
  <c r="U4110" i="34"/>
  <c r="W4110" i="34"/>
  <c r="Y4110" i="34"/>
  <c r="Z4110" i="34"/>
  <c r="N4111" i="34"/>
  <c r="O4111" i="34"/>
  <c r="S4111" i="34"/>
  <c r="T4111" i="34"/>
  <c r="U4111" i="34"/>
  <c r="W4111" i="34"/>
  <c r="Y4111" i="34"/>
  <c r="Z4111" i="34"/>
  <c r="N4112" i="34"/>
  <c r="O4112" i="34"/>
  <c r="S4112" i="34"/>
  <c r="T4112" i="34"/>
  <c r="U4112" i="34"/>
  <c r="W4112" i="34"/>
  <c r="Y4112" i="34"/>
  <c r="Z4112" i="34"/>
  <c r="N4113" i="34"/>
  <c r="O4113" i="34"/>
  <c r="S4113" i="34"/>
  <c r="T4113" i="34"/>
  <c r="U4113" i="34"/>
  <c r="W4113" i="34"/>
  <c r="Y4113" i="34"/>
  <c r="Z4113" i="34"/>
  <c r="N4114" i="34"/>
  <c r="O4114" i="34"/>
  <c r="S4114" i="34"/>
  <c r="T4114" i="34"/>
  <c r="U4114" i="34"/>
  <c r="W4114" i="34"/>
  <c r="Y4114" i="34"/>
  <c r="Z4114" i="34"/>
  <c r="N4115" i="34"/>
  <c r="O4115" i="34"/>
  <c r="S4115" i="34"/>
  <c r="T4115" i="34"/>
  <c r="U4115" i="34"/>
  <c r="W4115" i="34"/>
  <c r="Y4115" i="34"/>
  <c r="Z4115" i="34"/>
  <c r="N4116" i="34"/>
  <c r="O4116" i="34"/>
  <c r="S4116" i="34"/>
  <c r="T4116" i="34"/>
  <c r="U4116" i="34"/>
  <c r="W4116" i="34"/>
  <c r="Y4116" i="34"/>
  <c r="Z4116" i="34"/>
  <c r="N4117" i="34"/>
  <c r="O4117" i="34"/>
  <c r="S4117" i="34"/>
  <c r="T4117" i="34"/>
  <c r="U4117" i="34"/>
  <c r="W4117" i="34"/>
  <c r="Y4117" i="34"/>
  <c r="Z4117" i="34"/>
  <c r="N4118" i="34"/>
  <c r="O4118" i="34"/>
  <c r="S4118" i="34"/>
  <c r="T4118" i="34"/>
  <c r="U4118" i="34"/>
  <c r="W4118" i="34"/>
  <c r="Y4118" i="34"/>
  <c r="Z4118" i="34"/>
  <c r="N4119" i="34"/>
  <c r="O4119" i="34"/>
  <c r="S4119" i="34"/>
  <c r="T4119" i="34"/>
  <c r="U4119" i="34"/>
  <c r="W4119" i="34"/>
  <c r="Y4119" i="34"/>
  <c r="Z4119" i="34"/>
  <c r="N4120" i="34"/>
  <c r="O4120" i="34"/>
  <c r="S4120" i="34"/>
  <c r="T4120" i="34"/>
  <c r="U4120" i="34"/>
  <c r="W4120" i="34"/>
  <c r="Y4120" i="34"/>
  <c r="Z4120" i="34"/>
  <c r="N4121" i="34"/>
  <c r="O4121" i="34"/>
  <c r="S4121" i="34"/>
  <c r="T4121" i="34"/>
  <c r="U4121" i="34"/>
  <c r="W4121" i="34"/>
  <c r="Y4121" i="34"/>
  <c r="Z4121" i="34"/>
  <c r="N4122" i="34"/>
  <c r="O4122" i="34"/>
  <c r="S4122" i="34"/>
  <c r="T4122" i="34"/>
  <c r="U4122" i="34"/>
  <c r="W4122" i="34"/>
  <c r="Y4122" i="34"/>
  <c r="Z4122" i="34"/>
  <c r="N4123" i="34"/>
  <c r="O4123" i="34"/>
  <c r="S4123" i="34"/>
  <c r="T4123" i="34"/>
  <c r="U4123" i="34"/>
  <c r="W4123" i="34"/>
  <c r="Y4123" i="34"/>
  <c r="Z4123" i="34"/>
  <c r="N4124" i="34"/>
  <c r="O4124" i="34"/>
  <c r="S4124" i="34"/>
  <c r="T4124" i="34"/>
  <c r="U4124" i="34"/>
  <c r="W4124" i="34"/>
  <c r="Y4124" i="34"/>
  <c r="Z4124" i="34"/>
  <c r="N4125" i="34"/>
  <c r="O4125" i="34"/>
  <c r="S4125" i="34"/>
  <c r="T4125" i="34"/>
  <c r="U4125" i="34"/>
  <c r="W4125" i="34"/>
  <c r="Y4125" i="34"/>
  <c r="Z4125" i="34"/>
  <c r="N4126" i="34"/>
  <c r="O4126" i="34"/>
  <c r="S4126" i="34"/>
  <c r="T4126" i="34"/>
  <c r="U4126" i="34"/>
  <c r="W4126" i="34"/>
  <c r="Y4126" i="34"/>
  <c r="Z4126" i="34"/>
  <c r="N4127" i="34"/>
  <c r="O4127" i="34"/>
  <c r="S4127" i="34"/>
  <c r="T4127" i="34"/>
  <c r="U4127" i="34"/>
  <c r="W4127" i="34"/>
  <c r="Y4127" i="34"/>
  <c r="Z4127" i="34"/>
  <c r="N4128" i="34"/>
  <c r="O4128" i="34"/>
  <c r="S4128" i="34"/>
  <c r="T4128" i="34"/>
  <c r="U4128" i="34"/>
  <c r="W4128" i="34"/>
  <c r="Y4128" i="34"/>
  <c r="Z4128" i="34"/>
  <c r="N4129" i="34"/>
  <c r="O4129" i="34"/>
  <c r="S4129" i="34"/>
  <c r="T4129" i="34"/>
  <c r="U4129" i="34"/>
  <c r="W4129" i="34"/>
  <c r="Y4129" i="34"/>
  <c r="Z4129" i="34"/>
  <c r="N4130" i="34"/>
  <c r="O4130" i="34"/>
  <c r="S4130" i="34"/>
  <c r="T4130" i="34"/>
  <c r="U4130" i="34"/>
  <c r="W4130" i="34"/>
  <c r="Y4130" i="34"/>
  <c r="Z4130" i="34"/>
  <c r="N4131" i="34"/>
  <c r="O4131" i="34"/>
  <c r="S4131" i="34"/>
  <c r="T4131" i="34"/>
  <c r="U4131" i="34"/>
  <c r="W4131" i="34"/>
  <c r="Y4131" i="34"/>
  <c r="Z4131" i="34"/>
  <c r="N4132" i="34"/>
  <c r="O4132" i="34"/>
  <c r="S4132" i="34"/>
  <c r="T4132" i="34"/>
  <c r="U4132" i="34"/>
  <c r="W4132" i="34"/>
  <c r="Y4132" i="34"/>
  <c r="Z4132" i="34"/>
  <c r="N4133" i="34"/>
  <c r="O4133" i="34"/>
  <c r="S4133" i="34"/>
  <c r="T4133" i="34"/>
  <c r="U4133" i="34"/>
  <c r="W4133" i="34"/>
  <c r="Y4133" i="34"/>
  <c r="Z4133" i="34"/>
  <c r="N4134" i="34"/>
  <c r="O4134" i="34"/>
  <c r="S4134" i="34"/>
  <c r="T4134" i="34"/>
  <c r="U4134" i="34"/>
  <c r="W4134" i="34"/>
  <c r="Y4134" i="34"/>
  <c r="Z4134" i="34"/>
  <c r="N4135" i="34"/>
  <c r="O4135" i="34"/>
  <c r="S4135" i="34"/>
  <c r="T4135" i="34"/>
  <c r="U4135" i="34"/>
  <c r="W4135" i="34"/>
  <c r="Y4135" i="34"/>
  <c r="Z4135" i="34"/>
  <c r="N4136" i="34"/>
  <c r="O4136" i="34"/>
  <c r="S4136" i="34"/>
  <c r="T4136" i="34"/>
  <c r="U4136" i="34"/>
  <c r="W4136" i="34"/>
  <c r="Y4136" i="34"/>
  <c r="Z4136" i="34"/>
  <c r="N4137" i="34"/>
  <c r="O4137" i="34"/>
  <c r="S4137" i="34"/>
  <c r="T4137" i="34"/>
  <c r="U4137" i="34"/>
  <c r="W4137" i="34"/>
  <c r="Y4137" i="34"/>
  <c r="Z4137" i="34"/>
  <c r="N4138" i="34"/>
  <c r="O4138" i="34"/>
  <c r="S4138" i="34"/>
  <c r="T4138" i="34"/>
  <c r="U4138" i="34"/>
  <c r="W4138" i="34"/>
  <c r="Y4138" i="34"/>
  <c r="Z4138" i="34"/>
  <c r="N4139" i="34"/>
  <c r="O4139" i="34"/>
  <c r="S4139" i="34"/>
  <c r="T4139" i="34"/>
  <c r="U4139" i="34"/>
  <c r="W4139" i="34"/>
  <c r="Y4139" i="34"/>
  <c r="Z4139" i="34"/>
  <c r="N4140" i="34"/>
  <c r="O4140" i="34"/>
  <c r="S4140" i="34"/>
  <c r="T4140" i="34"/>
  <c r="U4140" i="34"/>
  <c r="W4140" i="34"/>
  <c r="Y4140" i="34"/>
  <c r="Z4140" i="34"/>
  <c r="N4141" i="34"/>
  <c r="O4141" i="34"/>
  <c r="S4141" i="34"/>
  <c r="T4141" i="34"/>
  <c r="U4141" i="34"/>
  <c r="W4141" i="34"/>
  <c r="Y4141" i="34"/>
  <c r="Z4141" i="34"/>
  <c r="N4142" i="34"/>
  <c r="O4142" i="34"/>
  <c r="S4142" i="34"/>
  <c r="T4142" i="34"/>
  <c r="U4142" i="34"/>
  <c r="W4142" i="34"/>
  <c r="Y4142" i="34"/>
  <c r="Z4142" i="34"/>
  <c r="N4143" i="34"/>
  <c r="O4143" i="34"/>
  <c r="S4143" i="34"/>
  <c r="T4143" i="34"/>
  <c r="U4143" i="34"/>
  <c r="W4143" i="34"/>
  <c r="Y4143" i="34"/>
  <c r="Z4143" i="34"/>
  <c r="N4144" i="34"/>
  <c r="O4144" i="34"/>
  <c r="S4144" i="34"/>
  <c r="T4144" i="34"/>
  <c r="U4144" i="34"/>
  <c r="W4144" i="34"/>
  <c r="Y4144" i="34"/>
  <c r="Z4144" i="34"/>
  <c r="N4145" i="34"/>
  <c r="O4145" i="34"/>
  <c r="S4145" i="34"/>
  <c r="T4145" i="34"/>
  <c r="U4145" i="34"/>
  <c r="W4145" i="34"/>
  <c r="Y4145" i="34"/>
  <c r="Z4145" i="34"/>
  <c r="N4146" i="34"/>
  <c r="O4146" i="34"/>
  <c r="S4146" i="34"/>
  <c r="T4146" i="34"/>
  <c r="U4146" i="34"/>
  <c r="W4146" i="34"/>
  <c r="Y4146" i="34"/>
  <c r="Z4146" i="34"/>
  <c r="N4147" i="34"/>
  <c r="O4147" i="34"/>
  <c r="S4147" i="34"/>
  <c r="T4147" i="34"/>
  <c r="U4147" i="34"/>
  <c r="W4147" i="34"/>
  <c r="Y4147" i="34"/>
  <c r="Z4147" i="34"/>
  <c r="N4148" i="34"/>
  <c r="O4148" i="34"/>
  <c r="S4148" i="34"/>
  <c r="T4148" i="34"/>
  <c r="U4148" i="34"/>
  <c r="W4148" i="34"/>
  <c r="Y4148" i="34"/>
  <c r="Z4148" i="34"/>
  <c r="N4149" i="34"/>
  <c r="O4149" i="34"/>
  <c r="S4149" i="34"/>
  <c r="T4149" i="34"/>
  <c r="U4149" i="34"/>
  <c r="W4149" i="34"/>
  <c r="Y4149" i="34"/>
  <c r="Z4149" i="34"/>
  <c r="N4150" i="34"/>
  <c r="O4150" i="34"/>
  <c r="S4150" i="34"/>
  <c r="T4150" i="34"/>
  <c r="U4150" i="34"/>
  <c r="W4150" i="34"/>
  <c r="Y4150" i="34"/>
  <c r="Z4150" i="34"/>
  <c r="N4151" i="34"/>
  <c r="O4151" i="34"/>
  <c r="S4151" i="34"/>
  <c r="T4151" i="34"/>
  <c r="U4151" i="34"/>
  <c r="W4151" i="34"/>
  <c r="Y4151" i="34"/>
  <c r="Z4151" i="34"/>
  <c r="N4152" i="34"/>
  <c r="O4152" i="34"/>
  <c r="S4152" i="34"/>
  <c r="T4152" i="34"/>
  <c r="U4152" i="34"/>
  <c r="W4152" i="34"/>
  <c r="Y4152" i="34"/>
  <c r="Z4152" i="34"/>
  <c r="N4153" i="34"/>
  <c r="O4153" i="34"/>
  <c r="S4153" i="34"/>
  <c r="T4153" i="34"/>
  <c r="U4153" i="34"/>
  <c r="W4153" i="34"/>
  <c r="Y4153" i="34"/>
  <c r="Z4153" i="34"/>
  <c r="N4154" i="34"/>
  <c r="O4154" i="34"/>
  <c r="S4154" i="34"/>
  <c r="T4154" i="34"/>
  <c r="U4154" i="34"/>
  <c r="W4154" i="34"/>
  <c r="Y4154" i="34"/>
  <c r="Z4154" i="34"/>
  <c r="N4155" i="34"/>
  <c r="O4155" i="34"/>
  <c r="S4155" i="34"/>
  <c r="T4155" i="34"/>
  <c r="U4155" i="34"/>
  <c r="W4155" i="34"/>
  <c r="Y4155" i="34"/>
  <c r="Z4155" i="34"/>
  <c r="N4156" i="34"/>
  <c r="O4156" i="34"/>
  <c r="S4156" i="34"/>
  <c r="T4156" i="34"/>
  <c r="U4156" i="34"/>
  <c r="W4156" i="34"/>
  <c r="Y4156" i="34"/>
  <c r="Z4156" i="34"/>
  <c r="N4157" i="34"/>
  <c r="O4157" i="34"/>
  <c r="S4157" i="34"/>
  <c r="T4157" i="34"/>
  <c r="U4157" i="34"/>
  <c r="W4157" i="34"/>
  <c r="Y4157" i="34"/>
  <c r="Z4157" i="34"/>
  <c r="N4158" i="34"/>
  <c r="O4158" i="34"/>
  <c r="S4158" i="34"/>
  <c r="T4158" i="34"/>
  <c r="U4158" i="34"/>
  <c r="W4158" i="34"/>
  <c r="Y4158" i="34"/>
  <c r="Z4158" i="34"/>
  <c r="N4159" i="34"/>
  <c r="O4159" i="34"/>
  <c r="S4159" i="34"/>
  <c r="T4159" i="34"/>
  <c r="U4159" i="34"/>
  <c r="W4159" i="34"/>
  <c r="Y4159" i="34"/>
  <c r="Z4159" i="34"/>
  <c r="N4160" i="34"/>
  <c r="O4160" i="34"/>
  <c r="S4160" i="34"/>
  <c r="T4160" i="34"/>
  <c r="U4160" i="34"/>
  <c r="W4160" i="34"/>
  <c r="Y4160" i="34"/>
  <c r="Z4160" i="34"/>
  <c r="N4161" i="34"/>
  <c r="O4161" i="34"/>
  <c r="S4161" i="34"/>
  <c r="T4161" i="34"/>
  <c r="U4161" i="34"/>
  <c r="W4161" i="34"/>
  <c r="Y4161" i="34"/>
  <c r="Z4161" i="34"/>
  <c r="N4162" i="34"/>
  <c r="O4162" i="34"/>
  <c r="S4162" i="34"/>
  <c r="T4162" i="34"/>
  <c r="U4162" i="34"/>
  <c r="W4162" i="34"/>
  <c r="Y4162" i="34"/>
  <c r="Z4162" i="34"/>
  <c r="N4163" i="34"/>
  <c r="O4163" i="34"/>
  <c r="S4163" i="34"/>
  <c r="T4163" i="34"/>
  <c r="U4163" i="34"/>
  <c r="W4163" i="34"/>
  <c r="Y4163" i="34"/>
  <c r="Z4163" i="34"/>
  <c r="N4164" i="34"/>
  <c r="O4164" i="34"/>
  <c r="S4164" i="34"/>
  <c r="T4164" i="34"/>
  <c r="U4164" i="34"/>
  <c r="W4164" i="34"/>
  <c r="Y4164" i="34"/>
  <c r="Z4164" i="34"/>
  <c r="N4165" i="34"/>
  <c r="O4165" i="34"/>
  <c r="S4165" i="34"/>
  <c r="T4165" i="34"/>
  <c r="U4165" i="34"/>
  <c r="W4165" i="34"/>
  <c r="Y4165" i="34"/>
  <c r="Z4165" i="34"/>
  <c r="N4166" i="34"/>
  <c r="O4166" i="34"/>
  <c r="S4166" i="34"/>
  <c r="T4166" i="34"/>
  <c r="U4166" i="34"/>
  <c r="W4166" i="34"/>
  <c r="Y4166" i="34"/>
  <c r="Z4166" i="34"/>
  <c r="N4167" i="34"/>
  <c r="O4167" i="34"/>
  <c r="S4167" i="34"/>
  <c r="T4167" i="34"/>
  <c r="U4167" i="34"/>
  <c r="W4167" i="34"/>
  <c r="Y4167" i="34"/>
  <c r="Z4167" i="34"/>
  <c r="N4168" i="34"/>
  <c r="O4168" i="34"/>
  <c r="S4168" i="34"/>
  <c r="T4168" i="34"/>
  <c r="U4168" i="34"/>
  <c r="W4168" i="34"/>
  <c r="Y4168" i="34"/>
  <c r="Z4168" i="34"/>
  <c r="N4169" i="34"/>
  <c r="O4169" i="34"/>
  <c r="S4169" i="34"/>
  <c r="T4169" i="34"/>
  <c r="U4169" i="34"/>
  <c r="W4169" i="34"/>
  <c r="Y4169" i="34"/>
  <c r="Z4169" i="34"/>
  <c r="N4170" i="34"/>
  <c r="O4170" i="34"/>
  <c r="S4170" i="34"/>
  <c r="T4170" i="34"/>
  <c r="U4170" i="34"/>
  <c r="W4170" i="34"/>
  <c r="Y4170" i="34"/>
  <c r="Z4170" i="34"/>
  <c r="N4171" i="34"/>
  <c r="O4171" i="34"/>
  <c r="S4171" i="34"/>
  <c r="T4171" i="34"/>
  <c r="U4171" i="34"/>
  <c r="W4171" i="34"/>
  <c r="Y4171" i="34"/>
  <c r="Z4171" i="34"/>
  <c r="N4172" i="34"/>
  <c r="O4172" i="34"/>
  <c r="S4172" i="34"/>
  <c r="T4172" i="34"/>
  <c r="U4172" i="34"/>
  <c r="W4172" i="34"/>
  <c r="Y4172" i="34"/>
  <c r="Z4172" i="34"/>
  <c r="N4173" i="34"/>
  <c r="O4173" i="34"/>
  <c r="S4173" i="34"/>
  <c r="T4173" i="34"/>
  <c r="U4173" i="34"/>
  <c r="W4173" i="34"/>
  <c r="Y4173" i="34"/>
  <c r="Z4173" i="34"/>
  <c r="N4174" i="34"/>
  <c r="O4174" i="34"/>
  <c r="S4174" i="34"/>
  <c r="T4174" i="34"/>
  <c r="U4174" i="34"/>
  <c r="W4174" i="34"/>
  <c r="Y4174" i="34"/>
  <c r="Z4174" i="34"/>
  <c r="N4175" i="34"/>
  <c r="O4175" i="34"/>
  <c r="S4175" i="34"/>
  <c r="T4175" i="34"/>
  <c r="U4175" i="34"/>
  <c r="W4175" i="34"/>
  <c r="Y4175" i="34"/>
  <c r="Z4175" i="34"/>
  <c r="N4176" i="34"/>
  <c r="O4176" i="34"/>
  <c r="S4176" i="34"/>
  <c r="T4176" i="34"/>
  <c r="U4176" i="34"/>
  <c r="W4176" i="34"/>
  <c r="Y4176" i="34"/>
  <c r="Z4176" i="34"/>
  <c r="N4177" i="34"/>
  <c r="O4177" i="34"/>
  <c r="S4177" i="34"/>
  <c r="T4177" i="34"/>
  <c r="U4177" i="34"/>
  <c r="W4177" i="34"/>
  <c r="Y4177" i="34"/>
  <c r="Z4177" i="34"/>
  <c r="N4178" i="34"/>
  <c r="O4178" i="34"/>
  <c r="S4178" i="34"/>
  <c r="T4178" i="34"/>
  <c r="U4178" i="34"/>
  <c r="W4178" i="34"/>
  <c r="Y4178" i="34"/>
  <c r="Z4178" i="34"/>
  <c r="N4179" i="34"/>
  <c r="O4179" i="34"/>
  <c r="S4179" i="34"/>
  <c r="T4179" i="34"/>
  <c r="U4179" i="34"/>
  <c r="W4179" i="34"/>
  <c r="Y4179" i="34"/>
  <c r="Z4179" i="34"/>
  <c r="N4180" i="34"/>
  <c r="O4180" i="34"/>
  <c r="S4180" i="34"/>
  <c r="T4180" i="34"/>
  <c r="U4180" i="34"/>
  <c r="W4180" i="34"/>
  <c r="Y4180" i="34"/>
  <c r="Z4180" i="34"/>
  <c r="N4181" i="34"/>
  <c r="O4181" i="34"/>
  <c r="S4181" i="34"/>
  <c r="T4181" i="34"/>
  <c r="U4181" i="34"/>
  <c r="W4181" i="34"/>
  <c r="Y4181" i="34"/>
  <c r="Z4181" i="34"/>
  <c r="N4182" i="34"/>
  <c r="O4182" i="34"/>
  <c r="S4182" i="34"/>
  <c r="T4182" i="34"/>
  <c r="U4182" i="34"/>
  <c r="W4182" i="34"/>
  <c r="Y4182" i="34"/>
  <c r="Z4182" i="34"/>
  <c r="N4183" i="34"/>
  <c r="O4183" i="34"/>
  <c r="S4183" i="34"/>
  <c r="T4183" i="34"/>
  <c r="U4183" i="34"/>
  <c r="W4183" i="34"/>
  <c r="Y4183" i="34"/>
  <c r="Z4183" i="34"/>
  <c r="N4184" i="34"/>
  <c r="O4184" i="34"/>
  <c r="S4184" i="34"/>
  <c r="T4184" i="34"/>
  <c r="U4184" i="34"/>
  <c r="W4184" i="34"/>
  <c r="Y4184" i="34"/>
  <c r="Z4184" i="34"/>
  <c r="N4185" i="34"/>
  <c r="O4185" i="34"/>
  <c r="S4185" i="34"/>
  <c r="T4185" i="34"/>
  <c r="U4185" i="34"/>
  <c r="W4185" i="34"/>
  <c r="Y4185" i="34"/>
  <c r="Z4185" i="34"/>
  <c r="N4186" i="34"/>
  <c r="O4186" i="34"/>
  <c r="S4186" i="34"/>
  <c r="T4186" i="34"/>
  <c r="U4186" i="34"/>
  <c r="W4186" i="34"/>
  <c r="Y4186" i="34"/>
  <c r="Z4186" i="34"/>
  <c r="N4187" i="34"/>
  <c r="O4187" i="34"/>
  <c r="S4187" i="34"/>
  <c r="T4187" i="34"/>
  <c r="U4187" i="34"/>
  <c r="W4187" i="34"/>
  <c r="Y4187" i="34"/>
  <c r="Z4187" i="34"/>
  <c r="N4188" i="34"/>
  <c r="O4188" i="34"/>
  <c r="S4188" i="34"/>
  <c r="T4188" i="34"/>
  <c r="U4188" i="34"/>
  <c r="W4188" i="34"/>
  <c r="Y4188" i="34"/>
  <c r="Z4188" i="34"/>
  <c r="N4189" i="34"/>
  <c r="O4189" i="34"/>
  <c r="S4189" i="34"/>
  <c r="T4189" i="34"/>
  <c r="U4189" i="34"/>
  <c r="W4189" i="34"/>
  <c r="Y4189" i="34"/>
  <c r="Z4189" i="34"/>
  <c r="N4190" i="34"/>
  <c r="O4190" i="34"/>
  <c r="S4190" i="34"/>
  <c r="T4190" i="34"/>
  <c r="U4190" i="34"/>
  <c r="W4190" i="34"/>
  <c r="Y4190" i="34"/>
  <c r="Z4190" i="34"/>
  <c r="N4191" i="34"/>
  <c r="O4191" i="34"/>
  <c r="S4191" i="34"/>
  <c r="T4191" i="34"/>
  <c r="U4191" i="34"/>
  <c r="W4191" i="34"/>
  <c r="Y4191" i="34"/>
  <c r="Z4191" i="34"/>
  <c r="N4192" i="34"/>
  <c r="O4192" i="34"/>
  <c r="S4192" i="34"/>
  <c r="T4192" i="34"/>
  <c r="U4192" i="34"/>
  <c r="W4192" i="34"/>
  <c r="Y4192" i="34"/>
  <c r="Z4192" i="34"/>
  <c r="N4193" i="34"/>
  <c r="O4193" i="34"/>
  <c r="S4193" i="34"/>
  <c r="T4193" i="34"/>
  <c r="U4193" i="34"/>
  <c r="W4193" i="34"/>
  <c r="Y4193" i="34"/>
  <c r="Z4193" i="34"/>
  <c r="N4194" i="34"/>
  <c r="O4194" i="34"/>
  <c r="S4194" i="34"/>
  <c r="T4194" i="34"/>
  <c r="U4194" i="34"/>
  <c r="W4194" i="34"/>
  <c r="Y4194" i="34"/>
  <c r="Z4194" i="34"/>
  <c r="N4195" i="34"/>
  <c r="O4195" i="34"/>
  <c r="S4195" i="34"/>
  <c r="T4195" i="34"/>
  <c r="U4195" i="34"/>
  <c r="W4195" i="34"/>
  <c r="Y4195" i="34"/>
  <c r="Z4195" i="34"/>
  <c r="N4196" i="34"/>
  <c r="O4196" i="34"/>
  <c r="S4196" i="34"/>
  <c r="T4196" i="34"/>
  <c r="U4196" i="34"/>
  <c r="W4196" i="34"/>
  <c r="Y4196" i="34"/>
  <c r="Z4196" i="34"/>
  <c r="N4197" i="34"/>
  <c r="O4197" i="34"/>
  <c r="S4197" i="34"/>
  <c r="T4197" i="34"/>
  <c r="U4197" i="34"/>
  <c r="W4197" i="34"/>
  <c r="Y4197" i="34"/>
  <c r="Z4197" i="34"/>
  <c r="N4198" i="34"/>
  <c r="O4198" i="34"/>
  <c r="S4198" i="34"/>
  <c r="T4198" i="34"/>
  <c r="U4198" i="34"/>
  <c r="W4198" i="34"/>
  <c r="Y4198" i="34"/>
  <c r="Z4198" i="34"/>
  <c r="N4199" i="34"/>
  <c r="O4199" i="34"/>
  <c r="S4199" i="34"/>
  <c r="T4199" i="34"/>
  <c r="U4199" i="34"/>
  <c r="W4199" i="34"/>
  <c r="Y4199" i="34"/>
  <c r="Z4199" i="34"/>
  <c r="N4200" i="34"/>
  <c r="O4200" i="34"/>
  <c r="S4200" i="34"/>
  <c r="T4200" i="34"/>
  <c r="U4200" i="34"/>
  <c r="W4200" i="34"/>
  <c r="Y4200" i="34"/>
  <c r="Z4200" i="34"/>
  <c r="N4201" i="34"/>
  <c r="O4201" i="34"/>
  <c r="S4201" i="34"/>
  <c r="T4201" i="34"/>
  <c r="U4201" i="34"/>
  <c r="W4201" i="34"/>
  <c r="Y4201" i="34"/>
  <c r="Z4201" i="34"/>
  <c r="N4202" i="34"/>
  <c r="O4202" i="34"/>
  <c r="S4202" i="34"/>
  <c r="T4202" i="34"/>
  <c r="U4202" i="34"/>
  <c r="W4202" i="34"/>
  <c r="Y4202" i="34"/>
  <c r="Z4202" i="34"/>
  <c r="N4203" i="34"/>
  <c r="O4203" i="34"/>
  <c r="S4203" i="34"/>
  <c r="T4203" i="34"/>
  <c r="U4203" i="34"/>
  <c r="W4203" i="34"/>
  <c r="Y4203" i="34"/>
  <c r="Z4203" i="34"/>
  <c r="N4204" i="34"/>
  <c r="O4204" i="34"/>
  <c r="S4204" i="34"/>
  <c r="T4204" i="34"/>
  <c r="U4204" i="34"/>
  <c r="W4204" i="34"/>
  <c r="Y4204" i="34"/>
  <c r="Z4204" i="34"/>
  <c r="N4205" i="34"/>
  <c r="O4205" i="34"/>
  <c r="S4205" i="34"/>
  <c r="T4205" i="34"/>
  <c r="U4205" i="34"/>
  <c r="W4205" i="34"/>
  <c r="Y4205" i="34"/>
  <c r="Z4205" i="34"/>
  <c r="N4206" i="34"/>
  <c r="O4206" i="34"/>
  <c r="S4206" i="34"/>
  <c r="T4206" i="34"/>
  <c r="U4206" i="34"/>
  <c r="W4206" i="34"/>
  <c r="Y4206" i="34"/>
  <c r="Z4206" i="34"/>
  <c r="N4207" i="34"/>
  <c r="O4207" i="34"/>
  <c r="S4207" i="34"/>
  <c r="T4207" i="34"/>
  <c r="U4207" i="34"/>
  <c r="W4207" i="34"/>
  <c r="Y4207" i="34"/>
  <c r="Z4207" i="34"/>
  <c r="N4208" i="34"/>
  <c r="O4208" i="34"/>
  <c r="S4208" i="34"/>
  <c r="T4208" i="34"/>
  <c r="U4208" i="34"/>
  <c r="W4208" i="34"/>
  <c r="Y4208" i="34"/>
  <c r="Z4208" i="34"/>
  <c r="N4209" i="34"/>
  <c r="O4209" i="34"/>
  <c r="S4209" i="34"/>
  <c r="T4209" i="34"/>
  <c r="U4209" i="34"/>
  <c r="W4209" i="34"/>
  <c r="Y4209" i="34"/>
  <c r="Z4209" i="34"/>
  <c r="N4210" i="34"/>
  <c r="O4210" i="34"/>
  <c r="S4210" i="34"/>
  <c r="T4210" i="34"/>
  <c r="U4210" i="34"/>
  <c r="W4210" i="34"/>
  <c r="Y4210" i="34"/>
  <c r="Z4210" i="34"/>
  <c r="N4211" i="34"/>
  <c r="O4211" i="34"/>
  <c r="S4211" i="34"/>
  <c r="T4211" i="34"/>
  <c r="U4211" i="34"/>
  <c r="W4211" i="34"/>
  <c r="Y4211" i="34"/>
  <c r="Z4211" i="34"/>
  <c r="N4212" i="34"/>
  <c r="O4212" i="34"/>
  <c r="S4212" i="34"/>
  <c r="T4212" i="34"/>
  <c r="U4212" i="34"/>
  <c r="W4212" i="34"/>
  <c r="Y4212" i="34"/>
  <c r="Z4212" i="34"/>
  <c r="N4213" i="34"/>
  <c r="O4213" i="34"/>
  <c r="S4213" i="34"/>
  <c r="T4213" i="34"/>
  <c r="U4213" i="34"/>
  <c r="W4213" i="34"/>
  <c r="Y4213" i="34"/>
  <c r="Z4213" i="34"/>
  <c r="N4214" i="34"/>
  <c r="O4214" i="34"/>
  <c r="S4214" i="34"/>
  <c r="T4214" i="34"/>
  <c r="U4214" i="34"/>
  <c r="W4214" i="34"/>
  <c r="Y4214" i="34"/>
  <c r="Z4214" i="34"/>
  <c r="N4215" i="34"/>
  <c r="O4215" i="34"/>
  <c r="S4215" i="34"/>
  <c r="T4215" i="34"/>
  <c r="U4215" i="34"/>
  <c r="W4215" i="34"/>
  <c r="Y4215" i="34"/>
  <c r="Z4215" i="34"/>
  <c r="N4216" i="34"/>
  <c r="O4216" i="34"/>
  <c r="S4216" i="34"/>
  <c r="T4216" i="34"/>
  <c r="U4216" i="34"/>
  <c r="W4216" i="34"/>
  <c r="Y4216" i="34"/>
  <c r="Z4216" i="34"/>
  <c r="N4217" i="34"/>
  <c r="O4217" i="34"/>
  <c r="S4217" i="34"/>
  <c r="T4217" i="34"/>
  <c r="U4217" i="34"/>
  <c r="W4217" i="34"/>
  <c r="Y4217" i="34"/>
  <c r="Z4217" i="34"/>
  <c r="N4218" i="34"/>
  <c r="O4218" i="34"/>
  <c r="S4218" i="34"/>
  <c r="T4218" i="34"/>
  <c r="U4218" i="34"/>
  <c r="W4218" i="34"/>
  <c r="Y4218" i="34"/>
  <c r="Z4218" i="34"/>
  <c r="N4219" i="34"/>
  <c r="O4219" i="34"/>
  <c r="S4219" i="34"/>
  <c r="T4219" i="34"/>
  <c r="U4219" i="34"/>
  <c r="W4219" i="34"/>
  <c r="Y4219" i="34"/>
  <c r="Z4219" i="34"/>
  <c r="N4220" i="34"/>
  <c r="O4220" i="34"/>
  <c r="S4220" i="34"/>
  <c r="T4220" i="34"/>
  <c r="U4220" i="34"/>
  <c r="W4220" i="34"/>
  <c r="Y4220" i="34"/>
  <c r="Z4220" i="34"/>
  <c r="N4221" i="34"/>
  <c r="O4221" i="34"/>
  <c r="S4221" i="34"/>
  <c r="T4221" i="34"/>
  <c r="U4221" i="34"/>
  <c r="W4221" i="34"/>
  <c r="Y4221" i="34"/>
  <c r="Z4221" i="34"/>
  <c r="N4222" i="34"/>
  <c r="O4222" i="34"/>
  <c r="S4222" i="34"/>
  <c r="T4222" i="34"/>
  <c r="U4222" i="34"/>
  <c r="W4222" i="34"/>
  <c r="Y4222" i="34"/>
  <c r="Z4222" i="34"/>
  <c r="N4223" i="34"/>
  <c r="O4223" i="34"/>
  <c r="S4223" i="34"/>
  <c r="T4223" i="34"/>
  <c r="U4223" i="34"/>
  <c r="W4223" i="34"/>
  <c r="Y4223" i="34"/>
  <c r="Z4223" i="34"/>
  <c r="N4224" i="34"/>
  <c r="O4224" i="34"/>
  <c r="S4224" i="34"/>
  <c r="T4224" i="34"/>
  <c r="U4224" i="34"/>
  <c r="W4224" i="34"/>
  <c r="Y4224" i="34"/>
  <c r="Z4224" i="34"/>
  <c r="N4225" i="34"/>
  <c r="O4225" i="34"/>
  <c r="S4225" i="34"/>
  <c r="T4225" i="34"/>
  <c r="U4225" i="34"/>
  <c r="W4225" i="34"/>
  <c r="Y4225" i="34"/>
  <c r="Z4225" i="34"/>
  <c r="N4226" i="34"/>
  <c r="O4226" i="34"/>
  <c r="S4226" i="34"/>
  <c r="T4226" i="34"/>
  <c r="U4226" i="34"/>
  <c r="W4226" i="34"/>
  <c r="Y4226" i="34"/>
  <c r="Z4226" i="34"/>
  <c r="N4227" i="34"/>
  <c r="O4227" i="34"/>
  <c r="S4227" i="34"/>
  <c r="T4227" i="34"/>
  <c r="U4227" i="34"/>
  <c r="W4227" i="34"/>
  <c r="Y4227" i="34"/>
  <c r="Z4227" i="34"/>
  <c r="N4228" i="34"/>
  <c r="O4228" i="34"/>
  <c r="S4228" i="34"/>
  <c r="T4228" i="34"/>
  <c r="U4228" i="34"/>
  <c r="W4228" i="34"/>
  <c r="Y4228" i="34"/>
  <c r="Z4228" i="34"/>
  <c r="N4229" i="34"/>
  <c r="O4229" i="34"/>
  <c r="S4229" i="34"/>
  <c r="T4229" i="34"/>
  <c r="U4229" i="34"/>
  <c r="W4229" i="34"/>
  <c r="Y4229" i="34"/>
  <c r="Z4229" i="34"/>
  <c r="N4230" i="34"/>
  <c r="O4230" i="34"/>
  <c r="S4230" i="34"/>
  <c r="T4230" i="34"/>
  <c r="U4230" i="34"/>
  <c r="W4230" i="34"/>
  <c r="Y4230" i="34"/>
  <c r="Z4230" i="34"/>
  <c r="N4231" i="34"/>
  <c r="O4231" i="34"/>
  <c r="S4231" i="34"/>
  <c r="T4231" i="34"/>
  <c r="U4231" i="34"/>
  <c r="W4231" i="34"/>
  <c r="Y4231" i="34"/>
  <c r="Z4231" i="34"/>
  <c r="N4232" i="34"/>
  <c r="O4232" i="34"/>
  <c r="S4232" i="34"/>
  <c r="T4232" i="34"/>
  <c r="U4232" i="34"/>
  <c r="W4232" i="34"/>
  <c r="Y4232" i="34"/>
  <c r="Z4232" i="34"/>
  <c r="N4233" i="34"/>
  <c r="O4233" i="34"/>
  <c r="S4233" i="34"/>
  <c r="T4233" i="34"/>
  <c r="U4233" i="34"/>
  <c r="W4233" i="34"/>
  <c r="Y4233" i="34"/>
  <c r="Z4233" i="34"/>
  <c r="N4234" i="34"/>
  <c r="O4234" i="34"/>
  <c r="S4234" i="34"/>
  <c r="T4234" i="34"/>
  <c r="U4234" i="34"/>
  <c r="W4234" i="34"/>
  <c r="Y4234" i="34"/>
  <c r="Z4234" i="34"/>
  <c r="N4235" i="34"/>
  <c r="O4235" i="34"/>
  <c r="S4235" i="34"/>
  <c r="T4235" i="34"/>
  <c r="U4235" i="34"/>
  <c r="W4235" i="34"/>
  <c r="Y4235" i="34"/>
  <c r="Z4235" i="34"/>
  <c r="N4236" i="34"/>
  <c r="O4236" i="34"/>
  <c r="S4236" i="34"/>
  <c r="T4236" i="34"/>
  <c r="U4236" i="34"/>
  <c r="W4236" i="34"/>
  <c r="Y4236" i="34"/>
  <c r="Z4236" i="34"/>
  <c r="N4237" i="34"/>
  <c r="O4237" i="34"/>
  <c r="S4237" i="34"/>
  <c r="T4237" i="34"/>
  <c r="U4237" i="34"/>
  <c r="W4237" i="34"/>
  <c r="Y4237" i="34"/>
  <c r="Z4237" i="34"/>
  <c r="N4238" i="34"/>
  <c r="O4238" i="34"/>
  <c r="S4238" i="34"/>
  <c r="T4238" i="34"/>
  <c r="U4238" i="34"/>
  <c r="W4238" i="34"/>
  <c r="Y4238" i="34"/>
  <c r="Z4238" i="34"/>
  <c r="N4239" i="34"/>
  <c r="O4239" i="34"/>
  <c r="S4239" i="34"/>
  <c r="T4239" i="34"/>
  <c r="U4239" i="34"/>
  <c r="W4239" i="34"/>
  <c r="Y4239" i="34"/>
  <c r="Z4239" i="34"/>
  <c r="N4240" i="34"/>
  <c r="O4240" i="34"/>
  <c r="S4240" i="34"/>
  <c r="T4240" i="34"/>
  <c r="U4240" i="34"/>
  <c r="W4240" i="34"/>
  <c r="Y4240" i="34"/>
  <c r="Z4240" i="34"/>
  <c r="N4241" i="34"/>
  <c r="O4241" i="34"/>
  <c r="S4241" i="34"/>
  <c r="T4241" i="34"/>
  <c r="U4241" i="34"/>
  <c r="W4241" i="34"/>
  <c r="Y4241" i="34"/>
  <c r="Z4241" i="34"/>
  <c r="N4242" i="34"/>
  <c r="O4242" i="34"/>
  <c r="S4242" i="34"/>
  <c r="T4242" i="34"/>
  <c r="U4242" i="34"/>
  <c r="W4242" i="34"/>
  <c r="Y4242" i="34"/>
  <c r="Z4242" i="34"/>
  <c r="N4243" i="34"/>
  <c r="O4243" i="34"/>
  <c r="S4243" i="34"/>
  <c r="T4243" i="34"/>
  <c r="U4243" i="34"/>
  <c r="W4243" i="34"/>
  <c r="Y4243" i="34"/>
  <c r="Z4243" i="34"/>
  <c r="N4244" i="34"/>
  <c r="O4244" i="34"/>
  <c r="S4244" i="34"/>
  <c r="T4244" i="34"/>
  <c r="U4244" i="34"/>
  <c r="W4244" i="34"/>
  <c r="Y4244" i="34"/>
  <c r="Z4244" i="34"/>
  <c r="N4245" i="34"/>
  <c r="O4245" i="34"/>
  <c r="S4245" i="34"/>
  <c r="T4245" i="34"/>
  <c r="U4245" i="34"/>
  <c r="W4245" i="34"/>
  <c r="Y4245" i="34"/>
  <c r="Z4245" i="34"/>
  <c r="N4246" i="34"/>
  <c r="O4246" i="34"/>
  <c r="S4246" i="34"/>
  <c r="T4246" i="34"/>
  <c r="U4246" i="34"/>
  <c r="W4246" i="34"/>
  <c r="Y4246" i="34"/>
  <c r="Z4246" i="34"/>
  <c r="N4247" i="34"/>
  <c r="O4247" i="34"/>
  <c r="S4247" i="34"/>
  <c r="T4247" i="34"/>
  <c r="U4247" i="34"/>
  <c r="W4247" i="34"/>
  <c r="Y4247" i="34"/>
  <c r="Z4247" i="34"/>
  <c r="N4248" i="34"/>
  <c r="O4248" i="34"/>
  <c r="S4248" i="34"/>
  <c r="T4248" i="34"/>
  <c r="U4248" i="34"/>
  <c r="W4248" i="34"/>
  <c r="Y4248" i="34"/>
  <c r="Z4248" i="34"/>
  <c r="N4249" i="34"/>
  <c r="O4249" i="34"/>
  <c r="S4249" i="34"/>
  <c r="T4249" i="34"/>
  <c r="U4249" i="34"/>
  <c r="W4249" i="34"/>
  <c r="Y4249" i="34"/>
  <c r="Z4249" i="34"/>
  <c r="N4250" i="34"/>
  <c r="O4250" i="34"/>
  <c r="S4250" i="34"/>
  <c r="T4250" i="34"/>
  <c r="U4250" i="34"/>
  <c r="W4250" i="34"/>
  <c r="Y4250" i="34"/>
  <c r="Z4250" i="34"/>
  <c r="N4251" i="34"/>
  <c r="O4251" i="34"/>
  <c r="S4251" i="34"/>
  <c r="T4251" i="34"/>
  <c r="U4251" i="34"/>
  <c r="W4251" i="34"/>
  <c r="Y4251" i="34"/>
  <c r="Z4251" i="34"/>
  <c r="N4252" i="34"/>
  <c r="O4252" i="34"/>
  <c r="S4252" i="34"/>
  <c r="T4252" i="34"/>
  <c r="U4252" i="34"/>
  <c r="W4252" i="34"/>
  <c r="Y4252" i="34"/>
  <c r="Z4252" i="34"/>
  <c r="N4253" i="34"/>
  <c r="O4253" i="34"/>
  <c r="S4253" i="34"/>
  <c r="T4253" i="34"/>
  <c r="U4253" i="34"/>
  <c r="W4253" i="34"/>
  <c r="Y4253" i="34"/>
  <c r="Z4253" i="34"/>
  <c r="N4254" i="34"/>
  <c r="O4254" i="34"/>
  <c r="S4254" i="34"/>
  <c r="T4254" i="34"/>
  <c r="U4254" i="34"/>
  <c r="W4254" i="34"/>
  <c r="Y4254" i="34"/>
  <c r="Z4254" i="34"/>
  <c r="N4255" i="34"/>
  <c r="O4255" i="34"/>
  <c r="S4255" i="34"/>
  <c r="T4255" i="34"/>
  <c r="U4255" i="34"/>
  <c r="W4255" i="34"/>
  <c r="Y4255" i="34"/>
  <c r="Z4255" i="34"/>
  <c r="N4256" i="34"/>
  <c r="O4256" i="34"/>
  <c r="S4256" i="34"/>
  <c r="T4256" i="34"/>
  <c r="U4256" i="34"/>
  <c r="W4256" i="34"/>
  <c r="Y4256" i="34"/>
  <c r="Z4256" i="34"/>
  <c r="N4257" i="34"/>
  <c r="O4257" i="34"/>
  <c r="S4257" i="34"/>
  <c r="T4257" i="34"/>
  <c r="U4257" i="34"/>
  <c r="W4257" i="34"/>
  <c r="Y4257" i="34"/>
  <c r="Z4257" i="34"/>
  <c r="N4258" i="34"/>
  <c r="O4258" i="34"/>
  <c r="S4258" i="34"/>
  <c r="T4258" i="34"/>
  <c r="U4258" i="34"/>
  <c r="W4258" i="34"/>
  <c r="Y4258" i="34"/>
  <c r="Z4258" i="34"/>
  <c r="N4259" i="34"/>
  <c r="O4259" i="34"/>
  <c r="S4259" i="34"/>
  <c r="T4259" i="34"/>
  <c r="U4259" i="34"/>
  <c r="W4259" i="34"/>
  <c r="Y4259" i="34"/>
  <c r="Z4259" i="34"/>
  <c r="N4260" i="34"/>
  <c r="O4260" i="34"/>
  <c r="S4260" i="34"/>
  <c r="T4260" i="34"/>
  <c r="U4260" i="34"/>
  <c r="W4260" i="34"/>
  <c r="Y4260" i="34"/>
  <c r="Z4260" i="34"/>
  <c r="N4261" i="34"/>
  <c r="O4261" i="34"/>
  <c r="S4261" i="34"/>
  <c r="T4261" i="34"/>
  <c r="U4261" i="34"/>
  <c r="W4261" i="34"/>
  <c r="Y4261" i="34"/>
  <c r="Z4261" i="34"/>
  <c r="N4262" i="34"/>
  <c r="O4262" i="34"/>
  <c r="S4262" i="34"/>
  <c r="T4262" i="34"/>
  <c r="U4262" i="34"/>
  <c r="W4262" i="34"/>
  <c r="Y4262" i="34"/>
  <c r="Z4262" i="34"/>
  <c r="N4263" i="34"/>
  <c r="O4263" i="34"/>
  <c r="S4263" i="34"/>
  <c r="T4263" i="34"/>
  <c r="U4263" i="34"/>
  <c r="W4263" i="34"/>
  <c r="Y4263" i="34"/>
  <c r="Z4263" i="34"/>
  <c r="N4264" i="34"/>
  <c r="O4264" i="34"/>
  <c r="S4264" i="34"/>
  <c r="T4264" i="34"/>
  <c r="U4264" i="34"/>
  <c r="W4264" i="34"/>
  <c r="Y4264" i="34"/>
  <c r="Z4264" i="34"/>
  <c r="N4265" i="34"/>
  <c r="O4265" i="34"/>
  <c r="S4265" i="34"/>
  <c r="T4265" i="34"/>
  <c r="U4265" i="34"/>
  <c r="W4265" i="34"/>
  <c r="Y4265" i="34"/>
  <c r="Z4265" i="34"/>
  <c r="N4266" i="34"/>
  <c r="O4266" i="34"/>
  <c r="S4266" i="34"/>
  <c r="T4266" i="34"/>
  <c r="U4266" i="34"/>
  <c r="W4266" i="34"/>
  <c r="Y4266" i="34"/>
  <c r="Z4266" i="34"/>
  <c r="N4267" i="34"/>
  <c r="O4267" i="34"/>
  <c r="S4267" i="34"/>
  <c r="T4267" i="34"/>
  <c r="U4267" i="34"/>
  <c r="W4267" i="34"/>
  <c r="Y4267" i="34"/>
  <c r="Z4267" i="34"/>
  <c r="N4268" i="34"/>
  <c r="O4268" i="34"/>
  <c r="S4268" i="34"/>
  <c r="T4268" i="34"/>
  <c r="U4268" i="34"/>
  <c r="W4268" i="34"/>
  <c r="Y4268" i="34"/>
  <c r="Z4268" i="34"/>
  <c r="N4269" i="34"/>
  <c r="O4269" i="34"/>
  <c r="S4269" i="34"/>
  <c r="T4269" i="34"/>
  <c r="U4269" i="34"/>
  <c r="W4269" i="34"/>
  <c r="Y4269" i="34"/>
  <c r="Z4269" i="34"/>
  <c r="N4270" i="34"/>
  <c r="O4270" i="34"/>
  <c r="S4270" i="34"/>
  <c r="T4270" i="34"/>
  <c r="U4270" i="34"/>
  <c r="W4270" i="34"/>
  <c r="Y4270" i="34"/>
  <c r="Z4270" i="34"/>
  <c r="N4271" i="34"/>
  <c r="O4271" i="34"/>
  <c r="S4271" i="34"/>
  <c r="T4271" i="34"/>
  <c r="U4271" i="34"/>
  <c r="W4271" i="34"/>
  <c r="Y4271" i="34"/>
  <c r="Z4271" i="34"/>
  <c r="N4272" i="34"/>
  <c r="O4272" i="34"/>
  <c r="S4272" i="34"/>
  <c r="T4272" i="34"/>
  <c r="U4272" i="34"/>
  <c r="W4272" i="34"/>
  <c r="Y4272" i="34"/>
  <c r="Z4272" i="34"/>
  <c r="N4273" i="34"/>
  <c r="O4273" i="34"/>
  <c r="S4273" i="34"/>
  <c r="T4273" i="34"/>
  <c r="U4273" i="34"/>
  <c r="W4273" i="34"/>
  <c r="Y4273" i="34"/>
  <c r="Z4273" i="34"/>
  <c r="N4274" i="34"/>
  <c r="O4274" i="34"/>
  <c r="S4274" i="34"/>
  <c r="T4274" i="34"/>
  <c r="U4274" i="34"/>
  <c r="W4274" i="34"/>
  <c r="Y4274" i="34"/>
  <c r="Z4274" i="34"/>
  <c r="N4275" i="34"/>
  <c r="O4275" i="34"/>
  <c r="S4275" i="34"/>
  <c r="T4275" i="34"/>
  <c r="U4275" i="34"/>
  <c r="W4275" i="34"/>
  <c r="Y4275" i="34"/>
  <c r="Z4275" i="34"/>
  <c r="N4276" i="34"/>
  <c r="O4276" i="34"/>
  <c r="S4276" i="34"/>
  <c r="T4276" i="34"/>
  <c r="U4276" i="34"/>
  <c r="W4276" i="34"/>
  <c r="Y4276" i="34"/>
  <c r="Z4276" i="34"/>
  <c r="N4277" i="34"/>
  <c r="O4277" i="34"/>
  <c r="S4277" i="34"/>
  <c r="T4277" i="34"/>
  <c r="U4277" i="34"/>
  <c r="W4277" i="34"/>
  <c r="Y4277" i="34"/>
  <c r="Z4277" i="34"/>
  <c r="N4278" i="34"/>
  <c r="O4278" i="34"/>
  <c r="S4278" i="34"/>
  <c r="T4278" i="34"/>
  <c r="U4278" i="34"/>
  <c r="W4278" i="34"/>
  <c r="Y4278" i="34"/>
  <c r="Z4278" i="34"/>
  <c r="N4279" i="34"/>
  <c r="O4279" i="34"/>
  <c r="S4279" i="34"/>
  <c r="T4279" i="34"/>
  <c r="U4279" i="34"/>
  <c r="W4279" i="34"/>
  <c r="Y4279" i="34"/>
  <c r="Z4279" i="34"/>
  <c r="N4280" i="34"/>
  <c r="O4280" i="34"/>
  <c r="S4280" i="34"/>
  <c r="T4280" i="34"/>
  <c r="U4280" i="34"/>
  <c r="W4280" i="34"/>
  <c r="Y4280" i="34"/>
  <c r="Z4280" i="34"/>
  <c r="N4281" i="34"/>
  <c r="O4281" i="34"/>
  <c r="S4281" i="34"/>
  <c r="T4281" i="34"/>
  <c r="U4281" i="34"/>
  <c r="W4281" i="34"/>
  <c r="Y4281" i="34"/>
  <c r="Z4281" i="34"/>
  <c r="N4282" i="34"/>
  <c r="O4282" i="34"/>
  <c r="S4282" i="34"/>
  <c r="T4282" i="34"/>
  <c r="U4282" i="34"/>
  <c r="W4282" i="34"/>
  <c r="Y4282" i="34"/>
  <c r="Z4282" i="34"/>
  <c r="N4283" i="34"/>
  <c r="O4283" i="34"/>
  <c r="S4283" i="34"/>
  <c r="T4283" i="34"/>
  <c r="U4283" i="34"/>
  <c r="W4283" i="34"/>
  <c r="Y4283" i="34"/>
  <c r="Z4283" i="34"/>
  <c r="N4284" i="34"/>
  <c r="O4284" i="34"/>
  <c r="S4284" i="34"/>
  <c r="T4284" i="34"/>
  <c r="U4284" i="34"/>
  <c r="W4284" i="34"/>
  <c r="Y4284" i="34"/>
  <c r="Z4284" i="34"/>
  <c r="N4285" i="34"/>
  <c r="O4285" i="34"/>
  <c r="S4285" i="34"/>
  <c r="T4285" i="34"/>
  <c r="U4285" i="34"/>
  <c r="W4285" i="34"/>
  <c r="Y4285" i="34"/>
  <c r="Z4285" i="34"/>
  <c r="N4286" i="34"/>
  <c r="O4286" i="34"/>
  <c r="S4286" i="34"/>
  <c r="T4286" i="34"/>
  <c r="U4286" i="34"/>
  <c r="W4286" i="34"/>
  <c r="Y4286" i="34"/>
  <c r="Z4286" i="34"/>
  <c r="N4287" i="34"/>
  <c r="O4287" i="34"/>
  <c r="S4287" i="34"/>
  <c r="T4287" i="34"/>
  <c r="U4287" i="34"/>
  <c r="W4287" i="34"/>
  <c r="Y4287" i="34"/>
  <c r="Z4287" i="34"/>
  <c r="N4288" i="34"/>
  <c r="O4288" i="34"/>
  <c r="S4288" i="34"/>
  <c r="T4288" i="34"/>
  <c r="U4288" i="34"/>
  <c r="W4288" i="34"/>
  <c r="Y4288" i="34"/>
  <c r="Z4288" i="34"/>
  <c r="N4289" i="34"/>
  <c r="O4289" i="34"/>
  <c r="S4289" i="34"/>
  <c r="T4289" i="34"/>
  <c r="U4289" i="34"/>
  <c r="W4289" i="34"/>
  <c r="Y4289" i="34"/>
  <c r="Z4289" i="34"/>
  <c r="N4290" i="34"/>
  <c r="O4290" i="34"/>
  <c r="S4290" i="34"/>
  <c r="T4290" i="34"/>
  <c r="U4290" i="34"/>
  <c r="W4290" i="34"/>
  <c r="Y4290" i="34"/>
  <c r="Z4290" i="34"/>
  <c r="N4291" i="34"/>
  <c r="O4291" i="34"/>
  <c r="S4291" i="34"/>
  <c r="T4291" i="34"/>
  <c r="U4291" i="34"/>
  <c r="W4291" i="34"/>
  <c r="Y4291" i="34"/>
  <c r="Z4291" i="34"/>
  <c r="N4292" i="34"/>
  <c r="O4292" i="34"/>
  <c r="S4292" i="34"/>
  <c r="T4292" i="34"/>
  <c r="U4292" i="34"/>
  <c r="W4292" i="34"/>
  <c r="Y4292" i="34"/>
  <c r="Z4292" i="34"/>
  <c r="N4293" i="34"/>
  <c r="O4293" i="34"/>
  <c r="S4293" i="34"/>
  <c r="T4293" i="34"/>
  <c r="U4293" i="34"/>
  <c r="W4293" i="34"/>
  <c r="Y4293" i="34"/>
  <c r="Z4293" i="34"/>
  <c r="N4294" i="34"/>
  <c r="O4294" i="34"/>
  <c r="S4294" i="34"/>
  <c r="T4294" i="34"/>
  <c r="U4294" i="34"/>
  <c r="W4294" i="34"/>
  <c r="Y4294" i="34"/>
  <c r="Z4294" i="34"/>
  <c r="N4295" i="34"/>
  <c r="O4295" i="34"/>
  <c r="S4295" i="34"/>
  <c r="T4295" i="34"/>
  <c r="U4295" i="34"/>
  <c r="W4295" i="34"/>
  <c r="Y4295" i="34"/>
  <c r="Z4295" i="34"/>
  <c r="N4296" i="34"/>
  <c r="O4296" i="34"/>
  <c r="S4296" i="34"/>
  <c r="T4296" i="34"/>
  <c r="U4296" i="34"/>
  <c r="W4296" i="34"/>
  <c r="Y4296" i="34"/>
  <c r="Z4296" i="34"/>
  <c r="N4297" i="34"/>
  <c r="O4297" i="34"/>
  <c r="S4297" i="34"/>
  <c r="T4297" i="34"/>
  <c r="U4297" i="34"/>
  <c r="W4297" i="34"/>
  <c r="Y4297" i="34"/>
  <c r="Z4297" i="34"/>
  <c r="N4298" i="34"/>
  <c r="O4298" i="34"/>
  <c r="S4298" i="34"/>
  <c r="T4298" i="34"/>
  <c r="U4298" i="34"/>
  <c r="W4298" i="34"/>
  <c r="Y4298" i="34"/>
  <c r="Z4298" i="34"/>
  <c r="N4299" i="34"/>
  <c r="O4299" i="34"/>
  <c r="S4299" i="34"/>
  <c r="T4299" i="34"/>
  <c r="U4299" i="34"/>
  <c r="W4299" i="34"/>
  <c r="Y4299" i="34"/>
  <c r="Z4299" i="34"/>
  <c r="N4300" i="34"/>
  <c r="O4300" i="34"/>
  <c r="S4300" i="34"/>
  <c r="T4300" i="34"/>
  <c r="U4300" i="34"/>
  <c r="W4300" i="34"/>
  <c r="Y4300" i="34"/>
  <c r="Z4300" i="34"/>
  <c r="N4301" i="34"/>
  <c r="O4301" i="34"/>
  <c r="S4301" i="34"/>
  <c r="T4301" i="34"/>
  <c r="U4301" i="34"/>
  <c r="W4301" i="34"/>
  <c r="Y4301" i="34"/>
  <c r="Z4301" i="34"/>
  <c r="N4302" i="34"/>
  <c r="O4302" i="34"/>
  <c r="S4302" i="34"/>
  <c r="T4302" i="34"/>
  <c r="U4302" i="34"/>
  <c r="W4302" i="34"/>
  <c r="Y4302" i="34"/>
  <c r="Z4302" i="34"/>
  <c r="N4303" i="34"/>
  <c r="O4303" i="34"/>
  <c r="S4303" i="34"/>
  <c r="T4303" i="34"/>
  <c r="U4303" i="34"/>
  <c r="W4303" i="34"/>
  <c r="Y4303" i="34"/>
  <c r="Z4303" i="34"/>
  <c r="N4304" i="34"/>
  <c r="O4304" i="34"/>
  <c r="S4304" i="34"/>
  <c r="T4304" i="34"/>
  <c r="U4304" i="34"/>
  <c r="W4304" i="34"/>
  <c r="Y4304" i="34"/>
  <c r="Z4304" i="34"/>
  <c r="N4305" i="34"/>
  <c r="O4305" i="34"/>
  <c r="S4305" i="34"/>
  <c r="T4305" i="34"/>
  <c r="U4305" i="34"/>
  <c r="W4305" i="34"/>
  <c r="Y4305" i="34"/>
  <c r="Z4305" i="34"/>
  <c r="N4306" i="34"/>
  <c r="O4306" i="34"/>
  <c r="S4306" i="34"/>
  <c r="T4306" i="34"/>
  <c r="U4306" i="34"/>
  <c r="W4306" i="34"/>
  <c r="Y4306" i="34"/>
  <c r="Z4306" i="34"/>
  <c r="N4307" i="34"/>
  <c r="O4307" i="34"/>
  <c r="S4307" i="34"/>
  <c r="T4307" i="34"/>
  <c r="U4307" i="34"/>
  <c r="W4307" i="34"/>
  <c r="Y4307" i="34"/>
  <c r="Z4307" i="34"/>
  <c r="N4308" i="34"/>
  <c r="O4308" i="34"/>
  <c r="S4308" i="34"/>
  <c r="T4308" i="34"/>
  <c r="U4308" i="34"/>
  <c r="W4308" i="34"/>
  <c r="Y4308" i="34"/>
  <c r="Z4308" i="34"/>
  <c r="N4309" i="34"/>
  <c r="O4309" i="34"/>
  <c r="S4309" i="34"/>
  <c r="T4309" i="34"/>
  <c r="U4309" i="34"/>
  <c r="W4309" i="34"/>
  <c r="Y4309" i="34"/>
  <c r="Z4309" i="34"/>
  <c r="N4310" i="34"/>
  <c r="O4310" i="34"/>
  <c r="S4310" i="34"/>
  <c r="T4310" i="34"/>
  <c r="U4310" i="34"/>
  <c r="W4310" i="34"/>
  <c r="Y4310" i="34"/>
  <c r="Z4310" i="34"/>
  <c r="N4311" i="34"/>
  <c r="O4311" i="34"/>
  <c r="S4311" i="34"/>
  <c r="T4311" i="34"/>
  <c r="U4311" i="34"/>
  <c r="W4311" i="34"/>
  <c r="Y4311" i="34"/>
  <c r="Z4311" i="34"/>
  <c r="N4312" i="34"/>
  <c r="O4312" i="34"/>
  <c r="S4312" i="34"/>
  <c r="T4312" i="34"/>
  <c r="U4312" i="34"/>
  <c r="W4312" i="34"/>
  <c r="Y4312" i="34"/>
  <c r="Z4312" i="34"/>
  <c r="N4313" i="34"/>
  <c r="O4313" i="34"/>
  <c r="S4313" i="34"/>
  <c r="T4313" i="34"/>
  <c r="U4313" i="34"/>
  <c r="W4313" i="34"/>
  <c r="Y4313" i="34"/>
  <c r="Z4313" i="34"/>
  <c r="N4314" i="34"/>
  <c r="O4314" i="34"/>
  <c r="S4314" i="34"/>
  <c r="T4314" i="34"/>
  <c r="U4314" i="34"/>
  <c r="W4314" i="34"/>
  <c r="Y4314" i="34"/>
  <c r="Z4314" i="34"/>
  <c r="N4315" i="34"/>
  <c r="O4315" i="34"/>
  <c r="S4315" i="34"/>
  <c r="T4315" i="34"/>
  <c r="U4315" i="34"/>
  <c r="W4315" i="34"/>
  <c r="Y4315" i="34"/>
  <c r="Z4315" i="34"/>
  <c r="N4316" i="34"/>
  <c r="O4316" i="34"/>
  <c r="S4316" i="34"/>
  <c r="T4316" i="34"/>
  <c r="U4316" i="34"/>
  <c r="W4316" i="34"/>
  <c r="Y4316" i="34"/>
  <c r="Z4316" i="34"/>
  <c r="N4317" i="34"/>
  <c r="O4317" i="34"/>
  <c r="S4317" i="34"/>
  <c r="T4317" i="34"/>
  <c r="U4317" i="34"/>
  <c r="W4317" i="34"/>
  <c r="Y4317" i="34"/>
  <c r="Z4317" i="34"/>
  <c r="N4318" i="34"/>
  <c r="O4318" i="34"/>
  <c r="S4318" i="34"/>
  <c r="T4318" i="34"/>
  <c r="U4318" i="34"/>
  <c r="W4318" i="34"/>
  <c r="Y4318" i="34"/>
  <c r="Z4318" i="34"/>
  <c r="N4319" i="34"/>
  <c r="O4319" i="34"/>
  <c r="S4319" i="34"/>
  <c r="T4319" i="34"/>
  <c r="U4319" i="34"/>
  <c r="W4319" i="34"/>
  <c r="Y4319" i="34"/>
  <c r="Z4319" i="34"/>
  <c r="N4320" i="34"/>
  <c r="O4320" i="34"/>
  <c r="S4320" i="34"/>
  <c r="T4320" i="34"/>
  <c r="U4320" i="34"/>
  <c r="W4320" i="34"/>
  <c r="Y4320" i="34"/>
  <c r="Z4320" i="34"/>
  <c r="N4321" i="34"/>
  <c r="O4321" i="34"/>
  <c r="S4321" i="34"/>
  <c r="T4321" i="34"/>
  <c r="U4321" i="34"/>
  <c r="W4321" i="34"/>
  <c r="Y4321" i="34"/>
  <c r="Z4321" i="34"/>
  <c r="N4322" i="34"/>
  <c r="O4322" i="34"/>
  <c r="S4322" i="34"/>
  <c r="T4322" i="34"/>
  <c r="U4322" i="34"/>
  <c r="W4322" i="34"/>
  <c r="Y4322" i="34"/>
  <c r="Z4322" i="34"/>
  <c r="N4323" i="34"/>
  <c r="O4323" i="34"/>
  <c r="S4323" i="34"/>
  <c r="T4323" i="34"/>
  <c r="U4323" i="34"/>
  <c r="W4323" i="34"/>
  <c r="Y4323" i="34"/>
  <c r="Z4323" i="34"/>
  <c r="N4324" i="34"/>
  <c r="O4324" i="34"/>
  <c r="S4324" i="34"/>
  <c r="T4324" i="34"/>
  <c r="U4324" i="34"/>
  <c r="W4324" i="34"/>
  <c r="Y4324" i="34"/>
  <c r="Z4324" i="34"/>
  <c r="N4325" i="34"/>
  <c r="O4325" i="34"/>
  <c r="S4325" i="34"/>
  <c r="T4325" i="34"/>
  <c r="U4325" i="34"/>
  <c r="W4325" i="34"/>
  <c r="Y4325" i="34"/>
  <c r="Z4325" i="34"/>
  <c r="N4326" i="34"/>
  <c r="O4326" i="34"/>
  <c r="S4326" i="34"/>
  <c r="T4326" i="34"/>
  <c r="U4326" i="34"/>
  <c r="W4326" i="34"/>
  <c r="Y4326" i="34"/>
  <c r="Z4326" i="34"/>
  <c r="N4327" i="34"/>
  <c r="O4327" i="34"/>
  <c r="S4327" i="34"/>
  <c r="T4327" i="34"/>
  <c r="U4327" i="34"/>
  <c r="W4327" i="34"/>
  <c r="Y4327" i="34"/>
  <c r="Z4327" i="34"/>
  <c r="N4328" i="34"/>
  <c r="O4328" i="34"/>
  <c r="S4328" i="34"/>
  <c r="T4328" i="34"/>
  <c r="U4328" i="34"/>
  <c r="W4328" i="34"/>
  <c r="Y4328" i="34"/>
  <c r="Z4328" i="34"/>
  <c r="N4329" i="34"/>
  <c r="O4329" i="34"/>
  <c r="S4329" i="34"/>
  <c r="T4329" i="34"/>
  <c r="U4329" i="34"/>
  <c r="W4329" i="34"/>
  <c r="Y4329" i="34"/>
  <c r="Z4329" i="34"/>
  <c r="N4330" i="34"/>
  <c r="O4330" i="34"/>
  <c r="S4330" i="34"/>
  <c r="T4330" i="34"/>
  <c r="U4330" i="34"/>
  <c r="W4330" i="34"/>
  <c r="Y4330" i="34"/>
  <c r="Z4330" i="34"/>
  <c r="N4331" i="34"/>
  <c r="O4331" i="34"/>
  <c r="S4331" i="34"/>
  <c r="T4331" i="34"/>
  <c r="U4331" i="34"/>
  <c r="W4331" i="34"/>
  <c r="Y4331" i="34"/>
  <c r="Z4331" i="34"/>
  <c r="N4332" i="34"/>
  <c r="O4332" i="34"/>
  <c r="S4332" i="34"/>
  <c r="T4332" i="34"/>
  <c r="U4332" i="34"/>
  <c r="W4332" i="34"/>
  <c r="Y4332" i="34"/>
  <c r="Z4332" i="34"/>
  <c r="N4333" i="34"/>
  <c r="O4333" i="34"/>
  <c r="S4333" i="34"/>
  <c r="T4333" i="34"/>
  <c r="U4333" i="34"/>
  <c r="W4333" i="34"/>
  <c r="Y4333" i="34"/>
  <c r="Z4333" i="34"/>
  <c r="N4334" i="34"/>
  <c r="O4334" i="34"/>
  <c r="S4334" i="34"/>
  <c r="T4334" i="34"/>
  <c r="U4334" i="34"/>
  <c r="W4334" i="34"/>
  <c r="Y4334" i="34"/>
  <c r="Z4334" i="34"/>
  <c r="N4335" i="34"/>
  <c r="O4335" i="34"/>
  <c r="S4335" i="34"/>
  <c r="T4335" i="34"/>
  <c r="U4335" i="34"/>
  <c r="W4335" i="34"/>
  <c r="Y4335" i="34"/>
  <c r="Z4335" i="34"/>
  <c r="N4336" i="34"/>
  <c r="O4336" i="34"/>
  <c r="S4336" i="34"/>
  <c r="T4336" i="34"/>
  <c r="U4336" i="34"/>
  <c r="W4336" i="34"/>
  <c r="Y4336" i="34"/>
  <c r="Z4336" i="34"/>
  <c r="N4337" i="34"/>
  <c r="O4337" i="34"/>
  <c r="S4337" i="34"/>
  <c r="T4337" i="34"/>
  <c r="U4337" i="34"/>
  <c r="W4337" i="34"/>
  <c r="Y4337" i="34"/>
  <c r="Z4337" i="34"/>
  <c r="N4338" i="34"/>
  <c r="O4338" i="34"/>
  <c r="S4338" i="34"/>
  <c r="T4338" i="34"/>
  <c r="U4338" i="34"/>
  <c r="W4338" i="34"/>
  <c r="Y4338" i="34"/>
  <c r="Z4338" i="34"/>
  <c r="N4339" i="34"/>
  <c r="O4339" i="34"/>
  <c r="S4339" i="34"/>
  <c r="T4339" i="34"/>
  <c r="U4339" i="34"/>
  <c r="W4339" i="34"/>
  <c r="Y4339" i="34"/>
  <c r="Z4339" i="34"/>
  <c r="N4340" i="34"/>
  <c r="O4340" i="34"/>
  <c r="S4340" i="34"/>
  <c r="T4340" i="34"/>
  <c r="U4340" i="34"/>
  <c r="W4340" i="34"/>
  <c r="Y4340" i="34"/>
  <c r="Z4340" i="34"/>
  <c r="N4341" i="34"/>
  <c r="O4341" i="34"/>
  <c r="S4341" i="34"/>
  <c r="T4341" i="34"/>
  <c r="U4341" i="34"/>
  <c r="W4341" i="34"/>
  <c r="Y4341" i="34"/>
  <c r="Z4341" i="34"/>
  <c r="N4342" i="34"/>
  <c r="O4342" i="34"/>
  <c r="S4342" i="34"/>
  <c r="T4342" i="34"/>
  <c r="U4342" i="34"/>
  <c r="W4342" i="34"/>
  <c r="Y4342" i="34"/>
  <c r="Z4342" i="34"/>
  <c r="N4343" i="34"/>
  <c r="O4343" i="34"/>
  <c r="S4343" i="34"/>
  <c r="T4343" i="34"/>
  <c r="U4343" i="34"/>
  <c r="W4343" i="34"/>
  <c r="Y4343" i="34"/>
  <c r="Z4343" i="34"/>
  <c r="N4344" i="34"/>
  <c r="O4344" i="34"/>
  <c r="S4344" i="34"/>
  <c r="T4344" i="34"/>
  <c r="U4344" i="34"/>
  <c r="W4344" i="34"/>
  <c r="Y4344" i="34"/>
  <c r="Z4344" i="34"/>
  <c r="N4345" i="34"/>
  <c r="O4345" i="34"/>
  <c r="S4345" i="34"/>
  <c r="T4345" i="34"/>
  <c r="U4345" i="34"/>
  <c r="W4345" i="34"/>
  <c r="Y4345" i="34"/>
  <c r="Z4345" i="34"/>
  <c r="N4346" i="34"/>
  <c r="O4346" i="34"/>
  <c r="S4346" i="34"/>
  <c r="T4346" i="34"/>
  <c r="U4346" i="34"/>
  <c r="W4346" i="34"/>
  <c r="Y4346" i="34"/>
  <c r="Z4346" i="34"/>
  <c r="N4347" i="34"/>
  <c r="O4347" i="34"/>
  <c r="S4347" i="34"/>
  <c r="T4347" i="34"/>
  <c r="U4347" i="34"/>
  <c r="W4347" i="34"/>
  <c r="Y4347" i="34"/>
  <c r="Z4347" i="34"/>
  <c r="N4348" i="34"/>
  <c r="O4348" i="34"/>
  <c r="S4348" i="34"/>
  <c r="T4348" i="34"/>
  <c r="U4348" i="34"/>
  <c r="W4348" i="34"/>
  <c r="Y4348" i="34"/>
  <c r="Z4348" i="34"/>
  <c r="N4349" i="34"/>
  <c r="O4349" i="34"/>
  <c r="S4349" i="34"/>
  <c r="T4349" i="34"/>
  <c r="U4349" i="34"/>
  <c r="W4349" i="34"/>
  <c r="Y4349" i="34"/>
  <c r="Z4349" i="34"/>
  <c r="N4350" i="34"/>
  <c r="O4350" i="34"/>
  <c r="S4350" i="34"/>
  <c r="T4350" i="34"/>
  <c r="U4350" i="34"/>
  <c r="W4350" i="34"/>
  <c r="Y4350" i="34"/>
  <c r="Z4350" i="34"/>
  <c r="N4351" i="34"/>
  <c r="O4351" i="34"/>
  <c r="S4351" i="34"/>
  <c r="T4351" i="34"/>
  <c r="U4351" i="34"/>
  <c r="W4351" i="34"/>
  <c r="Y4351" i="34"/>
  <c r="Z4351" i="34"/>
  <c r="N4352" i="34"/>
  <c r="O4352" i="34"/>
  <c r="S4352" i="34"/>
  <c r="T4352" i="34"/>
  <c r="U4352" i="34"/>
  <c r="W4352" i="34"/>
  <c r="Y4352" i="34"/>
  <c r="Z4352" i="34"/>
  <c r="N4353" i="34"/>
  <c r="O4353" i="34"/>
  <c r="S4353" i="34"/>
  <c r="T4353" i="34"/>
  <c r="U4353" i="34"/>
  <c r="W4353" i="34"/>
  <c r="Y4353" i="34"/>
  <c r="Z4353" i="34"/>
  <c r="N4354" i="34"/>
  <c r="O4354" i="34"/>
  <c r="S4354" i="34"/>
  <c r="T4354" i="34"/>
  <c r="U4354" i="34"/>
  <c r="W4354" i="34"/>
  <c r="Y4354" i="34"/>
  <c r="Z4354" i="34"/>
  <c r="N4355" i="34"/>
  <c r="O4355" i="34"/>
  <c r="S4355" i="34"/>
  <c r="T4355" i="34"/>
  <c r="U4355" i="34"/>
  <c r="W4355" i="34"/>
  <c r="Y4355" i="34"/>
  <c r="Z4355" i="34"/>
  <c r="N4356" i="34"/>
  <c r="O4356" i="34"/>
  <c r="S4356" i="34"/>
  <c r="T4356" i="34"/>
  <c r="U4356" i="34"/>
  <c r="W4356" i="34"/>
  <c r="Y4356" i="34"/>
  <c r="Z4356" i="34"/>
  <c r="N4357" i="34"/>
  <c r="O4357" i="34"/>
  <c r="S4357" i="34"/>
  <c r="T4357" i="34"/>
  <c r="U4357" i="34"/>
  <c r="W4357" i="34"/>
  <c r="Y4357" i="34"/>
  <c r="Z4357" i="34"/>
  <c r="N4358" i="34"/>
  <c r="O4358" i="34"/>
  <c r="S4358" i="34"/>
  <c r="T4358" i="34"/>
  <c r="U4358" i="34"/>
  <c r="W4358" i="34"/>
  <c r="Y4358" i="34"/>
  <c r="Z4358" i="34"/>
  <c r="N4359" i="34"/>
  <c r="O4359" i="34"/>
  <c r="S4359" i="34"/>
  <c r="T4359" i="34"/>
  <c r="U4359" i="34"/>
  <c r="W4359" i="34"/>
  <c r="Y4359" i="34"/>
  <c r="Z4359" i="34"/>
  <c r="N4360" i="34"/>
  <c r="O4360" i="34"/>
  <c r="S4360" i="34"/>
  <c r="T4360" i="34"/>
  <c r="U4360" i="34"/>
  <c r="W4360" i="34"/>
  <c r="Y4360" i="34"/>
  <c r="Z4360" i="34"/>
  <c r="N4361" i="34"/>
  <c r="O4361" i="34"/>
  <c r="S4361" i="34"/>
  <c r="T4361" i="34"/>
  <c r="U4361" i="34"/>
  <c r="W4361" i="34"/>
  <c r="Y4361" i="34"/>
  <c r="Z4361" i="34"/>
  <c r="N4362" i="34"/>
  <c r="O4362" i="34"/>
  <c r="S4362" i="34"/>
  <c r="T4362" i="34"/>
  <c r="U4362" i="34"/>
  <c r="W4362" i="34"/>
  <c r="Y4362" i="34"/>
  <c r="Z4362" i="34"/>
  <c r="N4363" i="34"/>
  <c r="O4363" i="34"/>
  <c r="S4363" i="34"/>
  <c r="T4363" i="34"/>
  <c r="U4363" i="34"/>
  <c r="W4363" i="34"/>
  <c r="Y4363" i="34"/>
  <c r="Z4363" i="34"/>
  <c r="N4364" i="34"/>
  <c r="O4364" i="34"/>
  <c r="S4364" i="34"/>
  <c r="T4364" i="34"/>
  <c r="U4364" i="34"/>
  <c r="W4364" i="34"/>
  <c r="Y4364" i="34"/>
  <c r="Z4364" i="34"/>
  <c r="N4365" i="34"/>
  <c r="O4365" i="34"/>
  <c r="S4365" i="34"/>
  <c r="T4365" i="34"/>
  <c r="U4365" i="34"/>
  <c r="W4365" i="34"/>
  <c r="Y4365" i="34"/>
  <c r="Z4365" i="34"/>
  <c r="N4366" i="34"/>
  <c r="O4366" i="34"/>
  <c r="S4366" i="34"/>
  <c r="T4366" i="34"/>
  <c r="U4366" i="34"/>
  <c r="W4366" i="34"/>
  <c r="Y4366" i="34"/>
  <c r="Z4366" i="34"/>
  <c r="N4367" i="34"/>
  <c r="O4367" i="34"/>
  <c r="S4367" i="34"/>
  <c r="T4367" i="34"/>
  <c r="U4367" i="34"/>
  <c r="W4367" i="34"/>
  <c r="Y4367" i="34"/>
  <c r="Z4367" i="34"/>
  <c r="N4368" i="34"/>
  <c r="O4368" i="34"/>
  <c r="S4368" i="34"/>
  <c r="T4368" i="34"/>
  <c r="U4368" i="34"/>
  <c r="W4368" i="34"/>
  <c r="Y4368" i="34"/>
  <c r="Z4368" i="34"/>
  <c r="N4369" i="34"/>
  <c r="O4369" i="34"/>
  <c r="S4369" i="34"/>
  <c r="T4369" i="34"/>
  <c r="U4369" i="34"/>
  <c r="W4369" i="34"/>
  <c r="Y4369" i="34"/>
  <c r="Z4369" i="34"/>
  <c r="N4370" i="34"/>
  <c r="O4370" i="34"/>
  <c r="S4370" i="34"/>
  <c r="T4370" i="34"/>
  <c r="U4370" i="34"/>
  <c r="W4370" i="34"/>
  <c r="Y4370" i="34"/>
  <c r="Z4370" i="34"/>
  <c r="N4371" i="34"/>
  <c r="O4371" i="34"/>
  <c r="S4371" i="34"/>
  <c r="T4371" i="34"/>
  <c r="U4371" i="34"/>
  <c r="W4371" i="34"/>
  <c r="Y4371" i="34"/>
  <c r="Z4371" i="34"/>
  <c r="N4372" i="34"/>
  <c r="O4372" i="34"/>
  <c r="S4372" i="34"/>
  <c r="T4372" i="34"/>
  <c r="U4372" i="34"/>
  <c r="W4372" i="34"/>
  <c r="Y4372" i="34"/>
  <c r="Z4372" i="34"/>
  <c r="N4373" i="34"/>
  <c r="O4373" i="34"/>
  <c r="S4373" i="34"/>
  <c r="T4373" i="34"/>
  <c r="U4373" i="34"/>
  <c r="W4373" i="34"/>
  <c r="Y4373" i="34"/>
  <c r="Z4373" i="34"/>
  <c r="N4374" i="34"/>
  <c r="O4374" i="34"/>
  <c r="S4374" i="34"/>
  <c r="T4374" i="34"/>
  <c r="U4374" i="34"/>
  <c r="W4374" i="34"/>
  <c r="Y4374" i="34"/>
  <c r="Z4374" i="34"/>
  <c r="N4375" i="34"/>
  <c r="O4375" i="34"/>
  <c r="S4375" i="34"/>
  <c r="T4375" i="34"/>
  <c r="U4375" i="34"/>
  <c r="W4375" i="34"/>
  <c r="Y4375" i="34"/>
  <c r="Z4375" i="34"/>
  <c r="N4376" i="34"/>
  <c r="O4376" i="34"/>
  <c r="S4376" i="34"/>
  <c r="T4376" i="34"/>
  <c r="U4376" i="34"/>
  <c r="W4376" i="34"/>
  <c r="Y4376" i="34"/>
  <c r="Z4376" i="34"/>
  <c r="N4377" i="34"/>
  <c r="O4377" i="34"/>
  <c r="S4377" i="34"/>
  <c r="T4377" i="34"/>
  <c r="U4377" i="34"/>
  <c r="W4377" i="34"/>
  <c r="Y4377" i="34"/>
  <c r="Z4377" i="34"/>
  <c r="N4378" i="34"/>
  <c r="O4378" i="34"/>
  <c r="S4378" i="34"/>
  <c r="T4378" i="34"/>
  <c r="U4378" i="34"/>
  <c r="W4378" i="34"/>
  <c r="Y4378" i="34"/>
  <c r="Z4378" i="34"/>
  <c r="N4379" i="34"/>
  <c r="O4379" i="34"/>
  <c r="S4379" i="34"/>
  <c r="T4379" i="34"/>
  <c r="U4379" i="34"/>
  <c r="W4379" i="34"/>
  <c r="Y4379" i="34"/>
  <c r="Z4379" i="34"/>
  <c r="N4380" i="34"/>
  <c r="O4380" i="34"/>
  <c r="S4380" i="34"/>
  <c r="T4380" i="34"/>
  <c r="U4380" i="34"/>
  <c r="W4380" i="34"/>
  <c r="Y4380" i="34"/>
  <c r="Z4380" i="34"/>
  <c r="N4381" i="34"/>
  <c r="O4381" i="34"/>
  <c r="S4381" i="34"/>
  <c r="T4381" i="34"/>
  <c r="U4381" i="34"/>
  <c r="W4381" i="34"/>
  <c r="Y4381" i="34"/>
  <c r="Z4381" i="34"/>
  <c r="N4382" i="34"/>
  <c r="O4382" i="34"/>
  <c r="S4382" i="34"/>
  <c r="T4382" i="34"/>
  <c r="U4382" i="34"/>
  <c r="W4382" i="34"/>
  <c r="Y4382" i="34"/>
  <c r="Z4382" i="34"/>
  <c r="N4383" i="34"/>
  <c r="O4383" i="34"/>
  <c r="S4383" i="34"/>
  <c r="T4383" i="34"/>
  <c r="U4383" i="34"/>
  <c r="W4383" i="34"/>
  <c r="Y4383" i="34"/>
  <c r="Z4383" i="34"/>
  <c r="N4384" i="34"/>
  <c r="O4384" i="34"/>
  <c r="S4384" i="34"/>
  <c r="T4384" i="34"/>
  <c r="U4384" i="34"/>
  <c r="W4384" i="34"/>
  <c r="Y4384" i="34"/>
  <c r="Z4384" i="34"/>
  <c r="N4385" i="34"/>
  <c r="O4385" i="34"/>
  <c r="S4385" i="34"/>
  <c r="T4385" i="34"/>
  <c r="U4385" i="34"/>
  <c r="W4385" i="34"/>
  <c r="Y4385" i="34"/>
  <c r="Z4385" i="34"/>
  <c r="N4386" i="34"/>
  <c r="O4386" i="34"/>
  <c r="S4386" i="34"/>
  <c r="T4386" i="34"/>
  <c r="U4386" i="34"/>
  <c r="W4386" i="34"/>
  <c r="Y4386" i="34"/>
  <c r="Z4386" i="34"/>
  <c r="N4387" i="34"/>
  <c r="O4387" i="34"/>
  <c r="S4387" i="34"/>
  <c r="T4387" i="34"/>
  <c r="U4387" i="34"/>
  <c r="W4387" i="34"/>
  <c r="Y4387" i="34"/>
  <c r="Z4387" i="34"/>
  <c r="N4388" i="34"/>
  <c r="O4388" i="34"/>
  <c r="S4388" i="34"/>
  <c r="T4388" i="34"/>
  <c r="U4388" i="34"/>
  <c r="W4388" i="34"/>
  <c r="Y4388" i="34"/>
  <c r="Z4388" i="34"/>
  <c r="N4389" i="34"/>
  <c r="O4389" i="34"/>
  <c r="S4389" i="34"/>
  <c r="T4389" i="34"/>
  <c r="U4389" i="34"/>
  <c r="W4389" i="34"/>
  <c r="Y4389" i="34"/>
  <c r="Z4389" i="34"/>
  <c r="N4390" i="34"/>
  <c r="O4390" i="34"/>
  <c r="S4390" i="34"/>
  <c r="T4390" i="34"/>
  <c r="U4390" i="34"/>
  <c r="W4390" i="34"/>
  <c r="Y4390" i="34"/>
  <c r="Z4390" i="34"/>
  <c r="N4391" i="34"/>
  <c r="O4391" i="34"/>
  <c r="S4391" i="34"/>
  <c r="T4391" i="34"/>
  <c r="U4391" i="34"/>
  <c r="W4391" i="34"/>
  <c r="Y4391" i="34"/>
  <c r="Z4391" i="34"/>
  <c r="N4392" i="34"/>
  <c r="O4392" i="34"/>
  <c r="S4392" i="34"/>
  <c r="T4392" i="34"/>
  <c r="U4392" i="34"/>
  <c r="W4392" i="34"/>
  <c r="Y4392" i="34"/>
  <c r="Z4392" i="34"/>
  <c r="N4393" i="34"/>
  <c r="O4393" i="34"/>
  <c r="S4393" i="34"/>
  <c r="T4393" i="34"/>
  <c r="U4393" i="34"/>
  <c r="W4393" i="34"/>
  <c r="Y4393" i="34"/>
  <c r="Z4393" i="34"/>
  <c r="N4394" i="34"/>
  <c r="O4394" i="34"/>
  <c r="S4394" i="34"/>
  <c r="T4394" i="34"/>
  <c r="U4394" i="34"/>
  <c r="W4394" i="34"/>
  <c r="Y4394" i="34"/>
  <c r="Z4394" i="34"/>
  <c r="N4395" i="34"/>
  <c r="O4395" i="34"/>
  <c r="S4395" i="34"/>
  <c r="T4395" i="34"/>
  <c r="U4395" i="34"/>
  <c r="W4395" i="34"/>
  <c r="Y4395" i="34"/>
  <c r="Z4395" i="34"/>
  <c r="N4396" i="34"/>
  <c r="O4396" i="34"/>
  <c r="S4396" i="34"/>
  <c r="T4396" i="34"/>
  <c r="U4396" i="34"/>
  <c r="W4396" i="34"/>
  <c r="Y4396" i="34"/>
  <c r="Z4396" i="34"/>
  <c r="N4397" i="34"/>
  <c r="O4397" i="34"/>
  <c r="S4397" i="34"/>
  <c r="T4397" i="34"/>
  <c r="U4397" i="34"/>
  <c r="W4397" i="34"/>
  <c r="Y4397" i="34"/>
  <c r="Z4397" i="34"/>
  <c r="N4398" i="34"/>
  <c r="O4398" i="34"/>
  <c r="S4398" i="34"/>
  <c r="T4398" i="34"/>
  <c r="U4398" i="34"/>
  <c r="W4398" i="34"/>
  <c r="Y4398" i="34"/>
  <c r="Z4398" i="34"/>
  <c r="N4399" i="34"/>
  <c r="O4399" i="34"/>
  <c r="S4399" i="34"/>
  <c r="T4399" i="34"/>
  <c r="U4399" i="34"/>
  <c r="W4399" i="34"/>
  <c r="Y4399" i="34"/>
  <c r="Z4399" i="34"/>
  <c r="N4400" i="34"/>
  <c r="O4400" i="34"/>
  <c r="S4400" i="34"/>
  <c r="T4400" i="34"/>
  <c r="U4400" i="34"/>
  <c r="W4400" i="34"/>
  <c r="Y4400" i="34"/>
  <c r="Z4400" i="34"/>
  <c r="N4401" i="34"/>
  <c r="O4401" i="34"/>
  <c r="S4401" i="34"/>
  <c r="T4401" i="34"/>
  <c r="U4401" i="34"/>
  <c r="W4401" i="34"/>
  <c r="Y4401" i="34"/>
  <c r="Z4401" i="34"/>
  <c r="N4402" i="34"/>
  <c r="O4402" i="34"/>
  <c r="S4402" i="34"/>
  <c r="T4402" i="34"/>
  <c r="U4402" i="34"/>
  <c r="W4402" i="34"/>
  <c r="Y4402" i="34"/>
  <c r="Z4402" i="34"/>
  <c r="N4403" i="34"/>
  <c r="O4403" i="34"/>
  <c r="S4403" i="34"/>
  <c r="T4403" i="34"/>
  <c r="U4403" i="34"/>
  <c r="W4403" i="34"/>
  <c r="Y4403" i="34"/>
  <c r="Z4403" i="34"/>
  <c r="N4404" i="34"/>
  <c r="O4404" i="34"/>
  <c r="S4404" i="34"/>
  <c r="T4404" i="34"/>
  <c r="U4404" i="34"/>
  <c r="W4404" i="34"/>
  <c r="Y4404" i="34"/>
  <c r="Z4404" i="34"/>
  <c r="N4405" i="34"/>
  <c r="O4405" i="34"/>
  <c r="S4405" i="34"/>
  <c r="T4405" i="34"/>
  <c r="U4405" i="34"/>
  <c r="W4405" i="34"/>
  <c r="Y4405" i="34"/>
  <c r="Z4405" i="34"/>
  <c r="N4406" i="34"/>
  <c r="O4406" i="34"/>
  <c r="S4406" i="34"/>
  <c r="T4406" i="34"/>
  <c r="U4406" i="34"/>
  <c r="W4406" i="34"/>
  <c r="Y4406" i="34"/>
  <c r="Z4406" i="34"/>
  <c r="N4407" i="34"/>
  <c r="O4407" i="34"/>
  <c r="S4407" i="34"/>
  <c r="T4407" i="34"/>
  <c r="U4407" i="34"/>
  <c r="W4407" i="34"/>
  <c r="Y4407" i="34"/>
  <c r="Z4407" i="34"/>
  <c r="N4408" i="34"/>
  <c r="O4408" i="34"/>
  <c r="S4408" i="34"/>
  <c r="T4408" i="34"/>
  <c r="U4408" i="34"/>
  <c r="W4408" i="34"/>
  <c r="Y4408" i="34"/>
  <c r="Z4408" i="34"/>
  <c r="N4409" i="34"/>
  <c r="O4409" i="34"/>
  <c r="S4409" i="34"/>
  <c r="T4409" i="34"/>
  <c r="U4409" i="34"/>
  <c r="W4409" i="34"/>
  <c r="Y4409" i="34"/>
  <c r="Z4409" i="34"/>
  <c r="N4410" i="34"/>
  <c r="O4410" i="34"/>
  <c r="S4410" i="34"/>
  <c r="T4410" i="34"/>
  <c r="U4410" i="34"/>
  <c r="W4410" i="34"/>
  <c r="Y4410" i="34"/>
  <c r="Z4410" i="34"/>
  <c r="N4411" i="34"/>
  <c r="O4411" i="34"/>
  <c r="S4411" i="34"/>
  <c r="T4411" i="34"/>
  <c r="U4411" i="34"/>
  <c r="W4411" i="34"/>
  <c r="Y4411" i="34"/>
  <c r="Z4411" i="34"/>
  <c r="N4412" i="34"/>
  <c r="O4412" i="34"/>
  <c r="S4412" i="34"/>
  <c r="T4412" i="34"/>
  <c r="U4412" i="34"/>
  <c r="W4412" i="34"/>
  <c r="Y4412" i="34"/>
  <c r="Z4412" i="34"/>
  <c r="N4413" i="34"/>
  <c r="O4413" i="34"/>
  <c r="S4413" i="34"/>
  <c r="T4413" i="34"/>
  <c r="U4413" i="34"/>
  <c r="W4413" i="34"/>
  <c r="Y4413" i="34"/>
  <c r="Z4413" i="34"/>
  <c r="N4414" i="34"/>
  <c r="O4414" i="34"/>
  <c r="S4414" i="34"/>
  <c r="T4414" i="34"/>
  <c r="U4414" i="34"/>
  <c r="W4414" i="34"/>
  <c r="Y4414" i="34"/>
  <c r="Z4414" i="34"/>
  <c r="N4415" i="34"/>
  <c r="O4415" i="34"/>
  <c r="S4415" i="34"/>
  <c r="T4415" i="34"/>
  <c r="U4415" i="34"/>
  <c r="W4415" i="34"/>
  <c r="Y4415" i="34"/>
  <c r="Z4415" i="34"/>
  <c r="N4416" i="34"/>
  <c r="O4416" i="34"/>
  <c r="S4416" i="34"/>
  <c r="T4416" i="34"/>
  <c r="U4416" i="34"/>
  <c r="W4416" i="34"/>
  <c r="Y4416" i="34"/>
  <c r="Z4416" i="34"/>
  <c r="N4417" i="34"/>
  <c r="O4417" i="34"/>
  <c r="S4417" i="34"/>
  <c r="T4417" i="34"/>
  <c r="U4417" i="34"/>
  <c r="W4417" i="34"/>
  <c r="Y4417" i="34"/>
  <c r="Z4417" i="34"/>
  <c r="N4418" i="34"/>
  <c r="O4418" i="34"/>
  <c r="S4418" i="34"/>
  <c r="T4418" i="34"/>
  <c r="U4418" i="34"/>
  <c r="W4418" i="34"/>
  <c r="Y4418" i="34"/>
  <c r="Z4418" i="34"/>
  <c r="N4419" i="34"/>
  <c r="O4419" i="34"/>
  <c r="S4419" i="34"/>
  <c r="T4419" i="34"/>
  <c r="U4419" i="34"/>
  <c r="W4419" i="34"/>
  <c r="Y4419" i="34"/>
  <c r="Z4419" i="34"/>
  <c r="N4420" i="34"/>
  <c r="O4420" i="34"/>
  <c r="S4420" i="34"/>
  <c r="T4420" i="34"/>
  <c r="U4420" i="34"/>
  <c r="W4420" i="34"/>
  <c r="Y4420" i="34"/>
  <c r="Z4420" i="34"/>
  <c r="N4421" i="34"/>
  <c r="O4421" i="34"/>
  <c r="S4421" i="34"/>
  <c r="T4421" i="34"/>
  <c r="U4421" i="34"/>
  <c r="W4421" i="34"/>
  <c r="Y4421" i="34"/>
  <c r="Z4421" i="34"/>
  <c r="N4422" i="34"/>
  <c r="O4422" i="34"/>
  <c r="S4422" i="34"/>
  <c r="T4422" i="34"/>
  <c r="U4422" i="34"/>
  <c r="W4422" i="34"/>
  <c r="Y4422" i="34"/>
  <c r="Z4422" i="34"/>
  <c r="N4423" i="34"/>
  <c r="O4423" i="34"/>
  <c r="S4423" i="34"/>
  <c r="T4423" i="34"/>
  <c r="U4423" i="34"/>
  <c r="W4423" i="34"/>
  <c r="Y4423" i="34"/>
  <c r="Z4423" i="34"/>
  <c r="N4424" i="34"/>
  <c r="O4424" i="34"/>
  <c r="S4424" i="34"/>
  <c r="T4424" i="34"/>
  <c r="U4424" i="34"/>
  <c r="W4424" i="34"/>
  <c r="Y4424" i="34"/>
  <c r="Z4424" i="34"/>
  <c r="N4425" i="34"/>
  <c r="O4425" i="34"/>
  <c r="S4425" i="34"/>
  <c r="T4425" i="34"/>
  <c r="U4425" i="34"/>
  <c r="W4425" i="34"/>
  <c r="Y4425" i="34"/>
  <c r="Z4425" i="34"/>
  <c r="N4426" i="34"/>
  <c r="O4426" i="34"/>
  <c r="S4426" i="34"/>
  <c r="T4426" i="34"/>
  <c r="U4426" i="34"/>
  <c r="W4426" i="34"/>
  <c r="Y4426" i="34"/>
  <c r="Z4426" i="34"/>
  <c r="N4427" i="34"/>
  <c r="O4427" i="34"/>
  <c r="S4427" i="34"/>
  <c r="T4427" i="34"/>
  <c r="U4427" i="34"/>
  <c r="W4427" i="34"/>
  <c r="Y4427" i="34"/>
  <c r="Z4427" i="34"/>
  <c r="N4428" i="34"/>
  <c r="O4428" i="34"/>
  <c r="S4428" i="34"/>
  <c r="T4428" i="34"/>
  <c r="U4428" i="34"/>
  <c r="W4428" i="34"/>
  <c r="Y4428" i="34"/>
  <c r="Z4428" i="34"/>
  <c r="N4429" i="34"/>
  <c r="O4429" i="34"/>
  <c r="S4429" i="34"/>
  <c r="T4429" i="34"/>
  <c r="U4429" i="34"/>
  <c r="W4429" i="34"/>
  <c r="Y4429" i="34"/>
  <c r="Z4429" i="34"/>
  <c r="N4430" i="34"/>
  <c r="O4430" i="34"/>
  <c r="S4430" i="34"/>
  <c r="T4430" i="34"/>
  <c r="U4430" i="34"/>
  <c r="W4430" i="34"/>
  <c r="Y4430" i="34"/>
  <c r="Z4430" i="34"/>
  <c r="N4431" i="34"/>
  <c r="O4431" i="34"/>
  <c r="S4431" i="34"/>
  <c r="T4431" i="34"/>
  <c r="U4431" i="34"/>
  <c r="W4431" i="34"/>
  <c r="Y4431" i="34"/>
  <c r="Z4431" i="34"/>
  <c r="N4432" i="34"/>
  <c r="O4432" i="34"/>
  <c r="S4432" i="34"/>
  <c r="T4432" i="34"/>
  <c r="U4432" i="34"/>
  <c r="W4432" i="34"/>
  <c r="Y4432" i="34"/>
  <c r="Z4432" i="34"/>
  <c r="N4433" i="34"/>
  <c r="O4433" i="34"/>
  <c r="S4433" i="34"/>
  <c r="T4433" i="34"/>
  <c r="U4433" i="34"/>
  <c r="W4433" i="34"/>
  <c r="Y4433" i="34"/>
  <c r="Z4433" i="34"/>
  <c r="N4434" i="34"/>
  <c r="O4434" i="34"/>
  <c r="S4434" i="34"/>
  <c r="T4434" i="34"/>
  <c r="U4434" i="34"/>
  <c r="W4434" i="34"/>
  <c r="Y4434" i="34"/>
  <c r="Z4434" i="34"/>
  <c r="N4435" i="34"/>
  <c r="O4435" i="34"/>
  <c r="S4435" i="34"/>
  <c r="T4435" i="34"/>
  <c r="U4435" i="34"/>
  <c r="W4435" i="34"/>
  <c r="Y4435" i="34"/>
  <c r="Z4435" i="34"/>
  <c r="N4436" i="34"/>
  <c r="O4436" i="34"/>
  <c r="S4436" i="34"/>
  <c r="T4436" i="34"/>
  <c r="U4436" i="34"/>
  <c r="W4436" i="34"/>
  <c r="Y4436" i="34"/>
  <c r="Z4436" i="34"/>
  <c r="N4437" i="34"/>
  <c r="O4437" i="34"/>
  <c r="S4437" i="34"/>
  <c r="T4437" i="34"/>
  <c r="U4437" i="34"/>
  <c r="W4437" i="34"/>
  <c r="Y4437" i="34"/>
  <c r="Z4437" i="34"/>
  <c r="N4438" i="34"/>
  <c r="O4438" i="34"/>
  <c r="S4438" i="34"/>
  <c r="T4438" i="34"/>
  <c r="U4438" i="34"/>
  <c r="W4438" i="34"/>
  <c r="Y4438" i="34"/>
  <c r="Z4438" i="34"/>
  <c r="N4439" i="34"/>
  <c r="O4439" i="34"/>
  <c r="S4439" i="34"/>
  <c r="T4439" i="34"/>
  <c r="U4439" i="34"/>
  <c r="W4439" i="34"/>
  <c r="Y4439" i="34"/>
  <c r="Z4439" i="34"/>
  <c r="N4440" i="34"/>
  <c r="O4440" i="34"/>
  <c r="S4440" i="34"/>
  <c r="T4440" i="34"/>
  <c r="U4440" i="34"/>
  <c r="W4440" i="34"/>
  <c r="Y4440" i="34"/>
  <c r="Z4440" i="34"/>
  <c r="N4441" i="34"/>
  <c r="O4441" i="34"/>
  <c r="S4441" i="34"/>
  <c r="T4441" i="34"/>
  <c r="U4441" i="34"/>
  <c r="W4441" i="34"/>
  <c r="Y4441" i="34"/>
  <c r="Z4441" i="34"/>
  <c r="N4442" i="34"/>
  <c r="O4442" i="34"/>
  <c r="S4442" i="34"/>
  <c r="T4442" i="34"/>
  <c r="U4442" i="34"/>
  <c r="W4442" i="34"/>
  <c r="Y4442" i="34"/>
  <c r="Z4442" i="34"/>
  <c r="N4443" i="34"/>
  <c r="O4443" i="34"/>
  <c r="S4443" i="34"/>
  <c r="T4443" i="34"/>
  <c r="U4443" i="34"/>
  <c r="W4443" i="34"/>
  <c r="Y4443" i="34"/>
  <c r="Z4443" i="34"/>
  <c r="N4444" i="34"/>
  <c r="O4444" i="34"/>
  <c r="S4444" i="34"/>
  <c r="T4444" i="34"/>
  <c r="U4444" i="34"/>
  <c r="W4444" i="34"/>
  <c r="Y4444" i="34"/>
  <c r="Z4444" i="34"/>
  <c r="N4445" i="34"/>
  <c r="O4445" i="34"/>
  <c r="S4445" i="34"/>
  <c r="T4445" i="34"/>
  <c r="U4445" i="34"/>
  <c r="W4445" i="34"/>
  <c r="Y4445" i="34"/>
  <c r="Z4445" i="34"/>
  <c r="N4446" i="34"/>
  <c r="O4446" i="34"/>
  <c r="S4446" i="34"/>
  <c r="T4446" i="34"/>
  <c r="U4446" i="34"/>
  <c r="W4446" i="34"/>
  <c r="Y4446" i="34"/>
  <c r="Z4446" i="34"/>
  <c r="N4447" i="34"/>
  <c r="O4447" i="34"/>
  <c r="S4447" i="34"/>
  <c r="T4447" i="34"/>
  <c r="U4447" i="34"/>
  <c r="W4447" i="34"/>
  <c r="Y4447" i="34"/>
  <c r="Z4447" i="34"/>
  <c r="N4448" i="34"/>
  <c r="O4448" i="34"/>
  <c r="S4448" i="34"/>
  <c r="T4448" i="34"/>
  <c r="U4448" i="34"/>
  <c r="W4448" i="34"/>
  <c r="Y4448" i="34"/>
  <c r="Z4448" i="34"/>
  <c r="N4449" i="34"/>
  <c r="O4449" i="34"/>
  <c r="S4449" i="34"/>
  <c r="T4449" i="34"/>
  <c r="U4449" i="34"/>
  <c r="W4449" i="34"/>
  <c r="Y4449" i="34"/>
  <c r="Z4449" i="34"/>
  <c r="N4450" i="34"/>
  <c r="O4450" i="34"/>
  <c r="S4450" i="34"/>
  <c r="T4450" i="34"/>
  <c r="U4450" i="34"/>
  <c r="W4450" i="34"/>
  <c r="Y4450" i="34"/>
  <c r="Z4450" i="34"/>
  <c r="N4451" i="34"/>
  <c r="O4451" i="34"/>
  <c r="S4451" i="34"/>
  <c r="T4451" i="34"/>
  <c r="U4451" i="34"/>
  <c r="W4451" i="34"/>
  <c r="Y4451" i="34"/>
  <c r="Z4451" i="34"/>
  <c r="N4452" i="34"/>
  <c r="O4452" i="34"/>
  <c r="S4452" i="34"/>
  <c r="T4452" i="34"/>
  <c r="U4452" i="34"/>
  <c r="W4452" i="34"/>
  <c r="Y4452" i="34"/>
  <c r="Z4452" i="34"/>
  <c r="N4453" i="34"/>
  <c r="O4453" i="34"/>
  <c r="S4453" i="34"/>
  <c r="T4453" i="34"/>
  <c r="U4453" i="34"/>
  <c r="W4453" i="34"/>
  <c r="Y4453" i="34"/>
  <c r="Z4453" i="34"/>
  <c r="N4454" i="34"/>
  <c r="O4454" i="34"/>
  <c r="S4454" i="34"/>
  <c r="T4454" i="34"/>
  <c r="U4454" i="34"/>
  <c r="W4454" i="34"/>
  <c r="Y4454" i="34"/>
  <c r="Z4454" i="34"/>
  <c r="N4455" i="34"/>
  <c r="O4455" i="34"/>
  <c r="S4455" i="34"/>
  <c r="T4455" i="34"/>
  <c r="U4455" i="34"/>
  <c r="W4455" i="34"/>
  <c r="Y4455" i="34"/>
  <c r="Z4455" i="34"/>
  <c r="N4456" i="34"/>
  <c r="O4456" i="34"/>
  <c r="S4456" i="34"/>
  <c r="T4456" i="34"/>
  <c r="U4456" i="34"/>
  <c r="W4456" i="34"/>
  <c r="Y4456" i="34"/>
  <c r="Z4456" i="34"/>
  <c r="N4457" i="34"/>
  <c r="O4457" i="34"/>
  <c r="S4457" i="34"/>
  <c r="T4457" i="34"/>
  <c r="U4457" i="34"/>
  <c r="W4457" i="34"/>
  <c r="Y4457" i="34"/>
  <c r="Z4457" i="34"/>
  <c r="N4458" i="34"/>
  <c r="O4458" i="34"/>
  <c r="S4458" i="34"/>
  <c r="T4458" i="34"/>
  <c r="U4458" i="34"/>
  <c r="W4458" i="34"/>
  <c r="Y4458" i="34"/>
  <c r="Z4458" i="34"/>
  <c r="N4459" i="34"/>
  <c r="O4459" i="34"/>
  <c r="S4459" i="34"/>
  <c r="T4459" i="34"/>
  <c r="U4459" i="34"/>
  <c r="W4459" i="34"/>
  <c r="Y4459" i="34"/>
  <c r="Z4459" i="34"/>
  <c r="N4460" i="34"/>
  <c r="O4460" i="34"/>
  <c r="S4460" i="34"/>
  <c r="T4460" i="34"/>
  <c r="U4460" i="34"/>
  <c r="W4460" i="34"/>
  <c r="Y4460" i="34"/>
  <c r="Z4460" i="34"/>
  <c r="N4461" i="34"/>
  <c r="O4461" i="34"/>
  <c r="S4461" i="34"/>
  <c r="T4461" i="34"/>
  <c r="U4461" i="34"/>
  <c r="W4461" i="34"/>
  <c r="Y4461" i="34"/>
  <c r="Z4461" i="34"/>
  <c r="N4462" i="34"/>
  <c r="O4462" i="34"/>
  <c r="S4462" i="34"/>
  <c r="T4462" i="34"/>
  <c r="U4462" i="34"/>
  <c r="W4462" i="34"/>
  <c r="Y4462" i="34"/>
  <c r="Z4462" i="34"/>
  <c r="N4463" i="34"/>
  <c r="O4463" i="34"/>
  <c r="S4463" i="34"/>
  <c r="T4463" i="34"/>
  <c r="U4463" i="34"/>
  <c r="W4463" i="34"/>
  <c r="Y4463" i="34"/>
  <c r="Z4463" i="34"/>
  <c r="N4464" i="34"/>
  <c r="O4464" i="34"/>
  <c r="S4464" i="34"/>
  <c r="T4464" i="34"/>
  <c r="U4464" i="34"/>
  <c r="W4464" i="34"/>
  <c r="Y4464" i="34"/>
  <c r="Z4464" i="34"/>
  <c r="N4465" i="34"/>
  <c r="O4465" i="34"/>
  <c r="S4465" i="34"/>
  <c r="T4465" i="34"/>
  <c r="U4465" i="34"/>
  <c r="W4465" i="34"/>
  <c r="Y4465" i="34"/>
  <c r="Z4465" i="34"/>
  <c r="N4466" i="34"/>
  <c r="O4466" i="34"/>
  <c r="S4466" i="34"/>
  <c r="T4466" i="34"/>
  <c r="U4466" i="34"/>
  <c r="W4466" i="34"/>
  <c r="Y4466" i="34"/>
  <c r="Z4466" i="34"/>
  <c r="N4467" i="34"/>
  <c r="O4467" i="34"/>
  <c r="S4467" i="34"/>
  <c r="T4467" i="34"/>
  <c r="U4467" i="34"/>
  <c r="W4467" i="34"/>
  <c r="Y4467" i="34"/>
  <c r="Z4467" i="34"/>
  <c r="N4468" i="34"/>
  <c r="O4468" i="34"/>
  <c r="S4468" i="34"/>
  <c r="T4468" i="34"/>
  <c r="U4468" i="34"/>
  <c r="W4468" i="34"/>
  <c r="Y4468" i="34"/>
  <c r="Z4468" i="34"/>
  <c r="N4469" i="34"/>
  <c r="O4469" i="34"/>
  <c r="S4469" i="34"/>
  <c r="T4469" i="34"/>
  <c r="U4469" i="34"/>
  <c r="W4469" i="34"/>
  <c r="Y4469" i="34"/>
  <c r="Z4469" i="34"/>
  <c r="N4470" i="34"/>
  <c r="O4470" i="34"/>
  <c r="S4470" i="34"/>
  <c r="T4470" i="34"/>
  <c r="U4470" i="34"/>
  <c r="W4470" i="34"/>
  <c r="Y4470" i="34"/>
  <c r="Z4470" i="34"/>
  <c r="N4471" i="34"/>
  <c r="O4471" i="34"/>
  <c r="S4471" i="34"/>
  <c r="T4471" i="34"/>
  <c r="U4471" i="34"/>
  <c r="W4471" i="34"/>
  <c r="Y4471" i="34"/>
  <c r="Z4471" i="34"/>
  <c r="N4472" i="34"/>
  <c r="O4472" i="34"/>
  <c r="S4472" i="34"/>
  <c r="T4472" i="34"/>
  <c r="U4472" i="34"/>
  <c r="W4472" i="34"/>
  <c r="Y4472" i="34"/>
  <c r="Z4472" i="34"/>
  <c r="N4473" i="34"/>
  <c r="O4473" i="34"/>
  <c r="S4473" i="34"/>
  <c r="T4473" i="34"/>
  <c r="U4473" i="34"/>
  <c r="W4473" i="34"/>
  <c r="Y4473" i="34"/>
  <c r="Z4473" i="34"/>
  <c r="N4474" i="34"/>
  <c r="O4474" i="34"/>
  <c r="S4474" i="34"/>
  <c r="T4474" i="34"/>
  <c r="U4474" i="34"/>
  <c r="W4474" i="34"/>
  <c r="Y4474" i="34"/>
  <c r="Z4474" i="34"/>
  <c r="N4475" i="34"/>
  <c r="O4475" i="34"/>
  <c r="S4475" i="34"/>
  <c r="T4475" i="34"/>
  <c r="U4475" i="34"/>
  <c r="W4475" i="34"/>
  <c r="Y4475" i="34"/>
  <c r="Z4475" i="34"/>
  <c r="N4476" i="34"/>
  <c r="O4476" i="34"/>
  <c r="S4476" i="34"/>
  <c r="T4476" i="34"/>
  <c r="U4476" i="34"/>
  <c r="W4476" i="34"/>
  <c r="Y4476" i="34"/>
  <c r="Z4476" i="34"/>
  <c r="N4477" i="34"/>
  <c r="O4477" i="34"/>
  <c r="S4477" i="34"/>
  <c r="T4477" i="34"/>
  <c r="U4477" i="34"/>
  <c r="W4477" i="34"/>
  <c r="Y4477" i="34"/>
  <c r="Z4477" i="34"/>
  <c r="N4478" i="34"/>
  <c r="O4478" i="34"/>
  <c r="S4478" i="34"/>
  <c r="T4478" i="34"/>
  <c r="U4478" i="34"/>
  <c r="W4478" i="34"/>
  <c r="Y4478" i="34"/>
  <c r="Z4478" i="34"/>
  <c r="N4479" i="34"/>
  <c r="O4479" i="34"/>
  <c r="S4479" i="34"/>
  <c r="T4479" i="34"/>
  <c r="U4479" i="34"/>
  <c r="W4479" i="34"/>
  <c r="Y4479" i="34"/>
  <c r="Z4479" i="34"/>
  <c r="N4480" i="34"/>
  <c r="O4480" i="34"/>
  <c r="S4480" i="34"/>
  <c r="T4480" i="34"/>
  <c r="U4480" i="34"/>
  <c r="W4480" i="34"/>
  <c r="Y4480" i="34"/>
  <c r="Z4480" i="34"/>
  <c r="N4481" i="34"/>
  <c r="O4481" i="34"/>
  <c r="S4481" i="34"/>
  <c r="T4481" i="34"/>
  <c r="U4481" i="34"/>
  <c r="W4481" i="34"/>
  <c r="Y4481" i="34"/>
  <c r="Z4481" i="34"/>
  <c r="N4482" i="34"/>
  <c r="O4482" i="34"/>
  <c r="S4482" i="34"/>
  <c r="T4482" i="34"/>
  <c r="U4482" i="34"/>
  <c r="W4482" i="34"/>
  <c r="Y4482" i="34"/>
  <c r="Z4482" i="34"/>
  <c r="N4483" i="34"/>
  <c r="O4483" i="34"/>
  <c r="S4483" i="34"/>
  <c r="T4483" i="34"/>
  <c r="U4483" i="34"/>
  <c r="W4483" i="34"/>
  <c r="Y4483" i="34"/>
  <c r="Z4483" i="34"/>
  <c r="N4484" i="34"/>
  <c r="O4484" i="34"/>
  <c r="S4484" i="34"/>
  <c r="T4484" i="34"/>
  <c r="U4484" i="34"/>
  <c r="W4484" i="34"/>
  <c r="Y4484" i="34"/>
  <c r="Z4484" i="34"/>
  <c r="N4485" i="34"/>
  <c r="O4485" i="34"/>
  <c r="S4485" i="34"/>
  <c r="T4485" i="34"/>
  <c r="U4485" i="34"/>
  <c r="W4485" i="34"/>
  <c r="Y4485" i="34"/>
  <c r="Z4485" i="34"/>
  <c r="N4486" i="34"/>
  <c r="O4486" i="34"/>
  <c r="S4486" i="34"/>
  <c r="T4486" i="34"/>
  <c r="U4486" i="34"/>
  <c r="W4486" i="34"/>
  <c r="Y4486" i="34"/>
  <c r="Z4486" i="34"/>
  <c r="N4487" i="34"/>
  <c r="O4487" i="34"/>
  <c r="S4487" i="34"/>
  <c r="T4487" i="34"/>
  <c r="U4487" i="34"/>
  <c r="W4487" i="34"/>
  <c r="Y4487" i="34"/>
  <c r="Z4487" i="34"/>
  <c r="N4488" i="34"/>
  <c r="O4488" i="34"/>
  <c r="S4488" i="34"/>
  <c r="T4488" i="34"/>
  <c r="U4488" i="34"/>
  <c r="W4488" i="34"/>
  <c r="Y4488" i="34"/>
  <c r="Z4488" i="34"/>
  <c r="N4489" i="34"/>
  <c r="O4489" i="34"/>
  <c r="S4489" i="34"/>
  <c r="T4489" i="34"/>
  <c r="U4489" i="34"/>
  <c r="W4489" i="34"/>
  <c r="Y4489" i="34"/>
  <c r="Z4489" i="34"/>
  <c r="N4490" i="34"/>
  <c r="O4490" i="34"/>
  <c r="S4490" i="34"/>
  <c r="T4490" i="34"/>
  <c r="U4490" i="34"/>
  <c r="W4490" i="34"/>
  <c r="Y4490" i="34"/>
  <c r="Z4490" i="34"/>
  <c r="N4491" i="34"/>
  <c r="O4491" i="34"/>
  <c r="S4491" i="34"/>
  <c r="T4491" i="34"/>
  <c r="U4491" i="34"/>
  <c r="W4491" i="34"/>
  <c r="Y4491" i="34"/>
  <c r="Z4491" i="34"/>
  <c r="N4492" i="34"/>
  <c r="O4492" i="34"/>
  <c r="S4492" i="34"/>
  <c r="T4492" i="34"/>
  <c r="U4492" i="34"/>
  <c r="W4492" i="34"/>
  <c r="Y4492" i="34"/>
  <c r="Z4492" i="34"/>
  <c r="N4493" i="34"/>
  <c r="O4493" i="34"/>
  <c r="S4493" i="34"/>
  <c r="T4493" i="34"/>
  <c r="U4493" i="34"/>
  <c r="W4493" i="34"/>
  <c r="Y4493" i="34"/>
  <c r="Z4493" i="34"/>
  <c r="N4494" i="34"/>
  <c r="O4494" i="34"/>
  <c r="S4494" i="34"/>
  <c r="T4494" i="34"/>
  <c r="U4494" i="34"/>
  <c r="W4494" i="34"/>
  <c r="Y4494" i="34"/>
  <c r="Z4494" i="34"/>
  <c r="N4495" i="34"/>
  <c r="O4495" i="34"/>
  <c r="S4495" i="34"/>
  <c r="T4495" i="34"/>
  <c r="U4495" i="34"/>
  <c r="W4495" i="34"/>
  <c r="Y4495" i="34"/>
  <c r="Z4495" i="34"/>
  <c r="N4496" i="34"/>
  <c r="O4496" i="34"/>
  <c r="S4496" i="34"/>
  <c r="T4496" i="34"/>
  <c r="U4496" i="34"/>
  <c r="W4496" i="34"/>
  <c r="Y4496" i="34"/>
  <c r="Z4496" i="34"/>
  <c r="N4497" i="34"/>
  <c r="O4497" i="34"/>
  <c r="S4497" i="34"/>
  <c r="T4497" i="34"/>
  <c r="U4497" i="34"/>
  <c r="W4497" i="34"/>
  <c r="Y4497" i="34"/>
  <c r="Z4497" i="34"/>
  <c r="N4498" i="34"/>
  <c r="O4498" i="34"/>
  <c r="S4498" i="34"/>
  <c r="T4498" i="34"/>
  <c r="U4498" i="34"/>
  <c r="W4498" i="34"/>
  <c r="Y4498" i="34"/>
  <c r="Z4498" i="34"/>
  <c r="N4499" i="34"/>
  <c r="O4499" i="34"/>
  <c r="S4499" i="34"/>
  <c r="T4499" i="34"/>
  <c r="U4499" i="34"/>
  <c r="W4499" i="34"/>
  <c r="Y4499" i="34"/>
  <c r="Z4499" i="34"/>
  <c r="N4500" i="34"/>
  <c r="O4500" i="34"/>
  <c r="S4500" i="34"/>
  <c r="T4500" i="34"/>
  <c r="U4500" i="34"/>
  <c r="W4500" i="34"/>
  <c r="Y4500" i="34"/>
  <c r="Z4500" i="34"/>
  <c r="N4501" i="34"/>
  <c r="O4501" i="34"/>
  <c r="S4501" i="34"/>
  <c r="T4501" i="34"/>
  <c r="U4501" i="34"/>
  <c r="W4501" i="34"/>
  <c r="Y4501" i="34"/>
  <c r="Z4501" i="34"/>
  <c r="N4502" i="34"/>
  <c r="O4502" i="34"/>
  <c r="S4502" i="34"/>
  <c r="T4502" i="34"/>
  <c r="U4502" i="34"/>
  <c r="W4502" i="34"/>
  <c r="Y4502" i="34"/>
  <c r="Z4502" i="34"/>
  <c r="N4503" i="34"/>
  <c r="O4503" i="34"/>
  <c r="S4503" i="34"/>
  <c r="T4503" i="34"/>
  <c r="U4503" i="34"/>
  <c r="W4503" i="34"/>
  <c r="Y4503" i="34"/>
  <c r="Z4503" i="34"/>
  <c r="N4504" i="34"/>
  <c r="O4504" i="34"/>
  <c r="S4504" i="34"/>
  <c r="T4504" i="34"/>
  <c r="U4504" i="34"/>
  <c r="W4504" i="34"/>
  <c r="Y4504" i="34"/>
  <c r="Z4504" i="34"/>
  <c r="N4505" i="34"/>
  <c r="O4505" i="34"/>
  <c r="S4505" i="34"/>
  <c r="T4505" i="34"/>
  <c r="U4505" i="34"/>
  <c r="W4505" i="34"/>
  <c r="Y4505" i="34"/>
  <c r="Z4505" i="34"/>
  <c r="N4506" i="34"/>
  <c r="O4506" i="34"/>
  <c r="S4506" i="34"/>
  <c r="T4506" i="34"/>
  <c r="U4506" i="34"/>
  <c r="W4506" i="34"/>
  <c r="Y4506" i="34"/>
  <c r="Z4506" i="34"/>
  <c r="N4507" i="34"/>
  <c r="O4507" i="34"/>
  <c r="S4507" i="34"/>
  <c r="T4507" i="34"/>
  <c r="U4507" i="34"/>
  <c r="W4507" i="34"/>
  <c r="Y4507" i="34"/>
  <c r="Z4507" i="34"/>
  <c r="N4508" i="34"/>
  <c r="O4508" i="34"/>
  <c r="S4508" i="34"/>
  <c r="T4508" i="34"/>
  <c r="U4508" i="34"/>
  <c r="W4508" i="34"/>
  <c r="Y4508" i="34"/>
  <c r="Z4508" i="34"/>
  <c r="N4509" i="34"/>
  <c r="O4509" i="34"/>
  <c r="S4509" i="34"/>
  <c r="T4509" i="34"/>
  <c r="U4509" i="34"/>
  <c r="W4509" i="34"/>
  <c r="Y4509" i="34"/>
  <c r="Z4509" i="34"/>
  <c r="N4510" i="34"/>
  <c r="O4510" i="34"/>
  <c r="S4510" i="34"/>
  <c r="T4510" i="34"/>
  <c r="U4510" i="34"/>
  <c r="W4510" i="34"/>
  <c r="Y4510" i="34"/>
  <c r="Z4510" i="34"/>
  <c r="N4511" i="34"/>
  <c r="O4511" i="34"/>
  <c r="S4511" i="34"/>
  <c r="T4511" i="34"/>
  <c r="U4511" i="34"/>
  <c r="W4511" i="34"/>
  <c r="Y4511" i="34"/>
  <c r="Z4511" i="34"/>
  <c r="N4512" i="34"/>
  <c r="O4512" i="34"/>
  <c r="S4512" i="34"/>
  <c r="T4512" i="34"/>
  <c r="U4512" i="34"/>
  <c r="W4512" i="34"/>
  <c r="Y4512" i="34"/>
  <c r="Z4512" i="34"/>
  <c r="N4513" i="34"/>
  <c r="O4513" i="34"/>
  <c r="S4513" i="34"/>
  <c r="T4513" i="34"/>
  <c r="U4513" i="34"/>
  <c r="W4513" i="34"/>
  <c r="Y4513" i="34"/>
  <c r="Z4513" i="34"/>
  <c r="N4514" i="34"/>
  <c r="O4514" i="34"/>
  <c r="S4514" i="34"/>
  <c r="T4514" i="34"/>
  <c r="U4514" i="34"/>
  <c r="W4514" i="34"/>
  <c r="Y4514" i="34"/>
  <c r="Z4514" i="34"/>
  <c r="N4515" i="34"/>
  <c r="O4515" i="34"/>
  <c r="S4515" i="34"/>
  <c r="T4515" i="34"/>
  <c r="U4515" i="34"/>
  <c r="W4515" i="34"/>
  <c r="Y4515" i="34"/>
  <c r="Z4515" i="34"/>
  <c r="N4516" i="34"/>
  <c r="O4516" i="34"/>
  <c r="S4516" i="34"/>
  <c r="T4516" i="34"/>
  <c r="U4516" i="34"/>
  <c r="W4516" i="34"/>
  <c r="Y4516" i="34"/>
  <c r="Z4516" i="34"/>
  <c r="N4517" i="34"/>
  <c r="O4517" i="34"/>
  <c r="S4517" i="34"/>
  <c r="T4517" i="34"/>
  <c r="U4517" i="34"/>
  <c r="W4517" i="34"/>
  <c r="Y4517" i="34"/>
  <c r="Z4517" i="34"/>
  <c r="N4518" i="34"/>
  <c r="O4518" i="34"/>
  <c r="S4518" i="34"/>
  <c r="T4518" i="34"/>
  <c r="U4518" i="34"/>
  <c r="W4518" i="34"/>
  <c r="Y4518" i="34"/>
  <c r="Z4518" i="34"/>
  <c r="N4519" i="34"/>
  <c r="O4519" i="34"/>
  <c r="S4519" i="34"/>
  <c r="T4519" i="34"/>
  <c r="U4519" i="34"/>
  <c r="W4519" i="34"/>
  <c r="Y4519" i="34"/>
  <c r="Z4519" i="34"/>
  <c r="N4520" i="34"/>
  <c r="O4520" i="34"/>
  <c r="S4520" i="34"/>
  <c r="T4520" i="34"/>
  <c r="U4520" i="34"/>
  <c r="W4520" i="34"/>
  <c r="Y4520" i="34"/>
  <c r="Z4520" i="34"/>
  <c r="N4521" i="34"/>
  <c r="O4521" i="34"/>
  <c r="S4521" i="34"/>
  <c r="T4521" i="34"/>
  <c r="U4521" i="34"/>
  <c r="W4521" i="34"/>
  <c r="Y4521" i="34"/>
  <c r="Z4521" i="34"/>
  <c r="N4522" i="34"/>
  <c r="O4522" i="34"/>
  <c r="S4522" i="34"/>
  <c r="T4522" i="34"/>
  <c r="U4522" i="34"/>
  <c r="W4522" i="34"/>
  <c r="Y4522" i="34"/>
  <c r="Z4522" i="34"/>
  <c r="N4523" i="34"/>
  <c r="O4523" i="34"/>
  <c r="S4523" i="34"/>
  <c r="T4523" i="34"/>
  <c r="U4523" i="34"/>
  <c r="W4523" i="34"/>
  <c r="Y4523" i="34"/>
  <c r="Z4523" i="34"/>
  <c r="N4524" i="34"/>
  <c r="O4524" i="34"/>
  <c r="S4524" i="34"/>
  <c r="T4524" i="34"/>
  <c r="U4524" i="34"/>
  <c r="W4524" i="34"/>
  <c r="Y4524" i="34"/>
  <c r="Z4524" i="34"/>
  <c r="N4525" i="34"/>
  <c r="O4525" i="34"/>
  <c r="S4525" i="34"/>
  <c r="T4525" i="34"/>
  <c r="U4525" i="34"/>
  <c r="W4525" i="34"/>
  <c r="Y4525" i="34"/>
  <c r="Z4525" i="34"/>
  <c r="N4526" i="34"/>
  <c r="O4526" i="34"/>
  <c r="S4526" i="34"/>
  <c r="T4526" i="34"/>
  <c r="U4526" i="34"/>
  <c r="W4526" i="34"/>
  <c r="Y4526" i="34"/>
  <c r="Z4526" i="34"/>
  <c r="N4527" i="34"/>
  <c r="O4527" i="34"/>
  <c r="S4527" i="34"/>
  <c r="T4527" i="34"/>
  <c r="U4527" i="34"/>
  <c r="W4527" i="34"/>
  <c r="Y4527" i="34"/>
  <c r="Z4527" i="34"/>
  <c r="N4528" i="34"/>
  <c r="O4528" i="34"/>
  <c r="S4528" i="34"/>
  <c r="T4528" i="34"/>
  <c r="U4528" i="34"/>
  <c r="W4528" i="34"/>
  <c r="Y4528" i="34"/>
  <c r="Z4528" i="34"/>
  <c r="N4529" i="34"/>
  <c r="O4529" i="34"/>
  <c r="S4529" i="34"/>
  <c r="T4529" i="34"/>
  <c r="U4529" i="34"/>
  <c r="W4529" i="34"/>
  <c r="Y4529" i="34"/>
  <c r="Z4529" i="34"/>
  <c r="N4530" i="34"/>
  <c r="O4530" i="34"/>
  <c r="S4530" i="34"/>
  <c r="T4530" i="34"/>
  <c r="U4530" i="34"/>
  <c r="W4530" i="34"/>
  <c r="Y4530" i="34"/>
  <c r="Z4530" i="34"/>
  <c r="N4531" i="34"/>
  <c r="O4531" i="34"/>
  <c r="S4531" i="34"/>
  <c r="T4531" i="34"/>
  <c r="U4531" i="34"/>
  <c r="W4531" i="34"/>
  <c r="Y4531" i="34"/>
  <c r="Z4531" i="34"/>
  <c r="N4532" i="34"/>
  <c r="O4532" i="34"/>
  <c r="S4532" i="34"/>
  <c r="T4532" i="34"/>
  <c r="U4532" i="34"/>
  <c r="W4532" i="34"/>
  <c r="Y4532" i="34"/>
  <c r="Z4532" i="34"/>
  <c r="N4533" i="34"/>
  <c r="O4533" i="34"/>
  <c r="S4533" i="34"/>
  <c r="T4533" i="34"/>
  <c r="U4533" i="34"/>
  <c r="W4533" i="34"/>
  <c r="Y4533" i="34"/>
  <c r="Z4533" i="34"/>
  <c r="N4534" i="34"/>
  <c r="O4534" i="34"/>
  <c r="S4534" i="34"/>
  <c r="T4534" i="34"/>
  <c r="U4534" i="34"/>
  <c r="W4534" i="34"/>
  <c r="Y4534" i="34"/>
  <c r="Z4534" i="34"/>
  <c r="N4535" i="34"/>
  <c r="O4535" i="34"/>
  <c r="S4535" i="34"/>
  <c r="T4535" i="34"/>
  <c r="U4535" i="34"/>
  <c r="W4535" i="34"/>
  <c r="Y4535" i="34"/>
  <c r="Z4535" i="34"/>
  <c r="N4536" i="34"/>
  <c r="O4536" i="34"/>
  <c r="S4536" i="34"/>
  <c r="T4536" i="34"/>
  <c r="U4536" i="34"/>
  <c r="W4536" i="34"/>
  <c r="Y4536" i="34"/>
  <c r="Z4536" i="34"/>
  <c r="N4537" i="34"/>
  <c r="O4537" i="34"/>
  <c r="S4537" i="34"/>
  <c r="T4537" i="34"/>
  <c r="U4537" i="34"/>
  <c r="W4537" i="34"/>
  <c r="Y4537" i="34"/>
  <c r="Z4537" i="34"/>
  <c r="N4538" i="34"/>
  <c r="O4538" i="34"/>
  <c r="S4538" i="34"/>
  <c r="T4538" i="34"/>
  <c r="U4538" i="34"/>
  <c r="W4538" i="34"/>
  <c r="Y4538" i="34"/>
  <c r="Z4538" i="34"/>
  <c r="N4539" i="34"/>
  <c r="O4539" i="34"/>
  <c r="S4539" i="34"/>
  <c r="T4539" i="34"/>
  <c r="U4539" i="34"/>
  <c r="W4539" i="34"/>
  <c r="Y4539" i="34"/>
  <c r="Z4539" i="34"/>
  <c r="N4540" i="34"/>
  <c r="O4540" i="34"/>
  <c r="S4540" i="34"/>
  <c r="T4540" i="34"/>
  <c r="U4540" i="34"/>
  <c r="W4540" i="34"/>
  <c r="Y4540" i="34"/>
  <c r="Z4540" i="34"/>
  <c r="N4541" i="34"/>
  <c r="O4541" i="34"/>
  <c r="S4541" i="34"/>
  <c r="T4541" i="34"/>
  <c r="U4541" i="34"/>
  <c r="W4541" i="34"/>
  <c r="Y4541" i="34"/>
  <c r="Z4541" i="34"/>
  <c r="N4542" i="34"/>
  <c r="O4542" i="34"/>
  <c r="S4542" i="34"/>
  <c r="T4542" i="34"/>
  <c r="U4542" i="34"/>
  <c r="W4542" i="34"/>
  <c r="Y4542" i="34"/>
  <c r="Z4542" i="34"/>
  <c r="N4543" i="34"/>
  <c r="O4543" i="34"/>
  <c r="S4543" i="34"/>
  <c r="T4543" i="34"/>
  <c r="U4543" i="34"/>
  <c r="W4543" i="34"/>
  <c r="Y4543" i="34"/>
  <c r="Z4543" i="34"/>
  <c r="N4544" i="34"/>
  <c r="O4544" i="34"/>
  <c r="S4544" i="34"/>
  <c r="T4544" i="34"/>
  <c r="U4544" i="34"/>
  <c r="W4544" i="34"/>
  <c r="Y4544" i="34"/>
  <c r="Z4544" i="34"/>
  <c r="N4545" i="34"/>
  <c r="O4545" i="34"/>
  <c r="S4545" i="34"/>
  <c r="T4545" i="34"/>
  <c r="U4545" i="34"/>
  <c r="W4545" i="34"/>
  <c r="Y4545" i="34"/>
  <c r="Z4545" i="34"/>
  <c r="N4546" i="34"/>
  <c r="O4546" i="34"/>
  <c r="S4546" i="34"/>
  <c r="T4546" i="34"/>
  <c r="U4546" i="34"/>
  <c r="W4546" i="34"/>
  <c r="Y4546" i="34"/>
  <c r="Z4546" i="34"/>
  <c r="N4547" i="34"/>
  <c r="O4547" i="34"/>
  <c r="S4547" i="34"/>
  <c r="T4547" i="34"/>
  <c r="U4547" i="34"/>
  <c r="W4547" i="34"/>
  <c r="Y4547" i="34"/>
  <c r="Z4547" i="34"/>
  <c r="N4548" i="34"/>
  <c r="O4548" i="34"/>
  <c r="S4548" i="34"/>
  <c r="T4548" i="34"/>
  <c r="U4548" i="34"/>
  <c r="W4548" i="34"/>
  <c r="Y4548" i="34"/>
  <c r="Z4548" i="34"/>
  <c r="N4549" i="34"/>
  <c r="O4549" i="34"/>
  <c r="S4549" i="34"/>
  <c r="T4549" i="34"/>
  <c r="U4549" i="34"/>
  <c r="W4549" i="34"/>
  <c r="Y4549" i="34"/>
  <c r="Z4549" i="34"/>
  <c r="N4550" i="34"/>
  <c r="O4550" i="34"/>
  <c r="S4550" i="34"/>
  <c r="T4550" i="34"/>
  <c r="U4550" i="34"/>
  <c r="W4550" i="34"/>
  <c r="Y4550" i="34"/>
  <c r="Z4550" i="34"/>
  <c r="N4551" i="34"/>
  <c r="O4551" i="34"/>
  <c r="S4551" i="34"/>
  <c r="T4551" i="34"/>
  <c r="U4551" i="34"/>
  <c r="W4551" i="34"/>
  <c r="Y4551" i="34"/>
  <c r="Z4551" i="34"/>
  <c r="N4552" i="34"/>
  <c r="O4552" i="34"/>
  <c r="S4552" i="34"/>
  <c r="T4552" i="34"/>
  <c r="U4552" i="34"/>
  <c r="W4552" i="34"/>
  <c r="Y4552" i="34"/>
  <c r="Z4552" i="34"/>
  <c r="N4553" i="34"/>
  <c r="O4553" i="34"/>
  <c r="S4553" i="34"/>
  <c r="T4553" i="34"/>
  <c r="U4553" i="34"/>
  <c r="W4553" i="34"/>
  <c r="Y4553" i="34"/>
  <c r="Z4553" i="34"/>
  <c r="N4554" i="34"/>
  <c r="O4554" i="34"/>
  <c r="S4554" i="34"/>
  <c r="T4554" i="34"/>
  <c r="U4554" i="34"/>
  <c r="W4554" i="34"/>
  <c r="Y4554" i="34"/>
  <c r="Z4554" i="34"/>
  <c r="N4555" i="34"/>
  <c r="O4555" i="34"/>
  <c r="S4555" i="34"/>
  <c r="T4555" i="34"/>
  <c r="U4555" i="34"/>
  <c r="W4555" i="34"/>
  <c r="Y4555" i="34"/>
  <c r="Z4555" i="34"/>
  <c r="N4556" i="34"/>
  <c r="O4556" i="34"/>
  <c r="S4556" i="34"/>
  <c r="T4556" i="34"/>
  <c r="U4556" i="34"/>
  <c r="W4556" i="34"/>
  <c r="Y4556" i="34"/>
  <c r="Z4556" i="34"/>
  <c r="N4557" i="34"/>
  <c r="O4557" i="34"/>
  <c r="S4557" i="34"/>
  <c r="T4557" i="34"/>
  <c r="U4557" i="34"/>
  <c r="W4557" i="34"/>
  <c r="Y4557" i="34"/>
  <c r="Z4557" i="34"/>
  <c r="N4558" i="34"/>
  <c r="O4558" i="34"/>
  <c r="S4558" i="34"/>
  <c r="T4558" i="34"/>
  <c r="U4558" i="34"/>
  <c r="W4558" i="34"/>
  <c r="Y4558" i="34"/>
  <c r="Z4558" i="34"/>
  <c r="N4559" i="34"/>
  <c r="O4559" i="34"/>
  <c r="S4559" i="34"/>
  <c r="T4559" i="34"/>
  <c r="U4559" i="34"/>
  <c r="W4559" i="34"/>
  <c r="Y4559" i="34"/>
  <c r="Z4559" i="34"/>
  <c r="N4560" i="34"/>
  <c r="O4560" i="34"/>
  <c r="S4560" i="34"/>
  <c r="T4560" i="34"/>
  <c r="U4560" i="34"/>
  <c r="W4560" i="34"/>
  <c r="Y4560" i="34"/>
  <c r="Z4560" i="34"/>
  <c r="N4561" i="34"/>
  <c r="O4561" i="34"/>
  <c r="S4561" i="34"/>
  <c r="T4561" i="34"/>
  <c r="U4561" i="34"/>
  <c r="W4561" i="34"/>
  <c r="Y4561" i="34"/>
  <c r="Z4561" i="34"/>
  <c r="N4562" i="34"/>
  <c r="O4562" i="34"/>
  <c r="S4562" i="34"/>
  <c r="T4562" i="34"/>
  <c r="U4562" i="34"/>
  <c r="W4562" i="34"/>
  <c r="Y4562" i="34"/>
  <c r="Z4562" i="34"/>
  <c r="N4563" i="34"/>
  <c r="O4563" i="34"/>
  <c r="S4563" i="34"/>
  <c r="T4563" i="34"/>
  <c r="U4563" i="34"/>
  <c r="W4563" i="34"/>
  <c r="Y4563" i="34"/>
  <c r="Z4563" i="34"/>
  <c r="N4564" i="34"/>
  <c r="O4564" i="34"/>
  <c r="S4564" i="34"/>
  <c r="T4564" i="34"/>
  <c r="U4564" i="34"/>
  <c r="W4564" i="34"/>
  <c r="Y4564" i="34"/>
  <c r="Z4564" i="34"/>
  <c r="N4565" i="34"/>
  <c r="O4565" i="34"/>
  <c r="S4565" i="34"/>
  <c r="T4565" i="34"/>
  <c r="U4565" i="34"/>
  <c r="W4565" i="34"/>
  <c r="Y4565" i="34"/>
  <c r="Z4565" i="34"/>
  <c r="N4566" i="34"/>
  <c r="O4566" i="34"/>
  <c r="S4566" i="34"/>
  <c r="T4566" i="34"/>
  <c r="U4566" i="34"/>
  <c r="W4566" i="34"/>
  <c r="Y4566" i="34"/>
  <c r="Z4566" i="34"/>
  <c r="N4567" i="34"/>
  <c r="O4567" i="34"/>
  <c r="S4567" i="34"/>
  <c r="T4567" i="34"/>
  <c r="U4567" i="34"/>
  <c r="W4567" i="34"/>
  <c r="Y4567" i="34"/>
  <c r="Z4567" i="34"/>
  <c r="N4568" i="34"/>
  <c r="O4568" i="34"/>
  <c r="S4568" i="34"/>
  <c r="T4568" i="34"/>
  <c r="U4568" i="34"/>
  <c r="W4568" i="34"/>
  <c r="Y4568" i="34"/>
  <c r="Z4568" i="34"/>
  <c r="N4569" i="34"/>
  <c r="O4569" i="34"/>
  <c r="S4569" i="34"/>
  <c r="T4569" i="34"/>
  <c r="U4569" i="34"/>
  <c r="W4569" i="34"/>
  <c r="Y4569" i="34"/>
  <c r="Z4569" i="34"/>
  <c r="N4570" i="34"/>
  <c r="O4570" i="34"/>
  <c r="S4570" i="34"/>
  <c r="T4570" i="34"/>
  <c r="U4570" i="34"/>
  <c r="W4570" i="34"/>
  <c r="Y4570" i="34"/>
  <c r="Z4570" i="34"/>
  <c r="N4571" i="34"/>
  <c r="O4571" i="34"/>
  <c r="S4571" i="34"/>
  <c r="T4571" i="34"/>
  <c r="U4571" i="34"/>
  <c r="W4571" i="34"/>
  <c r="Y4571" i="34"/>
  <c r="Z4571" i="34"/>
  <c r="N4572" i="34"/>
  <c r="O4572" i="34"/>
  <c r="S4572" i="34"/>
  <c r="T4572" i="34"/>
  <c r="U4572" i="34"/>
  <c r="W4572" i="34"/>
  <c r="Y4572" i="34"/>
  <c r="Z4572" i="34"/>
  <c r="N4573" i="34"/>
  <c r="O4573" i="34"/>
  <c r="S4573" i="34"/>
  <c r="T4573" i="34"/>
  <c r="U4573" i="34"/>
  <c r="W4573" i="34"/>
  <c r="Y4573" i="34"/>
  <c r="Z4573" i="34"/>
  <c r="N4574" i="34"/>
  <c r="O4574" i="34"/>
  <c r="S4574" i="34"/>
  <c r="T4574" i="34"/>
  <c r="U4574" i="34"/>
  <c r="W4574" i="34"/>
  <c r="Y4574" i="34"/>
  <c r="Z4574" i="34"/>
  <c r="N4575" i="34"/>
  <c r="O4575" i="34"/>
  <c r="S4575" i="34"/>
  <c r="T4575" i="34"/>
  <c r="U4575" i="34"/>
  <c r="W4575" i="34"/>
  <c r="Y4575" i="34"/>
  <c r="Z4575" i="34"/>
  <c r="N4576" i="34"/>
  <c r="O4576" i="34"/>
  <c r="S4576" i="34"/>
  <c r="T4576" i="34"/>
  <c r="U4576" i="34"/>
  <c r="W4576" i="34"/>
  <c r="Y4576" i="34"/>
  <c r="Z4576" i="34"/>
  <c r="N4577" i="34"/>
  <c r="O4577" i="34"/>
  <c r="S4577" i="34"/>
  <c r="T4577" i="34"/>
  <c r="U4577" i="34"/>
  <c r="W4577" i="34"/>
  <c r="Y4577" i="34"/>
  <c r="Z4577" i="34"/>
  <c r="N4578" i="34"/>
  <c r="O4578" i="34"/>
  <c r="S4578" i="34"/>
  <c r="T4578" i="34"/>
  <c r="U4578" i="34"/>
  <c r="W4578" i="34"/>
  <c r="Y4578" i="34"/>
  <c r="Z4578" i="34"/>
  <c r="N4579" i="34"/>
  <c r="O4579" i="34"/>
  <c r="S4579" i="34"/>
  <c r="T4579" i="34"/>
  <c r="U4579" i="34"/>
  <c r="W4579" i="34"/>
  <c r="Y4579" i="34"/>
  <c r="Z4579" i="34"/>
  <c r="N4580" i="34"/>
  <c r="O4580" i="34"/>
  <c r="S4580" i="34"/>
  <c r="T4580" i="34"/>
  <c r="U4580" i="34"/>
  <c r="W4580" i="34"/>
  <c r="Y4580" i="34"/>
  <c r="Z4580" i="34"/>
  <c r="N4581" i="34"/>
  <c r="O4581" i="34"/>
  <c r="S4581" i="34"/>
  <c r="T4581" i="34"/>
  <c r="U4581" i="34"/>
  <c r="W4581" i="34"/>
  <c r="Y4581" i="34"/>
  <c r="Z4581" i="34"/>
  <c r="N4582" i="34"/>
  <c r="O4582" i="34"/>
  <c r="S4582" i="34"/>
  <c r="T4582" i="34"/>
  <c r="U4582" i="34"/>
  <c r="W4582" i="34"/>
  <c r="Y4582" i="34"/>
  <c r="Z4582" i="34"/>
  <c r="N4583" i="34"/>
  <c r="O4583" i="34"/>
  <c r="S4583" i="34"/>
  <c r="T4583" i="34"/>
  <c r="U4583" i="34"/>
  <c r="W4583" i="34"/>
  <c r="Y4583" i="34"/>
  <c r="Z4583" i="34"/>
  <c r="N4584" i="34"/>
  <c r="O4584" i="34"/>
  <c r="S4584" i="34"/>
  <c r="T4584" i="34"/>
  <c r="U4584" i="34"/>
  <c r="W4584" i="34"/>
  <c r="Y4584" i="34"/>
  <c r="Z4584" i="34"/>
  <c r="N4585" i="34"/>
  <c r="O4585" i="34"/>
  <c r="S4585" i="34"/>
  <c r="T4585" i="34"/>
  <c r="U4585" i="34"/>
  <c r="W4585" i="34"/>
  <c r="Y4585" i="34"/>
  <c r="Z4585" i="34"/>
  <c r="N4586" i="34"/>
  <c r="O4586" i="34"/>
  <c r="S4586" i="34"/>
  <c r="T4586" i="34"/>
  <c r="U4586" i="34"/>
  <c r="W4586" i="34"/>
  <c r="Y4586" i="34"/>
  <c r="Z4586" i="34"/>
  <c r="N4587" i="34"/>
  <c r="O4587" i="34"/>
  <c r="S4587" i="34"/>
  <c r="T4587" i="34"/>
  <c r="U4587" i="34"/>
  <c r="W4587" i="34"/>
  <c r="Y4587" i="34"/>
  <c r="Z4587" i="34"/>
  <c r="N4588" i="34"/>
  <c r="O4588" i="34"/>
  <c r="S4588" i="34"/>
  <c r="T4588" i="34"/>
  <c r="U4588" i="34"/>
  <c r="W4588" i="34"/>
  <c r="Y4588" i="34"/>
  <c r="Z4588" i="34"/>
  <c r="N4589" i="34"/>
  <c r="O4589" i="34"/>
  <c r="S4589" i="34"/>
  <c r="T4589" i="34"/>
  <c r="U4589" i="34"/>
  <c r="W4589" i="34"/>
  <c r="Y4589" i="34"/>
  <c r="Z4589" i="34"/>
  <c r="N4590" i="34"/>
  <c r="O4590" i="34"/>
  <c r="S4590" i="34"/>
  <c r="T4590" i="34"/>
  <c r="U4590" i="34"/>
  <c r="W4590" i="34"/>
  <c r="Y4590" i="34"/>
  <c r="Z4590" i="34"/>
  <c r="N4591" i="34"/>
  <c r="O4591" i="34"/>
  <c r="S4591" i="34"/>
  <c r="T4591" i="34"/>
  <c r="U4591" i="34"/>
  <c r="W4591" i="34"/>
  <c r="Y4591" i="34"/>
  <c r="Z4591" i="34"/>
  <c r="N4592" i="34"/>
  <c r="O4592" i="34"/>
  <c r="S4592" i="34"/>
  <c r="T4592" i="34"/>
  <c r="U4592" i="34"/>
  <c r="W4592" i="34"/>
  <c r="Y4592" i="34"/>
  <c r="Z4592" i="34"/>
  <c r="N4593" i="34"/>
  <c r="O4593" i="34"/>
  <c r="S4593" i="34"/>
  <c r="T4593" i="34"/>
  <c r="U4593" i="34"/>
  <c r="W4593" i="34"/>
  <c r="Y4593" i="34"/>
  <c r="Z4593" i="34"/>
  <c r="N4594" i="34"/>
  <c r="O4594" i="34"/>
  <c r="S4594" i="34"/>
  <c r="T4594" i="34"/>
  <c r="U4594" i="34"/>
  <c r="W4594" i="34"/>
  <c r="Y4594" i="34"/>
  <c r="Z4594" i="34"/>
  <c r="N4595" i="34"/>
  <c r="O4595" i="34"/>
  <c r="S4595" i="34"/>
  <c r="T4595" i="34"/>
  <c r="U4595" i="34"/>
  <c r="W4595" i="34"/>
  <c r="Y4595" i="34"/>
  <c r="Z4595" i="34"/>
  <c r="N4596" i="34"/>
  <c r="O4596" i="34"/>
  <c r="S4596" i="34"/>
  <c r="T4596" i="34"/>
  <c r="U4596" i="34"/>
  <c r="W4596" i="34"/>
  <c r="Y4596" i="34"/>
  <c r="Z4596" i="34"/>
  <c r="N4597" i="34"/>
  <c r="O4597" i="34"/>
  <c r="S4597" i="34"/>
  <c r="T4597" i="34"/>
  <c r="U4597" i="34"/>
  <c r="W4597" i="34"/>
  <c r="Y4597" i="34"/>
  <c r="Z4597" i="34"/>
  <c r="N4598" i="34"/>
  <c r="O4598" i="34"/>
  <c r="S4598" i="34"/>
  <c r="T4598" i="34"/>
  <c r="U4598" i="34"/>
  <c r="W4598" i="34"/>
  <c r="Y4598" i="34"/>
  <c r="Z4598" i="34"/>
  <c r="N4599" i="34"/>
  <c r="O4599" i="34"/>
  <c r="S4599" i="34"/>
  <c r="T4599" i="34"/>
  <c r="U4599" i="34"/>
  <c r="W4599" i="34"/>
  <c r="Y4599" i="34"/>
  <c r="Z4599" i="34"/>
  <c r="N4600" i="34"/>
  <c r="O4600" i="34"/>
  <c r="S4600" i="34"/>
  <c r="T4600" i="34"/>
  <c r="U4600" i="34"/>
  <c r="W4600" i="34"/>
  <c r="Y4600" i="34"/>
  <c r="Z4600" i="34"/>
  <c r="N4601" i="34"/>
  <c r="O4601" i="34"/>
  <c r="S4601" i="34"/>
  <c r="T4601" i="34"/>
  <c r="U4601" i="34"/>
  <c r="W4601" i="34"/>
  <c r="Y4601" i="34"/>
  <c r="Z4601" i="34"/>
  <c r="N4602" i="34"/>
  <c r="O4602" i="34"/>
  <c r="S4602" i="34"/>
  <c r="T4602" i="34"/>
  <c r="U4602" i="34"/>
  <c r="W4602" i="34"/>
  <c r="Y4602" i="34"/>
  <c r="Z4602" i="34"/>
  <c r="N4603" i="34"/>
  <c r="O4603" i="34"/>
  <c r="S4603" i="34"/>
  <c r="T4603" i="34"/>
  <c r="U4603" i="34"/>
  <c r="W4603" i="34"/>
  <c r="Y4603" i="34"/>
  <c r="Z4603" i="34"/>
  <c r="N4604" i="34"/>
  <c r="O4604" i="34"/>
  <c r="S4604" i="34"/>
  <c r="T4604" i="34"/>
  <c r="U4604" i="34"/>
  <c r="W4604" i="34"/>
  <c r="Y4604" i="34"/>
  <c r="Z4604" i="34"/>
  <c r="N4605" i="34"/>
  <c r="O4605" i="34"/>
  <c r="S4605" i="34"/>
  <c r="T4605" i="34"/>
  <c r="U4605" i="34"/>
  <c r="W4605" i="34"/>
  <c r="Y4605" i="34"/>
  <c r="Z4605" i="34"/>
  <c r="N4606" i="34"/>
  <c r="O4606" i="34"/>
  <c r="S4606" i="34"/>
  <c r="T4606" i="34"/>
  <c r="U4606" i="34"/>
  <c r="W4606" i="34"/>
  <c r="Y4606" i="34"/>
  <c r="Z4606" i="34"/>
  <c r="N4607" i="34"/>
  <c r="O4607" i="34"/>
  <c r="S4607" i="34"/>
  <c r="T4607" i="34"/>
  <c r="U4607" i="34"/>
  <c r="W4607" i="34"/>
  <c r="Y4607" i="34"/>
  <c r="Z4607" i="34"/>
  <c r="N4608" i="34"/>
  <c r="O4608" i="34"/>
  <c r="S4608" i="34"/>
  <c r="T4608" i="34"/>
  <c r="U4608" i="34"/>
  <c r="W4608" i="34"/>
  <c r="Y4608" i="34"/>
  <c r="Z4608" i="34"/>
  <c r="N4609" i="34"/>
  <c r="O4609" i="34"/>
  <c r="S4609" i="34"/>
  <c r="T4609" i="34"/>
  <c r="U4609" i="34"/>
  <c r="W4609" i="34"/>
  <c r="Y4609" i="34"/>
  <c r="Z4609" i="34"/>
  <c r="N4610" i="34"/>
  <c r="O4610" i="34"/>
  <c r="S4610" i="34"/>
  <c r="T4610" i="34"/>
  <c r="U4610" i="34"/>
  <c r="W4610" i="34"/>
  <c r="Y4610" i="34"/>
  <c r="Z4610" i="34"/>
  <c r="N4611" i="34"/>
  <c r="O4611" i="34"/>
  <c r="S4611" i="34"/>
  <c r="T4611" i="34"/>
  <c r="U4611" i="34"/>
  <c r="W4611" i="34"/>
  <c r="Y4611" i="34"/>
  <c r="Z4611" i="34"/>
  <c r="N4612" i="34"/>
  <c r="O4612" i="34"/>
  <c r="S4612" i="34"/>
  <c r="T4612" i="34"/>
  <c r="U4612" i="34"/>
  <c r="W4612" i="34"/>
  <c r="Y4612" i="34"/>
  <c r="Z4612" i="34"/>
  <c r="N4613" i="34"/>
  <c r="O4613" i="34"/>
  <c r="S4613" i="34"/>
  <c r="T4613" i="34"/>
  <c r="U4613" i="34"/>
  <c r="W4613" i="34"/>
  <c r="Y4613" i="34"/>
  <c r="Z4613" i="34"/>
  <c r="N4614" i="34"/>
  <c r="O4614" i="34"/>
  <c r="S4614" i="34"/>
  <c r="T4614" i="34"/>
  <c r="U4614" i="34"/>
  <c r="W4614" i="34"/>
  <c r="Y4614" i="34"/>
  <c r="Z4614" i="34"/>
  <c r="N4615" i="34"/>
  <c r="O4615" i="34"/>
  <c r="S4615" i="34"/>
  <c r="T4615" i="34"/>
  <c r="U4615" i="34"/>
  <c r="W4615" i="34"/>
  <c r="Y4615" i="34"/>
  <c r="Z4615" i="34"/>
  <c r="N4616" i="34"/>
  <c r="O4616" i="34"/>
  <c r="S4616" i="34"/>
  <c r="T4616" i="34"/>
  <c r="U4616" i="34"/>
  <c r="W4616" i="34"/>
  <c r="Y4616" i="34"/>
  <c r="Z4616" i="34"/>
  <c r="N4617" i="34"/>
  <c r="O4617" i="34"/>
  <c r="S4617" i="34"/>
  <c r="T4617" i="34"/>
  <c r="U4617" i="34"/>
  <c r="W4617" i="34"/>
  <c r="Y4617" i="34"/>
  <c r="Z4617" i="34"/>
  <c r="N4618" i="34"/>
  <c r="O4618" i="34"/>
  <c r="S4618" i="34"/>
  <c r="T4618" i="34"/>
  <c r="U4618" i="34"/>
  <c r="W4618" i="34"/>
  <c r="Y4618" i="34"/>
  <c r="Z4618" i="34"/>
  <c r="N4619" i="34"/>
  <c r="O4619" i="34"/>
  <c r="S4619" i="34"/>
  <c r="T4619" i="34"/>
  <c r="U4619" i="34"/>
  <c r="W4619" i="34"/>
  <c r="Y4619" i="34"/>
  <c r="Z4619" i="34"/>
  <c r="N4620" i="34"/>
  <c r="O4620" i="34"/>
  <c r="S4620" i="34"/>
  <c r="T4620" i="34"/>
  <c r="U4620" i="34"/>
  <c r="W4620" i="34"/>
  <c r="Y4620" i="34"/>
  <c r="Z4620" i="34"/>
  <c r="N4621" i="34"/>
  <c r="O4621" i="34"/>
  <c r="S4621" i="34"/>
  <c r="T4621" i="34"/>
  <c r="U4621" i="34"/>
  <c r="W4621" i="34"/>
  <c r="Y4621" i="34"/>
  <c r="Z4621" i="34"/>
  <c r="N4622" i="34"/>
  <c r="O4622" i="34"/>
  <c r="S4622" i="34"/>
  <c r="T4622" i="34"/>
  <c r="U4622" i="34"/>
  <c r="W4622" i="34"/>
  <c r="Y4622" i="34"/>
  <c r="Z4622" i="34"/>
  <c r="N4623" i="34"/>
  <c r="O4623" i="34"/>
  <c r="S4623" i="34"/>
  <c r="T4623" i="34"/>
  <c r="U4623" i="34"/>
  <c r="W4623" i="34"/>
  <c r="Y4623" i="34"/>
  <c r="Z4623" i="34"/>
  <c r="N4624" i="34"/>
  <c r="O4624" i="34"/>
  <c r="S4624" i="34"/>
  <c r="T4624" i="34"/>
  <c r="U4624" i="34"/>
  <c r="W4624" i="34"/>
  <c r="Y4624" i="34"/>
  <c r="Z4624" i="34"/>
  <c r="N4625" i="34"/>
  <c r="O4625" i="34"/>
  <c r="S4625" i="34"/>
  <c r="T4625" i="34"/>
  <c r="U4625" i="34"/>
  <c r="W4625" i="34"/>
  <c r="Y4625" i="34"/>
  <c r="Z4625" i="34"/>
  <c r="N4626" i="34"/>
  <c r="O4626" i="34"/>
  <c r="S4626" i="34"/>
  <c r="T4626" i="34"/>
  <c r="U4626" i="34"/>
  <c r="W4626" i="34"/>
  <c r="Y4626" i="34"/>
  <c r="Z4626" i="34"/>
  <c r="N4627" i="34"/>
  <c r="O4627" i="34"/>
  <c r="S4627" i="34"/>
  <c r="T4627" i="34"/>
  <c r="U4627" i="34"/>
  <c r="W4627" i="34"/>
  <c r="Y4627" i="34"/>
  <c r="Z4627" i="34"/>
  <c r="N4628" i="34"/>
  <c r="O4628" i="34"/>
  <c r="S4628" i="34"/>
  <c r="T4628" i="34"/>
  <c r="U4628" i="34"/>
  <c r="W4628" i="34"/>
  <c r="Y4628" i="34"/>
  <c r="Z4628" i="34"/>
  <c r="N4629" i="34"/>
  <c r="O4629" i="34"/>
  <c r="S4629" i="34"/>
  <c r="T4629" i="34"/>
  <c r="U4629" i="34"/>
  <c r="W4629" i="34"/>
  <c r="Y4629" i="34"/>
  <c r="Z4629" i="34"/>
  <c r="N4630" i="34"/>
  <c r="O4630" i="34"/>
  <c r="S4630" i="34"/>
  <c r="T4630" i="34"/>
  <c r="U4630" i="34"/>
  <c r="W4630" i="34"/>
  <c r="Y4630" i="34"/>
  <c r="Z4630" i="34"/>
  <c r="N4631" i="34"/>
  <c r="O4631" i="34"/>
  <c r="S4631" i="34"/>
  <c r="T4631" i="34"/>
  <c r="U4631" i="34"/>
  <c r="W4631" i="34"/>
  <c r="Y4631" i="34"/>
  <c r="Z4631" i="34"/>
  <c r="N4632" i="34"/>
  <c r="O4632" i="34"/>
  <c r="S4632" i="34"/>
  <c r="T4632" i="34"/>
  <c r="U4632" i="34"/>
  <c r="W4632" i="34"/>
  <c r="Y4632" i="34"/>
  <c r="Z4632" i="34"/>
  <c r="N4633" i="34"/>
  <c r="O4633" i="34"/>
  <c r="S4633" i="34"/>
  <c r="T4633" i="34"/>
  <c r="U4633" i="34"/>
  <c r="W4633" i="34"/>
  <c r="Y4633" i="34"/>
  <c r="Z4633" i="34"/>
  <c r="N4634" i="34"/>
  <c r="O4634" i="34"/>
  <c r="S4634" i="34"/>
  <c r="T4634" i="34"/>
  <c r="U4634" i="34"/>
  <c r="W4634" i="34"/>
  <c r="Y4634" i="34"/>
  <c r="Z4634" i="34"/>
  <c r="N4635" i="34"/>
  <c r="O4635" i="34"/>
  <c r="S4635" i="34"/>
  <c r="T4635" i="34"/>
  <c r="U4635" i="34"/>
  <c r="W4635" i="34"/>
  <c r="Y4635" i="34"/>
  <c r="Z4635" i="34"/>
  <c r="N4636" i="34"/>
  <c r="O4636" i="34"/>
  <c r="S4636" i="34"/>
  <c r="T4636" i="34"/>
  <c r="U4636" i="34"/>
  <c r="W4636" i="34"/>
  <c r="Y4636" i="34"/>
  <c r="Z4636" i="34"/>
  <c r="N4637" i="34"/>
  <c r="O4637" i="34"/>
  <c r="S4637" i="34"/>
  <c r="T4637" i="34"/>
  <c r="U4637" i="34"/>
  <c r="W4637" i="34"/>
  <c r="Y4637" i="34"/>
  <c r="Z4637" i="34"/>
  <c r="N4638" i="34"/>
  <c r="O4638" i="34"/>
  <c r="S4638" i="34"/>
  <c r="T4638" i="34"/>
  <c r="U4638" i="34"/>
  <c r="W4638" i="34"/>
  <c r="Y4638" i="34"/>
  <c r="Z4638" i="34"/>
  <c r="N4639" i="34"/>
  <c r="O4639" i="34"/>
  <c r="S4639" i="34"/>
  <c r="T4639" i="34"/>
  <c r="U4639" i="34"/>
  <c r="W4639" i="34"/>
  <c r="Y4639" i="34"/>
  <c r="Z4639" i="34"/>
  <c r="N4640" i="34"/>
  <c r="O4640" i="34"/>
  <c r="S4640" i="34"/>
  <c r="T4640" i="34"/>
  <c r="U4640" i="34"/>
  <c r="W4640" i="34"/>
  <c r="Y4640" i="34"/>
  <c r="Z4640" i="34"/>
  <c r="N4641" i="34"/>
  <c r="O4641" i="34"/>
  <c r="S4641" i="34"/>
  <c r="T4641" i="34"/>
  <c r="U4641" i="34"/>
  <c r="W4641" i="34"/>
  <c r="Y4641" i="34"/>
  <c r="Z4641" i="34"/>
  <c r="N4642" i="34"/>
  <c r="O4642" i="34"/>
  <c r="S4642" i="34"/>
  <c r="T4642" i="34"/>
  <c r="U4642" i="34"/>
  <c r="W4642" i="34"/>
  <c r="Y4642" i="34"/>
  <c r="Z4642" i="34"/>
  <c r="N4643" i="34"/>
  <c r="O4643" i="34"/>
  <c r="S4643" i="34"/>
  <c r="T4643" i="34"/>
  <c r="U4643" i="34"/>
  <c r="W4643" i="34"/>
  <c r="Y4643" i="34"/>
  <c r="Z4643" i="34"/>
  <c r="N4644" i="34"/>
  <c r="O4644" i="34"/>
  <c r="S4644" i="34"/>
  <c r="T4644" i="34"/>
  <c r="U4644" i="34"/>
  <c r="W4644" i="34"/>
  <c r="Y4644" i="34"/>
  <c r="Z4644" i="34"/>
  <c r="N4645" i="34"/>
  <c r="O4645" i="34"/>
  <c r="S4645" i="34"/>
  <c r="T4645" i="34"/>
  <c r="U4645" i="34"/>
  <c r="W4645" i="34"/>
  <c r="Y4645" i="34"/>
  <c r="Z4645" i="34"/>
  <c r="N4646" i="34"/>
  <c r="O4646" i="34"/>
  <c r="S4646" i="34"/>
  <c r="T4646" i="34"/>
  <c r="U4646" i="34"/>
  <c r="W4646" i="34"/>
  <c r="Y4646" i="34"/>
  <c r="Z4646" i="34"/>
  <c r="N4647" i="34"/>
  <c r="O4647" i="34"/>
  <c r="S4647" i="34"/>
  <c r="T4647" i="34"/>
  <c r="U4647" i="34"/>
  <c r="W4647" i="34"/>
  <c r="Y4647" i="34"/>
  <c r="Z4647" i="34"/>
  <c r="N4648" i="34"/>
  <c r="O4648" i="34"/>
  <c r="S4648" i="34"/>
  <c r="T4648" i="34"/>
  <c r="U4648" i="34"/>
  <c r="W4648" i="34"/>
  <c r="Y4648" i="34"/>
  <c r="Z4648" i="34"/>
  <c r="N4649" i="34"/>
  <c r="O4649" i="34"/>
  <c r="S4649" i="34"/>
  <c r="T4649" i="34"/>
  <c r="U4649" i="34"/>
  <c r="W4649" i="34"/>
  <c r="Y4649" i="34"/>
  <c r="Z4649" i="34"/>
  <c r="N4650" i="34"/>
  <c r="O4650" i="34"/>
  <c r="S4650" i="34"/>
  <c r="T4650" i="34"/>
  <c r="U4650" i="34"/>
  <c r="W4650" i="34"/>
  <c r="Y4650" i="34"/>
  <c r="Z4650" i="34"/>
  <c r="N4651" i="34"/>
  <c r="O4651" i="34"/>
  <c r="S4651" i="34"/>
  <c r="T4651" i="34"/>
  <c r="U4651" i="34"/>
  <c r="W4651" i="34"/>
  <c r="Y4651" i="34"/>
  <c r="Z4651" i="34"/>
  <c r="N4652" i="34"/>
  <c r="O4652" i="34"/>
  <c r="S4652" i="34"/>
  <c r="T4652" i="34"/>
  <c r="U4652" i="34"/>
  <c r="W4652" i="34"/>
  <c r="Y4652" i="34"/>
  <c r="Z4652" i="34"/>
  <c r="N4653" i="34"/>
  <c r="O4653" i="34"/>
  <c r="S4653" i="34"/>
  <c r="T4653" i="34"/>
  <c r="U4653" i="34"/>
  <c r="W4653" i="34"/>
  <c r="Y4653" i="34"/>
  <c r="Z4653" i="34"/>
  <c r="N4654" i="34"/>
  <c r="O4654" i="34"/>
  <c r="S4654" i="34"/>
  <c r="T4654" i="34"/>
  <c r="U4654" i="34"/>
  <c r="W4654" i="34"/>
  <c r="Y4654" i="34"/>
  <c r="Z4654" i="34"/>
  <c r="N4655" i="34"/>
  <c r="O4655" i="34"/>
  <c r="S4655" i="34"/>
  <c r="T4655" i="34"/>
  <c r="U4655" i="34"/>
  <c r="W4655" i="34"/>
  <c r="Y4655" i="34"/>
  <c r="Z4655" i="34"/>
  <c r="N4656" i="34"/>
  <c r="O4656" i="34"/>
  <c r="S4656" i="34"/>
  <c r="T4656" i="34"/>
  <c r="U4656" i="34"/>
  <c r="W4656" i="34"/>
  <c r="Y4656" i="34"/>
  <c r="Z4656" i="34"/>
  <c r="N4657" i="34"/>
  <c r="O4657" i="34"/>
  <c r="S4657" i="34"/>
  <c r="T4657" i="34"/>
  <c r="U4657" i="34"/>
  <c r="W4657" i="34"/>
  <c r="Y4657" i="34"/>
  <c r="Z4657" i="34"/>
  <c r="N4658" i="34"/>
  <c r="O4658" i="34"/>
  <c r="S4658" i="34"/>
  <c r="T4658" i="34"/>
  <c r="U4658" i="34"/>
  <c r="W4658" i="34"/>
  <c r="Y4658" i="34"/>
  <c r="Z4658" i="34"/>
  <c r="N4659" i="34"/>
  <c r="O4659" i="34"/>
  <c r="S4659" i="34"/>
  <c r="T4659" i="34"/>
  <c r="U4659" i="34"/>
  <c r="W4659" i="34"/>
  <c r="Y4659" i="34"/>
  <c r="Z4659" i="34"/>
  <c r="N4660" i="34"/>
  <c r="O4660" i="34"/>
  <c r="S4660" i="34"/>
  <c r="T4660" i="34"/>
  <c r="U4660" i="34"/>
  <c r="W4660" i="34"/>
  <c r="Y4660" i="34"/>
  <c r="Z4660" i="34"/>
  <c r="N4661" i="34"/>
  <c r="O4661" i="34"/>
  <c r="S4661" i="34"/>
  <c r="T4661" i="34"/>
  <c r="U4661" i="34"/>
  <c r="W4661" i="34"/>
  <c r="Y4661" i="34"/>
  <c r="Z4661" i="34"/>
  <c r="N4662" i="34"/>
  <c r="O4662" i="34"/>
  <c r="S4662" i="34"/>
  <c r="T4662" i="34"/>
  <c r="U4662" i="34"/>
  <c r="W4662" i="34"/>
  <c r="Y4662" i="34"/>
  <c r="Z4662" i="34"/>
  <c r="N4663" i="34"/>
  <c r="O4663" i="34"/>
  <c r="S4663" i="34"/>
  <c r="T4663" i="34"/>
  <c r="U4663" i="34"/>
  <c r="W4663" i="34"/>
  <c r="Y4663" i="34"/>
  <c r="Z4663" i="34"/>
  <c r="N4664" i="34"/>
  <c r="O4664" i="34"/>
  <c r="S4664" i="34"/>
  <c r="T4664" i="34"/>
  <c r="U4664" i="34"/>
  <c r="W4664" i="34"/>
  <c r="Y4664" i="34"/>
  <c r="Z4664" i="34"/>
  <c r="N4665" i="34"/>
  <c r="O4665" i="34"/>
  <c r="S4665" i="34"/>
  <c r="T4665" i="34"/>
  <c r="U4665" i="34"/>
  <c r="W4665" i="34"/>
  <c r="Y4665" i="34"/>
  <c r="Z4665" i="34"/>
  <c r="N4666" i="34"/>
  <c r="O4666" i="34"/>
  <c r="S4666" i="34"/>
  <c r="T4666" i="34"/>
  <c r="U4666" i="34"/>
  <c r="W4666" i="34"/>
  <c r="Y4666" i="34"/>
  <c r="Z4666" i="34"/>
  <c r="N4667" i="34"/>
  <c r="O4667" i="34"/>
  <c r="S4667" i="34"/>
  <c r="T4667" i="34"/>
  <c r="U4667" i="34"/>
  <c r="W4667" i="34"/>
  <c r="Y4667" i="34"/>
  <c r="Z4667" i="34"/>
  <c r="N4668" i="34"/>
  <c r="O4668" i="34"/>
  <c r="S4668" i="34"/>
  <c r="T4668" i="34"/>
  <c r="U4668" i="34"/>
  <c r="W4668" i="34"/>
  <c r="Y4668" i="34"/>
  <c r="Z4668" i="34"/>
  <c r="N4669" i="34"/>
  <c r="O4669" i="34"/>
  <c r="S4669" i="34"/>
  <c r="T4669" i="34"/>
  <c r="U4669" i="34"/>
  <c r="W4669" i="34"/>
  <c r="Y4669" i="34"/>
  <c r="Z4669" i="34"/>
  <c r="N4670" i="34"/>
  <c r="O4670" i="34"/>
  <c r="S4670" i="34"/>
  <c r="T4670" i="34"/>
  <c r="U4670" i="34"/>
  <c r="W4670" i="34"/>
  <c r="Y4670" i="34"/>
  <c r="Z4670" i="34"/>
  <c r="N4671" i="34"/>
  <c r="O4671" i="34"/>
  <c r="S4671" i="34"/>
  <c r="T4671" i="34"/>
  <c r="U4671" i="34"/>
  <c r="W4671" i="34"/>
  <c r="Y4671" i="34"/>
  <c r="Z4671" i="34"/>
  <c r="N4672" i="34"/>
  <c r="O4672" i="34"/>
  <c r="S4672" i="34"/>
  <c r="T4672" i="34"/>
  <c r="U4672" i="34"/>
  <c r="W4672" i="34"/>
  <c r="Y4672" i="34"/>
  <c r="Z4672" i="34"/>
  <c r="N4673" i="34"/>
  <c r="O4673" i="34"/>
  <c r="S4673" i="34"/>
  <c r="T4673" i="34"/>
  <c r="U4673" i="34"/>
  <c r="W4673" i="34"/>
  <c r="Y4673" i="34"/>
  <c r="Z4673" i="34"/>
  <c r="N4674" i="34"/>
  <c r="O4674" i="34"/>
  <c r="S4674" i="34"/>
  <c r="T4674" i="34"/>
  <c r="U4674" i="34"/>
  <c r="W4674" i="34"/>
  <c r="Y4674" i="34"/>
  <c r="Z4674" i="34"/>
  <c r="N4675" i="34"/>
  <c r="O4675" i="34"/>
  <c r="S4675" i="34"/>
  <c r="T4675" i="34"/>
  <c r="U4675" i="34"/>
  <c r="W4675" i="34"/>
  <c r="Y4675" i="34"/>
  <c r="Z4675" i="34"/>
  <c r="N4676" i="34"/>
  <c r="O4676" i="34"/>
  <c r="S4676" i="34"/>
  <c r="T4676" i="34"/>
  <c r="U4676" i="34"/>
  <c r="W4676" i="34"/>
  <c r="Y4676" i="34"/>
  <c r="Z4676" i="34"/>
  <c r="N4677" i="34"/>
  <c r="O4677" i="34"/>
  <c r="S4677" i="34"/>
  <c r="T4677" i="34"/>
  <c r="U4677" i="34"/>
  <c r="W4677" i="34"/>
  <c r="Y4677" i="34"/>
  <c r="Z4677" i="34"/>
  <c r="N4678" i="34"/>
  <c r="O4678" i="34"/>
  <c r="S4678" i="34"/>
  <c r="T4678" i="34"/>
  <c r="U4678" i="34"/>
  <c r="W4678" i="34"/>
  <c r="Y4678" i="34"/>
  <c r="Z4678" i="34"/>
  <c r="N4679" i="34"/>
  <c r="O4679" i="34"/>
  <c r="S4679" i="34"/>
  <c r="T4679" i="34"/>
  <c r="U4679" i="34"/>
  <c r="W4679" i="34"/>
  <c r="Y4679" i="34"/>
  <c r="Z4679" i="34"/>
  <c r="N4680" i="34"/>
  <c r="O4680" i="34"/>
  <c r="S4680" i="34"/>
  <c r="T4680" i="34"/>
  <c r="U4680" i="34"/>
  <c r="W4680" i="34"/>
  <c r="Y4680" i="34"/>
  <c r="Z4680" i="34"/>
  <c r="N4681" i="34"/>
  <c r="O4681" i="34"/>
  <c r="S4681" i="34"/>
  <c r="T4681" i="34"/>
  <c r="U4681" i="34"/>
  <c r="W4681" i="34"/>
  <c r="Y4681" i="34"/>
  <c r="Z4681" i="34"/>
  <c r="N4682" i="34"/>
  <c r="O4682" i="34"/>
  <c r="S4682" i="34"/>
  <c r="T4682" i="34"/>
  <c r="U4682" i="34"/>
  <c r="W4682" i="34"/>
  <c r="Y4682" i="34"/>
  <c r="Z4682" i="34"/>
  <c r="N4683" i="34"/>
  <c r="O4683" i="34"/>
  <c r="S4683" i="34"/>
  <c r="T4683" i="34"/>
  <c r="U4683" i="34"/>
  <c r="W4683" i="34"/>
  <c r="Y4683" i="34"/>
  <c r="Z4683" i="34"/>
  <c r="N4684" i="34"/>
  <c r="O4684" i="34"/>
  <c r="S4684" i="34"/>
  <c r="T4684" i="34"/>
  <c r="U4684" i="34"/>
  <c r="W4684" i="34"/>
  <c r="Y4684" i="34"/>
  <c r="Z4684" i="34"/>
  <c r="N4685" i="34"/>
  <c r="O4685" i="34"/>
  <c r="S4685" i="34"/>
  <c r="T4685" i="34"/>
  <c r="U4685" i="34"/>
  <c r="W4685" i="34"/>
  <c r="Y4685" i="34"/>
  <c r="Z4685" i="34"/>
  <c r="N4686" i="34"/>
  <c r="O4686" i="34"/>
  <c r="S4686" i="34"/>
  <c r="T4686" i="34"/>
  <c r="U4686" i="34"/>
  <c r="W4686" i="34"/>
  <c r="Y4686" i="34"/>
  <c r="Z4686" i="34"/>
  <c r="N4687" i="34"/>
  <c r="O4687" i="34"/>
  <c r="S4687" i="34"/>
  <c r="T4687" i="34"/>
  <c r="U4687" i="34"/>
  <c r="W4687" i="34"/>
  <c r="Y4687" i="34"/>
  <c r="Z4687" i="34"/>
  <c r="N4688" i="34"/>
  <c r="O4688" i="34"/>
  <c r="S4688" i="34"/>
  <c r="T4688" i="34"/>
  <c r="U4688" i="34"/>
  <c r="W4688" i="34"/>
  <c r="Y4688" i="34"/>
  <c r="Z4688" i="34"/>
  <c r="N4689" i="34"/>
  <c r="O4689" i="34"/>
  <c r="S4689" i="34"/>
  <c r="T4689" i="34"/>
  <c r="U4689" i="34"/>
  <c r="W4689" i="34"/>
  <c r="Y4689" i="34"/>
  <c r="Z4689" i="34"/>
  <c r="N4690" i="34"/>
  <c r="O4690" i="34"/>
  <c r="S4690" i="34"/>
  <c r="T4690" i="34"/>
  <c r="U4690" i="34"/>
  <c r="W4690" i="34"/>
  <c r="Y4690" i="34"/>
  <c r="Z4690" i="34"/>
  <c r="N4691" i="34"/>
  <c r="O4691" i="34"/>
  <c r="S4691" i="34"/>
  <c r="T4691" i="34"/>
  <c r="U4691" i="34"/>
  <c r="W4691" i="34"/>
  <c r="Y4691" i="34"/>
  <c r="Z4691" i="34"/>
  <c r="N4692" i="34"/>
  <c r="O4692" i="34"/>
  <c r="S4692" i="34"/>
  <c r="T4692" i="34"/>
  <c r="U4692" i="34"/>
  <c r="W4692" i="34"/>
  <c r="Y4692" i="34"/>
  <c r="Z4692" i="34"/>
  <c r="N4693" i="34"/>
  <c r="O4693" i="34"/>
  <c r="S4693" i="34"/>
  <c r="T4693" i="34"/>
  <c r="U4693" i="34"/>
  <c r="W4693" i="34"/>
  <c r="Y4693" i="34"/>
  <c r="Z4693" i="34"/>
  <c r="N4694" i="34"/>
  <c r="O4694" i="34"/>
  <c r="S4694" i="34"/>
  <c r="T4694" i="34"/>
  <c r="U4694" i="34"/>
  <c r="W4694" i="34"/>
  <c r="Y4694" i="34"/>
  <c r="Z4694" i="34"/>
  <c r="N4695" i="34"/>
  <c r="O4695" i="34"/>
  <c r="S4695" i="34"/>
  <c r="T4695" i="34"/>
  <c r="U4695" i="34"/>
  <c r="W4695" i="34"/>
  <c r="Y4695" i="34"/>
  <c r="Z4695" i="34"/>
  <c r="N4696" i="34"/>
  <c r="O4696" i="34"/>
  <c r="S4696" i="34"/>
  <c r="T4696" i="34"/>
  <c r="U4696" i="34"/>
  <c r="W4696" i="34"/>
  <c r="Y4696" i="34"/>
  <c r="Z4696" i="34"/>
  <c r="N4697" i="34"/>
  <c r="O4697" i="34"/>
  <c r="S4697" i="34"/>
  <c r="T4697" i="34"/>
  <c r="U4697" i="34"/>
  <c r="W4697" i="34"/>
  <c r="Y4697" i="34"/>
  <c r="Z4697" i="34"/>
  <c r="N4698" i="34"/>
  <c r="O4698" i="34"/>
  <c r="S4698" i="34"/>
  <c r="T4698" i="34"/>
  <c r="U4698" i="34"/>
  <c r="W4698" i="34"/>
  <c r="Y4698" i="34"/>
  <c r="Z4698" i="34"/>
  <c r="N4699" i="34"/>
  <c r="O4699" i="34"/>
  <c r="S4699" i="34"/>
  <c r="T4699" i="34"/>
  <c r="U4699" i="34"/>
  <c r="W4699" i="34"/>
  <c r="Y4699" i="34"/>
  <c r="Z4699" i="34"/>
  <c r="N4700" i="34"/>
  <c r="O4700" i="34"/>
  <c r="S4700" i="34"/>
  <c r="T4700" i="34"/>
  <c r="U4700" i="34"/>
  <c r="W4700" i="34"/>
  <c r="Y4700" i="34"/>
  <c r="Z4700" i="34"/>
  <c r="N4701" i="34"/>
  <c r="O4701" i="34"/>
  <c r="S4701" i="34"/>
  <c r="T4701" i="34"/>
  <c r="U4701" i="34"/>
  <c r="W4701" i="34"/>
  <c r="Y4701" i="34"/>
  <c r="Z4701" i="34"/>
  <c r="N4702" i="34"/>
  <c r="O4702" i="34"/>
  <c r="S4702" i="34"/>
  <c r="T4702" i="34"/>
  <c r="U4702" i="34"/>
  <c r="W4702" i="34"/>
  <c r="Y4702" i="34"/>
  <c r="Z4702" i="34"/>
  <c r="N4703" i="34"/>
  <c r="O4703" i="34"/>
  <c r="S4703" i="34"/>
  <c r="T4703" i="34"/>
  <c r="U4703" i="34"/>
  <c r="W4703" i="34"/>
  <c r="Y4703" i="34"/>
  <c r="Z4703" i="34"/>
  <c r="N4704" i="34"/>
  <c r="O4704" i="34"/>
  <c r="S4704" i="34"/>
  <c r="T4704" i="34"/>
  <c r="U4704" i="34"/>
  <c r="W4704" i="34"/>
  <c r="Y4704" i="34"/>
  <c r="Z4704" i="34"/>
  <c r="N4705" i="34"/>
  <c r="O4705" i="34"/>
  <c r="S4705" i="34"/>
  <c r="T4705" i="34"/>
  <c r="U4705" i="34"/>
  <c r="W4705" i="34"/>
  <c r="Y4705" i="34"/>
  <c r="Z4705" i="34"/>
  <c r="N4706" i="34"/>
  <c r="O4706" i="34"/>
  <c r="S4706" i="34"/>
  <c r="T4706" i="34"/>
  <c r="U4706" i="34"/>
  <c r="W4706" i="34"/>
  <c r="Y4706" i="34"/>
  <c r="Z4706" i="34"/>
  <c r="N4707" i="34"/>
  <c r="O4707" i="34"/>
  <c r="S4707" i="34"/>
  <c r="T4707" i="34"/>
  <c r="U4707" i="34"/>
  <c r="W4707" i="34"/>
  <c r="Y4707" i="34"/>
  <c r="Z4707" i="34"/>
  <c r="N4708" i="34"/>
  <c r="O4708" i="34"/>
  <c r="S4708" i="34"/>
  <c r="T4708" i="34"/>
  <c r="U4708" i="34"/>
  <c r="W4708" i="34"/>
  <c r="Y4708" i="34"/>
  <c r="Z4708" i="34"/>
  <c r="N4709" i="34"/>
  <c r="O4709" i="34"/>
  <c r="S4709" i="34"/>
  <c r="T4709" i="34"/>
  <c r="U4709" i="34"/>
  <c r="W4709" i="34"/>
  <c r="Y4709" i="34"/>
  <c r="Z4709" i="34"/>
  <c r="N4710" i="34"/>
  <c r="O4710" i="34"/>
  <c r="S4710" i="34"/>
  <c r="T4710" i="34"/>
  <c r="U4710" i="34"/>
  <c r="W4710" i="34"/>
  <c r="Y4710" i="34"/>
  <c r="Z4710" i="34"/>
  <c r="N4711" i="34"/>
  <c r="O4711" i="34"/>
  <c r="S4711" i="34"/>
  <c r="T4711" i="34"/>
  <c r="U4711" i="34"/>
  <c r="W4711" i="34"/>
  <c r="Y4711" i="34"/>
  <c r="Z4711" i="34"/>
  <c r="N4712" i="34"/>
  <c r="O4712" i="34"/>
  <c r="S4712" i="34"/>
  <c r="T4712" i="34"/>
  <c r="U4712" i="34"/>
  <c r="W4712" i="34"/>
  <c r="Y4712" i="34"/>
  <c r="Z4712" i="34"/>
  <c r="N4713" i="34"/>
  <c r="O4713" i="34"/>
  <c r="S4713" i="34"/>
  <c r="T4713" i="34"/>
  <c r="U4713" i="34"/>
  <c r="W4713" i="34"/>
  <c r="Y4713" i="34"/>
  <c r="Z4713" i="34"/>
  <c r="N4714" i="34"/>
  <c r="O4714" i="34"/>
  <c r="S4714" i="34"/>
  <c r="T4714" i="34"/>
  <c r="U4714" i="34"/>
  <c r="W4714" i="34"/>
  <c r="Y4714" i="34"/>
  <c r="Z4714" i="34"/>
  <c r="N4715" i="34"/>
  <c r="O4715" i="34"/>
  <c r="S4715" i="34"/>
  <c r="T4715" i="34"/>
  <c r="U4715" i="34"/>
  <c r="W4715" i="34"/>
  <c r="Y4715" i="34"/>
  <c r="Z4715" i="34"/>
  <c r="N4716" i="34"/>
  <c r="O4716" i="34"/>
  <c r="S4716" i="34"/>
  <c r="T4716" i="34"/>
  <c r="U4716" i="34"/>
  <c r="W4716" i="34"/>
  <c r="Y4716" i="34"/>
  <c r="Z4716" i="34"/>
  <c r="N4717" i="34"/>
  <c r="O4717" i="34"/>
  <c r="S4717" i="34"/>
  <c r="T4717" i="34"/>
  <c r="U4717" i="34"/>
  <c r="W4717" i="34"/>
  <c r="Y4717" i="34"/>
  <c r="Z4717" i="34"/>
  <c r="N4718" i="34"/>
  <c r="O4718" i="34"/>
  <c r="S4718" i="34"/>
  <c r="T4718" i="34"/>
  <c r="U4718" i="34"/>
  <c r="W4718" i="34"/>
  <c r="Y4718" i="34"/>
  <c r="Z4718" i="34"/>
  <c r="N4719" i="34"/>
  <c r="O4719" i="34"/>
  <c r="S4719" i="34"/>
  <c r="T4719" i="34"/>
  <c r="U4719" i="34"/>
  <c r="W4719" i="34"/>
  <c r="Y4719" i="34"/>
  <c r="Z4719" i="34"/>
  <c r="N4720" i="34"/>
  <c r="O4720" i="34"/>
  <c r="S4720" i="34"/>
  <c r="T4720" i="34"/>
  <c r="U4720" i="34"/>
  <c r="W4720" i="34"/>
  <c r="Y4720" i="34"/>
  <c r="Z4720" i="34"/>
  <c r="N4721" i="34"/>
  <c r="O4721" i="34"/>
  <c r="S4721" i="34"/>
  <c r="T4721" i="34"/>
  <c r="U4721" i="34"/>
  <c r="W4721" i="34"/>
  <c r="Y4721" i="34"/>
  <c r="Z4721" i="34"/>
  <c r="N4722" i="34"/>
  <c r="O4722" i="34"/>
  <c r="S4722" i="34"/>
  <c r="T4722" i="34"/>
  <c r="U4722" i="34"/>
  <c r="W4722" i="34"/>
  <c r="Y4722" i="34"/>
  <c r="Z4722" i="34"/>
  <c r="N4723" i="34"/>
  <c r="O4723" i="34"/>
  <c r="S4723" i="34"/>
  <c r="T4723" i="34"/>
  <c r="U4723" i="34"/>
  <c r="W4723" i="34"/>
  <c r="Y4723" i="34"/>
  <c r="Z4723" i="34"/>
  <c r="N4724" i="34"/>
  <c r="O4724" i="34"/>
  <c r="S4724" i="34"/>
  <c r="T4724" i="34"/>
  <c r="U4724" i="34"/>
  <c r="W4724" i="34"/>
  <c r="Y4724" i="34"/>
  <c r="Z4724" i="34"/>
  <c r="N4725" i="34"/>
  <c r="O4725" i="34"/>
  <c r="S4725" i="34"/>
  <c r="T4725" i="34"/>
  <c r="U4725" i="34"/>
  <c r="W4725" i="34"/>
  <c r="Y4725" i="34"/>
  <c r="Z4725" i="34"/>
  <c r="N4726" i="34"/>
  <c r="O4726" i="34"/>
  <c r="S4726" i="34"/>
  <c r="T4726" i="34"/>
  <c r="U4726" i="34"/>
  <c r="W4726" i="34"/>
  <c r="Y4726" i="34"/>
  <c r="Z4726" i="34"/>
  <c r="N4727" i="34"/>
  <c r="O4727" i="34"/>
  <c r="S4727" i="34"/>
  <c r="T4727" i="34"/>
  <c r="U4727" i="34"/>
  <c r="W4727" i="34"/>
  <c r="Y4727" i="34"/>
  <c r="Z4727" i="34"/>
  <c r="N4728" i="34"/>
  <c r="O4728" i="34"/>
  <c r="S4728" i="34"/>
  <c r="T4728" i="34"/>
  <c r="U4728" i="34"/>
  <c r="W4728" i="34"/>
  <c r="Y4728" i="34"/>
  <c r="Z4728" i="34"/>
  <c r="N4729" i="34"/>
  <c r="O4729" i="34"/>
  <c r="S4729" i="34"/>
  <c r="T4729" i="34"/>
  <c r="U4729" i="34"/>
  <c r="W4729" i="34"/>
  <c r="Y4729" i="34"/>
  <c r="Z4729" i="34"/>
  <c r="N4730" i="34"/>
  <c r="O4730" i="34"/>
  <c r="S4730" i="34"/>
  <c r="T4730" i="34"/>
  <c r="U4730" i="34"/>
  <c r="W4730" i="34"/>
  <c r="Y4730" i="34"/>
  <c r="Z4730" i="34"/>
  <c r="N4731" i="34"/>
  <c r="O4731" i="34"/>
  <c r="S4731" i="34"/>
  <c r="T4731" i="34"/>
  <c r="U4731" i="34"/>
  <c r="W4731" i="34"/>
  <c r="Y4731" i="34"/>
  <c r="Z4731" i="34"/>
  <c r="N4732" i="34"/>
  <c r="O4732" i="34"/>
  <c r="S4732" i="34"/>
  <c r="T4732" i="34"/>
  <c r="U4732" i="34"/>
  <c r="W4732" i="34"/>
  <c r="Y4732" i="34"/>
  <c r="Z4732" i="34"/>
  <c r="N4733" i="34"/>
  <c r="O4733" i="34"/>
  <c r="S4733" i="34"/>
  <c r="T4733" i="34"/>
  <c r="U4733" i="34"/>
  <c r="W4733" i="34"/>
  <c r="Y4733" i="34"/>
  <c r="Z4733" i="34"/>
  <c r="N4734" i="34"/>
  <c r="O4734" i="34"/>
  <c r="S4734" i="34"/>
  <c r="T4734" i="34"/>
  <c r="U4734" i="34"/>
  <c r="W4734" i="34"/>
  <c r="Y4734" i="34"/>
  <c r="Z4734" i="34"/>
  <c r="N4735" i="34"/>
  <c r="O4735" i="34"/>
  <c r="S4735" i="34"/>
  <c r="T4735" i="34"/>
  <c r="U4735" i="34"/>
  <c r="W4735" i="34"/>
  <c r="Y4735" i="34"/>
  <c r="Z4735" i="34"/>
  <c r="N4736" i="34"/>
  <c r="O4736" i="34"/>
  <c r="S4736" i="34"/>
  <c r="T4736" i="34"/>
  <c r="U4736" i="34"/>
  <c r="W4736" i="34"/>
  <c r="Y4736" i="34"/>
  <c r="Z4736" i="34"/>
  <c r="N4737" i="34"/>
  <c r="O4737" i="34"/>
  <c r="S4737" i="34"/>
  <c r="T4737" i="34"/>
  <c r="U4737" i="34"/>
  <c r="W4737" i="34"/>
  <c r="Y4737" i="34"/>
  <c r="Z4737" i="34"/>
  <c r="N4738" i="34"/>
  <c r="O4738" i="34"/>
  <c r="S4738" i="34"/>
  <c r="T4738" i="34"/>
  <c r="U4738" i="34"/>
  <c r="W4738" i="34"/>
  <c r="Y4738" i="34"/>
  <c r="Z4738" i="34"/>
  <c r="N4739" i="34"/>
  <c r="O4739" i="34"/>
  <c r="S4739" i="34"/>
  <c r="T4739" i="34"/>
  <c r="U4739" i="34"/>
  <c r="W4739" i="34"/>
  <c r="Y4739" i="34"/>
  <c r="Z4739" i="34"/>
  <c r="N4740" i="34"/>
  <c r="O4740" i="34"/>
  <c r="S4740" i="34"/>
  <c r="T4740" i="34"/>
  <c r="U4740" i="34"/>
  <c r="W4740" i="34"/>
  <c r="Y4740" i="34"/>
  <c r="Z4740" i="34"/>
  <c r="N4741" i="34"/>
  <c r="O4741" i="34"/>
  <c r="S4741" i="34"/>
  <c r="T4741" i="34"/>
  <c r="U4741" i="34"/>
  <c r="W4741" i="34"/>
  <c r="Y4741" i="34"/>
  <c r="Z4741" i="34"/>
  <c r="N4742" i="34"/>
  <c r="O4742" i="34"/>
  <c r="S4742" i="34"/>
  <c r="T4742" i="34"/>
  <c r="U4742" i="34"/>
  <c r="W4742" i="34"/>
  <c r="Y4742" i="34"/>
  <c r="Z4742" i="34"/>
  <c r="N4743" i="34"/>
  <c r="O4743" i="34"/>
  <c r="S4743" i="34"/>
  <c r="T4743" i="34"/>
  <c r="U4743" i="34"/>
  <c r="W4743" i="34"/>
  <c r="Y4743" i="34"/>
  <c r="Z4743" i="34"/>
  <c r="N4744" i="34"/>
  <c r="O4744" i="34"/>
  <c r="S4744" i="34"/>
  <c r="T4744" i="34"/>
  <c r="U4744" i="34"/>
  <c r="W4744" i="34"/>
  <c r="Y4744" i="34"/>
  <c r="Z4744" i="34"/>
  <c r="N4745" i="34"/>
  <c r="O4745" i="34"/>
  <c r="S4745" i="34"/>
  <c r="T4745" i="34"/>
  <c r="U4745" i="34"/>
  <c r="W4745" i="34"/>
  <c r="Y4745" i="34"/>
  <c r="Z4745" i="34"/>
  <c r="N4746" i="34"/>
  <c r="O4746" i="34"/>
  <c r="S4746" i="34"/>
  <c r="T4746" i="34"/>
  <c r="U4746" i="34"/>
  <c r="W4746" i="34"/>
  <c r="Y4746" i="34"/>
  <c r="Z4746" i="34"/>
  <c r="N4747" i="34"/>
  <c r="O4747" i="34"/>
  <c r="S4747" i="34"/>
  <c r="T4747" i="34"/>
  <c r="U4747" i="34"/>
  <c r="W4747" i="34"/>
  <c r="Y4747" i="34"/>
  <c r="Z4747" i="34"/>
  <c r="N4748" i="34"/>
  <c r="O4748" i="34"/>
  <c r="S4748" i="34"/>
  <c r="T4748" i="34"/>
  <c r="U4748" i="34"/>
  <c r="W4748" i="34"/>
  <c r="Y4748" i="34"/>
  <c r="Z4748" i="34"/>
  <c r="N4749" i="34"/>
  <c r="O4749" i="34"/>
  <c r="S4749" i="34"/>
  <c r="T4749" i="34"/>
  <c r="U4749" i="34"/>
  <c r="W4749" i="34"/>
  <c r="Y4749" i="34"/>
  <c r="Z4749" i="34"/>
  <c r="N4750" i="34"/>
  <c r="O4750" i="34"/>
  <c r="S4750" i="34"/>
  <c r="T4750" i="34"/>
  <c r="U4750" i="34"/>
  <c r="W4750" i="34"/>
  <c r="Y4750" i="34"/>
  <c r="Z4750" i="34"/>
  <c r="N4751" i="34"/>
  <c r="O4751" i="34"/>
  <c r="S4751" i="34"/>
  <c r="T4751" i="34"/>
  <c r="U4751" i="34"/>
  <c r="W4751" i="34"/>
  <c r="Y4751" i="34"/>
  <c r="Z4751" i="34"/>
  <c r="N4752" i="34"/>
  <c r="O4752" i="34"/>
  <c r="S4752" i="34"/>
  <c r="T4752" i="34"/>
  <c r="U4752" i="34"/>
  <c r="W4752" i="34"/>
  <c r="Y4752" i="34"/>
  <c r="Z4752" i="34"/>
  <c r="N4753" i="34"/>
  <c r="O4753" i="34"/>
  <c r="S4753" i="34"/>
  <c r="T4753" i="34"/>
  <c r="U4753" i="34"/>
  <c r="W4753" i="34"/>
  <c r="Y4753" i="34"/>
  <c r="Z4753" i="34"/>
  <c r="N4754" i="34"/>
  <c r="O4754" i="34"/>
  <c r="S4754" i="34"/>
  <c r="T4754" i="34"/>
  <c r="U4754" i="34"/>
  <c r="W4754" i="34"/>
  <c r="Y4754" i="34"/>
  <c r="Z4754" i="34"/>
  <c r="N4755" i="34"/>
  <c r="O4755" i="34"/>
  <c r="S4755" i="34"/>
  <c r="T4755" i="34"/>
  <c r="U4755" i="34"/>
  <c r="W4755" i="34"/>
  <c r="Y4755" i="34"/>
  <c r="Z4755" i="34"/>
  <c r="N4756" i="34"/>
  <c r="O4756" i="34"/>
  <c r="S4756" i="34"/>
  <c r="T4756" i="34"/>
  <c r="U4756" i="34"/>
  <c r="W4756" i="34"/>
  <c r="Y4756" i="34"/>
  <c r="Z4756" i="34"/>
  <c r="N4757" i="34"/>
  <c r="O4757" i="34"/>
  <c r="S4757" i="34"/>
  <c r="T4757" i="34"/>
  <c r="U4757" i="34"/>
  <c r="W4757" i="34"/>
  <c r="Y4757" i="34"/>
  <c r="Z4757" i="34"/>
  <c r="N4758" i="34"/>
  <c r="O4758" i="34"/>
  <c r="S4758" i="34"/>
  <c r="T4758" i="34"/>
  <c r="U4758" i="34"/>
  <c r="W4758" i="34"/>
  <c r="Y4758" i="34"/>
  <c r="Z4758" i="34"/>
  <c r="N4759" i="34"/>
  <c r="O4759" i="34"/>
  <c r="S4759" i="34"/>
  <c r="T4759" i="34"/>
  <c r="U4759" i="34"/>
  <c r="W4759" i="34"/>
  <c r="Y4759" i="34"/>
  <c r="Z4759" i="34"/>
  <c r="N4760" i="34"/>
  <c r="O4760" i="34"/>
  <c r="S4760" i="34"/>
  <c r="T4760" i="34"/>
  <c r="U4760" i="34"/>
  <c r="W4760" i="34"/>
  <c r="Y4760" i="34"/>
  <c r="Z4760" i="34"/>
  <c r="N4761" i="34"/>
  <c r="O4761" i="34"/>
  <c r="S4761" i="34"/>
  <c r="T4761" i="34"/>
  <c r="U4761" i="34"/>
  <c r="W4761" i="34"/>
  <c r="Y4761" i="34"/>
  <c r="Z4761" i="34"/>
  <c r="N4762" i="34"/>
  <c r="O4762" i="34"/>
  <c r="S4762" i="34"/>
  <c r="T4762" i="34"/>
  <c r="U4762" i="34"/>
  <c r="W4762" i="34"/>
  <c r="Y4762" i="34"/>
  <c r="Z4762" i="34"/>
  <c r="N4763" i="34"/>
  <c r="O4763" i="34"/>
  <c r="S4763" i="34"/>
  <c r="T4763" i="34"/>
  <c r="U4763" i="34"/>
  <c r="W4763" i="34"/>
  <c r="Y4763" i="34"/>
  <c r="Z4763" i="34"/>
  <c r="N4764" i="34"/>
  <c r="O4764" i="34"/>
  <c r="S4764" i="34"/>
  <c r="T4764" i="34"/>
  <c r="U4764" i="34"/>
  <c r="W4764" i="34"/>
  <c r="Y4764" i="34"/>
  <c r="Z4764" i="34"/>
  <c r="N4765" i="34"/>
  <c r="O4765" i="34"/>
  <c r="S4765" i="34"/>
  <c r="T4765" i="34"/>
  <c r="U4765" i="34"/>
  <c r="W4765" i="34"/>
  <c r="Y4765" i="34"/>
  <c r="Z4765" i="34"/>
  <c r="N4766" i="34"/>
  <c r="O4766" i="34"/>
  <c r="S4766" i="34"/>
  <c r="T4766" i="34"/>
  <c r="U4766" i="34"/>
  <c r="W4766" i="34"/>
  <c r="Y4766" i="34"/>
  <c r="Z4766" i="34"/>
  <c r="N4767" i="34"/>
  <c r="O4767" i="34"/>
  <c r="S4767" i="34"/>
  <c r="T4767" i="34"/>
  <c r="U4767" i="34"/>
  <c r="W4767" i="34"/>
  <c r="Y4767" i="34"/>
  <c r="Z4767" i="34"/>
  <c r="N4768" i="34"/>
  <c r="O4768" i="34"/>
  <c r="S4768" i="34"/>
  <c r="T4768" i="34"/>
  <c r="U4768" i="34"/>
  <c r="W4768" i="34"/>
  <c r="Y4768" i="34"/>
  <c r="Z4768" i="34"/>
  <c r="N4769" i="34"/>
  <c r="O4769" i="34"/>
  <c r="S4769" i="34"/>
  <c r="T4769" i="34"/>
  <c r="U4769" i="34"/>
  <c r="W4769" i="34"/>
  <c r="Y4769" i="34"/>
  <c r="Z4769" i="34"/>
  <c r="N4770" i="34"/>
  <c r="O4770" i="34"/>
  <c r="S4770" i="34"/>
  <c r="T4770" i="34"/>
  <c r="U4770" i="34"/>
  <c r="W4770" i="34"/>
  <c r="Y4770" i="34"/>
  <c r="Z4770" i="34"/>
  <c r="N4771" i="34"/>
  <c r="O4771" i="34"/>
  <c r="S4771" i="34"/>
  <c r="T4771" i="34"/>
  <c r="U4771" i="34"/>
  <c r="W4771" i="34"/>
  <c r="Y4771" i="34"/>
  <c r="Z4771" i="34"/>
  <c r="N4772" i="34"/>
  <c r="O4772" i="34"/>
  <c r="S4772" i="34"/>
  <c r="T4772" i="34"/>
  <c r="U4772" i="34"/>
  <c r="W4772" i="34"/>
  <c r="Y4772" i="34"/>
  <c r="Z4772" i="34"/>
  <c r="N4773" i="34"/>
  <c r="O4773" i="34"/>
  <c r="S4773" i="34"/>
  <c r="T4773" i="34"/>
  <c r="U4773" i="34"/>
  <c r="W4773" i="34"/>
  <c r="Y4773" i="34"/>
  <c r="Z4773" i="34"/>
  <c r="N4774" i="34"/>
  <c r="O4774" i="34"/>
  <c r="S4774" i="34"/>
  <c r="T4774" i="34"/>
  <c r="U4774" i="34"/>
  <c r="W4774" i="34"/>
  <c r="Y4774" i="34"/>
  <c r="Z4774" i="34"/>
  <c r="N4775" i="34"/>
  <c r="O4775" i="34"/>
  <c r="S4775" i="34"/>
  <c r="T4775" i="34"/>
  <c r="U4775" i="34"/>
  <c r="W4775" i="34"/>
  <c r="Y4775" i="34"/>
  <c r="Z4775" i="34"/>
  <c r="N4776" i="34"/>
  <c r="O4776" i="34"/>
  <c r="S4776" i="34"/>
  <c r="T4776" i="34"/>
  <c r="U4776" i="34"/>
  <c r="W4776" i="34"/>
  <c r="Y4776" i="34"/>
  <c r="Z4776" i="34"/>
  <c r="N4777" i="34"/>
  <c r="O4777" i="34"/>
  <c r="S4777" i="34"/>
  <c r="T4777" i="34"/>
  <c r="U4777" i="34"/>
  <c r="W4777" i="34"/>
  <c r="Y4777" i="34"/>
  <c r="Z4777" i="34"/>
  <c r="N4778" i="34"/>
  <c r="O4778" i="34"/>
  <c r="S4778" i="34"/>
  <c r="T4778" i="34"/>
  <c r="U4778" i="34"/>
  <c r="W4778" i="34"/>
  <c r="Y4778" i="34"/>
  <c r="Z4778" i="34"/>
  <c r="N4779" i="34"/>
  <c r="O4779" i="34"/>
  <c r="S4779" i="34"/>
  <c r="T4779" i="34"/>
  <c r="U4779" i="34"/>
  <c r="W4779" i="34"/>
  <c r="Y4779" i="34"/>
  <c r="Z4779" i="34"/>
  <c r="N4780" i="34"/>
  <c r="O4780" i="34"/>
  <c r="S4780" i="34"/>
  <c r="T4780" i="34"/>
  <c r="U4780" i="34"/>
  <c r="W4780" i="34"/>
  <c r="Y4780" i="34"/>
  <c r="Z4780" i="34"/>
  <c r="N4781" i="34"/>
  <c r="O4781" i="34"/>
  <c r="S4781" i="34"/>
  <c r="T4781" i="34"/>
  <c r="U4781" i="34"/>
  <c r="W4781" i="34"/>
  <c r="Y4781" i="34"/>
  <c r="Z4781" i="34"/>
  <c r="N4782" i="34"/>
  <c r="O4782" i="34"/>
  <c r="S4782" i="34"/>
  <c r="T4782" i="34"/>
  <c r="U4782" i="34"/>
  <c r="W4782" i="34"/>
  <c r="Y4782" i="34"/>
  <c r="Z4782" i="34"/>
  <c r="N4783" i="34"/>
  <c r="O4783" i="34"/>
  <c r="S4783" i="34"/>
  <c r="T4783" i="34"/>
  <c r="U4783" i="34"/>
  <c r="W4783" i="34"/>
  <c r="Y4783" i="34"/>
  <c r="Z4783" i="34"/>
  <c r="N4784" i="34"/>
  <c r="O4784" i="34"/>
  <c r="S4784" i="34"/>
  <c r="T4784" i="34"/>
  <c r="U4784" i="34"/>
  <c r="W4784" i="34"/>
  <c r="Y4784" i="34"/>
  <c r="Z4784" i="34"/>
  <c r="N4785" i="34"/>
  <c r="O4785" i="34"/>
  <c r="S4785" i="34"/>
  <c r="T4785" i="34"/>
  <c r="U4785" i="34"/>
  <c r="W4785" i="34"/>
  <c r="Y4785" i="34"/>
  <c r="Z4785" i="34"/>
  <c r="N4786" i="34"/>
  <c r="O4786" i="34"/>
  <c r="S4786" i="34"/>
  <c r="T4786" i="34"/>
  <c r="U4786" i="34"/>
  <c r="W4786" i="34"/>
  <c r="Y4786" i="34"/>
  <c r="Z4786" i="34"/>
  <c r="N4787" i="34"/>
  <c r="O4787" i="34"/>
  <c r="S4787" i="34"/>
  <c r="T4787" i="34"/>
  <c r="U4787" i="34"/>
  <c r="W4787" i="34"/>
  <c r="Y4787" i="34"/>
  <c r="Z4787" i="34"/>
  <c r="N4788" i="34"/>
  <c r="O4788" i="34"/>
  <c r="S4788" i="34"/>
  <c r="T4788" i="34"/>
  <c r="U4788" i="34"/>
  <c r="W4788" i="34"/>
  <c r="Y4788" i="34"/>
  <c r="Z4788" i="34"/>
  <c r="N4789" i="34"/>
  <c r="O4789" i="34"/>
  <c r="S4789" i="34"/>
  <c r="T4789" i="34"/>
  <c r="U4789" i="34"/>
  <c r="W4789" i="34"/>
  <c r="Y4789" i="34"/>
  <c r="Z4789" i="34"/>
  <c r="N4790" i="34"/>
  <c r="O4790" i="34"/>
  <c r="S4790" i="34"/>
  <c r="T4790" i="34"/>
  <c r="U4790" i="34"/>
  <c r="W4790" i="34"/>
  <c r="Y4790" i="34"/>
  <c r="Z4790" i="34"/>
  <c r="N4791" i="34"/>
  <c r="O4791" i="34"/>
  <c r="S4791" i="34"/>
  <c r="T4791" i="34"/>
  <c r="U4791" i="34"/>
  <c r="W4791" i="34"/>
  <c r="Y4791" i="34"/>
  <c r="Z4791" i="34"/>
  <c r="N4792" i="34"/>
  <c r="O4792" i="34"/>
  <c r="S4792" i="34"/>
  <c r="T4792" i="34"/>
  <c r="U4792" i="34"/>
  <c r="W4792" i="34"/>
  <c r="Y4792" i="34"/>
  <c r="Z4792" i="34"/>
  <c r="N4793" i="34"/>
  <c r="O4793" i="34"/>
  <c r="S4793" i="34"/>
  <c r="T4793" i="34"/>
  <c r="U4793" i="34"/>
  <c r="W4793" i="34"/>
  <c r="Y4793" i="34"/>
  <c r="Z4793" i="34"/>
  <c r="N4794" i="34"/>
  <c r="O4794" i="34"/>
  <c r="S4794" i="34"/>
  <c r="T4794" i="34"/>
  <c r="U4794" i="34"/>
  <c r="W4794" i="34"/>
  <c r="Y4794" i="34"/>
  <c r="Z4794" i="34"/>
  <c r="N4795" i="34"/>
  <c r="O4795" i="34"/>
  <c r="S4795" i="34"/>
  <c r="T4795" i="34"/>
  <c r="U4795" i="34"/>
  <c r="W4795" i="34"/>
  <c r="Y4795" i="34"/>
  <c r="Z4795" i="34"/>
  <c r="N4796" i="34"/>
  <c r="O4796" i="34"/>
  <c r="S4796" i="34"/>
  <c r="T4796" i="34"/>
  <c r="U4796" i="34"/>
  <c r="W4796" i="34"/>
  <c r="Y4796" i="34"/>
  <c r="Z4796" i="34"/>
  <c r="N4797" i="34"/>
  <c r="O4797" i="34"/>
  <c r="S4797" i="34"/>
  <c r="T4797" i="34"/>
  <c r="U4797" i="34"/>
  <c r="W4797" i="34"/>
  <c r="Y4797" i="34"/>
  <c r="Z4797" i="34"/>
  <c r="N4798" i="34"/>
  <c r="O4798" i="34"/>
  <c r="S4798" i="34"/>
  <c r="T4798" i="34"/>
  <c r="U4798" i="34"/>
  <c r="W4798" i="34"/>
  <c r="Y4798" i="34"/>
  <c r="Z4798" i="34"/>
  <c r="N4799" i="34"/>
  <c r="O4799" i="34"/>
  <c r="S4799" i="34"/>
  <c r="T4799" i="34"/>
  <c r="U4799" i="34"/>
  <c r="W4799" i="34"/>
  <c r="Y4799" i="34"/>
  <c r="Z4799" i="34"/>
  <c r="N4800" i="34"/>
  <c r="O4800" i="34"/>
  <c r="S4800" i="34"/>
  <c r="T4800" i="34"/>
  <c r="U4800" i="34"/>
  <c r="W4800" i="34"/>
  <c r="Y4800" i="34"/>
  <c r="Z4800" i="34"/>
  <c r="N4801" i="34"/>
  <c r="O4801" i="34"/>
  <c r="S4801" i="34"/>
  <c r="T4801" i="34"/>
  <c r="U4801" i="34"/>
  <c r="W4801" i="34"/>
  <c r="Y4801" i="34"/>
  <c r="Z4801" i="34"/>
  <c r="N4802" i="34"/>
  <c r="O4802" i="34"/>
  <c r="S4802" i="34"/>
  <c r="T4802" i="34"/>
  <c r="U4802" i="34"/>
  <c r="W4802" i="34"/>
  <c r="Y4802" i="34"/>
  <c r="Z4802" i="34"/>
  <c r="N4803" i="34"/>
  <c r="O4803" i="34"/>
  <c r="S4803" i="34"/>
  <c r="T4803" i="34"/>
  <c r="U4803" i="34"/>
  <c r="W4803" i="34"/>
  <c r="Y4803" i="34"/>
  <c r="Z4803" i="34"/>
  <c r="N4804" i="34"/>
  <c r="O4804" i="34"/>
  <c r="S4804" i="34"/>
  <c r="T4804" i="34"/>
  <c r="U4804" i="34"/>
  <c r="W4804" i="34"/>
  <c r="Y4804" i="34"/>
  <c r="Z4804" i="34"/>
  <c r="N4805" i="34"/>
  <c r="O4805" i="34"/>
  <c r="S4805" i="34"/>
  <c r="T4805" i="34"/>
  <c r="U4805" i="34"/>
  <c r="W4805" i="34"/>
  <c r="Y4805" i="34"/>
  <c r="Z4805" i="34"/>
  <c r="N4806" i="34"/>
  <c r="O4806" i="34"/>
  <c r="S4806" i="34"/>
  <c r="T4806" i="34"/>
  <c r="U4806" i="34"/>
  <c r="W4806" i="34"/>
  <c r="Y4806" i="34"/>
  <c r="Z4806" i="34"/>
  <c r="N4807" i="34"/>
  <c r="O4807" i="34"/>
  <c r="S4807" i="34"/>
  <c r="T4807" i="34"/>
  <c r="U4807" i="34"/>
  <c r="W4807" i="34"/>
  <c r="Y4807" i="34"/>
  <c r="Z4807" i="34"/>
  <c r="N4808" i="34"/>
  <c r="O4808" i="34"/>
  <c r="S4808" i="34"/>
  <c r="T4808" i="34"/>
  <c r="U4808" i="34"/>
  <c r="W4808" i="34"/>
  <c r="Y4808" i="34"/>
  <c r="Z4808" i="34"/>
  <c r="N4809" i="34"/>
  <c r="O4809" i="34"/>
  <c r="S4809" i="34"/>
  <c r="T4809" i="34"/>
  <c r="U4809" i="34"/>
  <c r="W4809" i="34"/>
  <c r="Y4809" i="34"/>
  <c r="Z4809" i="34"/>
  <c r="N4810" i="34"/>
  <c r="O4810" i="34"/>
  <c r="S4810" i="34"/>
  <c r="T4810" i="34"/>
  <c r="U4810" i="34"/>
  <c r="W4810" i="34"/>
  <c r="Y4810" i="34"/>
  <c r="Z4810" i="34"/>
  <c r="N4811" i="34"/>
  <c r="O4811" i="34"/>
  <c r="S4811" i="34"/>
  <c r="T4811" i="34"/>
  <c r="U4811" i="34"/>
  <c r="W4811" i="34"/>
  <c r="Y4811" i="34"/>
  <c r="Z4811" i="34"/>
  <c r="N4812" i="34"/>
  <c r="O4812" i="34"/>
  <c r="S4812" i="34"/>
  <c r="T4812" i="34"/>
  <c r="U4812" i="34"/>
  <c r="W4812" i="34"/>
  <c r="Y4812" i="34"/>
  <c r="Z4812" i="34"/>
  <c r="N4813" i="34"/>
  <c r="O4813" i="34"/>
  <c r="S4813" i="34"/>
  <c r="T4813" i="34"/>
  <c r="U4813" i="34"/>
  <c r="W4813" i="34"/>
  <c r="Y4813" i="34"/>
  <c r="Z4813" i="34"/>
  <c r="N4814" i="34"/>
  <c r="O4814" i="34"/>
  <c r="S4814" i="34"/>
  <c r="T4814" i="34"/>
  <c r="U4814" i="34"/>
  <c r="W4814" i="34"/>
  <c r="Y4814" i="34"/>
  <c r="Z4814" i="34"/>
  <c r="N4815" i="34"/>
  <c r="O4815" i="34"/>
  <c r="S4815" i="34"/>
  <c r="T4815" i="34"/>
  <c r="U4815" i="34"/>
  <c r="W4815" i="34"/>
  <c r="Y4815" i="34"/>
  <c r="Z4815" i="34"/>
  <c r="N4816" i="34"/>
  <c r="O4816" i="34"/>
  <c r="S4816" i="34"/>
  <c r="T4816" i="34"/>
  <c r="U4816" i="34"/>
  <c r="W4816" i="34"/>
  <c r="Y4816" i="34"/>
  <c r="Z4816" i="34"/>
  <c r="N4817" i="34"/>
  <c r="O4817" i="34"/>
  <c r="S4817" i="34"/>
  <c r="T4817" i="34"/>
  <c r="U4817" i="34"/>
  <c r="W4817" i="34"/>
  <c r="Y4817" i="34"/>
  <c r="Z4817" i="34"/>
  <c r="N4818" i="34"/>
  <c r="O4818" i="34"/>
  <c r="S4818" i="34"/>
  <c r="T4818" i="34"/>
  <c r="U4818" i="34"/>
  <c r="W4818" i="34"/>
  <c r="Y4818" i="34"/>
  <c r="Z4818" i="34"/>
  <c r="N4819" i="34"/>
  <c r="O4819" i="34"/>
  <c r="S4819" i="34"/>
  <c r="T4819" i="34"/>
  <c r="U4819" i="34"/>
  <c r="W4819" i="34"/>
  <c r="Y4819" i="34"/>
  <c r="Z4819" i="34"/>
  <c r="N4820" i="34"/>
  <c r="O4820" i="34"/>
  <c r="S4820" i="34"/>
  <c r="T4820" i="34"/>
  <c r="U4820" i="34"/>
  <c r="W4820" i="34"/>
  <c r="Y4820" i="34"/>
  <c r="Z4820" i="34"/>
  <c r="N4821" i="34"/>
  <c r="O4821" i="34"/>
  <c r="S4821" i="34"/>
  <c r="T4821" i="34"/>
  <c r="U4821" i="34"/>
  <c r="W4821" i="34"/>
  <c r="Y4821" i="34"/>
  <c r="Z4821" i="34"/>
  <c r="N4822" i="34"/>
  <c r="O4822" i="34"/>
  <c r="S4822" i="34"/>
  <c r="T4822" i="34"/>
  <c r="U4822" i="34"/>
  <c r="W4822" i="34"/>
  <c r="Y4822" i="34"/>
  <c r="Z4822" i="34"/>
  <c r="N4823" i="34"/>
  <c r="O4823" i="34"/>
  <c r="S4823" i="34"/>
  <c r="T4823" i="34"/>
  <c r="U4823" i="34"/>
  <c r="W4823" i="34"/>
  <c r="Y4823" i="34"/>
  <c r="Z4823" i="34"/>
  <c r="N4824" i="34"/>
  <c r="O4824" i="34"/>
  <c r="S4824" i="34"/>
  <c r="T4824" i="34"/>
  <c r="U4824" i="34"/>
  <c r="W4824" i="34"/>
  <c r="Y4824" i="34"/>
  <c r="Z4824" i="34"/>
  <c r="N4825" i="34"/>
  <c r="O4825" i="34"/>
  <c r="S4825" i="34"/>
  <c r="T4825" i="34"/>
  <c r="U4825" i="34"/>
  <c r="W4825" i="34"/>
  <c r="Y4825" i="34"/>
  <c r="Z4825" i="34"/>
  <c r="N4826" i="34"/>
  <c r="O4826" i="34"/>
  <c r="S4826" i="34"/>
  <c r="T4826" i="34"/>
  <c r="U4826" i="34"/>
  <c r="W4826" i="34"/>
  <c r="Y4826" i="34"/>
  <c r="Z4826" i="34"/>
  <c r="N4827" i="34"/>
  <c r="O4827" i="34"/>
  <c r="S4827" i="34"/>
  <c r="T4827" i="34"/>
  <c r="U4827" i="34"/>
  <c r="W4827" i="34"/>
  <c r="Y4827" i="34"/>
  <c r="Z4827" i="34"/>
  <c r="N4828" i="34"/>
  <c r="O4828" i="34"/>
  <c r="S4828" i="34"/>
  <c r="T4828" i="34"/>
  <c r="U4828" i="34"/>
  <c r="W4828" i="34"/>
  <c r="Y4828" i="34"/>
  <c r="Z4828" i="34"/>
  <c r="N4829" i="34"/>
  <c r="O4829" i="34"/>
  <c r="S4829" i="34"/>
  <c r="T4829" i="34"/>
  <c r="U4829" i="34"/>
  <c r="W4829" i="34"/>
  <c r="Y4829" i="34"/>
  <c r="Z4829" i="34"/>
  <c r="N4830" i="34"/>
  <c r="O4830" i="34"/>
  <c r="S4830" i="34"/>
  <c r="T4830" i="34"/>
  <c r="U4830" i="34"/>
  <c r="W4830" i="34"/>
  <c r="Y4830" i="34"/>
  <c r="Z4830" i="34"/>
  <c r="N4831" i="34"/>
  <c r="O4831" i="34"/>
  <c r="S4831" i="34"/>
  <c r="T4831" i="34"/>
  <c r="U4831" i="34"/>
  <c r="W4831" i="34"/>
  <c r="Y4831" i="34"/>
  <c r="Z4831" i="34"/>
  <c r="N4832" i="34"/>
  <c r="O4832" i="34"/>
  <c r="S4832" i="34"/>
  <c r="T4832" i="34"/>
  <c r="U4832" i="34"/>
  <c r="W4832" i="34"/>
  <c r="Y4832" i="34"/>
  <c r="Z4832" i="34"/>
  <c r="N4833" i="34"/>
  <c r="O4833" i="34"/>
  <c r="S4833" i="34"/>
  <c r="T4833" i="34"/>
  <c r="U4833" i="34"/>
  <c r="W4833" i="34"/>
  <c r="Y4833" i="34"/>
  <c r="Z4833" i="34"/>
  <c r="N4834" i="34"/>
  <c r="O4834" i="34"/>
  <c r="S4834" i="34"/>
  <c r="T4834" i="34"/>
  <c r="U4834" i="34"/>
  <c r="W4834" i="34"/>
  <c r="Y4834" i="34"/>
  <c r="Z4834" i="34"/>
  <c r="N4835" i="34"/>
  <c r="O4835" i="34"/>
  <c r="S4835" i="34"/>
  <c r="T4835" i="34"/>
  <c r="U4835" i="34"/>
  <c r="W4835" i="34"/>
  <c r="Y4835" i="34"/>
  <c r="Z4835" i="34"/>
  <c r="N4836" i="34"/>
  <c r="O4836" i="34"/>
  <c r="S4836" i="34"/>
  <c r="T4836" i="34"/>
  <c r="U4836" i="34"/>
  <c r="W4836" i="34"/>
  <c r="Y4836" i="34"/>
  <c r="Z4836" i="34"/>
  <c r="N4837" i="34"/>
  <c r="O4837" i="34"/>
  <c r="S4837" i="34"/>
  <c r="T4837" i="34"/>
  <c r="U4837" i="34"/>
  <c r="W4837" i="34"/>
  <c r="Y4837" i="34"/>
  <c r="Z4837" i="34"/>
  <c r="N4838" i="34"/>
  <c r="O4838" i="34"/>
  <c r="S4838" i="34"/>
  <c r="T4838" i="34"/>
  <c r="U4838" i="34"/>
  <c r="W4838" i="34"/>
  <c r="Y4838" i="34"/>
  <c r="Z4838" i="34"/>
  <c r="N4839" i="34"/>
  <c r="O4839" i="34"/>
  <c r="S4839" i="34"/>
  <c r="T4839" i="34"/>
  <c r="U4839" i="34"/>
  <c r="W4839" i="34"/>
  <c r="Y4839" i="34"/>
  <c r="Z4839" i="34"/>
  <c r="N4840" i="34"/>
  <c r="O4840" i="34"/>
  <c r="S4840" i="34"/>
  <c r="T4840" i="34"/>
  <c r="U4840" i="34"/>
  <c r="W4840" i="34"/>
  <c r="Y4840" i="34"/>
  <c r="Z4840" i="34"/>
  <c r="N4841" i="34"/>
  <c r="O4841" i="34"/>
  <c r="S4841" i="34"/>
  <c r="T4841" i="34"/>
  <c r="U4841" i="34"/>
  <c r="W4841" i="34"/>
  <c r="Y4841" i="34"/>
  <c r="Z4841" i="34"/>
  <c r="N4842" i="34"/>
  <c r="O4842" i="34"/>
  <c r="S4842" i="34"/>
  <c r="T4842" i="34"/>
  <c r="U4842" i="34"/>
  <c r="W4842" i="34"/>
  <c r="Y4842" i="34"/>
  <c r="Z4842" i="34"/>
  <c r="N4843" i="34"/>
  <c r="O4843" i="34"/>
  <c r="S4843" i="34"/>
  <c r="T4843" i="34"/>
  <c r="U4843" i="34"/>
  <c r="W4843" i="34"/>
  <c r="Y4843" i="34"/>
  <c r="Z4843" i="34"/>
  <c r="N4844" i="34"/>
  <c r="O4844" i="34"/>
  <c r="S4844" i="34"/>
  <c r="T4844" i="34"/>
  <c r="U4844" i="34"/>
  <c r="W4844" i="34"/>
  <c r="Y4844" i="34"/>
  <c r="Z4844" i="34"/>
  <c r="N4845" i="34"/>
  <c r="O4845" i="34"/>
  <c r="S4845" i="34"/>
  <c r="T4845" i="34"/>
  <c r="U4845" i="34"/>
  <c r="W4845" i="34"/>
  <c r="Y4845" i="34"/>
  <c r="Z4845" i="34"/>
  <c r="N4846" i="34"/>
  <c r="O4846" i="34"/>
  <c r="S4846" i="34"/>
  <c r="T4846" i="34"/>
  <c r="U4846" i="34"/>
  <c r="W4846" i="34"/>
  <c r="Y4846" i="34"/>
  <c r="Z4846" i="34"/>
  <c r="N4847" i="34"/>
  <c r="O4847" i="34"/>
  <c r="S4847" i="34"/>
  <c r="T4847" i="34"/>
  <c r="U4847" i="34"/>
  <c r="W4847" i="34"/>
  <c r="Y4847" i="34"/>
  <c r="Z4847" i="34"/>
  <c r="N4848" i="34"/>
  <c r="O4848" i="34"/>
  <c r="S4848" i="34"/>
  <c r="T4848" i="34"/>
  <c r="U4848" i="34"/>
  <c r="W4848" i="34"/>
  <c r="Y4848" i="34"/>
  <c r="Z4848" i="34"/>
  <c r="N4849" i="34"/>
  <c r="O4849" i="34"/>
  <c r="S4849" i="34"/>
  <c r="T4849" i="34"/>
  <c r="U4849" i="34"/>
  <c r="W4849" i="34"/>
  <c r="Y4849" i="34"/>
  <c r="Z4849" i="34"/>
  <c r="N4850" i="34"/>
  <c r="O4850" i="34"/>
  <c r="S4850" i="34"/>
  <c r="T4850" i="34"/>
  <c r="U4850" i="34"/>
  <c r="W4850" i="34"/>
  <c r="Y4850" i="34"/>
  <c r="Z4850" i="34"/>
  <c r="N4851" i="34"/>
  <c r="O4851" i="34"/>
  <c r="S4851" i="34"/>
  <c r="T4851" i="34"/>
  <c r="U4851" i="34"/>
  <c r="W4851" i="34"/>
  <c r="Y4851" i="34"/>
  <c r="Z4851" i="34"/>
  <c r="N4852" i="34"/>
  <c r="O4852" i="34"/>
  <c r="S4852" i="34"/>
  <c r="T4852" i="34"/>
  <c r="U4852" i="34"/>
  <c r="W4852" i="34"/>
  <c r="Y4852" i="34"/>
  <c r="Z4852" i="34"/>
  <c r="N4853" i="34"/>
  <c r="O4853" i="34"/>
  <c r="S4853" i="34"/>
  <c r="T4853" i="34"/>
  <c r="U4853" i="34"/>
  <c r="W4853" i="34"/>
  <c r="Y4853" i="34"/>
  <c r="Z4853" i="34"/>
  <c r="N4854" i="34"/>
  <c r="O4854" i="34"/>
  <c r="S4854" i="34"/>
  <c r="T4854" i="34"/>
  <c r="U4854" i="34"/>
  <c r="W4854" i="34"/>
  <c r="Y4854" i="34"/>
  <c r="Z4854" i="34"/>
  <c r="N4855" i="34"/>
  <c r="O4855" i="34"/>
  <c r="S4855" i="34"/>
  <c r="T4855" i="34"/>
  <c r="U4855" i="34"/>
  <c r="W4855" i="34"/>
  <c r="Y4855" i="34"/>
  <c r="Z4855" i="34"/>
  <c r="N4856" i="34"/>
  <c r="O4856" i="34"/>
  <c r="S4856" i="34"/>
  <c r="T4856" i="34"/>
  <c r="U4856" i="34"/>
  <c r="W4856" i="34"/>
  <c r="Y4856" i="34"/>
  <c r="Z4856" i="34"/>
  <c r="N4857" i="34"/>
  <c r="O4857" i="34"/>
  <c r="S4857" i="34"/>
  <c r="T4857" i="34"/>
  <c r="U4857" i="34"/>
  <c r="W4857" i="34"/>
  <c r="Y4857" i="34"/>
  <c r="Z4857" i="34"/>
  <c r="N4858" i="34"/>
  <c r="O4858" i="34"/>
  <c r="S4858" i="34"/>
  <c r="T4858" i="34"/>
  <c r="U4858" i="34"/>
  <c r="W4858" i="34"/>
  <c r="Y4858" i="34"/>
  <c r="Z4858" i="34"/>
  <c r="N4859" i="34"/>
  <c r="O4859" i="34"/>
  <c r="S4859" i="34"/>
  <c r="T4859" i="34"/>
  <c r="U4859" i="34"/>
  <c r="W4859" i="34"/>
  <c r="Y4859" i="34"/>
  <c r="Z4859" i="34"/>
  <c r="N4860" i="34"/>
  <c r="O4860" i="34"/>
  <c r="S4860" i="34"/>
  <c r="T4860" i="34"/>
  <c r="U4860" i="34"/>
  <c r="W4860" i="34"/>
  <c r="Y4860" i="34"/>
  <c r="Z4860" i="34"/>
  <c r="N4861" i="34"/>
  <c r="O4861" i="34"/>
  <c r="S4861" i="34"/>
  <c r="T4861" i="34"/>
  <c r="U4861" i="34"/>
  <c r="W4861" i="34"/>
  <c r="Y4861" i="34"/>
  <c r="Z4861" i="34"/>
  <c r="N4862" i="34"/>
  <c r="O4862" i="34"/>
  <c r="S4862" i="34"/>
  <c r="T4862" i="34"/>
  <c r="U4862" i="34"/>
  <c r="W4862" i="34"/>
  <c r="Y4862" i="34"/>
  <c r="Z4862" i="34"/>
  <c r="N4863" i="34"/>
  <c r="O4863" i="34"/>
  <c r="S4863" i="34"/>
  <c r="T4863" i="34"/>
  <c r="U4863" i="34"/>
  <c r="W4863" i="34"/>
  <c r="Y4863" i="34"/>
  <c r="Z4863" i="34"/>
  <c r="N4864" i="34"/>
  <c r="O4864" i="34"/>
  <c r="S4864" i="34"/>
  <c r="T4864" i="34"/>
  <c r="U4864" i="34"/>
  <c r="W4864" i="34"/>
  <c r="Y4864" i="34"/>
  <c r="Z4864" i="34"/>
  <c r="N4865" i="34"/>
  <c r="O4865" i="34"/>
  <c r="S4865" i="34"/>
  <c r="T4865" i="34"/>
  <c r="U4865" i="34"/>
  <c r="W4865" i="34"/>
  <c r="Y4865" i="34"/>
  <c r="Z4865" i="34"/>
  <c r="N4866" i="34"/>
  <c r="O4866" i="34"/>
  <c r="S4866" i="34"/>
  <c r="T4866" i="34"/>
  <c r="U4866" i="34"/>
  <c r="W4866" i="34"/>
  <c r="Y4866" i="34"/>
  <c r="Z4866" i="34"/>
  <c r="N4867" i="34"/>
  <c r="O4867" i="34"/>
  <c r="S4867" i="34"/>
  <c r="T4867" i="34"/>
  <c r="U4867" i="34"/>
  <c r="W4867" i="34"/>
  <c r="Y4867" i="34"/>
  <c r="Z4867" i="34"/>
  <c r="N4868" i="34"/>
  <c r="O4868" i="34"/>
  <c r="S4868" i="34"/>
  <c r="T4868" i="34"/>
  <c r="U4868" i="34"/>
  <c r="W4868" i="34"/>
  <c r="Y4868" i="34"/>
  <c r="Z4868" i="34"/>
  <c r="N4869" i="34"/>
  <c r="O4869" i="34"/>
  <c r="S4869" i="34"/>
  <c r="T4869" i="34"/>
  <c r="U4869" i="34"/>
  <c r="W4869" i="34"/>
  <c r="Y4869" i="34"/>
  <c r="Z4869" i="34"/>
  <c r="N4870" i="34"/>
  <c r="O4870" i="34"/>
  <c r="S4870" i="34"/>
  <c r="T4870" i="34"/>
  <c r="U4870" i="34"/>
  <c r="W4870" i="34"/>
  <c r="Y4870" i="34"/>
  <c r="Z4870" i="34"/>
  <c r="N4871" i="34"/>
  <c r="O4871" i="34"/>
  <c r="S4871" i="34"/>
  <c r="T4871" i="34"/>
  <c r="U4871" i="34"/>
  <c r="W4871" i="34"/>
  <c r="Y4871" i="34"/>
  <c r="Z4871" i="34"/>
  <c r="N4872" i="34"/>
  <c r="O4872" i="34"/>
  <c r="S4872" i="34"/>
  <c r="T4872" i="34"/>
  <c r="U4872" i="34"/>
  <c r="W4872" i="34"/>
  <c r="Y4872" i="34"/>
  <c r="Z4872" i="34"/>
  <c r="N4873" i="34"/>
  <c r="O4873" i="34"/>
  <c r="S4873" i="34"/>
  <c r="T4873" i="34"/>
  <c r="U4873" i="34"/>
  <c r="W4873" i="34"/>
  <c r="Y4873" i="34"/>
  <c r="Z4873" i="34"/>
  <c r="N4874" i="34"/>
  <c r="O4874" i="34"/>
  <c r="S4874" i="34"/>
  <c r="T4874" i="34"/>
  <c r="U4874" i="34"/>
  <c r="W4874" i="34"/>
  <c r="Y4874" i="34"/>
  <c r="Z4874" i="34"/>
  <c r="N4875" i="34"/>
  <c r="O4875" i="34"/>
  <c r="S4875" i="34"/>
  <c r="T4875" i="34"/>
  <c r="U4875" i="34"/>
  <c r="W4875" i="34"/>
  <c r="Y4875" i="34"/>
  <c r="Z4875" i="34"/>
  <c r="N4876" i="34"/>
  <c r="O4876" i="34"/>
  <c r="S4876" i="34"/>
  <c r="T4876" i="34"/>
  <c r="U4876" i="34"/>
  <c r="W4876" i="34"/>
  <c r="Y4876" i="34"/>
  <c r="Z4876" i="34"/>
  <c r="N4877" i="34"/>
  <c r="O4877" i="34"/>
  <c r="S4877" i="34"/>
  <c r="T4877" i="34"/>
  <c r="U4877" i="34"/>
  <c r="W4877" i="34"/>
  <c r="Y4877" i="34"/>
  <c r="Z4877" i="34"/>
  <c r="N4878" i="34"/>
  <c r="O4878" i="34"/>
  <c r="S4878" i="34"/>
  <c r="T4878" i="34"/>
  <c r="U4878" i="34"/>
  <c r="W4878" i="34"/>
  <c r="Y4878" i="34"/>
  <c r="Z4878" i="34"/>
  <c r="N4879" i="34"/>
  <c r="O4879" i="34"/>
  <c r="S4879" i="34"/>
  <c r="T4879" i="34"/>
  <c r="U4879" i="34"/>
  <c r="W4879" i="34"/>
  <c r="Y4879" i="34"/>
  <c r="Z4879" i="34"/>
  <c r="N4880" i="34"/>
  <c r="O4880" i="34"/>
  <c r="S4880" i="34"/>
  <c r="T4880" i="34"/>
  <c r="U4880" i="34"/>
  <c r="W4880" i="34"/>
  <c r="Y4880" i="34"/>
  <c r="Z4880" i="34"/>
  <c r="N4881" i="34"/>
  <c r="O4881" i="34"/>
  <c r="S4881" i="34"/>
  <c r="T4881" i="34"/>
  <c r="U4881" i="34"/>
  <c r="W4881" i="34"/>
  <c r="Y4881" i="34"/>
  <c r="Z4881" i="34"/>
  <c r="N4882" i="34"/>
  <c r="O4882" i="34"/>
  <c r="S4882" i="34"/>
  <c r="T4882" i="34"/>
  <c r="U4882" i="34"/>
  <c r="W4882" i="34"/>
  <c r="Y4882" i="34"/>
  <c r="Z4882" i="34"/>
  <c r="N4883" i="34"/>
  <c r="O4883" i="34"/>
  <c r="S4883" i="34"/>
  <c r="T4883" i="34"/>
  <c r="U4883" i="34"/>
  <c r="W4883" i="34"/>
  <c r="Y4883" i="34"/>
  <c r="Z4883" i="34"/>
  <c r="N4884" i="34"/>
  <c r="O4884" i="34"/>
  <c r="S4884" i="34"/>
  <c r="T4884" i="34"/>
  <c r="U4884" i="34"/>
  <c r="W4884" i="34"/>
  <c r="Y4884" i="34"/>
  <c r="Z4884" i="34"/>
  <c r="N4885" i="34"/>
  <c r="O4885" i="34"/>
  <c r="S4885" i="34"/>
  <c r="T4885" i="34"/>
  <c r="U4885" i="34"/>
  <c r="W4885" i="34"/>
  <c r="Y4885" i="34"/>
  <c r="Z4885" i="34"/>
  <c r="N4886" i="34"/>
  <c r="O4886" i="34"/>
  <c r="S4886" i="34"/>
  <c r="T4886" i="34"/>
  <c r="U4886" i="34"/>
  <c r="W4886" i="34"/>
  <c r="Y4886" i="34"/>
  <c r="Z4886" i="34"/>
  <c r="N4887" i="34"/>
  <c r="O4887" i="34"/>
  <c r="S4887" i="34"/>
  <c r="T4887" i="34"/>
  <c r="U4887" i="34"/>
  <c r="W4887" i="34"/>
  <c r="Y4887" i="34"/>
  <c r="Z4887" i="34"/>
  <c r="N4888" i="34"/>
  <c r="O4888" i="34"/>
  <c r="S4888" i="34"/>
  <c r="T4888" i="34"/>
  <c r="U4888" i="34"/>
  <c r="W4888" i="34"/>
  <c r="Y4888" i="34"/>
  <c r="Z4888" i="34"/>
  <c r="N4889" i="34"/>
  <c r="O4889" i="34"/>
  <c r="S4889" i="34"/>
  <c r="T4889" i="34"/>
  <c r="U4889" i="34"/>
  <c r="W4889" i="34"/>
  <c r="Y4889" i="34"/>
  <c r="Z4889" i="34"/>
  <c r="N4890" i="34"/>
  <c r="O4890" i="34"/>
  <c r="S4890" i="34"/>
  <c r="T4890" i="34"/>
  <c r="U4890" i="34"/>
  <c r="W4890" i="34"/>
  <c r="Y4890" i="34"/>
  <c r="Z4890" i="34"/>
  <c r="N4891" i="34"/>
  <c r="O4891" i="34"/>
  <c r="S4891" i="34"/>
  <c r="T4891" i="34"/>
  <c r="U4891" i="34"/>
  <c r="W4891" i="34"/>
  <c r="Y4891" i="34"/>
  <c r="Z4891" i="34"/>
  <c r="N4892" i="34"/>
  <c r="O4892" i="34"/>
  <c r="S4892" i="34"/>
  <c r="T4892" i="34"/>
  <c r="U4892" i="34"/>
  <c r="W4892" i="34"/>
  <c r="Y4892" i="34"/>
  <c r="Z4892" i="34"/>
  <c r="N4893" i="34"/>
  <c r="O4893" i="34"/>
  <c r="S4893" i="34"/>
  <c r="T4893" i="34"/>
  <c r="U4893" i="34"/>
  <c r="W4893" i="34"/>
  <c r="Y4893" i="34"/>
  <c r="Z4893" i="34"/>
  <c r="N4894" i="34"/>
  <c r="O4894" i="34"/>
  <c r="S4894" i="34"/>
  <c r="T4894" i="34"/>
  <c r="U4894" i="34"/>
  <c r="W4894" i="34"/>
  <c r="Y4894" i="34"/>
  <c r="Z4894" i="34"/>
  <c r="N4895" i="34"/>
  <c r="O4895" i="34"/>
  <c r="S4895" i="34"/>
  <c r="T4895" i="34"/>
  <c r="U4895" i="34"/>
  <c r="W4895" i="34"/>
  <c r="Y4895" i="34"/>
  <c r="Z4895" i="34"/>
  <c r="N4896" i="34"/>
  <c r="O4896" i="34"/>
  <c r="S4896" i="34"/>
  <c r="T4896" i="34"/>
  <c r="U4896" i="34"/>
  <c r="W4896" i="34"/>
  <c r="Y4896" i="34"/>
  <c r="Z4896" i="34"/>
  <c r="N4897" i="34"/>
  <c r="O4897" i="34"/>
  <c r="S4897" i="34"/>
  <c r="T4897" i="34"/>
  <c r="U4897" i="34"/>
  <c r="W4897" i="34"/>
  <c r="Y4897" i="34"/>
  <c r="Z4897" i="34"/>
  <c r="N4898" i="34"/>
  <c r="O4898" i="34"/>
  <c r="S4898" i="34"/>
  <c r="T4898" i="34"/>
  <c r="U4898" i="34"/>
  <c r="W4898" i="34"/>
  <c r="Y4898" i="34"/>
  <c r="Z4898" i="34"/>
  <c r="N4899" i="34"/>
  <c r="O4899" i="34"/>
  <c r="S4899" i="34"/>
  <c r="T4899" i="34"/>
  <c r="U4899" i="34"/>
  <c r="W4899" i="34"/>
  <c r="Y4899" i="34"/>
  <c r="Z4899" i="34"/>
  <c r="N4900" i="34"/>
  <c r="O4900" i="34"/>
  <c r="S4900" i="34"/>
  <c r="T4900" i="34"/>
  <c r="U4900" i="34"/>
  <c r="W4900" i="34"/>
  <c r="Y4900" i="34"/>
  <c r="Z4900" i="34"/>
  <c r="N4901" i="34"/>
  <c r="O4901" i="34"/>
  <c r="S4901" i="34"/>
  <c r="T4901" i="34"/>
  <c r="U4901" i="34"/>
  <c r="W4901" i="34"/>
  <c r="Y4901" i="34"/>
  <c r="Z4901" i="34"/>
  <c r="N4902" i="34"/>
  <c r="O4902" i="34"/>
  <c r="S4902" i="34"/>
  <c r="T4902" i="34"/>
  <c r="U4902" i="34"/>
  <c r="W4902" i="34"/>
  <c r="Y4902" i="34"/>
  <c r="Z4902" i="34"/>
  <c r="N4903" i="34"/>
  <c r="O4903" i="34"/>
  <c r="S4903" i="34"/>
  <c r="T4903" i="34"/>
  <c r="U4903" i="34"/>
  <c r="W4903" i="34"/>
  <c r="Y4903" i="34"/>
  <c r="Z4903" i="34"/>
  <c r="N4904" i="34"/>
  <c r="O4904" i="34"/>
  <c r="S4904" i="34"/>
  <c r="T4904" i="34"/>
  <c r="U4904" i="34"/>
  <c r="W4904" i="34"/>
  <c r="Y4904" i="34"/>
  <c r="Z4904" i="34"/>
  <c r="N4905" i="34"/>
  <c r="O4905" i="34"/>
  <c r="S4905" i="34"/>
  <c r="T4905" i="34"/>
  <c r="U4905" i="34"/>
  <c r="W4905" i="34"/>
  <c r="Y4905" i="34"/>
  <c r="Z4905" i="34"/>
  <c r="N4906" i="34"/>
  <c r="O4906" i="34"/>
  <c r="S4906" i="34"/>
  <c r="T4906" i="34"/>
  <c r="U4906" i="34"/>
  <c r="W4906" i="34"/>
  <c r="Y4906" i="34"/>
  <c r="Z4906" i="34"/>
  <c r="N4907" i="34"/>
  <c r="O4907" i="34"/>
  <c r="S4907" i="34"/>
  <c r="T4907" i="34"/>
  <c r="U4907" i="34"/>
  <c r="W4907" i="34"/>
  <c r="Y4907" i="34"/>
  <c r="Z4907" i="34"/>
  <c r="N4908" i="34"/>
  <c r="O4908" i="34"/>
  <c r="S4908" i="34"/>
  <c r="T4908" i="34"/>
  <c r="U4908" i="34"/>
  <c r="W4908" i="34"/>
  <c r="Y4908" i="34"/>
  <c r="Z4908" i="34"/>
  <c r="N4909" i="34"/>
  <c r="O4909" i="34"/>
  <c r="S4909" i="34"/>
  <c r="T4909" i="34"/>
  <c r="U4909" i="34"/>
  <c r="W4909" i="34"/>
  <c r="Y4909" i="34"/>
  <c r="Z4909" i="34"/>
  <c r="N4910" i="34"/>
  <c r="O4910" i="34"/>
  <c r="S4910" i="34"/>
  <c r="T4910" i="34"/>
  <c r="U4910" i="34"/>
  <c r="W4910" i="34"/>
  <c r="Y4910" i="34"/>
  <c r="Z4910" i="34"/>
  <c r="N4911" i="34"/>
  <c r="O4911" i="34"/>
  <c r="S4911" i="34"/>
  <c r="T4911" i="34"/>
  <c r="U4911" i="34"/>
  <c r="W4911" i="34"/>
  <c r="Y4911" i="34"/>
  <c r="Z4911" i="34"/>
  <c r="N4912" i="34"/>
  <c r="O4912" i="34"/>
  <c r="S4912" i="34"/>
  <c r="T4912" i="34"/>
  <c r="U4912" i="34"/>
  <c r="W4912" i="34"/>
  <c r="Y4912" i="34"/>
  <c r="Z4912" i="34"/>
  <c r="N4913" i="34"/>
  <c r="O4913" i="34"/>
  <c r="S4913" i="34"/>
  <c r="T4913" i="34"/>
  <c r="U4913" i="34"/>
  <c r="W4913" i="34"/>
  <c r="Y4913" i="34"/>
  <c r="Z4913" i="34"/>
  <c r="N4914" i="34"/>
  <c r="O4914" i="34"/>
  <c r="S4914" i="34"/>
  <c r="T4914" i="34"/>
  <c r="U4914" i="34"/>
  <c r="W4914" i="34"/>
  <c r="Y4914" i="34"/>
  <c r="Z4914" i="34"/>
  <c r="N4915" i="34"/>
  <c r="O4915" i="34"/>
  <c r="S4915" i="34"/>
  <c r="T4915" i="34"/>
  <c r="U4915" i="34"/>
  <c r="W4915" i="34"/>
  <c r="Y4915" i="34"/>
  <c r="Z4915" i="34"/>
  <c r="N4916" i="34"/>
  <c r="O4916" i="34"/>
  <c r="S4916" i="34"/>
  <c r="T4916" i="34"/>
  <c r="U4916" i="34"/>
  <c r="W4916" i="34"/>
  <c r="Y4916" i="34"/>
  <c r="Z4916" i="34"/>
  <c r="N4917" i="34"/>
  <c r="O4917" i="34"/>
  <c r="S4917" i="34"/>
  <c r="T4917" i="34"/>
  <c r="U4917" i="34"/>
  <c r="W4917" i="34"/>
  <c r="Y4917" i="34"/>
  <c r="Z4917" i="34"/>
  <c r="N4918" i="34"/>
  <c r="O4918" i="34"/>
  <c r="S4918" i="34"/>
  <c r="T4918" i="34"/>
  <c r="U4918" i="34"/>
  <c r="W4918" i="34"/>
  <c r="Y4918" i="34"/>
  <c r="Z4918" i="34"/>
  <c r="N4919" i="34"/>
  <c r="O4919" i="34"/>
  <c r="S4919" i="34"/>
  <c r="T4919" i="34"/>
  <c r="U4919" i="34"/>
  <c r="W4919" i="34"/>
  <c r="Y4919" i="34"/>
  <c r="Z4919" i="34"/>
  <c r="N4920" i="34"/>
  <c r="O4920" i="34"/>
  <c r="S4920" i="34"/>
  <c r="T4920" i="34"/>
  <c r="U4920" i="34"/>
  <c r="W4920" i="34"/>
  <c r="Y4920" i="34"/>
  <c r="Z4920" i="34"/>
  <c r="N4921" i="34"/>
  <c r="O4921" i="34"/>
  <c r="S4921" i="34"/>
  <c r="T4921" i="34"/>
  <c r="U4921" i="34"/>
  <c r="W4921" i="34"/>
  <c r="Y4921" i="34"/>
  <c r="Z4921" i="34"/>
  <c r="N4922" i="34"/>
  <c r="O4922" i="34"/>
  <c r="S4922" i="34"/>
  <c r="T4922" i="34"/>
  <c r="U4922" i="34"/>
  <c r="W4922" i="34"/>
  <c r="Y4922" i="34"/>
  <c r="Z4922" i="34"/>
  <c r="N4923" i="34"/>
  <c r="O4923" i="34"/>
  <c r="S4923" i="34"/>
  <c r="T4923" i="34"/>
  <c r="U4923" i="34"/>
  <c r="W4923" i="34"/>
  <c r="Y4923" i="34"/>
  <c r="Z4923" i="34"/>
  <c r="N4924" i="34"/>
  <c r="O4924" i="34"/>
  <c r="S4924" i="34"/>
  <c r="T4924" i="34"/>
  <c r="U4924" i="34"/>
  <c r="W4924" i="34"/>
  <c r="Y4924" i="34"/>
  <c r="Z4924" i="34"/>
  <c r="N4925" i="34"/>
  <c r="O4925" i="34"/>
  <c r="S4925" i="34"/>
  <c r="T4925" i="34"/>
  <c r="U4925" i="34"/>
  <c r="W4925" i="34"/>
  <c r="Y4925" i="34"/>
  <c r="Z4925" i="34"/>
  <c r="N4926" i="34"/>
  <c r="O4926" i="34"/>
  <c r="S4926" i="34"/>
  <c r="T4926" i="34"/>
  <c r="U4926" i="34"/>
  <c r="W4926" i="34"/>
  <c r="Y4926" i="34"/>
  <c r="Z4926" i="34"/>
  <c r="N4927" i="34"/>
  <c r="O4927" i="34"/>
  <c r="S4927" i="34"/>
  <c r="T4927" i="34"/>
  <c r="U4927" i="34"/>
  <c r="W4927" i="34"/>
  <c r="Y4927" i="34"/>
  <c r="Z4927" i="34"/>
  <c r="N4928" i="34"/>
  <c r="O4928" i="34"/>
  <c r="S4928" i="34"/>
  <c r="T4928" i="34"/>
  <c r="U4928" i="34"/>
  <c r="W4928" i="34"/>
  <c r="Y4928" i="34"/>
  <c r="Z4928" i="34"/>
  <c r="N4929" i="34"/>
  <c r="O4929" i="34"/>
  <c r="S4929" i="34"/>
  <c r="T4929" i="34"/>
  <c r="U4929" i="34"/>
  <c r="W4929" i="34"/>
  <c r="Y4929" i="34"/>
  <c r="Z4929" i="34"/>
  <c r="N4930" i="34"/>
  <c r="O4930" i="34"/>
  <c r="S4930" i="34"/>
  <c r="T4930" i="34"/>
  <c r="U4930" i="34"/>
  <c r="W4930" i="34"/>
  <c r="Y4930" i="34"/>
  <c r="Z4930" i="34"/>
  <c r="N4931" i="34"/>
  <c r="O4931" i="34"/>
  <c r="S4931" i="34"/>
  <c r="T4931" i="34"/>
  <c r="U4931" i="34"/>
  <c r="W4931" i="34"/>
  <c r="Y4931" i="34"/>
  <c r="Z4931" i="34"/>
  <c r="N4932" i="34"/>
  <c r="O4932" i="34"/>
  <c r="S4932" i="34"/>
  <c r="T4932" i="34"/>
  <c r="U4932" i="34"/>
  <c r="W4932" i="34"/>
  <c r="Y4932" i="34"/>
  <c r="Z4932" i="34"/>
  <c r="N4933" i="34"/>
  <c r="O4933" i="34"/>
  <c r="S4933" i="34"/>
  <c r="T4933" i="34"/>
  <c r="U4933" i="34"/>
  <c r="W4933" i="34"/>
  <c r="Y4933" i="34"/>
  <c r="Z4933" i="34"/>
  <c r="N4934" i="34"/>
  <c r="O4934" i="34"/>
  <c r="S4934" i="34"/>
  <c r="T4934" i="34"/>
  <c r="U4934" i="34"/>
  <c r="W4934" i="34"/>
  <c r="Y4934" i="34"/>
  <c r="Z4934" i="34"/>
  <c r="N4935" i="34"/>
  <c r="O4935" i="34"/>
  <c r="S4935" i="34"/>
  <c r="T4935" i="34"/>
  <c r="U4935" i="34"/>
  <c r="W4935" i="34"/>
  <c r="Y4935" i="34"/>
  <c r="Z4935" i="34"/>
  <c r="N4936" i="34"/>
  <c r="O4936" i="34"/>
  <c r="S4936" i="34"/>
  <c r="T4936" i="34"/>
  <c r="U4936" i="34"/>
  <c r="W4936" i="34"/>
  <c r="Y4936" i="34"/>
  <c r="Z4936" i="34"/>
  <c r="N4937" i="34"/>
  <c r="O4937" i="34"/>
  <c r="S4937" i="34"/>
  <c r="T4937" i="34"/>
  <c r="U4937" i="34"/>
  <c r="W4937" i="34"/>
  <c r="Y4937" i="34"/>
  <c r="Z4937" i="34"/>
  <c r="N4938" i="34"/>
  <c r="O4938" i="34"/>
  <c r="S4938" i="34"/>
  <c r="T4938" i="34"/>
  <c r="U4938" i="34"/>
  <c r="W4938" i="34"/>
  <c r="Y4938" i="34"/>
  <c r="Z4938" i="34"/>
  <c r="N4939" i="34"/>
  <c r="O4939" i="34"/>
  <c r="S4939" i="34"/>
  <c r="T4939" i="34"/>
  <c r="U4939" i="34"/>
  <c r="W4939" i="34"/>
  <c r="Y4939" i="34"/>
  <c r="Z4939" i="34"/>
  <c r="N4940" i="34"/>
  <c r="O4940" i="34"/>
  <c r="S4940" i="34"/>
  <c r="T4940" i="34"/>
  <c r="U4940" i="34"/>
  <c r="W4940" i="34"/>
  <c r="Y4940" i="34"/>
  <c r="Z4940" i="34"/>
  <c r="N4941" i="34"/>
  <c r="O4941" i="34"/>
  <c r="S4941" i="34"/>
  <c r="T4941" i="34"/>
  <c r="U4941" i="34"/>
  <c r="W4941" i="34"/>
  <c r="Y4941" i="34"/>
  <c r="Z4941" i="34"/>
  <c r="N4942" i="34"/>
  <c r="O4942" i="34"/>
  <c r="S4942" i="34"/>
  <c r="T4942" i="34"/>
  <c r="U4942" i="34"/>
  <c r="W4942" i="34"/>
  <c r="Y4942" i="34"/>
  <c r="Z4942" i="34"/>
  <c r="N4943" i="34"/>
  <c r="O4943" i="34"/>
  <c r="S4943" i="34"/>
  <c r="T4943" i="34"/>
  <c r="U4943" i="34"/>
  <c r="W4943" i="34"/>
  <c r="Y4943" i="34"/>
  <c r="Z4943" i="34"/>
  <c r="N4944" i="34"/>
  <c r="O4944" i="34"/>
  <c r="S4944" i="34"/>
  <c r="T4944" i="34"/>
  <c r="U4944" i="34"/>
  <c r="W4944" i="34"/>
  <c r="Y4944" i="34"/>
  <c r="Z4944" i="34"/>
  <c r="N4945" i="34"/>
  <c r="O4945" i="34"/>
  <c r="S4945" i="34"/>
  <c r="T4945" i="34"/>
  <c r="U4945" i="34"/>
  <c r="W4945" i="34"/>
  <c r="Y4945" i="34"/>
  <c r="Z4945" i="34"/>
  <c r="N4946" i="34"/>
  <c r="O4946" i="34"/>
  <c r="S4946" i="34"/>
  <c r="T4946" i="34"/>
  <c r="U4946" i="34"/>
  <c r="W4946" i="34"/>
  <c r="Y4946" i="34"/>
  <c r="Z4946" i="34"/>
  <c r="N4947" i="34"/>
  <c r="O4947" i="34"/>
  <c r="S4947" i="34"/>
  <c r="T4947" i="34"/>
  <c r="U4947" i="34"/>
  <c r="W4947" i="34"/>
  <c r="Y4947" i="34"/>
  <c r="Z4947" i="34"/>
  <c r="N4948" i="34"/>
  <c r="O4948" i="34"/>
  <c r="S4948" i="34"/>
  <c r="T4948" i="34"/>
  <c r="U4948" i="34"/>
  <c r="W4948" i="34"/>
  <c r="Y4948" i="34"/>
  <c r="Z4948" i="34"/>
  <c r="N4949" i="34"/>
  <c r="O4949" i="34"/>
  <c r="S4949" i="34"/>
  <c r="T4949" i="34"/>
  <c r="U4949" i="34"/>
  <c r="W4949" i="34"/>
  <c r="Y4949" i="34"/>
  <c r="Z4949" i="34"/>
  <c r="N4950" i="34"/>
  <c r="O4950" i="34"/>
  <c r="S4950" i="34"/>
  <c r="T4950" i="34"/>
  <c r="U4950" i="34"/>
  <c r="W4950" i="34"/>
  <c r="Y4950" i="34"/>
  <c r="Z4950" i="34"/>
  <c r="N4951" i="34"/>
  <c r="O4951" i="34"/>
  <c r="S4951" i="34"/>
  <c r="T4951" i="34"/>
  <c r="U4951" i="34"/>
  <c r="W4951" i="34"/>
  <c r="Y4951" i="34"/>
  <c r="Z4951" i="34"/>
  <c r="N4952" i="34"/>
  <c r="O4952" i="34"/>
  <c r="S4952" i="34"/>
  <c r="T4952" i="34"/>
  <c r="U4952" i="34"/>
  <c r="W4952" i="34"/>
  <c r="Y4952" i="34"/>
  <c r="Z4952" i="34"/>
  <c r="N4953" i="34"/>
  <c r="O4953" i="34"/>
  <c r="S4953" i="34"/>
  <c r="T4953" i="34"/>
  <c r="U4953" i="34"/>
  <c r="W4953" i="34"/>
  <c r="Y4953" i="34"/>
  <c r="Z4953" i="34"/>
  <c r="N4954" i="34"/>
  <c r="O4954" i="34"/>
  <c r="S4954" i="34"/>
  <c r="T4954" i="34"/>
  <c r="U4954" i="34"/>
  <c r="W4954" i="34"/>
  <c r="Y4954" i="34"/>
  <c r="Z4954" i="34"/>
  <c r="N4955" i="34"/>
  <c r="O4955" i="34"/>
  <c r="S4955" i="34"/>
  <c r="T4955" i="34"/>
  <c r="U4955" i="34"/>
  <c r="W4955" i="34"/>
  <c r="Y4955" i="34"/>
  <c r="Z4955" i="34"/>
  <c r="N4956" i="34"/>
  <c r="O4956" i="34"/>
  <c r="S4956" i="34"/>
  <c r="T4956" i="34"/>
  <c r="U4956" i="34"/>
  <c r="W4956" i="34"/>
  <c r="Y4956" i="34"/>
  <c r="Z4956" i="34"/>
  <c r="N4957" i="34"/>
  <c r="O4957" i="34"/>
  <c r="S4957" i="34"/>
  <c r="T4957" i="34"/>
  <c r="U4957" i="34"/>
  <c r="W4957" i="34"/>
  <c r="Y4957" i="34"/>
  <c r="Z4957" i="34"/>
  <c r="N4958" i="34"/>
  <c r="O4958" i="34"/>
  <c r="S4958" i="34"/>
  <c r="T4958" i="34"/>
  <c r="U4958" i="34"/>
  <c r="W4958" i="34"/>
  <c r="Y4958" i="34"/>
  <c r="Z4958" i="34"/>
  <c r="N4959" i="34"/>
  <c r="O4959" i="34"/>
  <c r="S4959" i="34"/>
  <c r="T4959" i="34"/>
  <c r="U4959" i="34"/>
  <c r="W4959" i="34"/>
  <c r="Y4959" i="34"/>
  <c r="Z4959" i="34"/>
  <c r="N4960" i="34"/>
  <c r="O4960" i="34"/>
  <c r="S4960" i="34"/>
  <c r="T4960" i="34"/>
  <c r="U4960" i="34"/>
  <c r="W4960" i="34"/>
  <c r="Y4960" i="34"/>
  <c r="Z4960" i="34"/>
  <c r="N4961" i="34"/>
  <c r="O4961" i="34"/>
  <c r="S4961" i="34"/>
  <c r="T4961" i="34"/>
  <c r="U4961" i="34"/>
  <c r="W4961" i="34"/>
  <c r="Y4961" i="34"/>
  <c r="Z4961" i="34"/>
  <c r="N4962" i="34"/>
  <c r="O4962" i="34"/>
  <c r="S4962" i="34"/>
  <c r="T4962" i="34"/>
  <c r="U4962" i="34"/>
  <c r="W4962" i="34"/>
  <c r="Y4962" i="34"/>
  <c r="Z4962" i="34"/>
  <c r="N4963" i="34"/>
  <c r="O4963" i="34"/>
  <c r="S4963" i="34"/>
  <c r="T4963" i="34"/>
  <c r="U4963" i="34"/>
  <c r="W4963" i="34"/>
  <c r="Y4963" i="34"/>
  <c r="Z4963" i="34"/>
  <c r="N4964" i="34"/>
  <c r="O4964" i="34"/>
  <c r="S4964" i="34"/>
  <c r="T4964" i="34"/>
  <c r="U4964" i="34"/>
  <c r="W4964" i="34"/>
  <c r="Y4964" i="34"/>
  <c r="Z4964" i="34"/>
  <c r="N4965" i="34"/>
  <c r="O4965" i="34"/>
  <c r="S4965" i="34"/>
  <c r="T4965" i="34"/>
  <c r="U4965" i="34"/>
  <c r="W4965" i="34"/>
  <c r="Y4965" i="34"/>
  <c r="Z4965" i="34"/>
  <c r="N4966" i="34"/>
  <c r="O4966" i="34"/>
  <c r="S4966" i="34"/>
  <c r="T4966" i="34"/>
  <c r="U4966" i="34"/>
  <c r="W4966" i="34"/>
  <c r="Y4966" i="34"/>
  <c r="Z4966" i="34"/>
  <c r="N4967" i="34"/>
  <c r="O4967" i="34"/>
  <c r="S4967" i="34"/>
  <c r="T4967" i="34"/>
  <c r="U4967" i="34"/>
  <c r="W4967" i="34"/>
  <c r="Y4967" i="34"/>
  <c r="Z4967" i="34"/>
  <c r="N4968" i="34"/>
  <c r="O4968" i="34"/>
  <c r="S4968" i="34"/>
  <c r="T4968" i="34"/>
  <c r="U4968" i="34"/>
  <c r="W4968" i="34"/>
  <c r="Y4968" i="34"/>
  <c r="Z4968" i="34"/>
  <c r="N4969" i="34"/>
  <c r="O4969" i="34"/>
  <c r="S4969" i="34"/>
  <c r="T4969" i="34"/>
  <c r="U4969" i="34"/>
  <c r="W4969" i="34"/>
  <c r="Y4969" i="34"/>
  <c r="Z4969" i="34"/>
  <c r="N4970" i="34"/>
  <c r="O4970" i="34"/>
  <c r="S4970" i="34"/>
  <c r="T4970" i="34"/>
  <c r="U4970" i="34"/>
  <c r="W4970" i="34"/>
  <c r="Y4970" i="34"/>
  <c r="Z4970" i="34"/>
  <c r="N4971" i="34"/>
  <c r="O4971" i="34"/>
  <c r="S4971" i="34"/>
  <c r="T4971" i="34"/>
  <c r="U4971" i="34"/>
  <c r="W4971" i="34"/>
  <c r="Y4971" i="34"/>
  <c r="Z4971" i="34"/>
  <c r="N4972" i="34"/>
  <c r="O4972" i="34"/>
  <c r="S4972" i="34"/>
  <c r="T4972" i="34"/>
  <c r="U4972" i="34"/>
  <c r="W4972" i="34"/>
  <c r="Y4972" i="34"/>
  <c r="Z4972" i="34"/>
  <c r="N4973" i="34"/>
  <c r="O4973" i="34"/>
  <c r="S4973" i="34"/>
  <c r="T4973" i="34"/>
  <c r="U4973" i="34"/>
  <c r="W4973" i="34"/>
  <c r="Y4973" i="34"/>
  <c r="Z4973" i="34"/>
  <c r="N4974" i="34"/>
  <c r="O4974" i="34"/>
  <c r="S4974" i="34"/>
  <c r="T4974" i="34"/>
  <c r="U4974" i="34"/>
  <c r="W4974" i="34"/>
  <c r="Y4974" i="34"/>
  <c r="Z4974" i="34"/>
  <c r="N4975" i="34"/>
  <c r="O4975" i="34"/>
  <c r="S4975" i="34"/>
  <c r="T4975" i="34"/>
  <c r="U4975" i="34"/>
  <c r="W4975" i="34"/>
  <c r="Y4975" i="34"/>
  <c r="Z4975" i="34"/>
  <c r="N4976" i="34"/>
  <c r="O4976" i="34"/>
  <c r="S4976" i="34"/>
  <c r="T4976" i="34"/>
  <c r="U4976" i="34"/>
  <c r="W4976" i="34"/>
  <c r="Y4976" i="34"/>
  <c r="Z4976" i="34"/>
  <c r="N4977" i="34"/>
  <c r="O4977" i="34"/>
  <c r="S4977" i="34"/>
  <c r="T4977" i="34"/>
  <c r="U4977" i="34"/>
  <c r="W4977" i="34"/>
  <c r="Y4977" i="34"/>
  <c r="Z4977" i="34"/>
  <c r="N4978" i="34"/>
  <c r="O4978" i="34"/>
  <c r="S4978" i="34"/>
  <c r="T4978" i="34"/>
  <c r="U4978" i="34"/>
  <c r="W4978" i="34"/>
  <c r="Y4978" i="34"/>
  <c r="Z4978" i="34"/>
  <c r="N4979" i="34"/>
  <c r="O4979" i="34"/>
  <c r="S4979" i="34"/>
  <c r="T4979" i="34"/>
  <c r="U4979" i="34"/>
  <c r="W4979" i="34"/>
  <c r="Y4979" i="34"/>
  <c r="Z4979" i="34"/>
  <c r="N4980" i="34"/>
  <c r="O4980" i="34"/>
  <c r="S4980" i="34"/>
  <c r="T4980" i="34"/>
  <c r="U4980" i="34"/>
  <c r="W4980" i="34"/>
  <c r="Y4980" i="34"/>
  <c r="Z4980" i="34"/>
  <c r="N4981" i="34"/>
  <c r="O4981" i="34"/>
  <c r="S4981" i="34"/>
  <c r="T4981" i="34"/>
  <c r="U4981" i="34"/>
  <c r="W4981" i="34"/>
  <c r="Y4981" i="34"/>
  <c r="Z4981" i="34"/>
  <c r="N4982" i="34"/>
  <c r="O4982" i="34"/>
  <c r="S4982" i="34"/>
  <c r="T4982" i="34"/>
  <c r="U4982" i="34"/>
  <c r="W4982" i="34"/>
  <c r="Y4982" i="34"/>
  <c r="Z4982" i="34"/>
  <c r="N4983" i="34"/>
  <c r="O4983" i="34"/>
  <c r="S4983" i="34"/>
  <c r="T4983" i="34"/>
  <c r="U4983" i="34"/>
  <c r="W4983" i="34"/>
  <c r="Y4983" i="34"/>
  <c r="Z4983" i="34"/>
  <c r="N4984" i="34"/>
  <c r="O4984" i="34"/>
  <c r="S4984" i="34"/>
  <c r="T4984" i="34"/>
  <c r="U4984" i="34"/>
  <c r="W4984" i="34"/>
  <c r="Y4984" i="34"/>
  <c r="Z4984" i="34"/>
  <c r="N4985" i="34"/>
  <c r="O4985" i="34"/>
  <c r="S4985" i="34"/>
  <c r="T4985" i="34"/>
  <c r="U4985" i="34"/>
  <c r="W4985" i="34"/>
  <c r="Y4985" i="34"/>
  <c r="Z4985" i="34"/>
  <c r="N4986" i="34"/>
  <c r="O4986" i="34"/>
  <c r="S4986" i="34"/>
  <c r="T4986" i="34"/>
  <c r="U4986" i="34"/>
  <c r="W4986" i="34"/>
  <c r="Y4986" i="34"/>
  <c r="Z4986" i="34"/>
  <c r="N4987" i="34"/>
  <c r="O4987" i="34"/>
  <c r="S4987" i="34"/>
  <c r="T4987" i="34"/>
  <c r="U4987" i="34"/>
  <c r="W4987" i="34"/>
  <c r="Y4987" i="34"/>
  <c r="Z4987" i="34"/>
  <c r="N4988" i="34"/>
  <c r="O4988" i="34"/>
  <c r="S4988" i="34"/>
  <c r="T4988" i="34"/>
  <c r="U4988" i="34"/>
  <c r="W4988" i="34"/>
  <c r="Y4988" i="34"/>
  <c r="Z4988" i="34"/>
  <c r="N4989" i="34"/>
  <c r="O4989" i="34"/>
  <c r="S4989" i="34"/>
  <c r="T4989" i="34"/>
  <c r="U4989" i="34"/>
  <c r="W4989" i="34"/>
  <c r="Y4989" i="34"/>
  <c r="Z4989" i="34"/>
  <c r="N4990" i="34"/>
  <c r="O4990" i="34"/>
  <c r="S4990" i="34"/>
  <c r="T4990" i="34"/>
  <c r="U4990" i="34"/>
  <c r="W4990" i="34"/>
  <c r="Y4990" i="34"/>
  <c r="Z4990" i="34"/>
  <c r="N4991" i="34"/>
  <c r="O4991" i="34"/>
  <c r="S4991" i="34"/>
  <c r="T4991" i="34"/>
  <c r="U4991" i="34"/>
  <c r="W4991" i="34"/>
  <c r="Y4991" i="34"/>
  <c r="Z4991" i="34"/>
  <c r="N4992" i="34"/>
  <c r="O4992" i="34"/>
  <c r="S4992" i="34"/>
  <c r="T4992" i="34"/>
  <c r="U4992" i="34"/>
  <c r="W4992" i="34"/>
  <c r="Y4992" i="34"/>
  <c r="Z4992" i="34"/>
  <c r="N4993" i="34"/>
  <c r="O4993" i="34"/>
  <c r="S4993" i="34"/>
  <c r="T4993" i="34"/>
  <c r="U4993" i="34"/>
  <c r="W4993" i="34"/>
  <c r="Y4993" i="34"/>
  <c r="Z4993" i="34"/>
  <c r="N4994" i="34"/>
  <c r="O4994" i="34"/>
  <c r="S4994" i="34"/>
  <c r="T4994" i="34"/>
  <c r="U4994" i="34"/>
  <c r="W4994" i="34"/>
  <c r="Y4994" i="34"/>
  <c r="Z4994" i="34"/>
  <c r="N4995" i="34"/>
  <c r="O4995" i="34"/>
  <c r="S4995" i="34"/>
  <c r="T4995" i="34"/>
  <c r="U4995" i="34"/>
  <c r="W4995" i="34"/>
  <c r="Y4995" i="34"/>
  <c r="Z4995" i="34"/>
  <c r="N4996" i="34"/>
  <c r="O4996" i="34"/>
  <c r="S4996" i="34"/>
  <c r="T4996" i="34"/>
  <c r="U4996" i="34"/>
  <c r="W4996" i="34"/>
  <c r="Y4996" i="34"/>
  <c r="Z4996" i="34"/>
  <c r="N4997" i="34"/>
  <c r="O4997" i="34"/>
  <c r="S4997" i="34"/>
  <c r="T4997" i="34"/>
  <c r="U4997" i="34"/>
  <c r="W4997" i="34"/>
  <c r="Y4997" i="34"/>
  <c r="Z4997" i="34"/>
  <c r="N4998" i="34"/>
  <c r="O4998" i="34"/>
  <c r="S4998" i="34"/>
  <c r="T4998" i="34"/>
  <c r="U4998" i="34"/>
  <c r="W4998" i="34"/>
  <c r="Y4998" i="34"/>
  <c r="Z4998" i="34"/>
  <c r="N4999" i="34"/>
  <c r="O4999" i="34"/>
  <c r="S4999" i="34"/>
  <c r="T4999" i="34"/>
  <c r="U4999" i="34"/>
  <c r="W4999" i="34"/>
  <c r="Y4999" i="34"/>
  <c r="Z4999" i="34"/>
  <c r="N5000" i="34"/>
  <c r="O5000" i="34"/>
  <c r="S5000" i="34"/>
  <c r="T5000" i="34"/>
  <c r="U5000" i="34"/>
  <c r="W5000" i="34"/>
  <c r="Y5000" i="34"/>
  <c r="Z5000" i="34"/>
  <c r="N5001" i="34"/>
  <c r="O5001" i="34"/>
  <c r="S5001" i="34"/>
  <c r="T5001" i="34"/>
  <c r="U5001" i="34"/>
  <c r="W5001" i="34"/>
  <c r="Y5001" i="34"/>
  <c r="Z5001" i="34"/>
  <c r="N5002" i="34"/>
  <c r="O5002" i="34"/>
  <c r="S5002" i="34"/>
  <c r="T5002" i="34"/>
  <c r="U5002" i="34"/>
  <c r="W5002" i="34"/>
  <c r="Y5002" i="34"/>
  <c r="Z5002" i="34"/>
  <c r="N5003" i="34"/>
  <c r="O5003" i="34"/>
  <c r="S5003" i="34"/>
  <c r="T5003" i="34"/>
  <c r="U5003" i="34"/>
  <c r="W5003" i="34"/>
  <c r="Y5003" i="34"/>
  <c r="Z5003" i="34"/>
  <c r="N5004" i="34"/>
  <c r="O5004" i="34"/>
  <c r="S5004" i="34"/>
  <c r="T5004" i="34"/>
  <c r="U5004" i="34"/>
  <c r="W5004" i="34"/>
  <c r="Y5004" i="34"/>
  <c r="Z5004" i="34"/>
  <c r="N5005" i="34"/>
  <c r="O5005" i="34"/>
  <c r="S5005" i="34"/>
  <c r="T5005" i="34"/>
  <c r="U5005" i="34"/>
  <c r="W5005" i="34"/>
  <c r="Y5005" i="34"/>
  <c r="Z5005" i="34"/>
  <c r="N5006" i="34"/>
  <c r="O5006" i="34"/>
  <c r="S5006" i="34"/>
  <c r="T5006" i="34"/>
  <c r="U5006" i="34"/>
  <c r="W5006" i="34"/>
  <c r="Y5006" i="34"/>
  <c r="Z5006" i="34"/>
  <c r="N5007" i="34"/>
  <c r="O5007" i="34"/>
  <c r="S5007" i="34"/>
  <c r="T5007" i="34"/>
  <c r="U5007" i="34"/>
  <c r="W5007" i="34"/>
  <c r="Y5007" i="34"/>
  <c r="Z5007" i="34"/>
  <c r="N5008" i="34"/>
  <c r="O5008" i="34"/>
  <c r="S5008" i="34"/>
  <c r="T5008" i="34"/>
  <c r="U5008" i="34"/>
  <c r="W5008" i="34"/>
  <c r="Y5008" i="34"/>
  <c r="Z5008" i="34"/>
  <c r="N5009" i="34"/>
  <c r="O5009" i="34"/>
  <c r="S5009" i="34"/>
  <c r="T5009" i="34"/>
  <c r="U5009" i="34"/>
  <c r="W5009" i="34"/>
  <c r="Y5009" i="34"/>
  <c r="Z5009" i="34"/>
  <c r="N5010" i="34"/>
  <c r="O5010" i="34"/>
  <c r="S5010" i="34"/>
  <c r="T5010" i="34"/>
  <c r="U5010" i="34"/>
  <c r="W5010" i="34"/>
  <c r="Y5010" i="34"/>
  <c r="Z5010" i="34"/>
  <c r="N5011" i="34"/>
  <c r="O5011" i="34"/>
  <c r="S5011" i="34"/>
  <c r="T5011" i="34"/>
  <c r="U5011" i="34"/>
  <c r="W5011" i="34"/>
  <c r="Y5011" i="34"/>
  <c r="Z5011" i="34"/>
  <c r="N5012" i="34"/>
  <c r="O5012" i="34"/>
  <c r="S5012" i="34"/>
  <c r="T5012" i="34"/>
  <c r="U5012" i="34"/>
  <c r="W5012" i="34"/>
  <c r="Y5012" i="34"/>
  <c r="Z5012" i="34"/>
  <c r="N5013" i="34"/>
  <c r="O5013" i="34"/>
  <c r="S5013" i="34"/>
  <c r="T5013" i="34"/>
  <c r="U5013" i="34"/>
  <c r="W5013" i="34"/>
  <c r="Y5013" i="34"/>
  <c r="Z5013" i="34"/>
  <c r="N5014" i="34"/>
  <c r="O5014" i="34"/>
  <c r="S5014" i="34"/>
  <c r="T5014" i="34"/>
  <c r="U5014" i="34"/>
  <c r="W5014" i="34"/>
  <c r="Y5014" i="34"/>
  <c r="Z5014" i="34"/>
  <c r="N5015" i="34"/>
  <c r="O5015" i="34"/>
  <c r="S5015" i="34"/>
  <c r="T5015" i="34"/>
  <c r="U5015" i="34"/>
  <c r="W5015" i="34"/>
  <c r="Y5015" i="34"/>
  <c r="Z5015" i="34"/>
  <c r="N5016" i="34"/>
  <c r="O5016" i="34"/>
  <c r="S5016" i="34"/>
  <c r="T5016" i="34"/>
  <c r="U5016" i="34"/>
  <c r="W5016" i="34"/>
  <c r="Y5016" i="34"/>
  <c r="Z5016" i="34"/>
  <c r="N5017" i="34"/>
  <c r="O5017" i="34"/>
  <c r="S5017" i="34"/>
  <c r="T5017" i="34"/>
  <c r="U5017" i="34"/>
  <c r="W5017" i="34"/>
  <c r="Y5017" i="34"/>
  <c r="Z5017" i="34"/>
  <c r="N5018" i="34"/>
  <c r="O5018" i="34"/>
  <c r="S5018" i="34"/>
  <c r="T5018" i="34"/>
  <c r="U5018" i="34"/>
  <c r="W5018" i="34"/>
  <c r="Y5018" i="34"/>
  <c r="Z5018" i="34"/>
  <c r="N5019" i="34"/>
  <c r="O5019" i="34"/>
  <c r="S5019" i="34"/>
  <c r="T5019" i="34"/>
  <c r="U5019" i="34"/>
  <c r="W5019" i="34"/>
  <c r="Y5019" i="34"/>
  <c r="Z5019" i="34"/>
  <c r="N5020" i="34"/>
  <c r="O5020" i="34"/>
  <c r="S5020" i="34"/>
  <c r="T5020" i="34"/>
  <c r="U5020" i="34"/>
  <c r="W5020" i="34"/>
  <c r="Y5020" i="34"/>
  <c r="Z5020" i="34"/>
  <c r="N5021" i="34"/>
  <c r="O5021" i="34"/>
  <c r="S5021" i="34"/>
  <c r="T5021" i="34"/>
  <c r="U5021" i="34"/>
  <c r="W5021" i="34"/>
  <c r="Y5021" i="34"/>
  <c r="Z5021" i="34"/>
  <c r="N5022" i="34"/>
  <c r="O5022" i="34"/>
  <c r="S5022" i="34"/>
  <c r="T5022" i="34"/>
  <c r="U5022" i="34"/>
  <c r="W5022" i="34"/>
  <c r="Y5022" i="34"/>
  <c r="Z5022" i="34"/>
  <c r="N5023" i="34"/>
  <c r="O5023" i="34"/>
  <c r="S5023" i="34"/>
  <c r="T5023" i="34"/>
  <c r="U5023" i="34"/>
  <c r="W5023" i="34"/>
  <c r="Y5023" i="34"/>
  <c r="Z5023" i="34"/>
  <c r="N5024" i="34"/>
  <c r="O5024" i="34"/>
  <c r="S5024" i="34"/>
  <c r="T5024" i="34"/>
  <c r="U5024" i="34"/>
  <c r="W5024" i="34"/>
  <c r="Y5024" i="34"/>
  <c r="Z5024" i="34"/>
  <c r="N5025" i="34"/>
  <c r="O5025" i="34"/>
  <c r="S5025" i="34"/>
  <c r="T5025" i="34"/>
  <c r="U5025" i="34"/>
  <c r="W5025" i="34"/>
  <c r="Y5025" i="34"/>
  <c r="Z5025" i="34"/>
  <c r="N5026" i="34"/>
  <c r="O5026" i="34"/>
  <c r="S5026" i="34"/>
  <c r="T5026" i="34"/>
  <c r="U5026" i="34"/>
  <c r="W5026" i="34"/>
  <c r="Y5026" i="34"/>
  <c r="Z5026" i="34"/>
  <c r="N5027" i="34"/>
  <c r="O5027" i="34"/>
  <c r="S5027" i="34"/>
  <c r="T5027" i="34"/>
  <c r="U5027" i="34"/>
  <c r="W5027" i="34"/>
  <c r="Y5027" i="34"/>
  <c r="Z5027" i="34"/>
  <c r="N5028" i="34"/>
  <c r="O5028" i="34"/>
  <c r="S5028" i="34"/>
  <c r="T5028" i="34"/>
  <c r="U5028" i="34"/>
  <c r="W5028" i="34"/>
  <c r="Y5028" i="34"/>
  <c r="Z5028" i="34"/>
  <c r="N5029" i="34"/>
  <c r="O5029" i="34"/>
  <c r="S5029" i="34"/>
  <c r="T5029" i="34"/>
  <c r="U5029" i="34"/>
  <c r="W5029" i="34"/>
  <c r="Y5029" i="34"/>
  <c r="Z5029" i="34"/>
  <c r="N5030" i="34"/>
  <c r="O5030" i="34"/>
  <c r="S5030" i="34"/>
  <c r="T5030" i="34"/>
  <c r="U5030" i="34"/>
  <c r="W5030" i="34"/>
  <c r="Y5030" i="34"/>
  <c r="Z5030" i="34"/>
  <c r="N5031" i="34"/>
  <c r="O5031" i="34"/>
  <c r="S5031" i="34"/>
  <c r="T5031" i="34"/>
  <c r="U5031" i="34"/>
  <c r="W5031" i="34"/>
  <c r="Y5031" i="34"/>
  <c r="Z5031" i="34"/>
  <c r="N5032" i="34"/>
  <c r="O5032" i="34"/>
  <c r="S5032" i="34"/>
  <c r="T5032" i="34"/>
  <c r="U5032" i="34"/>
  <c r="W5032" i="34"/>
  <c r="Y5032" i="34"/>
  <c r="Z5032" i="34"/>
  <c r="N5033" i="34"/>
  <c r="O5033" i="34"/>
  <c r="S5033" i="34"/>
  <c r="T5033" i="34"/>
  <c r="U5033" i="34"/>
  <c r="W5033" i="34"/>
  <c r="Y5033" i="34"/>
  <c r="Z5033" i="34"/>
  <c r="N5034" i="34"/>
  <c r="O5034" i="34"/>
  <c r="S5034" i="34"/>
  <c r="T5034" i="34"/>
  <c r="U5034" i="34"/>
  <c r="W5034" i="34"/>
  <c r="Y5034" i="34"/>
  <c r="Z5034" i="34"/>
  <c r="N5035" i="34"/>
  <c r="O5035" i="34"/>
  <c r="S5035" i="34"/>
  <c r="T5035" i="34"/>
  <c r="U5035" i="34"/>
  <c r="W5035" i="34"/>
  <c r="Y5035" i="34"/>
  <c r="Z5035" i="34"/>
  <c r="N5036" i="34"/>
  <c r="O5036" i="34"/>
  <c r="S5036" i="34"/>
  <c r="T5036" i="34"/>
  <c r="U5036" i="34"/>
  <c r="W5036" i="34"/>
  <c r="Y5036" i="34"/>
  <c r="Z5036" i="34"/>
  <c r="N5037" i="34"/>
  <c r="O5037" i="34"/>
  <c r="S5037" i="34"/>
  <c r="T5037" i="34"/>
  <c r="U5037" i="34"/>
  <c r="W5037" i="34"/>
  <c r="Y5037" i="34"/>
  <c r="Z5037" i="34"/>
  <c r="N5038" i="34"/>
  <c r="O5038" i="34"/>
  <c r="S5038" i="34"/>
  <c r="T5038" i="34"/>
  <c r="U5038" i="34"/>
  <c r="W5038" i="34"/>
  <c r="Y5038" i="34"/>
  <c r="Z5038" i="34"/>
  <c r="N5039" i="34"/>
  <c r="O5039" i="34"/>
  <c r="S5039" i="34"/>
  <c r="T5039" i="34"/>
  <c r="U5039" i="34"/>
  <c r="W5039" i="34"/>
  <c r="Y5039" i="34"/>
  <c r="Z5039" i="34"/>
  <c r="N5040" i="34"/>
  <c r="O5040" i="34"/>
  <c r="S5040" i="34"/>
  <c r="T5040" i="34"/>
  <c r="U5040" i="34"/>
  <c r="W5040" i="34"/>
  <c r="Y5040" i="34"/>
  <c r="Z5040" i="34"/>
  <c r="N5041" i="34"/>
  <c r="O5041" i="34"/>
  <c r="S5041" i="34"/>
  <c r="T5041" i="34"/>
  <c r="U5041" i="34"/>
  <c r="W5041" i="34"/>
  <c r="Y5041" i="34"/>
  <c r="Z5041" i="34"/>
  <c r="N5042" i="34"/>
  <c r="O5042" i="34"/>
  <c r="S5042" i="34"/>
  <c r="T5042" i="34"/>
  <c r="U5042" i="34"/>
  <c r="W5042" i="34"/>
  <c r="Y5042" i="34"/>
  <c r="Z5042" i="34"/>
  <c r="N5043" i="34"/>
  <c r="O5043" i="34"/>
  <c r="S5043" i="34"/>
  <c r="T5043" i="34"/>
  <c r="U5043" i="34"/>
  <c r="W5043" i="34"/>
  <c r="Y5043" i="34"/>
  <c r="Z5043" i="34"/>
  <c r="N5044" i="34"/>
  <c r="O5044" i="34"/>
  <c r="S5044" i="34"/>
  <c r="T5044" i="34"/>
  <c r="U5044" i="34"/>
  <c r="W5044" i="34"/>
  <c r="Y5044" i="34"/>
  <c r="Z5044" i="34"/>
  <c r="N5045" i="34"/>
  <c r="O5045" i="34"/>
  <c r="S5045" i="34"/>
  <c r="T5045" i="34"/>
  <c r="U5045" i="34"/>
  <c r="W5045" i="34"/>
  <c r="Y5045" i="34"/>
  <c r="Z5045" i="34"/>
  <c r="N5046" i="34"/>
  <c r="O5046" i="34"/>
  <c r="S5046" i="34"/>
  <c r="T5046" i="34"/>
  <c r="U5046" i="34"/>
  <c r="W5046" i="34"/>
  <c r="Y5046" i="34"/>
  <c r="Z5046" i="34"/>
  <c r="N5047" i="34"/>
  <c r="O5047" i="34"/>
  <c r="S5047" i="34"/>
  <c r="T5047" i="34"/>
  <c r="U5047" i="34"/>
  <c r="W5047" i="34"/>
  <c r="Y5047" i="34"/>
  <c r="Z5047" i="34"/>
  <c r="N5048" i="34"/>
  <c r="O5048" i="34"/>
  <c r="S5048" i="34"/>
  <c r="T5048" i="34"/>
  <c r="U5048" i="34"/>
  <c r="W5048" i="34"/>
  <c r="Y5048" i="34"/>
  <c r="Z5048" i="34"/>
  <c r="N5049" i="34"/>
  <c r="O5049" i="34"/>
  <c r="S5049" i="34"/>
  <c r="T5049" i="34"/>
  <c r="U5049" i="34"/>
  <c r="W5049" i="34"/>
  <c r="Y5049" i="34"/>
  <c r="Z5049" i="34"/>
  <c r="N5050" i="34"/>
  <c r="O5050" i="34"/>
  <c r="S5050" i="34"/>
  <c r="T5050" i="34"/>
  <c r="U5050" i="34"/>
  <c r="W5050" i="34"/>
  <c r="Y5050" i="34"/>
  <c r="Z5050" i="34"/>
  <c r="N5051" i="34"/>
  <c r="O5051" i="34"/>
  <c r="S5051" i="34"/>
  <c r="T5051" i="34"/>
  <c r="U5051" i="34"/>
  <c r="W5051" i="34"/>
  <c r="Y5051" i="34"/>
  <c r="Z5051" i="34"/>
  <c r="N5052" i="34"/>
  <c r="O5052" i="34"/>
  <c r="S5052" i="34"/>
  <c r="T5052" i="34"/>
  <c r="U5052" i="34"/>
  <c r="W5052" i="34"/>
  <c r="Y5052" i="34"/>
  <c r="Z5052" i="34"/>
  <c r="N5053" i="34"/>
  <c r="O5053" i="34"/>
  <c r="S5053" i="34"/>
  <c r="T5053" i="34"/>
  <c r="U5053" i="34"/>
  <c r="W5053" i="34"/>
  <c r="Y5053" i="34"/>
  <c r="Z5053" i="34"/>
  <c r="N5054" i="34"/>
  <c r="O5054" i="34"/>
  <c r="S5054" i="34"/>
  <c r="T5054" i="34"/>
  <c r="U5054" i="34"/>
  <c r="W5054" i="34"/>
  <c r="Y5054" i="34"/>
  <c r="Z5054" i="34"/>
  <c r="N5055" i="34"/>
  <c r="O5055" i="34"/>
  <c r="S5055" i="34"/>
  <c r="T5055" i="34"/>
  <c r="U5055" i="34"/>
  <c r="W5055" i="34"/>
  <c r="Y5055" i="34"/>
  <c r="Z5055" i="34"/>
  <c r="N5056" i="34"/>
  <c r="O5056" i="34"/>
  <c r="S5056" i="34"/>
  <c r="T5056" i="34"/>
  <c r="U5056" i="34"/>
  <c r="W5056" i="34"/>
  <c r="Y5056" i="34"/>
  <c r="Z5056" i="34"/>
  <c r="N5057" i="34"/>
  <c r="O5057" i="34"/>
  <c r="S5057" i="34"/>
  <c r="T5057" i="34"/>
  <c r="U5057" i="34"/>
  <c r="W5057" i="34"/>
  <c r="Y5057" i="34"/>
  <c r="Z5057" i="34"/>
  <c r="N5058" i="34"/>
  <c r="O5058" i="34"/>
  <c r="S5058" i="34"/>
  <c r="T5058" i="34"/>
  <c r="U5058" i="34"/>
  <c r="W5058" i="34"/>
  <c r="Y5058" i="34"/>
  <c r="Z5058" i="34"/>
  <c r="N5059" i="34"/>
  <c r="O5059" i="34"/>
  <c r="S5059" i="34"/>
  <c r="T5059" i="34"/>
  <c r="U5059" i="34"/>
  <c r="W5059" i="34"/>
  <c r="Y5059" i="34"/>
  <c r="Z5059" i="34"/>
  <c r="N5060" i="34"/>
  <c r="O5060" i="34"/>
  <c r="S5060" i="34"/>
  <c r="T5060" i="34"/>
  <c r="U5060" i="34"/>
  <c r="W5060" i="34"/>
  <c r="Y5060" i="34"/>
  <c r="Z5060" i="34"/>
  <c r="K3458" i="34" l="1"/>
  <c r="K3459" i="34"/>
  <c r="K3460" i="34"/>
  <c r="K3461" i="34"/>
  <c r="K3462" i="34"/>
  <c r="K3463" i="34"/>
  <c r="K3464" i="34"/>
  <c r="K3465" i="34"/>
  <c r="K3466" i="34"/>
  <c r="K3467" i="34"/>
  <c r="K3457" i="34"/>
  <c r="K2480" i="34" l="1"/>
  <c r="C2480" i="34"/>
  <c r="B2480" i="34" s="1"/>
  <c r="K2479" i="34"/>
  <c r="C2479" i="34"/>
  <c r="B2479" i="34" s="1"/>
  <c r="K2478" i="34"/>
  <c r="C2478" i="34"/>
  <c r="B2478" i="34" s="1"/>
  <c r="C2481" i="34"/>
  <c r="B2481" i="34" s="1"/>
  <c r="K2481" i="34"/>
  <c r="C2482" i="34"/>
  <c r="B2482" i="34" s="1"/>
  <c r="K2482" i="34"/>
  <c r="I1261" i="60"/>
  <c r="P2481" i="34" l="1"/>
  <c r="X2481" i="34"/>
  <c r="Q2481" i="34"/>
  <c r="R2481" i="34"/>
  <c r="V2481" i="34"/>
  <c r="AA2481" i="34"/>
  <c r="R2482" i="34"/>
  <c r="V2482" i="34"/>
  <c r="AA2482" i="34"/>
  <c r="P2482" i="34"/>
  <c r="X2482" i="34"/>
  <c r="Q2482" i="34"/>
  <c r="P2479" i="34"/>
  <c r="X2479" i="34"/>
  <c r="Q2479" i="34"/>
  <c r="R2479" i="34"/>
  <c r="V2479" i="34"/>
  <c r="AA2479" i="34"/>
  <c r="R2480" i="34"/>
  <c r="V2480" i="34"/>
  <c r="AA2480" i="34"/>
  <c r="P2480" i="34"/>
  <c r="X2480" i="34"/>
  <c r="Q2480" i="34"/>
  <c r="R2478" i="34"/>
  <c r="V2478" i="34"/>
  <c r="AA2478" i="34"/>
  <c r="P2478" i="34"/>
  <c r="X2478" i="34"/>
  <c r="Q2478" i="34"/>
  <c r="A2478" i="34"/>
  <c r="A2480" i="34"/>
  <c r="A2479" i="34"/>
  <c r="A2482" i="34"/>
  <c r="A2481" i="34"/>
  <c r="AD5056" i="34" l="1"/>
  <c r="AD5055" i="34"/>
  <c r="AD5054" i="34"/>
  <c r="AD5053" i="34"/>
  <c r="AD5052" i="34"/>
  <c r="AD5051" i="34"/>
  <c r="AD5050" i="34"/>
  <c r="AD5049" i="34"/>
  <c r="AD5048" i="34"/>
  <c r="AD5047" i="34"/>
  <c r="AD5046" i="34"/>
  <c r="AD5045" i="34"/>
  <c r="AD5044" i="34"/>
  <c r="AD5043" i="34"/>
  <c r="AD5042" i="34"/>
  <c r="AD5041" i="34"/>
  <c r="AD5040" i="34"/>
  <c r="AD5039" i="34"/>
  <c r="AD5038" i="34"/>
  <c r="AD5037" i="34"/>
  <c r="AD5036" i="34"/>
  <c r="AD5035" i="34"/>
  <c r="AD5034" i="34"/>
  <c r="AD5033" i="34"/>
  <c r="AD5032" i="34"/>
  <c r="AD5031" i="34"/>
  <c r="AD5030" i="34"/>
  <c r="AD5029" i="34"/>
  <c r="AD5028" i="34"/>
  <c r="AD5027" i="34"/>
  <c r="AD5026" i="34"/>
  <c r="AD5025" i="34"/>
  <c r="AD5024" i="34"/>
  <c r="AD5023" i="34"/>
  <c r="AD5022" i="34"/>
  <c r="AD5021" i="34"/>
  <c r="AD5020" i="34"/>
  <c r="AD5019" i="34"/>
  <c r="AD5018" i="34"/>
  <c r="AD5017" i="34"/>
  <c r="AD5016" i="34"/>
  <c r="AD5015" i="34"/>
  <c r="AD5014" i="34"/>
  <c r="AD5013" i="34"/>
  <c r="AD5012" i="34"/>
  <c r="AD5011" i="34"/>
  <c r="AD5010" i="34"/>
  <c r="AD5009" i="34"/>
  <c r="AD5008" i="34"/>
  <c r="AD5007" i="34"/>
  <c r="AD5006" i="34"/>
  <c r="AD5005" i="34"/>
  <c r="AD5004" i="34"/>
  <c r="AD5003" i="34"/>
  <c r="AD5002" i="34"/>
  <c r="AD5001" i="34"/>
  <c r="AD5000" i="34"/>
  <c r="AD4999" i="34"/>
  <c r="AD4998" i="34"/>
  <c r="AD4997" i="34"/>
  <c r="AD4996" i="34"/>
  <c r="AD4995" i="34"/>
  <c r="AD4994" i="34"/>
  <c r="AD4993" i="34"/>
  <c r="AD4992" i="34"/>
  <c r="AD4991" i="34"/>
  <c r="AD4990" i="34"/>
  <c r="AD4989" i="34"/>
  <c r="AD4988" i="34"/>
  <c r="AD4987" i="34"/>
  <c r="AD4986" i="34"/>
  <c r="AD4985" i="34"/>
  <c r="AD4984" i="34"/>
  <c r="AD4983" i="34"/>
  <c r="AD4982" i="34"/>
  <c r="AD4981" i="34"/>
  <c r="AD4980" i="34"/>
  <c r="AD4979" i="34"/>
  <c r="AD4978" i="34"/>
  <c r="AD4977" i="34"/>
  <c r="AD4976" i="34"/>
  <c r="AD4975" i="34"/>
  <c r="AD4974" i="34"/>
  <c r="AD4973" i="34"/>
  <c r="AD4972" i="34"/>
  <c r="AD4971" i="34"/>
  <c r="AD4970" i="34"/>
  <c r="AD4969" i="34"/>
  <c r="AD4968" i="34"/>
  <c r="AD4967" i="34"/>
  <c r="AD4966" i="34"/>
  <c r="AD4965" i="34"/>
  <c r="AD4964" i="34"/>
  <c r="AD4963" i="34"/>
  <c r="AD4962" i="34"/>
  <c r="AD4961" i="34"/>
  <c r="AD4960" i="34"/>
  <c r="AD4959" i="34"/>
  <c r="AD4958" i="34"/>
  <c r="AD4957" i="34"/>
  <c r="AD4956" i="34"/>
  <c r="AD4955" i="34"/>
  <c r="AD4954" i="34"/>
  <c r="AD4953" i="34"/>
  <c r="AD4952" i="34"/>
  <c r="AD4951" i="34"/>
  <c r="AD4950" i="34"/>
  <c r="AD4949" i="34"/>
  <c r="AD4948" i="34"/>
  <c r="AD4947" i="34"/>
  <c r="AD4946" i="34"/>
  <c r="AD4945" i="34"/>
  <c r="AD4944" i="34"/>
  <c r="AD4943" i="34"/>
  <c r="AD4942" i="34"/>
  <c r="AD4941" i="34"/>
  <c r="AD4940" i="34"/>
  <c r="AD4939" i="34"/>
  <c r="AD4938" i="34"/>
  <c r="AD4937" i="34"/>
  <c r="AD4936" i="34"/>
  <c r="AD4935" i="34"/>
  <c r="AD4934" i="34"/>
  <c r="AD4933" i="34"/>
  <c r="AD4932" i="34"/>
  <c r="AD4931" i="34"/>
  <c r="AD4930" i="34"/>
  <c r="AD4929" i="34"/>
  <c r="AD4928" i="34"/>
  <c r="AD4927" i="34"/>
  <c r="AD4926" i="34"/>
  <c r="AD4925" i="34"/>
  <c r="AD4924" i="34"/>
  <c r="AD4923" i="34"/>
  <c r="AD4922" i="34"/>
  <c r="AD4921" i="34"/>
  <c r="AD4920" i="34"/>
  <c r="AD4919" i="34"/>
  <c r="AD4918" i="34"/>
  <c r="AD4917" i="34"/>
  <c r="AD4916" i="34"/>
  <c r="AD4915" i="34"/>
  <c r="AD4914" i="34"/>
  <c r="AD4913" i="34"/>
  <c r="AD4912" i="34"/>
  <c r="AD4911" i="34"/>
  <c r="AD4910" i="34"/>
  <c r="AD4909" i="34"/>
  <c r="AD4908" i="34"/>
  <c r="AD4907" i="34"/>
  <c r="AD4906" i="34"/>
  <c r="AD4905" i="34"/>
  <c r="AD4904" i="34"/>
  <c r="AD4903" i="34"/>
  <c r="AD4902" i="34"/>
  <c r="AD4901" i="34"/>
  <c r="AD4900" i="34"/>
  <c r="AD4899" i="34"/>
  <c r="AD4898" i="34"/>
  <c r="AD4897" i="34"/>
  <c r="AD4896" i="34"/>
  <c r="AD4895" i="34"/>
  <c r="AD4894" i="34"/>
  <c r="AD4893" i="34"/>
  <c r="AD4892" i="34"/>
  <c r="AD4891" i="34"/>
  <c r="AD4890" i="34"/>
  <c r="AD4889" i="34"/>
  <c r="AD4888" i="34"/>
  <c r="AD4887" i="34"/>
  <c r="AD4886" i="34"/>
  <c r="AD4885" i="34"/>
  <c r="AD4884" i="34"/>
  <c r="AD4883" i="34"/>
  <c r="AD4882" i="34"/>
  <c r="AD4881" i="34"/>
  <c r="AD4880" i="34"/>
  <c r="AD4879" i="34"/>
  <c r="AD4878" i="34"/>
  <c r="AD4877" i="34"/>
  <c r="AD4876" i="34"/>
  <c r="AD4875" i="34"/>
  <c r="AD4874" i="34"/>
  <c r="AD4873" i="34"/>
  <c r="AD4872" i="34"/>
  <c r="AD4871" i="34"/>
  <c r="AD4870" i="34"/>
  <c r="AD4869" i="34"/>
  <c r="AD4868" i="34"/>
  <c r="AD4867" i="34"/>
  <c r="AD4866" i="34"/>
  <c r="AD4865" i="34"/>
  <c r="AD4864" i="34"/>
  <c r="AD4863" i="34"/>
  <c r="AD4862" i="34"/>
  <c r="AD4861" i="34"/>
  <c r="AD4860" i="34"/>
  <c r="AD4859" i="34"/>
  <c r="AD4858" i="34"/>
  <c r="AD4857" i="34"/>
  <c r="AD4856" i="34"/>
  <c r="AD4855" i="34"/>
  <c r="AD4854" i="34"/>
  <c r="AD4853" i="34"/>
  <c r="AD4852" i="34"/>
  <c r="AD4851" i="34"/>
  <c r="AD4850" i="34"/>
  <c r="AD4849" i="34"/>
  <c r="AD4848" i="34"/>
  <c r="AD4847" i="34"/>
  <c r="AD4846" i="34"/>
  <c r="AD4845" i="34"/>
  <c r="AD4844" i="34"/>
  <c r="AD4843" i="34"/>
  <c r="AD4842" i="34"/>
  <c r="AD4841" i="34"/>
  <c r="AD4840" i="34"/>
  <c r="AD4839" i="34"/>
  <c r="AD4838" i="34"/>
  <c r="AD4837" i="34"/>
  <c r="AD4836" i="34"/>
  <c r="AD4835" i="34"/>
  <c r="AD4834" i="34"/>
  <c r="AD4833" i="34"/>
  <c r="AD4832" i="34"/>
  <c r="AD4831" i="34"/>
  <c r="AD4830" i="34"/>
  <c r="AD4829" i="34"/>
  <c r="AD4828" i="34"/>
  <c r="AD4827" i="34"/>
  <c r="AD4826" i="34"/>
  <c r="AD4825" i="34"/>
  <c r="AD4824" i="34"/>
  <c r="AD4823" i="34"/>
  <c r="AD4822" i="34"/>
  <c r="AD4821" i="34"/>
  <c r="AD4820" i="34"/>
  <c r="AD4819" i="34"/>
  <c r="AD4818" i="34"/>
  <c r="AD4817" i="34"/>
  <c r="AD4816" i="34"/>
  <c r="AD4815" i="34"/>
  <c r="AD4814" i="34"/>
  <c r="AD4813" i="34"/>
  <c r="AD4812" i="34"/>
  <c r="AD4811" i="34"/>
  <c r="AD4810" i="34"/>
  <c r="AD4809" i="34"/>
  <c r="AD4808" i="34"/>
  <c r="AD4807" i="34"/>
  <c r="AD4806" i="34"/>
  <c r="AD4805" i="34"/>
  <c r="AD4804" i="34"/>
  <c r="AD4803" i="34"/>
  <c r="AD4802" i="34"/>
  <c r="AD4801" i="34"/>
  <c r="AD4800" i="34"/>
  <c r="AD4799" i="34"/>
  <c r="AD4798" i="34"/>
  <c r="AD4797" i="34"/>
  <c r="AD4796" i="34"/>
  <c r="AD4795" i="34"/>
  <c r="AD4794" i="34"/>
  <c r="AD4793" i="34"/>
  <c r="AD4792" i="34"/>
  <c r="AD4791" i="34"/>
  <c r="AD4790" i="34"/>
  <c r="AD4789" i="34"/>
  <c r="AD4788" i="34"/>
  <c r="AD4787" i="34"/>
  <c r="AD4786" i="34"/>
  <c r="AD4785" i="34"/>
  <c r="AD4784" i="34"/>
  <c r="AD4783" i="34"/>
  <c r="AD4782" i="34"/>
  <c r="AD4781" i="34"/>
  <c r="AD4780" i="34"/>
  <c r="AD4779" i="34"/>
  <c r="AD4778" i="34"/>
  <c r="AD4777" i="34"/>
  <c r="AD4776" i="34"/>
  <c r="AD4775" i="34"/>
  <c r="AD4774" i="34"/>
  <c r="AD4773" i="34"/>
  <c r="AD4772" i="34"/>
  <c r="AD4771" i="34"/>
  <c r="AD4770" i="34"/>
  <c r="AD4769" i="34"/>
  <c r="AD4768" i="34"/>
  <c r="AD4767" i="34"/>
  <c r="AD4766" i="34"/>
  <c r="AD4765" i="34"/>
  <c r="AD4764" i="34"/>
  <c r="AD4763" i="34"/>
  <c r="AD4762" i="34"/>
  <c r="AD4761" i="34"/>
  <c r="AD4760" i="34"/>
  <c r="AD4759" i="34"/>
  <c r="AD4758" i="34"/>
  <c r="AD4757" i="34"/>
  <c r="AD4756" i="34"/>
  <c r="AD4755" i="34"/>
  <c r="AD4754" i="34"/>
  <c r="AD4753" i="34"/>
  <c r="AD4752" i="34"/>
  <c r="AD4751" i="34"/>
  <c r="AD4750" i="34"/>
  <c r="AD4749" i="34"/>
  <c r="AD4748" i="34"/>
  <c r="AD4747" i="34"/>
  <c r="AD4746" i="34"/>
  <c r="AD4745" i="34"/>
  <c r="AD4744" i="34"/>
  <c r="AD4743" i="34"/>
  <c r="AD4742" i="34"/>
  <c r="AD4741" i="34"/>
  <c r="AD4740" i="34"/>
  <c r="AD4739" i="34"/>
  <c r="AD4738" i="34"/>
  <c r="AD4737" i="34"/>
  <c r="AD4736" i="34"/>
  <c r="AD4735" i="34"/>
  <c r="AD4734" i="34"/>
  <c r="AD4733" i="34"/>
  <c r="AD4732" i="34"/>
  <c r="AD4731" i="34"/>
  <c r="AD4730" i="34"/>
  <c r="AD4729" i="34"/>
  <c r="AD4728" i="34"/>
  <c r="AD4727" i="34"/>
  <c r="AD4726" i="34"/>
  <c r="AD4725" i="34"/>
  <c r="AD4724" i="34"/>
  <c r="AD4723" i="34"/>
  <c r="AD4722" i="34"/>
  <c r="AD4721" i="34"/>
  <c r="AD4720" i="34"/>
  <c r="AD4719" i="34"/>
  <c r="AD4718" i="34"/>
  <c r="AD4717" i="34"/>
  <c r="AD4716" i="34"/>
  <c r="AD4715" i="34"/>
  <c r="AD4714" i="34"/>
  <c r="AD4713" i="34"/>
  <c r="AD4712" i="34"/>
  <c r="AD4711" i="34"/>
  <c r="AD4710" i="34"/>
  <c r="AD4709" i="34"/>
  <c r="AD4708" i="34"/>
  <c r="AD4707" i="34"/>
  <c r="AD4706" i="34"/>
  <c r="AD4705" i="34"/>
  <c r="AD4704" i="34"/>
  <c r="AD4703" i="34"/>
  <c r="AD4702" i="34"/>
  <c r="AD4701" i="34"/>
  <c r="AD4700" i="34"/>
  <c r="AD4699" i="34"/>
  <c r="AD4698" i="34"/>
  <c r="AD4697" i="34"/>
  <c r="AD4696" i="34"/>
  <c r="AD4695" i="34"/>
  <c r="AD4694" i="34"/>
  <c r="AD4693" i="34"/>
  <c r="AD4692" i="34"/>
  <c r="AD4691" i="34"/>
  <c r="AD4690" i="34"/>
  <c r="AD4689" i="34"/>
  <c r="AD4688" i="34"/>
  <c r="AD4687" i="34"/>
  <c r="AD4686" i="34"/>
  <c r="AD4685" i="34"/>
  <c r="AD4684" i="34"/>
  <c r="AD4683" i="34"/>
  <c r="AD4682" i="34"/>
  <c r="AD4681" i="34"/>
  <c r="AD4680" i="34"/>
  <c r="AD4679" i="34"/>
  <c r="AD4678" i="34"/>
  <c r="AD4677" i="34"/>
  <c r="AD4676" i="34"/>
  <c r="AD4675" i="34"/>
  <c r="AD4674" i="34"/>
  <c r="AD4673" i="34"/>
  <c r="AD4672" i="34"/>
  <c r="AD4671" i="34"/>
  <c r="AD4670" i="34"/>
  <c r="AD4669" i="34"/>
  <c r="AD4668" i="34"/>
  <c r="AD4667" i="34"/>
  <c r="AD4666" i="34"/>
  <c r="AD4665" i="34"/>
  <c r="AD4664" i="34"/>
  <c r="AD4663" i="34"/>
  <c r="AD4662" i="34"/>
  <c r="AD4661" i="34"/>
  <c r="AD4660" i="34"/>
  <c r="AD4659" i="34"/>
  <c r="AD4658" i="34"/>
  <c r="AD4657" i="34"/>
  <c r="AD4656" i="34"/>
  <c r="AD4655" i="34"/>
  <c r="AD4654" i="34"/>
  <c r="AD4653" i="34"/>
  <c r="AD4652" i="34"/>
  <c r="AD4651" i="34"/>
  <c r="AD4650" i="34"/>
  <c r="AD4649" i="34"/>
  <c r="AD4648" i="34"/>
  <c r="AD4647" i="34"/>
  <c r="AD4646" i="34"/>
  <c r="AD4645" i="34"/>
  <c r="AD4644" i="34"/>
  <c r="AD4643" i="34"/>
  <c r="AD4642" i="34"/>
  <c r="AD4641" i="34"/>
  <c r="AD4640" i="34"/>
  <c r="AD4639" i="34"/>
  <c r="AD4638" i="34"/>
  <c r="AD4637" i="34"/>
  <c r="AD4636" i="34"/>
  <c r="AD4635" i="34"/>
  <c r="AD4634" i="34"/>
  <c r="AD4633" i="34"/>
  <c r="AD4632" i="34"/>
  <c r="AD4631" i="34"/>
  <c r="AD4630" i="34"/>
  <c r="AD4629" i="34"/>
  <c r="AD4628" i="34"/>
  <c r="AD4627" i="34"/>
  <c r="AD4626" i="34"/>
  <c r="AD4625" i="34"/>
  <c r="AD4624" i="34"/>
  <c r="AD4623" i="34"/>
  <c r="AD4622" i="34"/>
  <c r="AD4621" i="34"/>
  <c r="AD4620" i="34"/>
  <c r="AD4619" i="34"/>
  <c r="AD4618" i="34"/>
  <c r="AD4617" i="34"/>
  <c r="AD4616" i="34"/>
  <c r="AD4615" i="34"/>
  <c r="AD4614" i="34"/>
  <c r="AD4613" i="34"/>
  <c r="AD4612" i="34"/>
  <c r="AD4611" i="34"/>
  <c r="AD4610" i="34"/>
  <c r="AD4609" i="34"/>
  <c r="AD4608" i="34"/>
  <c r="AD4607" i="34"/>
  <c r="AD4606" i="34"/>
  <c r="AD4605" i="34"/>
  <c r="AD4604" i="34"/>
  <c r="AD4603" i="34"/>
  <c r="AD4602" i="34"/>
  <c r="AD4601" i="34"/>
  <c r="AD4600" i="34"/>
  <c r="AD4599" i="34"/>
  <c r="AD4598" i="34"/>
  <c r="AD4597" i="34"/>
  <c r="AD4596" i="34"/>
  <c r="AD4595" i="34"/>
  <c r="AD4594" i="34"/>
  <c r="AD4593" i="34"/>
  <c r="AD4592" i="34"/>
  <c r="AD4591" i="34"/>
  <c r="AD4590" i="34"/>
  <c r="AD4589" i="34"/>
  <c r="AD4588" i="34"/>
  <c r="AD4587" i="34"/>
  <c r="AD4586" i="34"/>
  <c r="AD4585" i="34"/>
  <c r="AD4584" i="34"/>
  <c r="AD4583" i="34"/>
  <c r="AD4582" i="34"/>
  <c r="AD4581" i="34"/>
  <c r="AD4580" i="34"/>
  <c r="AD4579" i="34"/>
  <c r="AD4578" i="34"/>
  <c r="AD4577" i="34"/>
  <c r="AD4576" i="34"/>
  <c r="AD4575" i="34"/>
  <c r="AD4574" i="34"/>
  <c r="AD4573" i="34"/>
  <c r="AD4572" i="34"/>
  <c r="AD4571" i="34"/>
  <c r="AD4570" i="34"/>
  <c r="AD4569" i="34"/>
  <c r="AD4568" i="34"/>
  <c r="AD4567" i="34"/>
  <c r="AD4566" i="34"/>
  <c r="AD4565" i="34"/>
  <c r="AD4564" i="34"/>
  <c r="AD4563" i="34"/>
  <c r="AD4562" i="34"/>
  <c r="AD4561" i="34"/>
  <c r="AD4560" i="34"/>
  <c r="AD4559" i="34"/>
  <c r="AD4558" i="34"/>
  <c r="AD4557" i="34"/>
  <c r="AD4556" i="34"/>
  <c r="AD4555" i="34"/>
  <c r="AD4554" i="34"/>
  <c r="AD4553" i="34"/>
  <c r="AD4552" i="34"/>
  <c r="AD4551" i="34"/>
  <c r="AD4550" i="34"/>
  <c r="AD4549" i="34"/>
  <c r="AD4548" i="34"/>
  <c r="AD4547" i="34"/>
  <c r="AD4546" i="34"/>
  <c r="AD4545" i="34"/>
  <c r="AD4544" i="34"/>
  <c r="AD4543" i="34"/>
  <c r="AD4542" i="34"/>
  <c r="AD4541" i="34"/>
  <c r="AD4540" i="34"/>
  <c r="AD4539" i="34"/>
  <c r="AD4538" i="34"/>
  <c r="AD4537" i="34"/>
  <c r="AD4536" i="34"/>
  <c r="AD4535" i="34"/>
  <c r="AD4534" i="34"/>
  <c r="AD4533" i="34"/>
  <c r="AD4532" i="34"/>
  <c r="AD4531" i="34"/>
  <c r="AD4530" i="34"/>
  <c r="AD4529" i="34"/>
  <c r="AD4528" i="34"/>
  <c r="AD4527" i="34"/>
  <c r="AD4526" i="34"/>
  <c r="AD4525" i="34"/>
  <c r="AD4524" i="34"/>
  <c r="AD4523" i="34"/>
  <c r="AD4522" i="34"/>
  <c r="AD4521" i="34"/>
  <c r="AD4520" i="34"/>
  <c r="AD4519" i="34"/>
  <c r="AD4518" i="34"/>
  <c r="AD4517" i="34"/>
  <c r="AD4516" i="34"/>
  <c r="AD4515" i="34"/>
  <c r="AD4514" i="34"/>
  <c r="AD4513" i="34"/>
  <c r="AD4512" i="34"/>
  <c r="AD4511" i="34"/>
  <c r="AD4510" i="34"/>
  <c r="AD4509" i="34"/>
  <c r="AD4508" i="34"/>
  <c r="AD4507" i="34"/>
  <c r="AD4506" i="34"/>
  <c r="AD4505" i="34"/>
  <c r="AD4504" i="34"/>
  <c r="AD4503" i="34"/>
  <c r="AD4502" i="34"/>
  <c r="AD4501" i="34"/>
  <c r="AD4500" i="34"/>
  <c r="AD4499" i="34"/>
  <c r="AD4498" i="34"/>
  <c r="AD4497" i="34"/>
  <c r="AD4496" i="34"/>
  <c r="AD4495" i="34"/>
  <c r="AD4494" i="34"/>
  <c r="AD4493" i="34"/>
  <c r="AD4492" i="34"/>
  <c r="AD4491" i="34"/>
  <c r="AD4490" i="34"/>
  <c r="AD4489" i="34"/>
  <c r="AD4488" i="34"/>
  <c r="AD4487" i="34"/>
  <c r="AD4486" i="34"/>
  <c r="AD4485" i="34"/>
  <c r="AD4484" i="34"/>
  <c r="AD4483" i="34"/>
  <c r="AD4482" i="34"/>
  <c r="AD4481" i="34"/>
  <c r="AD4480" i="34"/>
  <c r="AD4479" i="34"/>
  <c r="AD4478" i="34"/>
  <c r="AD4477" i="34"/>
  <c r="AD4476" i="34"/>
  <c r="AD4475" i="34"/>
  <c r="AD4474" i="34"/>
  <c r="AD4473" i="34"/>
  <c r="AD4472" i="34"/>
  <c r="AD4471" i="34"/>
  <c r="AD4470" i="34"/>
  <c r="AD4469" i="34"/>
  <c r="AD4468" i="34"/>
  <c r="AD4467" i="34"/>
  <c r="AD4466" i="34"/>
  <c r="AD4465" i="34"/>
  <c r="AD4464" i="34"/>
  <c r="AD4463" i="34"/>
  <c r="AD4462" i="34"/>
  <c r="AD4461" i="34"/>
  <c r="AD4460" i="34"/>
  <c r="AD4459" i="34"/>
  <c r="AD4458" i="34"/>
  <c r="AD4457" i="34"/>
  <c r="AD4456" i="34"/>
  <c r="AD4455" i="34"/>
  <c r="AD4454" i="34"/>
  <c r="AD4453" i="34"/>
  <c r="AD4452" i="34"/>
  <c r="AD4451" i="34"/>
  <c r="AD4450" i="34"/>
  <c r="AD4449" i="34"/>
  <c r="AD4448" i="34"/>
  <c r="AD4447" i="34"/>
  <c r="AD4446" i="34"/>
  <c r="AD4445" i="34"/>
  <c r="AD4444" i="34"/>
  <c r="AD4443" i="34"/>
  <c r="AD4442" i="34"/>
  <c r="AD4441" i="34"/>
  <c r="AD4440" i="34"/>
  <c r="AD4439" i="34"/>
  <c r="AD4438" i="34"/>
  <c r="AD4437" i="34"/>
  <c r="AD4436" i="34"/>
  <c r="AD4435" i="34"/>
  <c r="AD4434" i="34"/>
  <c r="AD4433" i="34"/>
  <c r="AD4432" i="34"/>
  <c r="AD4431" i="34"/>
  <c r="AD4430" i="34"/>
  <c r="AD4429" i="34"/>
  <c r="AD4428" i="34"/>
  <c r="AD4427" i="34"/>
  <c r="AD4426" i="34"/>
  <c r="AD4425" i="34"/>
  <c r="AD4424" i="34"/>
  <c r="AD4423" i="34"/>
  <c r="AD4422" i="34"/>
  <c r="AD4421" i="34"/>
  <c r="AD4420" i="34"/>
  <c r="AD4419" i="34"/>
  <c r="AD4418" i="34"/>
  <c r="AD4417" i="34"/>
  <c r="AD4416" i="34"/>
  <c r="AD4415" i="34"/>
  <c r="AD4414" i="34"/>
  <c r="AD4413" i="34"/>
  <c r="AD4412" i="34"/>
  <c r="AD4411" i="34"/>
  <c r="AD4410" i="34"/>
  <c r="AD4409" i="34"/>
  <c r="AD4408" i="34"/>
  <c r="AD4407" i="34"/>
  <c r="AD4406" i="34"/>
  <c r="AD4405" i="34"/>
  <c r="AD4404" i="34"/>
  <c r="AD4403" i="34"/>
  <c r="AD4402" i="34"/>
  <c r="AD4401" i="34"/>
  <c r="AD4400" i="34"/>
  <c r="AD4399" i="34"/>
  <c r="AD4398" i="34"/>
  <c r="AD4397" i="34"/>
  <c r="AD4396" i="34"/>
  <c r="AD4395" i="34"/>
  <c r="AD4394" i="34"/>
  <c r="AD4393" i="34"/>
  <c r="AD4392" i="34"/>
  <c r="AD4391" i="34"/>
  <c r="AD4390" i="34"/>
  <c r="AD4389" i="34"/>
  <c r="AD4388" i="34"/>
  <c r="AD4387" i="34"/>
  <c r="AD4386" i="34"/>
  <c r="AD4385" i="34"/>
  <c r="AD4384" i="34"/>
  <c r="AD4383" i="34"/>
  <c r="AD4382" i="34"/>
  <c r="AD4381" i="34"/>
  <c r="AD4380" i="34"/>
  <c r="AD4379" i="34"/>
  <c r="AD4378" i="34"/>
  <c r="AD4377" i="34"/>
  <c r="AD4376" i="34"/>
  <c r="AD4375" i="34"/>
  <c r="AD4374" i="34"/>
  <c r="AD4373" i="34"/>
  <c r="AD4372" i="34"/>
  <c r="AD4371" i="34"/>
  <c r="AD4370" i="34"/>
  <c r="AD4369" i="34"/>
  <c r="AD4368" i="34"/>
  <c r="AD4367" i="34"/>
  <c r="AD4366" i="34"/>
  <c r="AD4365" i="34"/>
  <c r="AD4364" i="34"/>
  <c r="AD4363" i="34"/>
  <c r="AD4362" i="34"/>
  <c r="AD4361" i="34"/>
  <c r="AD4360" i="34"/>
  <c r="AD4359" i="34"/>
  <c r="AD4358" i="34"/>
  <c r="AD4357" i="34"/>
  <c r="AD4356" i="34"/>
  <c r="AD4355" i="34"/>
  <c r="AD4354" i="34"/>
  <c r="AD4353" i="34"/>
  <c r="AD4352" i="34"/>
  <c r="AD4351" i="34"/>
  <c r="AD4350" i="34"/>
  <c r="AD4349" i="34"/>
  <c r="AD4348" i="34"/>
  <c r="AD4347" i="34"/>
  <c r="AD4346" i="34"/>
  <c r="AD4345" i="34"/>
  <c r="AD4344" i="34"/>
  <c r="AD4343" i="34"/>
  <c r="AD4342" i="34"/>
  <c r="AD4341" i="34"/>
  <c r="AD4340" i="34"/>
  <c r="AD4339" i="34"/>
  <c r="AD4338" i="34"/>
  <c r="AD4337" i="34"/>
  <c r="AD4336" i="34"/>
  <c r="AD4335" i="34"/>
  <c r="AD4334" i="34"/>
  <c r="AD4333" i="34"/>
  <c r="AD4332" i="34"/>
  <c r="AD4331" i="34"/>
  <c r="AD4330" i="34"/>
  <c r="AD4329" i="34"/>
  <c r="AD4328" i="34"/>
  <c r="AD4327" i="34"/>
  <c r="AD4326" i="34"/>
  <c r="AD4325" i="34"/>
  <c r="AD4324" i="34"/>
  <c r="AD4323" i="34"/>
  <c r="AD4322" i="34"/>
  <c r="AD4321" i="34"/>
  <c r="AD4320" i="34"/>
  <c r="AD4319" i="34"/>
  <c r="AD4318" i="34"/>
  <c r="AD4317" i="34"/>
  <c r="AD4316" i="34"/>
  <c r="AD4315" i="34"/>
  <c r="AD4314" i="34"/>
  <c r="AD4313" i="34"/>
  <c r="AD4312" i="34"/>
  <c r="AD4311" i="34"/>
  <c r="AD4310" i="34"/>
  <c r="AD4309" i="34"/>
  <c r="AD4308" i="34"/>
  <c r="AD4307" i="34"/>
  <c r="AD4306" i="34"/>
  <c r="AD4305" i="34"/>
  <c r="AD4304" i="34"/>
  <c r="AD4303" i="34"/>
  <c r="AD4302" i="34"/>
  <c r="AD4301" i="34"/>
  <c r="AD4300" i="34"/>
  <c r="AD4299" i="34"/>
  <c r="AD4298" i="34"/>
  <c r="AD4297" i="34"/>
  <c r="AD4296" i="34"/>
  <c r="AD4295" i="34"/>
  <c r="AD4294" i="34"/>
  <c r="AD4293" i="34"/>
  <c r="AD4292" i="34"/>
  <c r="AD4291" i="34"/>
  <c r="AD4290" i="34"/>
  <c r="AD4289" i="34"/>
  <c r="AD4288" i="34"/>
  <c r="AD4287" i="34"/>
  <c r="AD4286" i="34"/>
  <c r="AD4285" i="34"/>
  <c r="AD4284" i="34"/>
  <c r="AD4283" i="34"/>
  <c r="AD4282" i="34"/>
  <c r="AD4281" i="34"/>
  <c r="AD4280" i="34"/>
  <c r="AD4279" i="34"/>
  <c r="AD4278" i="34"/>
  <c r="AD4277" i="34"/>
  <c r="AD4276" i="34"/>
  <c r="AD4275" i="34"/>
  <c r="AD4274" i="34"/>
  <c r="AD4273" i="34"/>
  <c r="AD4272" i="34"/>
  <c r="AD4271" i="34"/>
  <c r="AD4270" i="34"/>
  <c r="AD4269" i="34"/>
  <c r="AD4268" i="34"/>
  <c r="AD4267" i="34"/>
  <c r="AD4266" i="34"/>
  <c r="AD4265" i="34"/>
  <c r="AD4264" i="34"/>
  <c r="AD4263" i="34"/>
  <c r="AD4262" i="34"/>
  <c r="AD4261" i="34"/>
  <c r="AD4260" i="34"/>
  <c r="AD4259" i="34"/>
  <c r="AD4258" i="34"/>
  <c r="AD4257" i="34"/>
  <c r="AD4256" i="34"/>
  <c r="AD4255" i="34"/>
  <c r="AD4254" i="34"/>
  <c r="AD4253" i="34"/>
  <c r="AD4252" i="34"/>
  <c r="AD4251" i="34"/>
  <c r="AD4250" i="34"/>
  <c r="AD4249" i="34"/>
  <c r="AD4248" i="34"/>
  <c r="AD4247" i="34"/>
  <c r="AD4246" i="34"/>
  <c r="AD4245" i="34"/>
  <c r="AD4244" i="34"/>
  <c r="AD4243" i="34"/>
  <c r="AD4242" i="34"/>
  <c r="AD4241" i="34"/>
  <c r="AD4240" i="34"/>
  <c r="AD4239" i="34"/>
  <c r="AD4238" i="34"/>
  <c r="AD4237" i="34"/>
  <c r="AD4236" i="34"/>
  <c r="AD4235" i="34"/>
  <c r="AD4234" i="34"/>
  <c r="AD4233" i="34"/>
  <c r="AD4232" i="34"/>
  <c r="AD4231" i="34"/>
  <c r="AD4230" i="34"/>
  <c r="AD4229" i="34"/>
  <c r="AD4228" i="34"/>
  <c r="AD4227" i="34"/>
  <c r="AD4226" i="34"/>
  <c r="AD4225" i="34"/>
  <c r="AD4224" i="34"/>
  <c r="AD4223" i="34"/>
  <c r="AD4222" i="34"/>
  <c r="AD4221" i="34"/>
  <c r="AD4220" i="34"/>
  <c r="AD4219" i="34"/>
  <c r="AD4218" i="34"/>
  <c r="AD4217" i="34"/>
  <c r="AD4216" i="34"/>
  <c r="AD4215" i="34"/>
  <c r="AD4214" i="34"/>
  <c r="AD4213" i="34"/>
  <c r="AD4212" i="34"/>
  <c r="AD4211" i="34"/>
  <c r="AD4210" i="34"/>
  <c r="AD4209" i="34"/>
  <c r="AD4208" i="34"/>
  <c r="AD4207" i="34"/>
  <c r="AD4206" i="34"/>
  <c r="AD4205" i="34"/>
  <c r="AD4204" i="34"/>
  <c r="AD4203" i="34"/>
  <c r="AD4202" i="34"/>
  <c r="AD4201" i="34"/>
  <c r="AD4200" i="34"/>
  <c r="AD4199" i="34"/>
  <c r="AD4198" i="34"/>
  <c r="AD4197" i="34"/>
  <c r="AD4196" i="34"/>
  <c r="AD4195" i="34"/>
  <c r="AD4194" i="34"/>
  <c r="AD4193" i="34"/>
  <c r="AD4192" i="34"/>
  <c r="AD4191" i="34"/>
  <c r="AD4190" i="34"/>
  <c r="AD4189" i="34"/>
  <c r="AD4188" i="34"/>
  <c r="AD4187" i="34"/>
  <c r="AD4186" i="34"/>
  <c r="AD4185" i="34"/>
  <c r="AD4184" i="34"/>
  <c r="AD4183" i="34"/>
  <c r="AD4182" i="34"/>
  <c r="AD4181" i="34"/>
  <c r="AD4180" i="34"/>
  <c r="AD4179" i="34"/>
  <c r="AD4178" i="34"/>
  <c r="AD4177" i="34"/>
  <c r="AD4176" i="34"/>
  <c r="AD4175" i="34"/>
  <c r="AD4174" i="34"/>
  <c r="AD4173" i="34"/>
  <c r="AD4172" i="34"/>
  <c r="AD4171" i="34"/>
  <c r="AD4170" i="34"/>
  <c r="AD4169" i="34"/>
  <c r="AD4168" i="34"/>
  <c r="AD4167" i="34"/>
  <c r="AD4166" i="34"/>
  <c r="AD4165" i="34"/>
  <c r="AD4164" i="34"/>
  <c r="AD4163" i="34"/>
  <c r="AD4162" i="34"/>
  <c r="AD4161" i="34"/>
  <c r="AD4160" i="34"/>
  <c r="AD4159" i="34"/>
  <c r="AD4158" i="34"/>
  <c r="AD4157" i="34"/>
  <c r="AD4156" i="34"/>
  <c r="AD4155" i="34"/>
  <c r="AD4154" i="34"/>
  <c r="AD4153" i="34"/>
  <c r="AD4152" i="34"/>
  <c r="AD4151" i="34"/>
  <c r="AD4150" i="34"/>
  <c r="AD4149" i="34"/>
  <c r="AD4148" i="34"/>
  <c r="AD4147" i="34"/>
  <c r="AD4146" i="34"/>
  <c r="AD4145" i="34"/>
  <c r="AD4144" i="34"/>
  <c r="AD4143" i="34"/>
  <c r="AD4142" i="34"/>
  <c r="AD4141" i="34"/>
  <c r="AD4140" i="34"/>
  <c r="AD4139" i="34"/>
  <c r="AD4138" i="34"/>
  <c r="AD4137" i="34"/>
  <c r="AD4136" i="34"/>
  <c r="AD4135" i="34"/>
  <c r="AD4134" i="34"/>
  <c r="AD4133" i="34"/>
  <c r="AD4132" i="34"/>
  <c r="AD4131" i="34"/>
  <c r="AD4130" i="34"/>
  <c r="AD4129" i="34"/>
  <c r="AD4128" i="34"/>
  <c r="AD4127" i="34"/>
  <c r="AD4126" i="34"/>
  <c r="AD4125" i="34"/>
  <c r="AD4124" i="34"/>
  <c r="AD4123" i="34"/>
  <c r="AD4122" i="34"/>
  <c r="AD4121" i="34"/>
  <c r="AD4120" i="34"/>
  <c r="AD4119" i="34"/>
  <c r="AD4118" i="34"/>
  <c r="AD4117" i="34"/>
  <c r="AD4116" i="34"/>
  <c r="AD4115" i="34"/>
  <c r="AD4114" i="34"/>
  <c r="AD4113" i="34"/>
  <c r="AD4112" i="34"/>
  <c r="AD4111" i="34"/>
  <c r="AD4110" i="34"/>
  <c r="AD4109" i="34"/>
  <c r="AD4108" i="34"/>
  <c r="AD4107" i="34"/>
  <c r="AD4106" i="34"/>
  <c r="AD4105" i="34"/>
  <c r="AD4104" i="34"/>
  <c r="AD4103" i="34"/>
  <c r="AD4102" i="34"/>
  <c r="AD4101" i="34"/>
  <c r="AD4100" i="34"/>
  <c r="AD4099" i="34"/>
  <c r="AD4098" i="34"/>
  <c r="AD4097" i="34"/>
  <c r="AD4096" i="34"/>
  <c r="AD4095" i="34"/>
  <c r="AD4094" i="34"/>
  <c r="AD4093" i="34"/>
  <c r="AD4092" i="34"/>
  <c r="AD4091" i="34"/>
  <c r="AD4090" i="34"/>
  <c r="AD4089" i="34"/>
  <c r="AD4088" i="34"/>
  <c r="AD4087" i="34"/>
  <c r="AD4086" i="34"/>
  <c r="AD4085" i="34"/>
  <c r="AD4084" i="34"/>
  <c r="AD4083" i="34"/>
  <c r="AD4082" i="34"/>
  <c r="AD4081" i="34"/>
  <c r="AD4080" i="34"/>
  <c r="AD4079" i="34"/>
  <c r="AD4078" i="34"/>
  <c r="AD4077" i="34"/>
  <c r="AD4076" i="34"/>
  <c r="AD4075" i="34"/>
  <c r="AD4074" i="34"/>
  <c r="AD4073" i="34"/>
  <c r="AD4072" i="34"/>
  <c r="AD4071" i="34"/>
  <c r="AD4070" i="34"/>
  <c r="AD4069" i="34"/>
  <c r="AD4068" i="34"/>
  <c r="AD4067" i="34"/>
  <c r="AD4066" i="34"/>
  <c r="AD4065" i="34"/>
  <c r="AD4064" i="34"/>
  <c r="AD4063" i="34"/>
  <c r="AD4062" i="34"/>
  <c r="AD4061" i="34"/>
  <c r="AD4060" i="34"/>
  <c r="AD4059" i="34"/>
  <c r="AD4058" i="34"/>
  <c r="AD4057" i="34"/>
  <c r="AD4056" i="34"/>
  <c r="AD4055" i="34"/>
  <c r="AD4054" i="34"/>
  <c r="AD4053" i="34"/>
  <c r="AD4052" i="34"/>
  <c r="AD4051" i="34"/>
  <c r="AD4050" i="34"/>
  <c r="AD4049" i="34"/>
  <c r="AD4048" i="34"/>
  <c r="AD4047" i="34"/>
  <c r="AD4046" i="34"/>
  <c r="AD4045" i="34"/>
  <c r="AD4044" i="34"/>
  <c r="AD4043" i="34"/>
  <c r="AD4042" i="34"/>
  <c r="AD4041" i="34"/>
  <c r="AD4040" i="34"/>
  <c r="AD4039" i="34"/>
  <c r="AD4038" i="34"/>
  <c r="AD4037" i="34"/>
  <c r="AD4036" i="34"/>
  <c r="AD4035" i="34"/>
  <c r="AD4034" i="34"/>
  <c r="AD4033" i="34"/>
  <c r="AD4032" i="34"/>
  <c r="AD4031" i="34"/>
  <c r="AD4030" i="34"/>
  <c r="AD4029" i="34"/>
  <c r="AD4028" i="34"/>
  <c r="AD4027" i="34"/>
  <c r="AD4026" i="34"/>
  <c r="AD4025" i="34"/>
  <c r="AD4024" i="34"/>
  <c r="AD4023" i="34"/>
  <c r="AD4022" i="34"/>
  <c r="AD4021" i="34"/>
  <c r="AD4020" i="34"/>
  <c r="AD4019" i="34"/>
  <c r="AD4018" i="34"/>
  <c r="AD4017" i="34"/>
  <c r="AD4016" i="34"/>
  <c r="AD4015" i="34"/>
  <c r="AD4014" i="34"/>
  <c r="AD4013" i="34"/>
  <c r="AD4012" i="34"/>
  <c r="AD4011" i="34"/>
  <c r="AD4010" i="34"/>
  <c r="AD4009" i="34"/>
  <c r="AD4008" i="34"/>
  <c r="AD4007" i="34"/>
  <c r="AD4006" i="34"/>
  <c r="AD4005" i="34"/>
  <c r="AD4004" i="34"/>
  <c r="AD4003" i="34"/>
  <c r="AD4002" i="34"/>
  <c r="AD4001" i="34"/>
  <c r="AD4000" i="34"/>
  <c r="AD3999" i="34"/>
  <c r="AD3998" i="34"/>
  <c r="AD3997" i="34"/>
  <c r="AD3996" i="34"/>
  <c r="AD3995" i="34"/>
  <c r="AD3994" i="34"/>
  <c r="AD3993" i="34"/>
  <c r="AD3992" i="34"/>
  <c r="AD3991" i="34"/>
  <c r="AD3990" i="34"/>
  <c r="AD3989" i="34"/>
  <c r="AD3988" i="34"/>
  <c r="AD3987" i="34"/>
  <c r="AD3986" i="34"/>
  <c r="AD3985" i="34"/>
  <c r="AD3984" i="34"/>
  <c r="AD3983" i="34"/>
  <c r="AD3982" i="34"/>
  <c r="AD3981" i="34"/>
  <c r="AD3980" i="34"/>
  <c r="AD3979" i="34"/>
  <c r="AD3978" i="34"/>
  <c r="AD3977" i="34"/>
  <c r="AD3976" i="34"/>
  <c r="AD3975" i="34"/>
  <c r="AD3974" i="34"/>
  <c r="AD3973" i="34"/>
  <c r="AD3972" i="34"/>
  <c r="AD3971" i="34"/>
  <c r="AD3970" i="34"/>
  <c r="AD3969" i="34"/>
  <c r="AD3968" i="34"/>
  <c r="AD3967" i="34"/>
  <c r="AD3966" i="34"/>
  <c r="AD3965" i="34"/>
  <c r="AD3964" i="34"/>
  <c r="AD3963" i="34"/>
  <c r="AD3962" i="34"/>
  <c r="AD3961" i="34"/>
  <c r="AD3960" i="34"/>
  <c r="AD3959" i="34"/>
  <c r="AD3958" i="34"/>
  <c r="AD3957" i="34"/>
  <c r="AD3956" i="34"/>
  <c r="AD3955" i="34"/>
  <c r="AD3954" i="34"/>
  <c r="AD3953" i="34"/>
  <c r="AD3952" i="34"/>
  <c r="AD3951" i="34"/>
  <c r="AD3950" i="34"/>
  <c r="AD3949" i="34"/>
  <c r="AD3948" i="34"/>
  <c r="AD3947" i="34"/>
  <c r="AD3946" i="34"/>
  <c r="AD3945" i="34"/>
  <c r="AD3944" i="34"/>
  <c r="AD3943" i="34"/>
  <c r="AD3942" i="34"/>
  <c r="AD3941" i="34"/>
  <c r="AD3940" i="34"/>
  <c r="AD3939" i="34"/>
  <c r="AD3938" i="34"/>
  <c r="AD3937" i="34"/>
  <c r="AD3936" i="34"/>
  <c r="AD3935" i="34"/>
  <c r="AD3934" i="34"/>
  <c r="AD3933" i="34"/>
  <c r="AD3932" i="34"/>
  <c r="AD3931" i="34"/>
  <c r="AD3930" i="34"/>
  <c r="AD3929" i="34"/>
  <c r="AD3928" i="34"/>
  <c r="AD3927" i="34"/>
  <c r="AD3926" i="34"/>
  <c r="AD3925" i="34"/>
  <c r="AD3924" i="34"/>
  <c r="AD3923" i="34"/>
  <c r="AD3922" i="34"/>
  <c r="AD3921" i="34"/>
  <c r="AD3920" i="34"/>
  <c r="AD3919" i="34"/>
  <c r="AD3918" i="34"/>
  <c r="AD3917" i="34"/>
  <c r="AD3916" i="34"/>
  <c r="AD3915" i="34"/>
  <c r="AD3914" i="34"/>
  <c r="AD3913" i="34"/>
  <c r="AD3912" i="34"/>
  <c r="AD3911" i="34"/>
  <c r="AD3910" i="34"/>
  <c r="AD3909" i="34"/>
  <c r="AD3908" i="34"/>
  <c r="AD3907" i="34"/>
  <c r="AD3906" i="34"/>
  <c r="AD3905" i="34"/>
  <c r="AD3904" i="34"/>
  <c r="AD3903" i="34"/>
  <c r="AD3902" i="34"/>
  <c r="AD3901" i="34"/>
  <c r="AD3900" i="34"/>
  <c r="AD3899" i="34"/>
  <c r="AD3898" i="34"/>
  <c r="AD3897" i="34"/>
  <c r="AD3896" i="34"/>
  <c r="AD3895" i="34"/>
  <c r="AD3894" i="34"/>
  <c r="AD3893" i="34"/>
  <c r="AD3892" i="34"/>
  <c r="AD3891" i="34"/>
  <c r="AD3890" i="34"/>
  <c r="AD3889" i="34"/>
  <c r="AD3888" i="34"/>
  <c r="AD3887" i="34"/>
  <c r="AD3886" i="34"/>
  <c r="AD3885" i="34"/>
  <c r="AD3884" i="34"/>
  <c r="AD3883" i="34"/>
  <c r="AD3882" i="34"/>
  <c r="AD3881" i="34"/>
  <c r="AD3880" i="34"/>
  <c r="AD3879" i="34"/>
  <c r="AD3878" i="34"/>
  <c r="AD3877" i="34"/>
  <c r="AD3876" i="34"/>
  <c r="AD3875" i="34"/>
  <c r="AD3874" i="34"/>
  <c r="AD3873" i="34"/>
  <c r="AD3872" i="34"/>
  <c r="AD3871" i="34"/>
  <c r="AD3870" i="34"/>
  <c r="AD3869" i="34"/>
  <c r="AD3868" i="34"/>
  <c r="AD3867" i="34"/>
  <c r="AD3866" i="34"/>
  <c r="AD3865" i="34"/>
  <c r="AD3864" i="34"/>
  <c r="AD3863" i="34"/>
  <c r="AD3862" i="34"/>
  <c r="AD3861" i="34"/>
  <c r="AD3860" i="34"/>
  <c r="AD3859" i="34"/>
  <c r="AD3858" i="34"/>
  <c r="AD3857" i="34"/>
  <c r="AD3856" i="34"/>
  <c r="AD3855" i="34"/>
  <c r="AD3854" i="34"/>
  <c r="AD3853" i="34"/>
  <c r="AD3852" i="34"/>
  <c r="AD3851" i="34"/>
  <c r="AD3850" i="34"/>
  <c r="AD3849" i="34"/>
  <c r="AD3848" i="34"/>
  <c r="AD3847" i="34"/>
  <c r="AD3846" i="34"/>
  <c r="AD3845" i="34"/>
  <c r="AD3844" i="34"/>
  <c r="AD3843" i="34"/>
  <c r="AD3842" i="34"/>
  <c r="AD3841" i="34"/>
  <c r="AD3840" i="34"/>
  <c r="AD3839" i="34"/>
  <c r="AD3838" i="34"/>
  <c r="AD3837" i="34"/>
  <c r="AD3836" i="34"/>
  <c r="AD3835" i="34"/>
  <c r="AD3834" i="34"/>
  <c r="AD3833" i="34"/>
  <c r="AD3832" i="34"/>
  <c r="AD3831" i="34"/>
  <c r="AD3830" i="34"/>
  <c r="AD3829" i="34"/>
  <c r="B666" i="55"/>
  <c r="A666" i="55" s="1"/>
  <c r="B42" i="55"/>
  <c r="A42" i="55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468" i="34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C3462" i="34"/>
  <c r="B3462" i="34" s="1"/>
  <c r="C3461" i="34"/>
  <c r="B3461" i="34" s="1"/>
  <c r="C3460" i="34"/>
  <c r="B3460" i="34" s="1"/>
  <c r="C3459" i="34"/>
  <c r="B3459" i="34" s="1"/>
  <c r="C3458" i="34"/>
  <c r="B3458" i="34" s="1"/>
  <c r="C3457" i="34"/>
  <c r="B3457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242" i="34"/>
  <c r="C3242" i="34"/>
  <c r="B3242" i="34" s="1"/>
  <c r="K3241" i="34"/>
  <c r="C3241" i="34"/>
  <c r="B3241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356" i="34"/>
  <c r="C3356" i="34"/>
  <c r="B3356" i="34" s="1"/>
  <c r="K3355" i="34"/>
  <c r="C3355" i="34"/>
  <c r="B3355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2907" i="34"/>
  <c r="C2907" i="34"/>
  <c r="B2907" i="34" s="1"/>
  <c r="K2906" i="34"/>
  <c r="C2906" i="34"/>
  <c r="B2906" i="34" s="1"/>
  <c r="K2905" i="34"/>
  <c r="C2905" i="34"/>
  <c r="B2905" i="34" s="1"/>
  <c r="K2904" i="34"/>
  <c r="C2904" i="34"/>
  <c r="B2904" i="34" s="1"/>
  <c r="K2903" i="34"/>
  <c r="C2903" i="34"/>
  <c r="B2903" i="34" s="1"/>
  <c r="K2902" i="34"/>
  <c r="C2902" i="34"/>
  <c r="B2902" i="34" s="1"/>
  <c r="K2901" i="34"/>
  <c r="C2901" i="34"/>
  <c r="B2901" i="34" s="1"/>
  <c r="K2900" i="34"/>
  <c r="C2900" i="34"/>
  <c r="B2900" i="34" s="1"/>
  <c r="K2899" i="34"/>
  <c r="C2899" i="34"/>
  <c r="B2899" i="34" s="1"/>
  <c r="K2898" i="34"/>
  <c r="C2898" i="34"/>
  <c r="B2898" i="34" s="1"/>
  <c r="K2897" i="34"/>
  <c r="C2897" i="34"/>
  <c r="B2897" i="34" s="1"/>
  <c r="K2896" i="34"/>
  <c r="C2896" i="34"/>
  <c r="B2896" i="34" s="1"/>
  <c r="K2895" i="34"/>
  <c r="C2895" i="34"/>
  <c r="B2895" i="34" s="1"/>
  <c r="K2894" i="34"/>
  <c r="C2894" i="34"/>
  <c r="B2894" i="34" s="1"/>
  <c r="K2893" i="34"/>
  <c r="C2893" i="34"/>
  <c r="B2893" i="34" s="1"/>
  <c r="K2892" i="34"/>
  <c r="C2892" i="34"/>
  <c r="B2892" i="34" s="1"/>
  <c r="K2891" i="34"/>
  <c r="C2891" i="34"/>
  <c r="B2891" i="34" s="1"/>
  <c r="K2890" i="34"/>
  <c r="C2890" i="34"/>
  <c r="B2890" i="34" s="1"/>
  <c r="K2889" i="34"/>
  <c r="C2889" i="34"/>
  <c r="B2889" i="34" s="1"/>
  <c r="K2888" i="34"/>
  <c r="C2888" i="34"/>
  <c r="B2888" i="34" s="1"/>
  <c r="K2887" i="34"/>
  <c r="C2887" i="34"/>
  <c r="B2887" i="34" s="1"/>
  <c r="K2886" i="34"/>
  <c r="C2886" i="34"/>
  <c r="B2886" i="34" s="1"/>
  <c r="K2885" i="34"/>
  <c r="C2885" i="34"/>
  <c r="B2885" i="34" s="1"/>
  <c r="K2884" i="34"/>
  <c r="C2884" i="34"/>
  <c r="B2884" i="34" s="1"/>
  <c r="K2883" i="34"/>
  <c r="C2883" i="34"/>
  <c r="B2883" i="34" s="1"/>
  <c r="K2882" i="34"/>
  <c r="C2882" i="34"/>
  <c r="B2882" i="34" s="1"/>
  <c r="K2881" i="34"/>
  <c r="C2881" i="34"/>
  <c r="B2881" i="34" s="1"/>
  <c r="K2880" i="34"/>
  <c r="C2880" i="34"/>
  <c r="B2880" i="34" s="1"/>
  <c r="K2879" i="34"/>
  <c r="C2879" i="34"/>
  <c r="B2879" i="34" s="1"/>
  <c r="K2878" i="34"/>
  <c r="C2878" i="34"/>
  <c r="B2878" i="34" s="1"/>
  <c r="K2877" i="34"/>
  <c r="C2877" i="34"/>
  <c r="B2877" i="34" s="1"/>
  <c r="K2876" i="34"/>
  <c r="C2876" i="34"/>
  <c r="B2876" i="34" s="1"/>
  <c r="K2875" i="34"/>
  <c r="C2875" i="34"/>
  <c r="B2875" i="34" s="1"/>
  <c r="K2874" i="34"/>
  <c r="C2874" i="34"/>
  <c r="B2874" i="34" s="1"/>
  <c r="K2873" i="34"/>
  <c r="C2873" i="34"/>
  <c r="B2873" i="34" s="1"/>
  <c r="K2872" i="34"/>
  <c r="C2872" i="34"/>
  <c r="B2872" i="34" s="1"/>
  <c r="K2871" i="34"/>
  <c r="C2871" i="34"/>
  <c r="B2871" i="34" s="1"/>
  <c r="K2870" i="34"/>
  <c r="C2870" i="34"/>
  <c r="B2870" i="34" s="1"/>
  <c r="K2869" i="34"/>
  <c r="C2869" i="34"/>
  <c r="B2869" i="34" s="1"/>
  <c r="K2868" i="34"/>
  <c r="C2868" i="34"/>
  <c r="B2868" i="34" s="1"/>
  <c r="K2867" i="34"/>
  <c r="C2867" i="34"/>
  <c r="B2867" i="34" s="1"/>
  <c r="K2866" i="34"/>
  <c r="C2866" i="34"/>
  <c r="B2866" i="34" s="1"/>
  <c r="K2865" i="34"/>
  <c r="C2865" i="34"/>
  <c r="B2865" i="34" s="1"/>
  <c r="K2864" i="34"/>
  <c r="C2864" i="34"/>
  <c r="B2864" i="34" s="1"/>
  <c r="K2863" i="34"/>
  <c r="C2863" i="34"/>
  <c r="B2863" i="34" s="1"/>
  <c r="K2862" i="34"/>
  <c r="C2862" i="34"/>
  <c r="B2862" i="34" s="1"/>
  <c r="K2861" i="34"/>
  <c r="C2861" i="34"/>
  <c r="B2861" i="34" s="1"/>
  <c r="K2860" i="34"/>
  <c r="C2860" i="34"/>
  <c r="B2860" i="34" s="1"/>
  <c r="K2859" i="34"/>
  <c r="C2859" i="34"/>
  <c r="B2859" i="34" s="1"/>
  <c r="K2858" i="34"/>
  <c r="C2858" i="34"/>
  <c r="B2858" i="34" s="1"/>
  <c r="K2857" i="34"/>
  <c r="C2857" i="34"/>
  <c r="B2857" i="34" s="1"/>
  <c r="K2856" i="34"/>
  <c r="C2856" i="34"/>
  <c r="B2856" i="34" s="1"/>
  <c r="K2855" i="34"/>
  <c r="C2855" i="34"/>
  <c r="B2855" i="34" s="1"/>
  <c r="K2854" i="34"/>
  <c r="C2854" i="34"/>
  <c r="B2854" i="34" s="1"/>
  <c r="K2853" i="34"/>
  <c r="C2853" i="34"/>
  <c r="B2853" i="34" s="1"/>
  <c r="K2852" i="34"/>
  <c r="C2852" i="34"/>
  <c r="B2852" i="34" s="1"/>
  <c r="K2851" i="34"/>
  <c r="C2851" i="34"/>
  <c r="B2851" i="34" s="1"/>
  <c r="K2850" i="34"/>
  <c r="C2850" i="34"/>
  <c r="B2850" i="34" s="1"/>
  <c r="K2849" i="34"/>
  <c r="C2849" i="34"/>
  <c r="B2849" i="34" s="1"/>
  <c r="K2848" i="34"/>
  <c r="C2848" i="34"/>
  <c r="B2848" i="34" s="1"/>
  <c r="K2847" i="34"/>
  <c r="C2847" i="34"/>
  <c r="B2847" i="34" s="1"/>
  <c r="K2846" i="34"/>
  <c r="C2846" i="34"/>
  <c r="B2846" i="34" s="1"/>
  <c r="K2845" i="34"/>
  <c r="C2845" i="34"/>
  <c r="B2845" i="34" s="1"/>
  <c r="K2844" i="34"/>
  <c r="C2844" i="34"/>
  <c r="B2844" i="34" s="1"/>
  <c r="K2843" i="34"/>
  <c r="C2843" i="34"/>
  <c r="B2843" i="34" s="1"/>
  <c r="K2842" i="34"/>
  <c r="C2842" i="34"/>
  <c r="B2842" i="34" s="1"/>
  <c r="K2841" i="34"/>
  <c r="C2841" i="34"/>
  <c r="B2841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2952" i="34"/>
  <c r="C2952" i="34"/>
  <c r="B2952" i="34" s="1"/>
  <c r="K2951" i="34"/>
  <c r="C2951" i="34"/>
  <c r="B2951" i="34" s="1"/>
  <c r="K2950" i="34"/>
  <c r="C2950" i="34"/>
  <c r="B2950" i="34" s="1"/>
  <c r="K2949" i="34"/>
  <c r="C2949" i="34"/>
  <c r="B2949" i="34" s="1"/>
  <c r="K2948" i="34"/>
  <c r="C2948" i="34"/>
  <c r="B2948" i="34" s="1"/>
  <c r="K2947" i="34"/>
  <c r="C2947" i="34"/>
  <c r="B2947" i="34" s="1"/>
  <c r="K2946" i="34"/>
  <c r="C2946" i="34"/>
  <c r="B2946" i="34" s="1"/>
  <c r="K2945" i="34"/>
  <c r="C2945" i="34"/>
  <c r="B2945" i="34" s="1"/>
  <c r="K2944" i="34"/>
  <c r="C2944" i="34"/>
  <c r="B2944" i="34" s="1"/>
  <c r="K2943" i="34"/>
  <c r="C2943" i="34"/>
  <c r="B2943" i="34" s="1"/>
  <c r="K2942" i="34"/>
  <c r="C2942" i="34"/>
  <c r="B2942" i="34" s="1"/>
  <c r="K2941" i="34"/>
  <c r="C2941" i="34"/>
  <c r="B2941" i="34" s="1"/>
  <c r="K2940" i="34"/>
  <c r="C2940" i="34"/>
  <c r="B2940" i="34" s="1"/>
  <c r="K2939" i="34"/>
  <c r="C2939" i="34"/>
  <c r="B2939" i="34" s="1"/>
  <c r="K2938" i="34"/>
  <c r="C2938" i="34"/>
  <c r="B2938" i="34" s="1"/>
  <c r="K2937" i="34"/>
  <c r="C2937" i="34"/>
  <c r="B2937" i="34" s="1"/>
  <c r="K2936" i="34"/>
  <c r="C2936" i="34"/>
  <c r="B2936" i="34" s="1"/>
  <c r="K2935" i="34"/>
  <c r="C2935" i="34"/>
  <c r="B2935" i="34" s="1"/>
  <c r="K2934" i="34"/>
  <c r="C2934" i="34"/>
  <c r="B2934" i="34" s="1"/>
  <c r="K2933" i="34"/>
  <c r="C2933" i="34"/>
  <c r="B2933" i="34" s="1"/>
  <c r="K2932" i="34"/>
  <c r="C2932" i="34"/>
  <c r="B2932" i="34" s="1"/>
  <c r="K2931" i="34"/>
  <c r="C2931" i="34"/>
  <c r="B2931" i="34" s="1"/>
  <c r="K2930" i="34"/>
  <c r="C2930" i="34"/>
  <c r="B2930" i="34" s="1"/>
  <c r="K2929" i="34"/>
  <c r="C2929" i="34"/>
  <c r="B2929" i="34" s="1"/>
  <c r="K2928" i="34"/>
  <c r="C2928" i="34"/>
  <c r="B2928" i="34" s="1"/>
  <c r="K2927" i="34"/>
  <c r="C2927" i="34"/>
  <c r="B2927" i="34" s="1"/>
  <c r="K2926" i="34"/>
  <c r="C2926" i="34"/>
  <c r="B2926" i="34" s="1"/>
  <c r="K2925" i="34"/>
  <c r="C2925" i="34"/>
  <c r="B2925" i="34" s="1"/>
  <c r="K2924" i="34"/>
  <c r="C2924" i="34"/>
  <c r="B2924" i="34" s="1"/>
  <c r="K2923" i="34"/>
  <c r="C2923" i="34"/>
  <c r="B2923" i="34" s="1"/>
  <c r="K2922" i="34"/>
  <c r="C2922" i="34"/>
  <c r="B2922" i="34" s="1"/>
  <c r="K2921" i="34"/>
  <c r="C2921" i="34"/>
  <c r="B2921" i="34" s="1"/>
  <c r="K2920" i="34"/>
  <c r="C2920" i="34"/>
  <c r="B2920" i="34" s="1"/>
  <c r="K2919" i="34"/>
  <c r="C2919" i="34"/>
  <c r="B2919" i="34" s="1"/>
  <c r="K2918" i="34"/>
  <c r="C2918" i="34"/>
  <c r="B2918" i="34" s="1"/>
  <c r="K2917" i="34"/>
  <c r="C2917" i="34"/>
  <c r="B2917" i="34" s="1"/>
  <c r="K2916" i="34"/>
  <c r="C2916" i="34"/>
  <c r="B2916" i="34" s="1"/>
  <c r="K2915" i="34"/>
  <c r="C2915" i="34"/>
  <c r="B2915" i="34" s="1"/>
  <c r="K2914" i="34"/>
  <c r="C2914" i="34"/>
  <c r="B2914" i="34" s="1"/>
  <c r="K2913" i="34"/>
  <c r="C2913" i="34"/>
  <c r="B2913" i="34" s="1"/>
  <c r="K2912" i="34"/>
  <c r="C2912" i="34"/>
  <c r="B2912" i="34" s="1"/>
  <c r="K2911" i="34"/>
  <c r="C2911" i="34"/>
  <c r="B2911" i="34" s="1"/>
  <c r="K2910" i="34"/>
  <c r="C2910" i="34"/>
  <c r="B2910" i="34" s="1"/>
  <c r="K2909" i="34"/>
  <c r="C2909" i="34"/>
  <c r="B2909" i="34" s="1"/>
  <c r="K2908" i="34"/>
  <c r="C2908" i="34"/>
  <c r="B2908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3404" i="34"/>
  <c r="C3405" i="34"/>
  <c r="C3406" i="34"/>
  <c r="C3407" i="34"/>
  <c r="C3408" i="34"/>
  <c r="C3409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2756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601" i="34"/>
  <c r="K2602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488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T541" i="60"/>
  <c r="H541" i="60"/>
  <c r="J541" i="60" s="1"/>
  <c r="H542" i="60"/>
  <c r="J542" i="60" s="1"/>
  <c r="AA3112" i="34" l="1"/>
  <c r="P3112" i="34"/>
  <c r="X3112" i="34"/>
  <c r="Q3112" i="34"/>
  <c r="R3112" i="34"/>
  <c r="V3112" i="34"/>
  <c r="AA3120" i="34"/>
  <c r="P3120" i="34"/>
  <c r="X3120" i="34"/>
  <c r="Q3120" i="34"/>
  <c r="R3120" i="34"/>
  <c r="V3120" i="34"/>
  <c r="P3358" i="34"/>
  <c r="X3358" i="34"/>
  <c r="R3358" i="34"/>
  <c r="V3358" i="34"/>
  <c r="Q3358" i="34"/>
  <c r="AA3358" i="34"/>
  <c r="P3366" i="34"/>
  <c r="X3366" i="34"/>
  <c r="R3366" i="34"/>
  <c r="V3366" i="34"/>
  <c r="Q3366" i="34"/>
  <c r="AA3366" i="34"/>
  <c r="P3374" i="34"/>
  <c r="X3374" i="34"/>
  <c r="R3374" i="34"/>
  <c r="V3374" i="34"/>
  <c r="Q3374" i="34"/>
  <c r="AA3374" i="34"/>
  <c r="P3382" i="34"/>
  <c r="X3382" i="34"/>
  <c r="R3382" i="34"/>
  <c r="V3382" i="34"/>
  <c r="Q3382" i="34"/>
  <c r="AA3382" i="34"/>
  <c r="P3388" i="34"/>
  <c r="X3388" i="34"/>
  <c r="R3388" i="34"/>
  <c r="V3388" i="34"/>
  <c r="Q3388" i="34"/>
  <c r="AA3388" i="34"/>
  <c r="P3398" i="34"/>
  <c r="X3398" i="34"/>
  <c r="R3398" i="34"/>
  <c r="V3398" i="34"/>
  <c r="Q3398" i="34"/>
  <c r="AA3398" i="34"/>
  <c r="AA3044" i="34"/>
  <c r="P3044" i="34"/>
  <c r="X3044" i="34"/>
  <c r="Q3044" i="34"/>
  <c r="R3044" i="34"/>
  <c r="V3044" i="34"/>
  <c r="AA3052" i="34"/>
  <c r="P3052" i="34"/>
  <c r="X3052" i="34"/>
  <c r="Q3052" i="34"/>
  <c r="R3052" i="34"/>
  <c r="V3052" i="34"/>
  <c r="AA3062" i="34"/>
  <c r="P3062" i="34"/>
  <c r="X3062" i="34"/>
  <c r="Q3062" i="34"/>
  <c r="R3062" i="34"/>
  <c r="V3062" i="34"/>
  <c r="AA3072" i="34"/>
  <c r="P3072" i="34"/>
  <c r="X3072" i="34"/>
  <c r="Q3072" i="34"/>
  <c r="R3072" i="34"/>
  <c r="V3072" i="34"/>
  <c r="AA3078" i="34"/>
  <c r="P3078" i="34"/>
  <c r="X3078" i="34"/>
  <c r="Q3078" i="34"/>
  <c r="R3078" i="34"/>
  <c r="V3078" i="34"/>
  <c r="AA3084" i="34"/>
  <c r="P3084" i="34"/>
  <c r="X3084" i="34"/>
  <c r="Q3084" i="34"/>
  <c r="R3084" i="34"/>
  <c r="V3084" i="34"/>
  <c r="AA3090" i="34"/>
  <c r="P3090" i="34"/>
  <c r="X3090" i="34"/>
  <c r="Q3090" i="34"/>
  <c r="R3090" i="34"/>
  <c r="V3090" i="34"/>
  <c r="AA3098" i="34"/>
  <c r="P3098" i="34"/>
  <c r="X3098" i="34"/>
  <c r="Q3098" i="34"/>
  <c r="R3098" i="34"/>
  <c r="V3098" i="34"/>
  <c r="AA3106" i="34"/>
  <c r="P3106" i="34"/>
  <c r="X3106" i="34"/>
  <c r="Q3106" i="34"/>
  <c r="R3106" i="34"/>
  <c r="V3106" i="34"/>
  <c r="AA2980" i="34"/>
  <c r="P2980" i="34"/>
  <c r="X2980" i="34"/>
  <c r="Q2980" i="34"/>
  <c r="R2980" i="34"/>
  <c r="V2980" i="34"/>
  <c r="AA2988" i="34"/>
  <c r="P2988" i="34"/>
  <c r="X2988" i="34"/>
  <c r="Q2988" i="34"/>
  <c r="R2988" i="34"/>
  <c r="V2988" i="34"/>
  <c r="AA2998" i="34"/>
  <c r="P2998" i="34"/>
  <c r="X2998" i="34"/>
  <c r="Q2998" i="34"/>
  <c r="R2998" i="34"/>
  <c r="V2998" i="34"/>
  <c r="AA3006" i="34"/>
  <c r="P3006" i="34"/>
  <c r="X3006" i="34"/>
  <c r="Q3006" i="34"/>
  <c r="R3006" i="34"/>
  <c r="V3006" i="34"/>
  <c r="AA3016" i="34"/>
  <c r="P3016" i="34"/>
  <c r="X3016" i="34"/>
  <c r="Q3016" i="34"/>
  <c r="R3016" i="34"/>
  <c r="V3016" i="34"/>
  <c r="AA3022" i="34"/>
  <c r="P3022" i="34"/>
  <c r="X3022" i="34"/>
  <c r="Q3022" i="34"/>
  <c r="R3022" i="34"/>
  <c r="V3022" i="34"/>
  <c r="AA3030" i="34"/>
  <c r="P3030" i="34"/>
  <c r="X3030" i="34"/>
  <c r="Q3030" i="34"/>
  <c r="R3030" i="34"/>
  <c r="V3030" i="34"/>
  <c r="AA3038" i="34"/>
  <c r="P3038" i="34"/>
  <c r="X3038" i="34"/>
  <c r="Q3038" i="34"/>
  <c r="R3038" i="34"/>
  <c r="V3038" i="34"/>
  <c r="AA2912" i="34"/>
  <c r="P2912" i="34"/>
  <c r="X2912" i="34"/>
  <c r="Q2912" i="34"/>
  <c r="R2912" i="34"/>
  <c r="V2912" i="34"/>
  <c r="AA2922" i="34"/>
  <c r="P2922" i="34"/>
  <c r="X2922" i="34"/>
  <c r="Q2922" i="34"/>
  <c r="R2922" i="34"/>
  <c r="V2922" i="34"/>
  <c r="AA2930" i="34"/>
  <c r="P2930" i="34"/>
  <c r="X2930" i="34"/>
  <c r="Q2930" i="34"/>
  <c r="R2930" i="34"/>
  <c r="V2930" i="34"/>
  <c r="AA2936" i="34"/>
  <c r="P2936" i="34"/>
  <c r="X2936" i="34"/>
  <c r="Q2936" i="34"/>
  <c r="R2936" i="34"/>
  <c r="V2936" i="34"/>
  <c r="AA2944" i="34"/>
  <c r="P2944" i="34"/>
  <c r="X2944" i="34"/>
  <c r="Q2944" i="34"/>
  <c r="R2944" i="34"/>
  <c r="V2944" i="34"/>
  <c r="AA2952" i="34"/>
  <c r="P2952" i="34"/>
  <c r="X2952" i="34"/>
  <c r="Q2952" i="34"/>
  <c r="R2952" i="34"/>
  <c r="V2952" i="34"/>
  <c r="AA2960" i="34"/>
  <c r="P2960" i="34"/>
  <c r="X2960" i="34"/>
  <c r="Q2960" i="34"/>
  <c r="R2960" i="34"/>
  <c r="V2960" i="34"/>
  <c r="AA2968" i="34"/>
  <c r="P2968" i="34"/>
  <c r="X2968" i="34"/>
  <c r="Q2968" i="34"/>
  <c r="R2968" i="34"/>
  <c r="V2968" i="34"/>
  <c r="AA2842" i="34"/>
  <c r="P2842" i="34"/>
  <c r="X2842" i="34"/>
  <c r="Q2842" i="34"/>
  <c r="R2842" i="34"/>
  <c r="V2842" i="34"/>
  <c r="AA2850" i="34"/>
  <c r="P2850" i="34"/>
  <c r="X2850" i="34"/>
  <c r="Q2850" i="34"/>
  <c r="R2850" i="34"/>
  <c r="V2850" i="34"/>
  <c r="AA2858" i="34"/>
  <c r="P2858" i="34"/>
  <c r="X2858" i="34"/>
  <c r="Q2858" i="34"/>
  <c r="R2858" i="34"/>
  <c r="V2858" i="34"/>
  <c r="AA2866" i="34"/>
  <c r="P2866" i="34"/>
  <c r="X2866" i="34"/>
  <c r="Q2866" i="34"/>
  <c r="R2866" i="34"/>
  <c r="V2866" i="34"/>
  <c r="AA2876" i="34"/>
  <c r="P2876" i="34"/>
  <c r="X2876" i="34"/>
  <c r="Q2876" i="34"/>
  <c r="R2876" i="34"/>
  <c r="V2876" i="34"/>
  <c r="AA2886" i="34"/>
  <c r="P2886" i="34"/>
  <c r="X2886" i="34"/>
  <c r="Q2886" i="34"/>
  <c r="R2886" i="34"/>
  <c r="V2886" i="34"/>
  <c r="AA2894" i="34"/>
  <c r="P2894" i="34"/>
  <c r="X2894" i="34"/>
  <c r="Q2894" i="34"/>
  <c r="R2894" i="34"/>
  <c r="V2894" i="34"/>
  <c r="AA2900" i="34"/>
  <c r="P2900" i="34"/>
  <c r="X2900" i="34"/>
  <c r="Q2900" i="34"/>
  <c r="R2900" i="34"/>
  <c r="V2900" i="34"/>
  <c r="Q3243" i="34"/>
  <c r="R3243" i="34"/>
  <c r="V3243" i="34"/>
  <c r="AA3243" i="34"/>
  <c r="P3243" i="34"/>
  <c r="X3243" i="34"/>
  <c r="Q3253" i="34"/>
  <c r="R3253" i="34"/>
  <c r="V3253" i="34"/>
  <c r="AA3253" i="34"/>
  <c r="P3253" i="34"/>
  <c r="X3253" i="34"/>
  <c r="Q3261" i="34"/>
  <c r="R3261" i="34"/>
  <c r="V3261" i="34"/>
  <c r="AA3261" i="34"/>
  <c r="P3261" i="34"/>
  <c r="X3261" i="34"/>
  <c r="Q3269" i="34"/>
  <c r="R3269" i="34"/>
  <c r="V3269" i="34"/>
  <c r="AA3269" i="34"/>
  <c r="P3269" i="34"/>
  <c r="X3269" i="34"/>
  <c r="Q3277" i="34"/>
  <c r="R3277" i="34"/>
  <c r="V3277" i="34"/>
  <c r="AA3277" i="34"/>
  <c r="P3277" i="34"/>
  <c r="X3277" i="34"/>
  <c r="A3285" i="34"/>
  <c r="Q3285" i="34"/>
  <c r="R3285" i="34"/>
  <c r="V3285" i="34"/>
  <c r="AA3285" i="34"/>
  <c r="P3285" i="34"/>
  <c r="X3285" i="34"/>
  <c r="Q3295" i="34"/>
  <c r="R3295" i="34"/>
  <c r="V3295" i="34"/>
  <c r="AA3295" i="34"/>
  <c r="P3295" i="34"/>
  <c r="X3295" i="34"/>
  <c r="Q3303" i="34"/>
  <c r="R3303" i="34"/>
  <c r="V3303" i="34"/>
  <c r="AA3303" i="34"/>
  <c r="P3303" i="34"/>
  <c r="X3303" i="34"/>
  <c r="Q3311" i="34"/>
  <c r="R3311" i="34"/>
  <c r="V3311" i="34"/>
  <c r="AA3311" i="34"/>
  <c r="P3311" i="34"/>
  <c r="X3311" i="34"/>
  <c r="Q3319" i="34"/>
  <c r="R3319" i="34"/>
  <c r="V3319" i="34"/>
  <c r="AA3319" i="34"/>
  <c r="P3319" i="34"/>
  <c r="X3319" i="34"/>
  <c r="Q3327" i="34"/>
  <c r="R3327" i="34"/>
  <c r="V3327" i="34"/>
  <c r="AA3327" i="34"/>
  <c r="P3327" i="34"/>
  <c r="X3327" i="34"/>
  <c r="Q3333" i="34"/>
  <c r="R3333" i="34"/>
  <c r="V3333" i="34"/>
  <c r="AA3333" i="34"/>
  <c r="P3333" i="34"/>
  <c r="X3333" i="34"/>
  <c r="Q3339" i="34"/>
  <c r="R3339" i="34"/>
  <c r="V3339" i="34"/>
  <c r="P3339" i="34"/>
  <c r="X3339" i="34"/>
  <c r="AA3339" i="34"/>
  <c r="Q3345" i="34"/>
  <c r="R3345" i="34"/>
  <c r="V3345" i="34"/>
  <c r="P3345" i="34"/>
  <c r="X3345" i="34"/>
  <c r="AA3345" i="34"/>
  <c r="R3349" i="34"/>
  <c r="V3349" i="34"/>
  <c r="P3349" i="34"/>
  <c r="X3349" i="34"/>
  <c r="AA3349" i="34"/>
  <c r="Q3349" i="34"/>
  <c r="R3355" i="34"/>
  <c r="V3355" i="34"/>
  <c r="P3355" i="34"/>
  <c r="X3355" i="34"/>
  <c r="AA3355" i="34"/>
  <c r="Q3355" i="34"/>
  <c r="Q3135" i="34"/>
  <c r="R3135" i="34"/>
  <c r="V3135" i="34"/>
  <c r="AA3135" i="34"/>
  <c r="P3135" i="34"/>
  <c r="X3135" i="34"/>
  <c r="Q3141" i="34"/>
  <c r="R3141" i="34"/>
  <c r="V3141" i="34"/>
  <c r="AA3141" i="34"/>
  <c r="P3141" i="34"/>
  <c r="X3141" i="34"/>
  <c r="Q3145" i="34"/>
  <c r="R3145" i="34"/>
  <c r="V3145" i="34"/>
  <c r="AA3145" i="34"/>
  <c r="P3145" i="34"/>
  <c r="X3145" i="34"/>
  <c r="Q3151" i="34"/>
  <c r="R3151" i="34"/>
  <c r="V3151" i="34"/>
  <c r="AA3151" i="34"/>
  <c r="P3151" i="34"/>
  <c r="X3151" i="34"/>
  <c r="Q3159" i="34"/>
  <c r="R3159" i="34"/>
  <c r="V3159" i="34"/>
  <c r="AA3159" i="34"/>
  <c r="P3159" i="34"/>
  <c r="X3159" i="34"/>
  <c r="Q3165" i="34"/>
  <c r="R3165" i="34"/>
  <c r="V3165" i="34"/>
  <c r="AA3165" i="34"/>
  <c r="P3165" i="34"/>
  <c r="X3165" i="34"/>
  <c r="Q3171" i="34"/>
  <c r="R3171" i="34"/>
  <c r="V3171" i="34"/>
  <c r="AA3171" i="34"/>
  <c r="P3171" i="34"/>
  <c r="X3171" i="34"/>
  <c r="Q3187" i="34"/>
  <c r="R3187" i="34"/>
  <c r="V3187" i="34"/>
  <c r="AA3187" i="34"/>
  <c r="P3187" i="34"/>
  <c r="X3187" i="34"/>
  <c r="R3460" i="34"/>
  <c r="V3460" i="34"/>
  <c r="AA3460" i="34"/>
  <c r="P3460" i="34"/>
  <c r="X3460" i="34"/>
  <c r="Q3460" i="34"/>
  <c r="R3464" i="34"/>
  <c r="V3464" i="34"/>
  <c r="AA3464" i="34"/>
  <c r="P3464" i="34"/>
  <c r="X3464" i="34"/>
  <c r="Q3464" i="34"/>
  <c r="R3468" i="34"/>
  <c r="V3468" i="34"/>
  <c r="AA3468" i="34"/>
  <c r="P3468" i="34"/>
  <c r="X3468" i="34"/>
  <c r="Q3468" i="34"/>
  <c r="R3470" i="34"/>
  <c r="V3470" i="34"/>
  <c r="AA3470" i="34"/>
  <c r="P3470" i="34"/>
  <c r="X3470" i="34"/>
  <c r="Q3470" i="34"/>
  <c r="R3472" i="34"/>
  <c r="V3472" i="34"/>
  <c r="AA3472" i="34"/>
  <c r="P3472" i="34"/>
  <c r="X3472" i="34"/>
  <c r="Q3472" i="34"/>
  <c r="R3474" i="34"/>
  <c r="V3474" i="34"/>
  <c r="AA3474" i="34"/>
  <c r="P3474" i="34"/>
  <c r="X3474" i="34"/>
  <c r="Q3474" i="34"/>
  <c r="R3476" i="34"/>
  <c r="V3476" i="34"/>
  <c r="AA3476" i="34"/>
  <c r="P3476" i="34"/>
  <c r="X3476" i="34"/>
  <c r="Q3476" i="34"/>
  <c r="R3478" i="34"/>
  <c r="V3478" i="34"/>
  <c r="AA3478" i="34"/>
  <c r="P3478" i="34"/>
  <c r="X3478" i="34"/>
  <c r="Q3478" i="34"/>
  <c r="R3480" i="34"/>
  <c r="V3480" i="34"/>
  <c r="AA3480" i="34"/>
  <c r="P3480" i="34"/>
  <c r="X3480" i="34"/>
  <c r="Q3480" i="34"/>
  <c r="R3482" i="34"/>
  <c r="V3482" i="34"/>
  <c r="AA3482" i="34"/>
  <c r="P3482" i="34"/>
  <c r="X3482" i="34"/>
  <c r="Q3482" i="34"/>
  <c r="A3484" i="34"/>
  <c r="R3484" i="34"/>
  <c r="V3484" i="34"/>
  <c r="AA3484" i="34"/>
  <c r="P3484" i="34"/>
  <c r="X3484" i="34"/>
  <c r="Q3484" i="34"/>
  <c r="R3486" i="34"/>
  <c r="V3486" i="34"/>
  <c r="AA3486" i="34"/>
  <c r="P3486" i="34"/>
  <c r="X3486" i="34"/>
  <c r="Q3486" i="34"/>
  <c r="R3488" i="34"/>
  <c r="V3488" i="34"/>
  <c r="AA3488" i="34"/>
  <c r="P3488" i="34"/>
  <c r="X3488" i="34"/>
  <c r="Q3488" i="34"/>
  <c r="R3490" i="34"/>
  <c r="V3490" i="34"/>
  <c r="AA3490" i="34"/>
  <c r="P3490" i="34"/>
  <c r="X3490" i="34"/>
  <c r="Q3490" i="34"/>
  <c r="A3492" i="34"/>
  <c r="R3492" i="34"/>
  <c r="V3492" i="34"/>
  <c r="AA3492" i="34"/>
  <c r="P3492" i="34"/>
  <c r="X3492" i="34"/>
  <c r="Q3492" i="34"/>
  <c r="R3494" i="34"/>
  <c r="V3494" i="34"/>
  <c r="AA3494" i="34"/>
  <c r="P3494" i="34"/>
  <c r="X3494" i="34"/>
  <c r="Q3494" i="34"/>
  <c r="R3496" i="34"/>
  <c r="V3496" i="34"/>
  <c r="AA3496" i="34"/>
  <c r="P3496" i="34"/>
  <c r="X3496" i="34"/>
  <c r="Q3496" i="34"/>
  <c r="R3498" i="34"/>
  <c r="V3498" i="34"/>
  <c r="AA3498" i="34"/>
  <c r="P3498" i="34"/>
  <c r="X3498" i="34"/>
  <c r="Q3498" i="34"/>
  <c r="R3500" i="34"/>
  <c r="V3500" i="34"/>
  <c r="AA3500" i="34"/>
  <c r="P3500" i="34"/>
  <c r="X3500" i="34"/>
  <c r="Q3500" i="34"/>
  <c r="R3502" i="34"/>
  <c r="V3502" i="34"/>
  <c r="AA3502" i="34"/>
  <c r="P3502" i="34"/>
  <c r="X3502" i="34"/>
  <c r="Q3502" i="34"/>
  <c r="R3504" i="34"/>
  <c r="V3504" i="34"/>
  <c r="AA3504" i="34"/>
  <c r="P3504" i="34"/>
  <c r="X3504" i="34"/>
  <c r="Q3504" i="34"/>
  <c r="A3506" i="34"/>
  <c r="R3506" i="34"/>
  <c r="V3506" i="34"/>
  <c r="AA3506" i="34"/>
  <c r="P3506" i="34"/>
  <c r="X3506" i="34"/>
  <c r="Q3506" i="34"/>
  <c r="A3508" i="34"/>
  <c r="R3508" i="34"/>
  <c r="V3508" i="34"/>
  <c r="AA3508" i="34"/>
  <c r="P3508" i="34"/>
  <c r="X3508" i="34"/>
  <c r="Q3508" i="34"/>
  <c r="A3510" i="34"/>
  <c r="R3510" i="34"/>
  <c r="V3510" i="34"/>
  <c r="AA3510" i="34"/>
  <c r="P3510" i="34"/>
  <c r="X3510" i="34"/>
  <c r="Q3510" i="34"/>
  <c r="R3512" i="34"/>
  <c r="V3512" i="34"/>
  <c r="AA3512" i="34"/>
  <c r="P3512" i="34"/>
  <c r="X3512" i="34"/>
  <c r="Q3512" i="34"/>
  <c r="A3514" i="34"/>
  <c r="R3514" i="34"/>
  <c r="V3514" i="34"/>
  <c r="AA3514" i="34"/>
  <c r="P3514" i="34"/>
  <c r="X3514" i="34"/>
  <c r="Q3514" i="34"/>
  <c r="R3516" i="34"/>
  <c r="V3516" i="34"/>
  <c r="AA3516" i="34"/>
  <c r="P3516" i="34"/>
  <c r="X3516" i="34"/>
  <c r="Q3516" i="34"/>
  <c r="R3518" i="34"/>
  <c r="V3518" i="34"/>
  <c r="AA3518" i="34"/>
  <c r="P3518" i="34"/>
  <c r="X3518" i="34"/>
  <c r="Q3518" i="34"/>
  <c r="R3520" i="34"/>
  <c r="V3520" i="34"/>
  <c r="AA3520" i="34"/>
  <c r="P3520" i="34"/>
  <c r="X3520" i="34"/>
  <c r="Q3520" i="34"/>
  <c r="R3522" i="34"/>
  <c r="V3522" i="34"/>
  <c r="AA3522" i="34"/>
  <c r="P3522" i="34"/>
  <c r="X3522" i="34"/>
  <c r="Q3522" i="34"/>
  <c r="R3524" i="34"/>
  <c r="V3524" i="34"/>
  <c r="AA3524" i="34"/>
  <c r="P3524" i="34"/>
  <c r="X3524" i="34"/>
  <c r="Q3524" i="34"/>
  <c r="R3526" i="34"/>
  <c r="V3526" i="34"/>
  <c r="AA3526" i="34"/>
  <c r="P3526" i="34"/>
  <c r="X3526" i="34"/>
  <c r="Q3526" i="34"/>
  <c r="R3528" i="34"/>
  <c r="V3528" i="34"/>
  <c r="AA3528" i="34"/>
  <c r="P3528" i="34"/>
  <c r="X3528" i="34"/>
  <c r="Q3528" i="34"/>
  <c r="R3530" i="34"/>
  <c r="V3530" i="34"/>
  <c r="AA3530" i="34"/>
  <c r="P3530" i="34"/>
  <c r="X3530" i="34"/>
  <c r="Q3530" i="34"/>
  <c r="R3532" i="34"/>
  <c r="V3532" i="34"/>
  <c r="AA3532" i="34"/>
  <c r="P3532" i="34"/>
  <c r="X3532" i="34"/>
  <c r="Q3532" i="34"/>
  <c r="R3534" i="34"/>
  <c r="V3534" i="34"/>
  <c r="AA3534" i="34"/>
  <c r="P3534" i="34"/>
  <c r="X3534" i="34"/>
  <c r="Q3534" i="34"/>
  <c r="R3536" i="34"/>
  <c r="V3536" i="34"/>
  <c r="AA3536" i="34"/>
  <c r="P3536" i="34"/>
  <c r="X3536" i="34"/>
  <c r="Q3536" i="34"/>
  <c r="R3538" i="34"/>
  <c r="V3538" i="34"/>
  <c r="AA3538" i="34"/>
  <c r="P3538" i="34"/>
  <c r="X3538" i="34"/>
  <c r="Q3538" i="34"/>
  <c r="R3540" i="34"/>
  <c r="V3540" i="34"/>
  <c r="AA3540" i="34"/>
  <c r="P3540" i="34"/>
  <c r="X3540" i="34"/>
  <c r="Q3540" i="34"/>
  <c r="R3542" i="34"/>
  <c r="V3542" i="34"/>
  <c r="AA3542" i="34"/>
  <c r="P3542" i="34"/>
  <c r="X3542" i="34"/>
  <c r="Q3542" i="34"/>
  <c r="R3544" i="34"/>
  <c r="V3544" i="34"/>
  <c r="AA3544" i="34"/>
  <c r="P3544" i="34"/>
  <c r="X3544" i="34"/>
  <c r="Q3544" i="34"/>
  <c r="R3546" i="34"/>
  <c r="V3546" i="34"/>
  <c r="AA3546" i="34"/>
  <c r="P3546" i="34"/>
  <c r="X3546" i="34"/>
  <c r="Q3546" i="34"/>
  <c r="R3548" i="34"/>
  <c r="V3548" i="34"/>
  <c r="AA3548" i="34"/>
  <c r="P3548" i="34"/>
  <c r="X3548" i="34"/>
  <c r="Q3548" i="34"/>
  <c r="R3550" i="34"/>
  <c r="V3550" i="34"/>
  <c r="AA3550" i="34"/>
  <c r="P3550" i="34"/>
  <c r="X3550" i="34"/>
  <c r="Q3550" i="34"/>
  <c r="R3552" i="34"/>
  <c r="V3552" i="34"/>
  <c r="AA3552" i="34"/>
  <c r="P3552" i="34"/>
  <c r="X3552" i="34"/>
  <c r="Q3552" i="34"/>
  <c r="R3554" i="34"/>
  <c r="V3554" i="34"/>
  <c r="AA3554" i="34"/>
  <c r="P3554" i="34"/>
  <c r="X3554" i="34"/>
  <c r="Q3554" i="34"/>
  <c r="R3556" i="34"/>
  <c r="V3556" i="34"/>
  <c r="AA3556" i="34"/>
  <c r="P3556" i="34"/>
  <c r="X3556" i="34"/>
  <c r="Q3556" i="34"/>
  <c r="R3558" i="34"/>
  <c r="V3558" i="34"/>
  <c r="AA3558" i="34"/>
  <c r="P3558" i="34"/>
  <c r="X3558" i="34"/>
  <c r="Q3558" i="34"/>
  <c r="R3560" i="34"/>
  <c r="V3560" i="34"/>
  <c r="AA3560" i="34"/>
  <c r="P3560" i="34"/>
  <c r="X3560" i="34"/>
  <c r="Q3560" i="34"/>
  <c r="R3562" i="34"/>
  <c r="V3562" i="34"/>
  <c r="AA3562" i="34"/>
  <c r="P3562" i="34"/>
  <c r="X3562" i="34"/>
  <c r="Q3562" i="34"/>
  <c r="R3564" i="34"/>
  <c r="V3564" i="34"/>
  <c r="AA3564" i="34"/>
  <c r="P3564" i="34"/>
  <c r="X3564" i="34"/>
  <c r="Q3564" i="34"/>
  <c r="R3566" i="34"/>
  <c r="V3566" i="34"/>
  <c r="AA3566" i="34"/>
  <c r="P3566" i="34"/>
  <c r="X3566" i="34"/>
  <c r="Q3566" i="34"/>
  <c r="R3568" i="34"/>
  <c r="V3568" i="34"/>
  <c r="AA3568" i="34"/>
  <c r="P3568" i="34"/>
  <c r="X3568" i="34"/>
  <c r="Q3568" i="34"/>
  <c r="R3570" i="34"/>
  <c r="V3570" i="34"/>
  <c r="AA3570" i="34"/>
  <c r="P3570" i="34"/>
  <c r="X3570" i="34"/>
  <c r="Q3570" i="34"/>
  <c r="R3572" i="34"/>
  <c r="V3572" i="34"/>
  <c r="AA3572" i="34"/>
  <c r="P3572" i="34"/>
  <c r="X3572" i="34"/>
  <c r="Q3572" i="34"/>
  <c r="R3574" i="34"/>
  <c r="V3574" i="34"/>
  <c r="AA3574" i="34"/>
  <c r="P3574" i="34"/>
  <c r="X3574" i="34"/>
  <c r="Q3574" i="34"/>
  <c r="R3576" i="34"/>
  <c r="V3576" i="34"/>
  <c r="AA3576" i="34"/>
  <c r="P3576" i="34"/>
  <c r="X3576" i="34"/>
  <c r="Q3576" i="34"/>
  <c r="R3578" i="34"/>
  <c r="V3578" i="34"/>
  <c r="AA3578" i="34"/>
  <c r="P3578" i="34"/>
  <c r="X3578" i="34"/>
  <c r="Q3578" i="34"/>
  <c r="R3580" i="34"/>
  <c r="V3580" i="34"/>
  <c r="AA3580" i="34"/>
  <c r="P3580" i="34"/>
  <c r="X3580" i="34"/>
  <c r="Q3580" i="34"/>
  <c r="R3582" i="34"/>
  <c r="V3582" i="34"/>
  <c r="AA3582" i="34"/>
  <c r="P3582" i="34"/>
  <c r="X3582" i="34"/>
  <c r="Q3582" i="34"/>
  <c r="R3584" i="34"/>
  <c r="V3584" i="34"/>
  <c r="AA3584" i="34"/>
  <c r="P3584" i="34"/>
  <c r="X3584" i="34"/>
  <c r="Q3584" i="34"/>
  <c r="R3586" i="34"/>
  <c r="V3586" i="34"/>
  <c r="AA3586" i="34"/>
  <c r="P3586" i="34"/>
  <c r="X3586" i="34"/>
  <c r="Q3586" i="34"/>
  <c r="R3588" i="34"/>
  <c r="V3588" i="34"/>
  <c r="AA3588" i="34"/>
  <c r="P3588" i="34"/>
  <c r="X3588" i="34"/>
  <c r="Q3588" i="34"/>
  <c r="R3590" i="34"/>
  <c r="V3590" i="34"/>
  <c r="AA3590" i="34"/>
  <c r="P3590" i="34"/>
  <c r="X3590" i="34"/>
  <c r="Q3590" i="34"/>
  <c r="R3592" i="34"/>
  <c r="V3592" i="34"/>
  <c r="AA3592" i="34"/>
  <c r="P3592" i="34"/>
  <c r="X3592" i="34"/>
  <c r="Q3592" i="34"/>
  <c r="A3594" i="34"/>
  <c r="R3594" i="34"/>
  <c r="V3594" i="34"/>
  <c r="AA3594" i="34"/>
  <c r="P3594" i="34"/>
  <c r="X3594" i="34"/>
  <c r="Q3594" i="34"/>
  <c r="R3596" i="34"/>
  <c r="V3596" i="34"/>
  <c r="AA3596" i="34"/>
  <c r="P3596" i="34"/>
  <c r="X3596" i="34"/>
  <c r="Q3596" i="34"/>
  <c r="R3598" i="34"/>
  <c r="V3598" i="34"/>
  <c r="AA3598" i="34"/>
  <c r="P3598" i="34"/>
  <c r="X3598" i="34"/>
  <c r="Q3598" i="34"/>
  <c r="R3600" i="34"/>
  <c r="V3600" i="34"/>
  <c r="AA3600" i="34"/>
  <c r="P3600" i="34"/>
  <c r="X3600" i="34"/>
  <c r="Q3600" i="34"/>
  <c r="R3602" i="34"/>
  <c r="V3602" i="34"/>
  <c r="AA3602" i="34"/>
  <c r="P3602" i="34"/>
  <c r="X3602" i="34"/>
  <c r="Q3602" i="34"/>
  <c r="R3604" i="34"/>
  <c r="V3604" i="34"/>
  <c r="AA3604" i="34"/>
  <c r="P3604" i="34"/>
  <c r="X3604" i="34"/>
  <c r="Q3604" i="34"/>
  <c r="R3606" i="34"/>
  <c r="V3606" i="34"/>
  <c r="AA3606" i="34"/>
  <c r="P3606" i="34"/>
  <c r="X3606" i="34"/>
  <c r="Q3606" i="34"/>
  <c r="R3608" i="34"/>
  <c r="V3608" i="34"/>
  <c r="AA3608" i="34"/>
  <c r="P3608" i="34"/>
  <c r="X3608" i="34"/>
  <c r="Q3608" i="34"/>
  <c r="R3610" i="34"/>
  <c r="V3610" i="34"/>
  <c r="AA3610" i="34"/>
  <c r="P3610" i="34"/>
  <c r="X3610" i="34"/>
  <c r="Q3610" i="34"/>
  <c r="R3612" i="34"/>
  <c r="V3612" i="34"/>
  <c r="AA3612" i="34"/>
  <c r="P3612" i="34"/>
  <c r="X3612" i="34"/>
  <c r="Q3612" i="34"/>
  <c r="R3614" i="34"/>
  <c r="V3614" i="34"/>
  <c r="AA3614" i="34"/>
  <c r="P3614" i="34"/>
  <c r="X3614" i="34"/>
  <c r="Q3614" i="34"/>
  <c r="R3616" i="34"/>
  <c r="V3616" i="34"/>
  <c r="AA3616" i="34"/>
  <c r="P3616" i="34"/>
  <c r="X3616" i="34"/>
  <c r="Q3616" i="34"/>
  <c r="R3618" i="34"/>
  <c r="V3618" i="34"/>
  <c r="AA3618" i="34"/>
  <c r="P3618" i="34"/>
  <c r="X3618" i="34"/>
  <c r="Q3618" i="34"/>
  <c r="R3620" i="34"/>
  <c r="V3620" i="34"/>
  <c r="AA3620" i="34"/>
  <c r="P3620" i="34"/>
  <c r="X3620" i="34"/>
  <c r="Q3620" i="34"/>
  <c r="R3622" i="34"/>
  <c r="V3622" i="34"/>
  <c r="AA3622" i="34"/>
  <c r="P3622" i="34"/>
  <c r="X3622" i="34"/>
  <c r="Q3622" i="34"/>
  <c r="R3624" i="34"/>
  <c r="V3624" i="34"/>
  <c r="AA3624" i="34"/>
  <c r="P3624" i="34"/>
  <c r="X3624" i="34"/>
  <c r="Q3624" i="34"/>
  <c r="R3830" i="34"/>
  <c r="V3830" i="34"/>
  <c r="AA3830" i="34"/>
  <c r="P3830" i="34"/>
  <c r="X3830" i="34"/>
  <c r="Q3830" i="34"/>
  <c r="R3832" i="34"/>
  <c r="V3832" i="34"/>
  <c r="AA3832" i="34"/>
  <c r="P3832" i="34"/>
  <c r="X3832" i="34"/>
  <c r="Q3832" i="34"/>
  <c r="R3834" i="34"/>
  <c r="V3834" i="34"/>
  <c r="AA3834" i="34"/>
  <c r="P3834" i="34"/>
  <c r="X3834" i="34"/>
  <c r="Q3834" i="34"/>
  <c r="R3836" i="34"/>
  <c r="V3836" i="34"/>
  <c r="AA3836" i="34"/>
  <c r="P3836" i="34"/>
  <c r="X3836" i="34"/>
  <c r="Q3836" i="34"/>
  <c r="R3838" i="34"/>
  <c r="V3838" i="34"/>
  <c r="AA3838" i="34"/>
  <c r="P3838" i="34"/>
  <c r="X3838" i="34"/>
  <c r="Q3838" i="34"/>
  <c r="R3840" i="34"/>
  <c r="V3840" i="34"/>
  <c r="AA3840" i="34"/>
  <c r="P3840" i="34"/>
  <c r="X3840" i="34"/>
  <c r="Q3840" i="34"/>
  <c r="R3842" i="34"/>
  <c r="V3842" i="34"/>
  <c r="AA3842" i="34"/>
  <c r="P3842" i="34"/>
  <c r="X3842" i="34"/>
  <c r="Q3842" i="34"/>
  <c r="R3844" i="34"/>
  <c r="V3844" i="34"/>
  <c r="AA3844" i="34"/>
  <c r="P3844" i="34"/>
  <c r="X3844" i="34"/>
  <c r="Q3844" i="34"/>
  <c r="R3846" i="34"/>
  <c r="V3846" i="34"/>
  <c r="AA3846" i="34"/>
  <c r="P3846" i="34"/>
  <c r="X3846" i="34"/>
  <c r="Q3846" i="34"/>
  <c r="R3848" i="34"/>
  <c r="V3848" i="34"/>
  <c r="AA3848" i="34"/>
  <c r="P3848" i="34"/>
  <c r="X3848" i="34"/>
  <c r="Q3848" i="34"/>
  <c r="R3850" i="34"/>
  <c r="V3850" i="34"/>
  <c r="AA3850" i="34"/>
  <c r="P3850" i="34"/>
  <c r="X3850" i="34"/>
  <c r="Q3850" i="34"/>
  <c r="R3852" i="34"/>
  <c r="V3852" i="34"/>
  <c r="AA3852" i="34"/>
  <c r="P3852" i="34"/>
  <c r="X3852" i="34"/>
  <c r="Q3852" i="34"/>
  <c r="R3854" i="34"/>
  <c r="V3854" i="34"/>
  <c r="AA3854" i="34"/>
  <c r="P3854" i="34"/>
  <c r="X3854" i="34"/>
  <c r="Q3854" i="34"/>
  <c r="R3856" i="34"/>
  <c r="V3856" i="34"/>
  <c r="AA3856" i="34"/>
  <c r="P3856" i="34"/>
  <c r="X3856" i="34"/>
  <c r="Q3856" i="34"/>
  <c r="R3858" i="34"/>
  <c r="V3858" i="34"/>
  <c r="AA3858" i="34"/>
  <c r="P3858" i="34"/>
  <c r="X3858" i="34"/>
  <c r="Q3858" i="34"/>
  <c r="R3860" i="34"/>
  <c r="V3860" i="34"/>
  <c r="AA3860" i="34"/>
  <c r="P3860" i="34"/>
  <c r="X3860" i="34"/>
  <c r="Q3860" i="34"/>
  <c r="R3862" i="34"/>
  <c r="V3862" i="34"/>
  <c r="AA3862" i="34"/>
  <c r="P3862" i="34"/>
  <c r="X3862" i="34"/>
  <c r="Q3862" i="34"/>
  <c r="R4924" i="34"/>
  <c r="V4924" i="34"/>
  <c r="AA4924" i="34"/>
  <c r="P4924" i="34"/>
  <c r="X4924" i="34"/>
  <c r="Q4924" i="34"/>
  <c r="R4926" i="34"/>
  <c r="V4926" i="34"/>
  <c r="AA4926" i="34"/>
  <c r="P4926" i="34"/>
  <c r="X4926" i="34"/>
  <c r="Q4926" i="34"/>
  <c r="R4928" i="34"/>
  <c r="V4928" i="34"/>
  <c r="AA4928" i="34"/>
  <c r="P4928" i="34"/>
  <c r="X4928" i="34"/>
  <c r="Q4928" i="34"/>
  <c r="R4930" i="34"/>
  <c r="V4930" i="34"/>
  <c r="AA4930" i="34"/>
  <c r="P4930" i="34"/>
  <c r="X4930" i="34"/>
  <c r="Q4930" i="34"/>
  <c r="R4932" i="34"/>
  <c r="V4932" i="34"/>
  <c r="AA4932" i="34"/>
  <c r="P4932" i="34"/>
  <c r="X4932" i="34"/>
  <c r="Q4932" i="34"/>
  <c r="R4934" i="34"/>
  <c r="V4934" i="34"/>
  <c r="AA4934" i="34"/>
  <c r="P4934" i="34"/>
  <c r="X4934" i="34"/>
  <c r="Q4934" i="34"/>
  <c r="R4936" i="34"/>
  <c r="V4936" i="34"/>
  <c r="AA4936" i="34"/>
  <c r="P4936" i="34"/>
  <c r="X4936" i="34"/>
  <c r="Q4936" i="34"/>
  <c r="R4938" i="34"/>
  <c r="V4938" i="34"/>
  <c r="AA4938" i="34"/>
  <c r="P4938" i="34"/>
  <c r="X4938" i="34"/>
  <c r="Q4938" i="34"/>
  <c r="R4940" i="34"/>
  <c r="V4940" i="34"/>
  <c r="AA4940" i="34"/>
  <c r="P4940" i="34"/>
  <c r="X4940" i="34"/>
  <c r="Q4940" i="34"/>
  <c r="R4942" i="34"/>
  <c r="V4942" i="34"/>
  <c r="AA4942" i="34"/>
  <c r="P4942" i="34"/>
  <c r="X4942" i="34"/>
  <c r="Q4942" i="34"/>
  <c r="R4944" i="34"/>
  <c r="V4944" i="34"/>
  <c r="AA4944" i="34"/>
  <c r="P4944" i="34"/>
  <c r="X4944" i="34"/>
  <c r="Q4944" i="34"/>
  <c r="R4946" i="34"/>
  <c r="V4946" i="34"/>
  <c r="AA4946" i="34"/>
  <c r="P4946" i="34"/>
  <c r="X4946" i="34"/>
  <c r="Q4946" i="34"/>
  <c r="R4948" i="34"/>
  <c r="V4948" i="34"/>
  <c r="AA4948" i="34"/>
  <c r="P4948" i="34"/>
  <c r="X4948" i="34"/>
  <c r="Q4948" i="34"/>
  <c r="R4950" i="34"/>
  <c r="V4950" i="34"/>
  <c r="AA4950" i="34"/>
  <c r="P4950" i="34"/>
  <c r="X4950" i="34"/>
  <c r="Q4950" i="34"/>
  <c r="R4952" i="34"/>
  <c r="V4952" i="34"/>
  <c r="AA4952" i="34"/>
  <c r="P4952" i="34"/>
  <c r="X4952" i="34"/>
  <c r="Q4952" i="34"/>
  <c r="R4954" i="34"/>
  <c r="V4954" i="34"/>
  <c r="AA4954" i="34"/>
  <c r="P4954" i="34"/>
  <c r="X4954" i="34"/>
  <c r="Q4954" i="34"/>
  <c r="R4956" i="34"/>
  <c r="V4956" i="34"/>
  <c r="AA4956" i="34"/>
  <c r="P4956" i="34"/>
  <c r="X4956" i="34"/>
  <c r="Q4956" i="34"/>
  <c r="R4958" i="34"/>
  <c r="V4958" i="34"/>
  <c r="AA4958" i="34"/>
  <c r="P4958" i="34"/>
  <c r="X4958" i="34"/>
  <c r="Q4958" i="34"/>
  <c r="R4960" i="34"/>
  <c r="V4960" i="34"/>
  <c r="AA4960" i="34"/>
  <c r="P4960" i="34"/>
  <c r="X4960" i="34"/>
  <c r="Q4960" i="34"/>
  <c r="R4962" i="34"/>
  <c r="V4962" i="34"/>
  <c r="AA4962" i="34"/>
  <c r="P4962" i="34"/>
  <c r="X4962" i="34"/>
  <c r="Q4962" i="34"/>
  <c r="R4964" i="34"/>
  <c r="V4964" i="34"/>
  <c r="AA4964" i="34"/>
  <c r="P4964" i="34"/>
  <c r="X4964" i="34"/>
  <c r="Q4964" i="34"/>
  <c r="R4966" i="34"/>
  <c r="V4966" i="34"/>
  <c r="AA4966" i="34"/>
  <c r="P4966" i="34"/>
  <c r="X4966" i="34"/>
  <c r="Q4966" i="34"/>
  <c r="R4968" i="34"/>
  <c r="V4968" i="34"/>
  <c r="AA4968" i="34"/>
  <c r="P4968" i="34"/>
  <c r="X4968" i="34"/>
  <c r="Q4968" i="34"/>
  <c r="R4970" i="34"/>
  <c r="V4970" i="34"/>
  <c r="AA4970" i="34"/>
  <c r="P4970" i="34"/>
  <c r="X4970" i="34"/>
  <c r="Q4970" i="34"/>
  <c r="R4972" i="34"/>
  <c r="V4972" i="34"/>
  <c r="AA4972" i="34"/>
  <c r="P4972" i="34"/>
  <c r="X4972" i="34"/>
  <c r="Q4972" i="34"/>
  <c r="R4974" i="34"/>
  <c r="V4974" i="34"/>
  <c r="AA4974" i="34"/>
  <c r="P4974" i="34"/>
  <c r="X4974" i="34"/>
  <c r="Q4974" i="34"/>
  <c r="R4976" i="34"/>
  <c r="V4976" i="34"/>
  <c r="AA4976" i="34"/>
  <c r="P4976" i="34"/>
  <c r="X4976" i="34"/>
  <c r="Q4976" i="34"/>
  <c r="R4978" i="34"/>
  <c r="V4978" i="34"/>
  <c r="AA4978" i="34"/>
  <c r="P4978" i="34"/>
  <c r="X4978" i="34"/>
  <c r="Q4978" i="34"/>
  <c r="R4980" i="34"/>
  <c r="V4980" i="34"/>
  <c r="AA4980" i="34"/>
  <c r="P4980" i="34"/>
  <c r="X4980" i="34"/>
  <c r="Q4980" i="34"/>
  <c r="R4982" i="34"/>
  <c r="V4982" i="34"/>
  <c r="AA4982" i="34"/>
  <c r="P4982" i="34"/>
  <c r="X4982" i="34"/>
  <c r="Q4982" i="34"/>
  <c r="R4984" i="34"/>
  <c r="V4984" i="34"/>
  <c r="AA4984" i="34"/>
  <c r="P4984" i="34"/>
  <c r="X4984" i="34"/>
  <c r="Q4984" i="34"/>
  <c r="R4986" i="34"/>
  <c r="V4986" i="34"/>
  <c r="AA4986" i="34"/>
  <c r="P4986" i="34"/>
  <c r="X4986" i="34"/>
  <c r="Q4986" i="34"/>
  <c r="R4988" i="34"/>
  <c r="V4988" i="34"/>
  <c r="AA4988" i="34"/>
  <c r="P4988" i="34"/>
  <c r="X4988" i="34"/>
  <c r="Q4988" i="34"/>
  <c r="R4990" i="34"/>
  <c r="V4990" i="34"/>
  <c r="AA4990" i="34"/>
  <c r="P4990" i="34"/>
  <c r="X4990" i="34"/>
  <c r="Q4990" i="34"/>
  <c r="R4992" i="34"/>
  <c r="V4992" i="34"/>
  <c r="AA4992" i="34"/>
  <c r="P4992" i="34"/>
  <c r="X4992" i="34"/>
  <c r="Q4992" i="34"/>
  <c r="R4994" i="34"/>
  <c r="V4994" i="34"/>
  <c r="AA4994" i="34"/>
  <c r="P4994" i="34"/>
  <c r="X4994" i="34"/>
  <c r="Q4994" i="34"/>
  <c r="R4996" i="34"/>
  <c r="V4996" i="34"/>
  <c r="AA4996" i="34"/>
  <c r="P4996" i="34"/>
  <c r="X4996" i="34"/>
  <c r="Q4996" i="34"/>
  <c r="R4998" i="34"/>
  <c r="V4998" i="34"/>
  <c r="AA4998" i="34"/>
  <c r="P4998" i="34"/>
  <c r="X4998" i="34"/>
  <c r="Q4998" i="34"/>
  <c r="R5000" i="34"/>
  <c r="V5000" i="34"/>
  <c r="AA5000" i="34"/>
  <c r="P5000" i="34"/>
  <c r="X5000" i="34"/>
  <c r="Q5000" i="34"/>
  <c r="R5002" i="34"/>
  <c r="V5002" i="34"/>
  <c r="AA5002" i="34"/>
  <c r="P5002" i="34"/>
  <c r="X5002" i="34"/>
  <c r="Q5002" i="34"/>
  <c r="R5004" i="34"/>
  <c r="V5004" i="34"/>
  <c r="AA5004" i="34"/>
  <c r="P5004" i="34"/>
  <c r="X5004" i="34"/>
  <c r="Q5004" i="34"/>
  <c r="R5006" i="34"/>
  <c r="V5006" i="34"/>
  <c r="AA5006" i="34"/>
  <c r="P5006" i="34"/>
  <c r="X5006" i="34"/>
  <c r="Q5006" i="34"/>
  <c r="R5008" i="34"/>
  <c r="V5008" i="34"/>
  <c r="AA5008" i="34"/>
  <c r="P5008" i="34"/>
  <c r="X5008" i="34"/>
  <c r="Q5008" i="34"/>
  <c r="R5010" i="34"/>
  <c r="V5010" i="34"/>
  <c r="AA5010" i="34"/>
  <c r="P5010" i="34"/>
  <c r="X5010" i="34"/>
  <c r="Q5010" i="34"/>
  <c r="R5012" i="34"/>
  <c r="V5012" i="34"/>
  <c r="AA5012" i="34"/>
  <c r="P5012" i="34"/>
  <c r="X5012" i="34"/>
  <c r="Q5012" i="34"/>
  <c r="R5014" i="34"/>
  <c r="V5014" i="34"/>
  <c r="AA5014" i="34"/>
  <c r="P5014" i="34"/>
  <c r="X5014" i="34"/>
  <c r="Q5014" i="34"/>
  <c r="R5016" i="34"/>
  <c r="V5016" i="34"/>
  <c r="AA5016" i="34"/>
  <c r="P5016" i="34"/>
  <c r="X5016" i="34"/>
  <c r="Q5016" i="34"/>
  <c r="R5018" i="34"/>
  <c r="V5018" i="34"/>
  <c r="AA5018" i="34"/>
  <c r="P5018" i="34"/>
  <c r="X5018" i="34"/>
  <c r="Q5018" i="34"/>
  <c r="R5020" i="34"/>
  <c r="V5020" i="34"/>
  <c r="AA5020" i="34"/>
  <c r="P5020" i="34"/>
  <c r="X5020" i="34"/>
  <c r="Q5020" i="34"/>
  <c r="R5022" i="34"/>
  <c r="V5022" i="34"/>
  <c r="AA5022" i="34"/>
  <c r="P5022" i="34"/>
  <c r="X5022" i="34"/>
  <c r="Q5022" i="34"/>
  <c r="R5024" i="34"/>
  <c r="V5024" i="34"/>
  <c r="AA5024" i="34"/>
  <c r="P5024" i="34"/>
  <c r="X5024" i="34"/>
  <c r="Q5024" i="34"/>
  <c r="R5026" i="34"/>
  <c r="V5026" i="34"/>
  <c r="AA5026" i="34"/>
  <c r="P5026" i="34"/>
  <c r="X5026" i="34"/>
  <c r="Q5026" i="34"/>
  <c r="R5028" i="34"/>
  <c r="V5028" i="34"/>
  <c r="AA5028" i="34"/>
  <c r="P5028" i="34"/>
  <c r="X5028" i="34"/>
  <c r="Q5028" i="34"/>
  <c r="R5030" i="34"/>
  <c r="V5030" i="34"/>
  <c r="AA5030" i="34"/>
  <c r="P5030" i="34"/>
  <c r="X5030" i="34"/>
  <c r="Q5030" i="34"/>
  <c r="R5032" i="34"/>
  <c r="V5032" i="34"/>
  <c r="AA5032" i="34"/>
  <c r="P5032" i="34"/>
  <c r="X5032" i="34"/>
  <c r="Q5032" i="34"/>
  <c r="R5034" i="34"/>
  <c r="V5034" i="34"/>
  <c r="AA5034" i="34"/>
  <c r="P5034" i="34"/>
  <c r="X5034" i="34"/>
  <c r="Q5034" i="34"/>
  <c r="R5036" i="34"/>
  <c r="V5036" i="34"/>
  <c r="AA5036" i="34"/>
  <c r="P5036" i="34"/>
  <c r="X5036" i="34"/>
  <c r="Q5036" i="34"/>
  <c r="R5038" i="34"/>
  <c r="V5038" i="34"/>
  <c r="AA5038" i="34"/>
  <c r="P5038" i="34"/>
  <c r="X5038" i="34"/>
  <c r="Q5038" i="34"/>
  <c r="R5040" i="34"/>
  <c r="V5040" i="34"/>
  <c r="AA5040" i="34"/>
  <c r="P5040" i="34"/>
  <c r="X5040" i="34"/>
  <c r="Q5040" i="34"/>
  <c r="R5042" i="34"/>
  <c r="V5042" i="34"/>
  <c r="AA5042" i="34"/>
  <c r="X5042" i="34"/>
  <c r="P5042" i="34"/>
  <c r="Q5042" i="34"/>
  <c r="R5044" i="34"/>
  <c r="V5044" i="34"/>
  <c r="AA5044" i="34"/>
  <c r="P5044" i="34"/>
  <c r="X5044" i="34"/>
  <c r="Q5044" i="34"/>
  <c r="AA5046" i="34"/>
  <c r="X5046" i="34"/>
  <c r="P5046" i="34"/>
  <c r="Q5046" i="34"/>
  <c r="R5046" i="34"/>
  <c r="V5046" i="34"/>
  <c r="AA5048" i="34"/>
  <c r="P5048" i="34"/>
  <c r="X5048" i="34"/>
  <c r="Q5048" i="34"/>
  <c r="R5048" i="34"/>
  <c r="V5048" i="34"/>
  <c r="R5050" i="34"/>
  <c r="V5050" i="34"/>
  <c r="AA5050" i="34"/>
  <c r="P5050" i="34"/>
  <c r="X5050" i="34"/>
  <c r="Q5050" i="34"/>
  <c r="AA5052" i="34"/>
  <c r="X5052" i="34"/>
  <c r="P5052" i="34"/>
  <c r="Q5052" i="34"/>
  <c r="R5052" i="34"/>
  <c r="V5052" i="34"/>
  <c r="R5054" i="34"/>
  <c r="V5054" i="34"/>
  <c r="X5054" i="34"/>
  <c r="AA5054" i="34"/>
  <c r="P5054" i="34"/>
  <c r="Q5054" i="34"/>
  <c r="AA5056" i="34"/>
  <c r="P5056" i="34"/>
  <c r="X5056" i="34"/>
  <c r="Q5056" i="34"/>
  <c r="R5056" i="34"/>
  <c r="V5056" i="34"/>
  <c r="P4659" i="34"/>
  <c r="X4659" i="34"/>
  <c r="R4659" i="34"/>
  <c r="V4659" i="34"/>
  <c r="AA4659" i="34"/>
  <c r="Q4659" i="34"/>
  <c r="P4661" i="34"/>
  <c r="X4661" i="34"/>
  <c r="R4661" i="34"/>
  <c r="V4661" i="34"/>
  <c r="AA4661" i="34"/>
  <c r="Q4661" i="34"/>
  <c r="P4663" i="34"/>
  <c r="X4663" i="34"/>
  <c r="R4663" i="34"/>
  <c r="V4663" i="34"/>
  <c r="AA4663" i="34"/>
  <c r="Q4663" i="34"/>
  <c r="P4665" i="34"/>
  <c r="X4665" i="34"/>
  <c r="R4665" i="34"/>
  <c r="V4665" i="34"/>
  <c r="AA4665" i="34"/>
  <c r="Q4665" i="34"/>
  <c r="P4667" i="34"/>
  <c r="X4667" i="34"/>
  <c r="R4667" i="34"/>
  <c r="V4667" i="34"/>
  <c r="AA4667" i="34"/>
  <c r="Q4667" i="34"/>
  <c r="P4669" i="34"/>
  <c r="X4669" i="34"/>
  <c r="R4669" i="34"/>
  <c r="V4669" i="34"/>
  <c r="AA4669" i="34"/>
  <c r="Q4669" i="34"/>
  <c r="P4671" i="34"/>
  <c r="X4671" i="34"/>
  <c r="R4671" i="34"/>
  <c r="V4671" i="34"/>
  <c r="AA4671" i="34"/>
  <c r="Q4671" i="34"/>
  <c r="P4673" i="34"/>
  <c r="X4673" i="34"/>
  <c r="R4673" i="34"/>
  <c r="V4673" i="34"/>
  <c r="AA4673" i="34"/>
  <c r="Q4673" i="34"/>
  <c r="P4675" i="34"/>
  <c r="X4675" i="34"/>
  <c r="R4675" i="34"/>
  <c r="V4675" i="34"/>
  <c r="AA4675" i="34"/>
  <c r="Q4675" i="34"/>
  <c r="P4677" i="34"/>
  <c r="X4677" i="34"/>
  <c r="R4677" i="34"/>
  <c r="V4677" i="34"/>
  <c r="AA4677" i="34"/>
  <c r="Q4677" i="34"/>
  <c r="P4679" i="34"/>
  <c r="X4679" i="34"/>
  <c r="R4679" i="34"/>
  <c r="V4679" i="34"/>
  <c r="AA4679" i="34"/>
  <c r="Q4679" i="34"/>
  <c r="P4681" i="34"/>
  <c r="X4681" i="34"/>
  <c r="R4681" i="34"/>
  <c r="V4681" i="34"/>
  <c r="AA4681" i="34"/>
  <c r="Q4681" i="34"/>
  <c r="P4683" i="34"/>
  <c r="X4683" i="34"/>
  <c r="R4683" i="34"/>
  <c r="V4683" i="34"/>
  <c r="AA4683" i="34"/>
  <c r="Q4683" i="34"/>
  <c r="P4685" i="34"/>
  <c r="X4685" i="34"/>
  <c r="R4685" i="34"/>
  <c r="V4685" i="34"/>
  <c r="AA4685" i="34"/>
  <c r="Q4685" i="34"/>
  <c r="P4687" i="34"/>
  <c r="X4687" i="34"/>
  <c r="R4687" i="34"/>
  <c r="V4687" i="34"/>
  <c r="AA4687" i="34"/>
  <c r="Q4687" i="34"/>
  <c r="P4689" i="34"/>
  <c r="X4689" i="34"/>
  <c r="R4689" i="34"/>
  <c r="V4689" i="34"/>
  <c r="AA4689" i="34"/>
  <c r="Q4689" i="34"/>
  <c r="P4691" i="34"/>
  <c r="X4691" i="34"/>
  <c r="R4691" i="34"/>
  <c r="V4691" i="34"/>
  <c r="AA4691" i="34"/>
  <c r="Q4691" i="34"/>
  <c r="P4693" i="34"/>
  <c r="X4693" i="34"/>
  <c r="R4693" i="34"/>
  <c r="V4693" i="34"/>
  <c r="AA4693" i="34"/>
  <c r="Q4693" i="34"/>
  <c r="P4695" i="34"/>
  <c r="X4695" i="34"/>
  <c r="R4695" i="34"/>
  <c r="V4695" i="34"/>
  <c r="AA4695" i="34"/>
  <c r="Q4695" i="34"/>
  <c r="P4697" i="34"/>
  <c r="X4697" i="34"/>
  <c r="R4697" i="34"/>
  <c r="V4697" i="34"/>
  <c r="AA4697" i="34"/>
  <c r="Q4697" i="34"/>
  <c r="P4699" i="34"/>
  <c r="X4699" i="34"/>
  <c r="R4699" i="34"/>
  <c r="V4699" i="34"/>
  <c r="AA4699" i="34"/>
  <c r="Q4699" i="34"/>
  <c r="P4701" i="34"/>
  <c r="X4701" i="34"/>
  <c r="R4701" i="34"/>
  <c r="V4701" i="34"/>
  <c r="AA4701" i="34"/>
  <c r="Q4701" i="34"/>
  <c r="P4703" i="34"/>
  <c r="X4703" i="34"/>
  <c r="R4703" i="34"/>
  <c r="V4703" i="34"/>
  <c r="AA4703" i="34"/>
  <c r="Q4703" i="34"/>
  <c r="P4705" i="34"/>
  <c r="X4705" i="34"/>
  <c r="R4705" i="34"/>
  <c r="V4705" i="34"/>
  <c r="AA4705" i="34"/>
  <c r="Q4705" i="34"/>
  <c r="P4707" i="34"/>
  <c r="X4707" i="34"/>
  <c r="R4707" i="34"/>
  <c r="V4707" i="34"/>
  <c r="AA4707" i="34"/>
  <c r="Q4707" i="34"/>
  <c r="P4709" i="34"/>
  <c r="X4709" i="34"/>
  <c r="R4709" i="34"/>
  <c r="V4709" i="34"/>
  <c r="AA4709" i="34"/>
  <c r="Q4709" i="34"/>
  <c r="P4711" i="34"/>
  <c r="X4711" i="34"/>
  <c r="R4711" i="34"/>
  <c r="V4711" i="34"/>
  <c r="AA4711" i="34"/>
  <c r="Q4711" i="34"/>
  <c r="P4713" i="34"/>
  <c r="X4713" i="34"/>
  <c r="R4713" i="34"/>
  <c r="V4713" i="34"/>
  <c r="AA4713" i="34"/>
  <c r="Q4713" i="34"/>
  <c r="P4715" i="34"/>
  <c r="X4715" i="34"/>
  <c r="R4715" i="34"/>
  <c r="V4715" i="34"/>
  <c r="AA4715" i="34"/>
  <c r="Q4715" i="34"/>
  <c r="P4717" i="34"/>
  <c r="X4717" i="34"/>
  <c r="R4717" i="34"/>
  <c r="V4717" i="34"/>
  <c r="AA4717" i="34"/>
  <c r="Q4717" i="34"/>
  <c r="P4719" i="34"/>
  <c r="X4719" i="34"/>
  <c r="R4719" i="34"/>
  <c r="V4719" i="34"/>
  <c r="AA4719" i="34"/>
  <c r="Q4719" i="34"/>
  <c r="P4721" i="34"/>
  <c r="X4721" i="34"/>
  <c r="R4721" i="34"/>
  <c r="V4721" i="34"/>
  <c r="AA4721" i="34"/>
  <c r="Q4721" i="34"/>
  <c r="P4723" i="34"/>
  <c r="X4723" i="34"/>
  <c r="R4723" i="34"/>
  <c r="V4723" i="34"/>
  <c r="AA4723" i="34"/>
  <c r="Q4723" i="34"/>
  <c r="P4725" i="34"/>
  <c r="X4725" i="34"/>
  <c r="R4725" i="34"/>
  <c r="V4725" i="34"/>
  <c r="AA4725" i="34"/>
  <c r="Q4725" i="34"/>
  <c r="P4727" i="34"/>
  <c r="X4727" i="34"/>
  <c r="R4727" i="34"/>
  <c r="V4727" i="34"/>
  <c r="AA4727" i="34"/>
  <c r="Q4727" i="34"/>
  <c r="P4729" i="34"/>
  <c r="X4729" i="34"/>
  <c r="R4729" i="34"/>
  <c r="V4729" i="34"/>
  <c r="AA4729" i="34"/>
  <c r="Q4729" i="34"/>
  <c r="P4731" i="34"/>
  <c r="X4731" i="34"/>
  <c r="R4731" i="34"/>
  <c r="V4731" i="34"/>
  <c r="AA4731" i="34"/>
  <c r="Q4731" i="34"/>
  <c r="P4733" i="34"/>
  <c r="X4733" i="34"/>
  <c r="R4733" i="34"/>
  <c r="V4733" i="34"/>
  <c r="AA4733" i="34"/>
  <c r="Q4733" i="34"/>
  <c r="P4735" i="34"/>
  <c r="X4735" i="34"/>
  <c r="R4735" i="34"/>
  <c r="V4735" i="34"/>
  <c r="AA4735" i="34"/>
  <c r="Q4735" i="34"/>
  <c r="P4737" i="34"/>
  <c r="X4737" i="34"/>
  <c r="R4737" i="34"/>
  <c r="V4737" i="34"/>
  <c r="AA4737" i="34"/>
  <c r="Q4737" i="34"/>
  <c r="P4739" i="34"/>
  <c r="X4739" i="34"/>
  <c r="R4739" i="34"/>
  <c r="V4739" i="34"/>
  <c r="AA4739" i="34"/>
  <c r="Q4739" i="34"/>
  <c r="P4741" i="34"/>
  <c r="X4741" i="34"/>
  <c r="R4741" i="34"/>
  <c r="V4741" i="34"/>
  <c r="AA4741" i="34"/>
  <c r="Q4741" i="34"/>
  <c r="P4743" i="34"/>
  <c r="X4743" i="34"/>
  <c r="R4743" i="34"/>
  <c r="Q4743" i="34"/>
  <c r="V4743" i="34"/>
  <c r="AA4743" i="34"/>
  <c r="P4745" i="34"/>
  <c r="X4745" i="34"/>
  <c r="Q4745" i="34"/>
  <c r="R4745" i="34"/>
  <c r="V4745" i="34"/>
  <c r="AA4745" i="34"/>
  <c r="P4747" i="34"/>
  <c r="X4747" i="34"/>
  <c r="Q4747" i="34"/>
  <c r="R4747" i="34"/>
  <c r="V4747" i="34"/>
  <c r="AA4747" i="34"/>
  <c r="P4749" i="34"/>
  <c r="X4749" i="34"/>
  <c r="Q4749" i="34"/>
  <c r="R4749" i="34"/>
  <c r="V4749" i="34"/>
  <c r="AA4749" i="34"/>
  <c r="P4751" i="34"/>
  <c r="X4751" i="34"/>
  <c r="Q4751" i="34"/>
  <c r="R4751" i="34"/>
  <c r="V4751" i="34"/>
  <c r="AA4751" i="34"/>
  <c r="P4753" i="34"/>
  <c r="X4753" i="34"/>
  <c r="Q4753" i="34"/>
  <c r="R4753" i="34"/>
  <c r="V4753" i="34"/>
  <c r="AA4753" i="34"/>
  <c r="P4755" i="34"/>
  <c r="X4755" i="34"/>
  <c r="Q4755" i="34"/>
  <c r="R4755" i="34"/>
  <c r="V4755" i="34"/>
  <c r="AA4755" i="34"/>
  <c r="P4757" i="34"/>
  <c r="X4757" i="34"/>
  <c r="Q4757" i="34"/>
  <c r="R4757" i="34"/>
  <c r="V4757" i="34"/>
  <c r="AA4757" i="34"/>
  <c r="P4759" i="34"/>
  <c r="X4759" i="34"/>
  <c r="Q4759" i="34"/>
  <c r="R4759" i="34"/>
  <c r="V4759" i="34"/>
  <c r="AA4759" i="34"/>
  <c r="P4761" i="34"/>
  <c r="X4761" i="34"/>
  <c r="Q4761" i="34"/>
  <c r="R4761" i="34"/>
  <c r="V4761" i="34"/>
  <c r="AA4761" i="34"/>
  <c r="P4763" i="34"/>
  <c r="X4763" i="34"/>
  <c r="Q4763" i="34"/>
  <c r="R4763" i="34"/>
  <c r="V4763" i="34"/>
  <c r="AA4763" i="34"/>
  <c r="P4765" i="34"/>
  <c r="X4765" i="34"/>
  <c r="Q4765" i="34"/>
  <c r="R4765" i="34"/>
  <c r="V4765" i="34"/>
  <c r="AA4765" i="34"/>
  <c r="P4767" i="34"/>
  <c r="X4767" i="34"/>
  <c r="Q4767" i="34"/>
  <c r="R4767" i="34"/>
  <c r="V4767" i="34"/>
  <c r="AA4767" i="34"/>
  <c r="P4769" i="34"/>
  <c r="X4769" i="34"/>
  <c r="Q4769" i="34"/>
  <c r="R4769" i="34"/>
  <c r="V4769" i="34"/>
  <c r="AA4769" i="34"/>
  <c r="P4771" i="34"/>
  <c r="X4771" i="34"/>
  <c r="Q4771" i="34"/>
  <c r="R4771" i="34"/>
  <c r="V4771" i="34"/>
  <c r="AA4771" i="34"/>
  <c r="P4773" i="34"/>
  <c r="X4773" i="34"/>
  <c r="Q4773" i="34"/>
  <c r="R4773" i="34"/>
  <c r="V4773" i="34"/>
  <c r="AA4773" i="34"/>
  <c r="P4775" i="34"/>
  <c r="X4775" i="34"/>
  <c r="Q4775" i="34"/>
  <c r="R4775" i="34"/>
  <c r="V4775" i="34"/>
  <c r="AA4775" i="34"/>
  <c r="P4777" i="34"/>
  <c r="X4777" i="34"/>
  <c r="Q4777" i="34"/>
  <c r="R4777" i="34"/>
  <c r="V4777" i="34"/>
  <c r="AA4777" i="34"/>
  <c r="P4779" i="34"/>
  <c r="X4779" i="34"/>
  <c r="Q4779" i="34"/>
  <c r="R4779" i="34"/>
  <c r="V4779" i="34"/>
  <c r="AA4779" i="34"/>
  <c r="P4781" i="34"/>
  <c r="X4781" i="34"/>
  <c r="Q4781" i="34"/>
  <c r="R4781" i="34"/>
  <c r="V4781" i="34"/>
  <c r="AA4781" i="34"/>
  <c r="P4783" i="34"/>
  <c r="X4783" i="34"/>
  <c r="Q4783" i="34"/>
  <c r="R4783" i="34"/>
  <c r="V4783" i="34"/>
  <c r="AA4783" i="34"/>
  <c r="P4785" i="34"/>
  <c r="X4785" i="34"/>
  <c r="Q4785" i="34"/>
  <c r="R4785" i="34"/>
  <c r="V4785" i="34"/>
  <c r="AA4785" i="34"/>
  <c r="P4787" i="34"/>
  <c r="X4787" i="34"/>
  <c r="Q4787" i="34"/>
  <c r="R4787" i="34"/>
  <c r="V4787" i="34"/>
  <c r="AA4787" i="34"/>
  <c r="P4789" i="34"/>
  <c r="X4789" i="34"/>
  <c r="Q4789" i="34"/>
  <c r="R4789" i="34"/>
  <c r="V4789" i="34"/>
  <c r="AA4789" i="34"/>
  <c r="P4791" i="34"/>
  <c r="X4791" i="34"/>
  <c r="Q4791" i="34"/>
  <c r="R4791" i="34"/>
  <c r="V4791" i="34"/>
  <c r="AA4791" i="34"/>
  <c r="P4793" i="34"/>
  <c r="X4793" i="34"/>
  <c r="Q4793" i="34"/>
  <c r="R4793" i="34"/>
  <c r="V4793" i="34"/>
  <c r="AA4793" i="34"/>
  <c r="P4795" i="34"/>
  <c r="X4795" i="34"/>
  <c r="Q4795" i="34"/>
  <c r="R4795" i="34"/>
  <c r="V4795" i="34"/>
  <c r="AA4795" i="34"/>
  <c r="P4797" i="34"/>
  <c r="X4797" i="34"/>
  <c r="Q4797" i="34"/>
  <c r="R4797" i="34"/>
  <c r="V4797" i="34"/>
  <c r="AA4797" i="34"/>
  <c r="P4799" i="34"/>
  <c r="X4799" i="34"/>
  <c r="Q4799" i="34"/>
  <c r="R4799" i="34"/>
  <c r="V4799" i="34"/>
  <c r="AA4799" i="34"/>
  <c r="P4801" i="34"/>
  <c r="X4801" i="34"/>
  <c r="Q4801" i="34"/>
  <c r="R4801" i="34"/>
  <c r="V4801" i="34"/>
  <c r="AA4801" i="34"/>
  <c r="A4803" i="34"/>
  <c r="P4803" i="34"/>
  <c r="X4803" i="34"/>
  <c r="Q4803" i="34"/>
  <c r="R4803" i="34"/>
  <c r="V4803" i="34"/>
  <c r="AA4803" i="34"/>
  <c r="P4805" i="34"/>
  <c r="X4805" i="34"/>
  <c r="Q4805" i="34"/>
  <c r="R4805" i="34"/>
  <c r="V4805" i="34"/>
  <c r="AA4805" i="34"/>
  <c r="P4807" i="34"/>
  <c r="X4807" i="34"/>
  <c r="Q4807" i="34"/>
  <c r="R4807" i="34"/>
  <c r="V4807" i="34"/>
  <c r="AA4807" i="34"/>
  <c r="P4809" i="34"/>
  <c r="X4809" i="34"/>
  <c r="Q4809" i="34"/>
  <c r="R4809" i="34"/>
  <c r="V4809" i="34"/>
  <c r="AA4809" i="34"/>
  <c r="P4811" i="34"/>
  <c r="X4811" i="34"/>
  <c r="Q4811" i="34"/>
  <c r="R4811" i="34"/>
  <c r="V4811" i="34"/>
  <c r="AA4811" i="34"/>
  <c r="P4813" i="34"/>
  <c r="X4813" i="34"/>
  <c r="Q4813" i="34"/>
  <c r="R4813" i="34"/>
  <c r="V4813" i="34"/>
  <c r="AA4813" i="34"/>
  <c r="P4815" i="34"/>
  <c r="X4815" i="34"/>
  <c r="Q4815" i="34"/>
  <c r="R4815" i="34"/>
  <c r="V4815" i="34"/>
  <c r="AA4815" i="34"/>
  <c r="P4817" i="34"/>
  <c r="X4817" i="34"/>
  <c r="Q4817" i="34"/>
  <c r="R4817" i="34"/>
  <c r="V4817" i="34"/>
  <c r="AA4817" i="34"/>
  <c r="P4819" i="34"/>
  <c r="X4819" i="34"/>
  <c r="Q4819" i="34"/>
  <c r="R4819" i="34"/>
  <c r="V4819" i="34"/>
  <c r="AA4819" i="34"/>
  <c r="P4821" i="34"/>
  <c r="X4821" i="34"/>
  <c r="Q4821" i="34"/>
  <c r="R4821" i="34"/>
  <c r="V4821" i="34"/>
  <c r="AA4821" i="34"/>
  <c r="P4823" i="34"/>
  <c r="X4823" i="34"/>
  <c r="Q4823" i="34"/>
  <c r="R4823" i="34"/>
  <c r="V4823" i="34"/>
  <c r="AA4823" i="34"/>
  <c r="P4825" i="34"/>
  <c r="X4825" i="34"/>
  <c r="Q4825" i="34"/>
  <c r="R4825" i="34"/>
  <c r="V4825" i="34"/>
  <c r="AA4825" i="34"/>
  <c r="P4827" i="34"/>
  <c r="X4827" i="34"/>
  <c r="Q4827" i="34"/>
  <c r="R4827" i="34"/>
  <c r="V4827" i="34"/>
  <c r="AA4827" i="34"/>
  <c r="P4829" i="34"/>
  <c r="X4829" i="34"/>
  <c r="Q4829" i="34"/>
  <c r="R4829" i="34"/>
  <c r="V4829" i="34"/>
  <c r="AA4829" i="34"/>
  <c r="P4831" i="34"/>
  <c r="X4831" i="34"/>
  <c r="Q4831" i="34"/>
  <c r="R4831" i="34"/>
  <c r="V4831" i="34"/>
  <c r="AA4831" i="34"/>
  <c r="P4833" i="34"/>
  <c r="X4833" i="34"/>
  <c r="Q4833" i="34"/>
  <c r="R4833" i="34"/>
  <c r="V4833" i="34"/>
  <c r="AA4833" i="34"/>
  <c r="P4835" i="34"/>
  <c r="X4835" i="34"/>
  <c r="Q4835" i="34"/>
  <c r="R4835" i="34"/>
  <c r="V4835" i="34"/>
  <c r="AA4835" i="34"/>
  <c r="P4837" i="34"/>
  <c r="X4837" i="34"/>
  <c r="Q4837" i="34"/>
  <c r="R4837" i="34"/>
  <c r="V4837" i="34"/>
  <c r="AA4837" i="34"/>
  <c r="P4839" i="34"/>
  <c r="X4839" i="34"/>
  <c r="Q4839" i="34"/>
  <c r="R4839" i="34"/>
  <c r="V4839" i="34"/>
  <c r="AA4839" i="34"/>
  <c r="P4841" i="34"/>
  <c r="X4841" i="34"/>
  <c r="Q4841" i="34"/>
  <c r="R4841" i="34"/>
  <c r="V4841" i="34"/>
  <c r="AA4841" i="34"/>
  <c r="P4843" i="34"/>
  <c r="X4843" i="34"/>
  <c r="Q4843" i="34"/>
  <c r="R4843" i="34"/>
  <c r="V4843" i="34"/>
  <c r="AA4843" i="34"/>
  <c r="P4845" i="34"/>
  <c r="X4845" i="34"/>
  <c r="Q4845" i="34"/>
  <c r="R4845" i="34"/>
  <c r="V4845" i="34"/>
  <c r="AA4845" i="34"/>
  <c r="P4847" i="34"/>
  <c r="X4847" i="34"/>
  <c r="Q4847" i="34"/>
  <c r="R4847" i="34"/>
  <c r="V4847" i="34"/>
  <c r="AA4847" i="34"/>
  <c r="A4849" i="34"/>
  <c r="P4849" i="34"/>
  <c r="X4849" i="34"/>
  <c r="Q4849" i="34"/>
  <c r="R4849" i="34"/>
  <c r="V4849" i="34"/>
  <c r="AA4849" i="34"/>
  <c r="P4851" i="34"/>
  <c r="X4851" i="34"/>
  <c r="Q4851" i="34"/>
  <c r="R4851" i="34"/>
  <c r="V4851" i="34"/>
  <c r="AA4851" i="34"/>
  <c r="P4853" i="34"/>
  <c r="X4853" i="34"/>
  <c r="Q4853" i="34"/>
  <c r="R4853" i="34"/>
  <c r="V4853" i="34"/>
  <c r="AA4853" i="34"/>
  <c r="A4855" i="34"/>
  <c r="P4855" i="34"/>
  <c r="X4855" i="34"/>
  <c r="Q4855" i="34"/>
  <c r="R4855" i="34"/>
  <c r="V4855" i="34"/>
  <c r="AA4855" i="34"/>
  <c r="P4857" i="34"/>
  <c r="X4857" i="34"/>
  <c r="Q4857" i="34"/>
  <c r="R4857" i="34"/>
  <c r="V4857" i="34"/>
  <c r="AA4857" i="34"/>
  <c r="A4859" i="34"/>
  <c r="P4859" i="34"/>
  <c r="X4859" i="34"/>
  <c r="Q4859" i="34"/>
  <c r="R4859" i="34"/>
  <c r="V4859" i="34"/>
  <c r="AA4859" i="34"/>
  <c r="P4861" i="34"/>
  <c r="X4861" i="34"/>
  <c r="Q4861" i="34"/>
  <c r="R4861" i="34"/>
  <c r="V4861" i="34"/>
  <c r="AA4861" i="34"/>
  <c r="P4863" i="34"/>
  <c r="X4863" i="34"/>
  <c r="Q4863" i="34"/>
  <c r="R4863" i="34"/>
  <c r="V4863" i="34"/>
  <c r="AA4863" i="34"/>
  <c r="P4865" i="34"/>
  <c r="X4865" i="34"/>
  <c r="Q4865" i="34"/>
  <c r="R4865" i="34"/>
  <c r="V4865" i="34"/>
  <c r="AA4865" i="34"/>
  <c r="A4867" i="34"/>
  <c r="P4867" i="34"/>
  <c r="X4867" i="34"/>
  <c r="Q4867" i="34"/>
  <c r="R4867" i="34"/>
  <c r="V4867" i="34"/>
  <c r="AA4867" i="34"/>
  <c r="P4869" i="34"/>
  <c r="X4869" i="34"/>
  <c r="Q4869" i="34"/>
  <c r="R4869" i="34"/>
  <c r="V4869" i="34"/>
  <c r="AA4869" i="34"/>
  <c r="P4871" i="34"/>
  <c r="X4871" i="34"/>
  <c r="Q4871" i="34"/>
  <c r="R4871" i="34"/>
  <c r="V4871" i="34"/>
  <c r="AA4871" i="34"/>
  <c r="P4873" i="34"/>
  <c r="X4873" i="34"/>
  <c r="Q4873" i="34"/>
  <c r="R4873" i="34"/>
  <c r="V4873" i="34"/>
  <c r="AA4873" i="34"/>
  <c r="P4875" i="34"/>
  <c r="X4875" i="34"/>
  <c r="Q4875" i="34"/>
  <c r="R4875" i="34"/>
  <c r="V4875" i="34"/>
  <c r="AA4875" i="34"/>
  <c r="P4877" i="34"/>
  <c r="X4877" i="34"/>
  <c r="Q4877" i="34"/>
  <c r="R4877" i="34"/>
  <c r="V4877" i="34"/>
  <c r="AA4877" i="34"/>
  <c r="P4879" i="34"/>
  <c r="X4879" i="34"/>
  <c r="Q4879" i="34"/>
  <c r="R4879" i="34"/>
  <c r="V4879" i="34"/>
  <c r="AA4879" i="34"/>
  <c r="P4881" i="34"/>
  <c r="X4881" i="34"/>
  <c r="Q4881" i="34"/>
  <c r="R4881" i="34"/>
  <c r="V4881" i="34"/>
  <c r="AA4881" i="34"/>
  <c r="P4883" i="34"/>
  <c r="X4883" i="34"/>
  <c r="Q4883" i="34"/>
  <c r="R4883" i="34"/>
  <c r="V4883" i="34"/>
  <c r="AA4883" i="34"/>
  <c r="P4885" i="34"/>
  <c r="X4885" i="34"/>
  <c r="Q4885" i="34"/>
  <c r="R4885" i="34"/>
  <c r="V4885" i="34"/>
  <c r="AA4885" i="34"/>
  <c r="P4887" i="34"/>
  <c r="X4887" i="34"/>
  <c r="Q4887" i="34"/>
  <c r="R4887" i="34"/>
  <c r="V4887" i="34"/>
  <c r="AA4887" i="34"/>
  <c r="P4889" i="34"/>
  <c r="X4889" i="34"/>
  <c r="Q4889" i="34"/>
  <c r="R4889" i="34"/>
  <c r="V4889" i="34"/>
  <c r="AA4889" i="34"/>
  <c r="P4891" i="34"/>
  <c r="X4891" i="34"/>
  <c r="Q4891" i="34"/>
  <c r="R4891" i="34"/>
  <c r="V4891" i="34"/>
  <c r="AA4891" i="34"/>
  <c r="P4893" i="34"/>
  <c r="X4893" i="34"/>
  <c r="Q4893" i="34"/>
  <c r="R4893" i="34"/>
  <c r="V4893" i="34"/>
  <c r="AA4893" i="34"/>
  <c r="P4895" i="34"/>
  <c r="X4895" i="34"/>
  <c r="Q4895" i="34"/>
  <c r="R4895" i="34"/>
  <c r="V4895" i="34"/>
  <c r="AA4895" i="34"/>
  <c r="P4897" i="34"/>
  <c r="X4897" i="34"/>
  <c r="Q4897" i="34"/>
  <c r="R4897" i="34"/>
  <c r="V4897" i="34"/>
  <c r="AA4897" i="34"/>
  <c r="P4899" i="34"/>
  <c r="X4899" i="34"/>
  <c r="Q4899" i="34"/>
  <c r="R4899" i="34"/>
  <c r="V4899" i="34"/>
  <c r="AA4899" i="34"/>
  <c r="P4901" i="34"/>
  <c r="X4901" i="34"/>
  <c r="Q4901" i="34"/>
  <c r="R4901" i="34"/>
  <c r="V4901" i="34"/>
  <c r="AA4901" i="34"/>
  <c r="P4903" i="34"/>
  <c r="X4903" i="34"/>
  <c r="Q4903" i="34"/>
  <c r="R4903" i="34"/>
  <c r="V4903" i="34"/>
  <c r="AA4903" i="34"/>
  <c r="P4905" i="34"/>
  <c r="X4905" i="34"/>
  <c r="Q4905" i="34"/>
  <c r="R4905" i="34"/>
  <c r="V4905" i="34"/>
  <c r="AA4905" i="34"/>
  <c r="P4907" i="34"/>
  <c r="X4907" i="34"/>
  <c r="Q4907" i="34"/>
  <c r="R4907" i="34"/>
  <c r="V4907" i="34"/>
  <c r="AA4907" i="34"/>
  <c r="P4909" i="34"/>
  <c r="X4909" i="34"/>
  <c r="Q4909" i="34"/>
  <c r="R4909" i="34"/>
  <c r="V4909" i="34"/>
  <c r="AA4909" i="34"/>
  <c r="P4911" i="34"/>
  <c r="X4911" i="34"/>
  <c r="Q4911" i="34"/>
  <c r="R4911" i="34"/>
  <c r="V4911" i="34"/>
  <c r="AA4911" i="34"/>
  <c r="P4913" i="34"/>
  <c r="X4913" i="34"/>
  <c r="Q4913" i="34"/>
  <c r="R4913" i="34"/>
  <c r="V4913" i="34"/>
  <c r="AA4913" i="34"/>
  <c r="P4915" i="34"/>
  <c r="X4915" i="34"/>
  <c r="Q4915" i="34"/>
  <c r="R4915" i="34"/>
  <c r="V4915" i="34"/>
  <c r="AA4915" i="34"/>
  <c r="P4917" i="34"/>
  <c r="X4917" i="34"/>
  <c r="Q4917" i="34"/>
  <c r="R4917" i="34"/>
  <c r="V4917" i="34"/>
  <c r="AA4917" i="34"/>
  <c r="P4919" i="34"/>
  <c r="X4919" i="34"/>
  <c r="Q4919" i="34"/>
  <c r="R4919" i="34"/>
  <c r="V4919" i="34"/>
  <c r="AA4919" i="34"/>
  <c r="P4921" i="34"/>
  <c r="X4921" i="34"/>
  <c r="Q4921" i="34"/>
  <c r="R4921" i="34"/>
  <c r="V4921" i="34"/>
  <c r="AA4921" i="34"/>
  <c r="P4393" i="34"/>
  <c r="X4393" i="34"/>
  <c r="Q4393" i="34"/>
  <c r="R4393" i="34"/>
  <c r="V4393" i="34"/>
  <c r="AA4393" i="34"/>
  <c r="P4395" i="34"/>
  <c r="X4395" i="34"/>
  <c r="Q4395" i="34"/>
  <c r="R4395" i="34"/>
  <c r="V4395" i="34"/>
  <c r="AA4395" i="34"/>
  <c r="P4397" i="34"/>
  <c r="X4397" i="34"/>
  <c r="Q4397" i="34"/>
  <c r="R4397" i="34"/>
  <c r="V4397" i="34"/>
  <c r="AA4397" i="34"/>
  <c r="P4399" i="34"/>
  <c r="X4399" i="34"/>
  <c r="Q4399" i="34"/>
  <c r="R4399" i="34"/>
  <c r="V4399" i="34"/>
  <c r="AA4399" i="34"/>
  <c r="P4401" i="34"/>
  <c r="X4401" i="34"/>
  <c r="Q4401" i="34"/>
  <c r="R4401" i="34"/>
  <c r="V4401" i="34"/>
  <c r="AA4401" i="34"/>
  <c r="P4403" i="34"/>
  <c r="X4403" i="34"/>
  <c r="Q4403" i="34"/>
  <c r="R4403" i="34"/>
  <c r="V4403" i="34"/>
  <c r="AA4403" i="34"/>
  <c r="P4405" i="34"/>
  <c r="X4405" i="34"/>
  <c r="Q4405" i="34"/>
  <c r="R4405" i="34"/>
  <c r="V4405" i="34"/>
  <c r="AA4405" i="34"/>
  <c r="P4407" i="34"/>
  <c r="X4407" i="34"/>
  <c r="Q4407" i="34"/>
  <c r="R4407" i="34"/>
  <c r="V4407" i="34"/>
  <c r="AA4407" i="34"/>
  <c r="P4409" i="34"/>
  <c r="X4409" i="34"/>
  <c r="Q4409" i="34"/>
  <c r="R4409" i="34"/>
  <c r="V4409" i="34"/>
  <c r="AA4409" i="34"/>
  <c r="P4411" i="34"/>
  <c r="X4411" i="34"/>
  <c r="Q4411" i="34"/>
  <c r="R4411" i="34"/>
  <c r="V4411" i="34"/>
  <c r="AA4411" i="34"/>
  <c r="P4413" i="34"/>
  <c r="X4413" i="34"/>
  <c r="Q4413" i="34"/>
  <c r="R4413" i="34"/>
  <c r="V4413" i="34"/>
  <c r="AA4413" i="34"/>
  <c r="P4415" i="34"/>
  <c r="X4415" i="34"/>
  <c r="Q4415" i="34"/>
  <c r="R4415" i="34"/>
  <c r="V4415" i="34"/>
  <c r="AA4415" i="34"/>
  <c r="P4417" i="34"/>
  <c r="X4417" i="34"/>
  <c r="Q4417" i="34"/>
  <c r="R4417" i="34"/>
  <c r="V4417" i="34"/>
  <c r="AA4417" i="34"/>
  <c r="P4419" i="34"/>
  <c r="X4419" i="34"/>
  <c r="Q4419" i="34"/>
  <c r="R4419" i="34"/>
  <c r="V4419" i="34"/>
  <c r="AA4419" i="34"/>
  <c r="P4421" i="34"/>
  <c r="X4421" i="34"/>
  <c r="Q4421" i="34"/>
  <c r="R4421" i="34"/>
  <c r="V4421" i="34"/>
  <c r="AA4421" i="34"/>
  <c r="P4423" i="34"/>
  <c r="X4423" i="34"/>
  <c r="Q4423" i="34"/>
  <c r="R4423" i="34"/>
  <c r="V4423" i="34"/>
  <c r="AA4423" i="34"/>
  <c r="P4425" i="34"/>
  <c r="X4425" i="34"/>
  <c r="Q4425" i="34"/>
  <c r="R4425" i="34"/>
  <c r="V4425" i="34"/>
  <c r="AA4425" i="34"/>
  <c r="P4427" i="34"/>
  <c r="X4427" i="34"/>
  <c r="Q4427" i="34"/>
  <c r="R4427" i="34"/>
  <c r="V4427" i="34"/>
  <c r="AA4427" i="34"/>
  <c r="P4429" i="34"/>
  <c r="X4429" i="34"/>
  <c r="Q4429" i="34"/>
  <c r="R4429" i="34"/>
  <c r="V4429" i="34"/>
  <c r="AA4429" i="34"/>
  <c r="P4431" i="34"/>
  <c r="X4431" i="34"/>
  <c r="Q4431" i="34"/>
  <c r="R4431" i="34"/>
  <c r="V4431" i="34"/>
  <c r="AA4431" i="34"/>
  <c r="P4433" i="34"/>
  <c r="X4433" i="34"/>
  <c r="Q4433" i="34"/>
  <c r="R4433" i="34"/>
  <c r="V4433" i="34"/>
  <c r="AA4433" i="34"/>
  <c r="P4435" i="34"/>
  <c r="X4435" i="34"/>
  <c r="Q4435" i="34"/>
  <c r="R4435" i="34"/>
  <c r="V4435" i="34"/>
  <c r="AA4435" i="34"/>
  <c r="P4437" i="34"/>
  <c r="X4437" i="34"/>
  <c r="Q4437" i="34"/>
  <c r="R4437" i="34"/>
  <c r="V4437" i="34"/>
  <c r="AA4437" i="34"/>
  <c r="P4439" i="34"/>
  <c r="X4439" i="34"/>
  <c r="Q4439" i="34"/>
  <c r="R4439" i="34"/>
  <c r="V4439" i="34"/>
  <c r="AA4439" i="34"/>
  <c r="P4441" i="34"/>
  <c r="X4441" i="34"/>
  <c r="Q4441" i="34"/>
  <c r="R4441" i="34"/>
  <c r="V4441" i="34"/>
  <c r="AA4441" i="34"/>
  <c r="P4443" i="34"/>
  <c r="X4443" i="34"/>
  <c r="Q4443" i="34"/>
  <c r="R4443" i="34"/>
  <c r="V4443" i="34"/>
  <c r="AA4443" i="34"/>
  <c r="P4445" i="34"/>
  <c r="X4445" i="34"/>
  <c r="Q4445" i="34"/>
  <c r="R4445" i="34"/>
  <c r="V4445" i="34"/>
  <c r="AA4445" i="34"/>
  <c r="P4447" i="34"/>
  <c r="X4447" i="34"/>
  <c r="Q4447" i="34"/>
  <c r="R4447" i="34"/>
  <c r="V4447" i="34"/>
  <c r="AA4447" i="34"/>
  <c r="P4449" i="34"/>
  <c r="X4449" i="34"/>
  <c r="Q4449" i="34"/>
  <c r="R4449" i="34"/>
  <c r="V4449" i="34"/>
  <c r="AA4449" i="34"/>
  <c r="P4451" i="34"/>
  <c r="X4451" i="34"/>
  <c r="Q4451" i="34"/>
  <c r="R4451" i="34"/>
  <c r="V4451" i="34"/>
  <c r="AA4451" i="34"/>
  <c r="P4453" i="34"/>
  <c r="X4453" i="34"/>
  <c r="Q4453" i="34"/>
  <c r="R4453" i="34"/>
  <c r="V4453" i="34"/>
  <c r="AA4453" i="34"/>
  <c r="P4455" i="34"/>
  <c r="X4455" i="34"/>
  <c r="Q4455" i="34"/>
  <c r="R4455" i="34"/>
  <c r="V4455" i="34"/>
  <c r="AA4455" i="34"/>
  <c r="P4457" i="34"/>
  <c r="X4457" i="34"/>
  <c r="Q4457" i="34"/>
  <c r="R4457" i="34"/>
  <c r="V4457" i="34"/>
  <c r="AA4457" i="34"/>
  <c r="P4459" i="34"/>
  <c r="X4459" i="34"/>
  <c r="Q4459" i="34"/>
  <c r="R4459" i="34"/>
  <c r="V4459" i="34"/>
  <c r="AA4459" i="34"/>
  <c r="P4461" i="34"/>
  <c r="X4461" i="34"/>
  <c r="Q4461" i="34"/>
  <c r="R4461" i="34"/>
  <c r="V4461" i="34"/>
  <c r="AA4461" i="34"/>
  <c r="P4463" i="34"/>
  <c r="X4463" i="34"/>
  <c r="Q4463" i="34"/>
  <c r="R4463" i="34"/>
  <c r="V4463" i="34"/>
  <c r="AA4463" i="34"/>
  <c r="P4465" i="34"/>
  <c r="X4465" i="34"/>
  <c r="Q4465" i="34"/>
  <c r="R4465" i="34"/>
  <c r="V4465" i="34"/>
  <c r="AA4465" i="34"/>
  <c r="P4467" i="34"/>
  <c r="X4467" i="34"/>
  <c r="Q4467" i="34"/>
  <c r="R4467" i="34"/>
  <c r="V4467" i="34"/>
  <c r="AA4467" i="34"/>
  <c r="P4469" i="34"/>
  <c r="X4469" i="34"/>
  <c r="Q4469" i="34"/>
  <c r="R4469" i="34"/>
  <c r="V4469" i="34"/>
  <c r="AA4469" i="34"/>
  <c r="P4471" i="34"/>
  <c r="X4471" i="34"/>
  <c r="Q4471" i="34"/>
  <c r="R4471" i="34"/>
  <c r="V4471" i="34"/>
  <c r="AA4471" i="34"/>
  <c r="P4473" i="34"/>
  <c r="X4473" i="34"/>
  <c r="Q4473" i="34"/>
  <c r="R4473" i="34"/>
  <c r="V4473" i="34"/>
  <c r="AA4473" i="34"/>
  <c r="P4475" i="34"/>
  <c r="X4475" i="34"/>
  <c r="Q4475" i="34"/>
  <c r="R4475" i="34"/>
  <c r="V4475" i="34"/>
  <c r="AA4475" i="34"/>
  <c r="P4477" i="34"/>
  <c r="X4477" i="34"/>
  <c r="Q4477" i="34"/>
  <c r="R4477" i="34"/>
  <c r="V4477" i="34"/>
  <c r="AA4477" i="34"/>
  <c r="P4479" i="34"/>
  <c r="X4479" i="34"/>
  <c r="Q4479" i="34"/>
  <c r="R4479" i="34"/>
  <c r="V4479" i="34"/>
  <c r="AA4479" i="34"/>
  <c r="P4481" i="34"/>
  <c r="X4481" i="34"/>
  <c r="Q4481" i="34"/>
  <c r="R4481" i="34"/>
  <c r="V4481" i="34"/>
  <c r="AA4481" i="34"/>
  <c r="P4483" i="34"/>
  <c r="X4483" i="34"/>
  <c r="Q4483" i="34"/>
  <c r="R4483" i="34"/>
  <c r="V4483" i="34"/>
  <c r="AA4483" i="34"/>
  <c r="P4485" i="34"/>
  <c r="X4485" i="34"/>
  <c r="Q4485" i="34"/>
  <c r="R4485" i="34"/>
  <c r="V4485" i="34"/>
  <c r="AA4485" i="34"/>
  <c r="P4487" i="34"/>
  <c r="X4487" i="34"/>
  <c r="Q4487" i="34"/>
  <c r="R4487" i="34"/>
  <c r="V4487" i="34"/>
  <c r="AA4487" i="34"/>
  <c r="P4489" i="34"/>
  <c r="X4489" i="34"/>
  <c r="Q4489" i="34"/>
  <c r="R4489" i="34"/>
  <c r="V4489" i="34"/>
  <c r="AA4489" i="34"/>
  <c r="P4491" i="34"/>
  <c r="X4491" i="34"/>
  <c r="Q4491" i="34"/>
  <c r="R4491" i="34"/>
  <c r="V4491" i="34"/>
  <c r="AA4491" i="34"/>
  <c r="P4493" i="34"/>
  <c r="X4493" i="34"/>
  <c r="Q4493" i="34"/>
  <c r="R4493" i="34"/>
  <c r="V4493" i="34"/>
  <c r="AA4493" i="34"/>
  <c r="P4495" i="34"/>
  <c r="X4495" i="34"/>
  <c r="Q4495" i="34"/>
  <c r="R4495" i="34"/>
  <c r="V4495" i="34"/>
  <c r="AA4495" i="34"/>
  <c r="P4497" i="34"/>
  <c r="X4497" i="34"/>
  <c r="Q4497" i="34"/>
  <c r="R4497" i="34"/>
  <c r="V4497" i="34"/>
  <c r="AA4497" i="34"/>
  <c r="P4499" i="34"/>
  <c r="X4499" i="34"/>
  <c r="Q4499" i="34"/>
  <c r="R4499" i="34"/>
  <c r="V4499" i="34"/>
  <c r="AA4499" i="34"/>
  <c r="P4501" i="34"/>
  <c r="X4501" i="34"/>
  <c r="Q4501" i="34"/>
  <c r="R4501" i="34"/>
  <c r="V4501" i="34"/>
  <c r="AA4501" i="34"/>
  <c r="P4503" i="34"/>
  <c r="X4503" i="34"/>
  <c r="Q4503" i="34"/>
  <c r="R4503" i="34"/>
  <c r="V4503" i="34"/>
  <c r="AA4503" i="34"/>
  <c r="P4505" i="34"/>
  <c r="X4505" i="34"/>
  <c r="Q4505" i="34"/>
  <c r="R4505" i="34"/>
  <c r="V4505" i="34"/>
  <c r="AA4505" i="34"/>
  <c r="P4507" i="34"/>
  <c r="X4507" i="34"/>
  <c r="Q4507" i="34"/>
  <c r="R4507" i="34"/>
  <c r="V4507" i="34"/>
  <c r="AA4507" i="34"/>
  <c r="P4509" i="34"/>
  <c r="X4509" i="34"/>
  <c r="Q4509" i="34"/>
  <c r="R4509" i="34"/>
  <c r="V4509" i="34"/>
  <c r="AA4509" i="34"/>
  <c r="P4511" i="34"/>
  <c r="X4511" i="34"/>
  <c r="Q4511" i="34"/>
  <c r="R4511" i="34"/>
  <c r="V4511" i="34"/>
  <c r="AA4511" i="34"/>
  <c r="P4513" i="34"/>
  <c r="X4513" i="34"/>
  <c r="Q4513" i="34"/>
  <c r="R4513" i="34"/>
  <c r="V4513" i="34"/>
  <c r="AA4513" i="34"/>
  <c r="P4515" i="34"/>
  <c r="X4515" i="34"/>
  <c r="Q4515" i="34"/>
  <c r="R4515" i="34"/>
  <c r="V4515" i="34"/>
  <c r="AA4515" i="34"/>
  <c r="P4517" i="34"/>
  <c r="X4517" i="34"/>
  <c r="Q4517" i="34"/>
  <c r="R4517" i="34"/>
  <c r="V4517" i="34"/>
  <c r="AA4517" i="34"/>
  <c r="P4519" i="34"/>
  <c r="X4519" i="34"/>
  <c r="Q4519" i="34"/>
  <c r="R4519" i="34"/>
  <c r="V4519" i="34"/>
  <c r="AA4519" i="34"/>
  <c r="A4521" i="34"/>
  <c r="P4521" i="34"/>
  <c r="X4521" i="34"/>
  <c r="Q4521" i="34"/>
  <c r="R4521" i="34"/>
  <c r="V4521" i="34"/>
  <c r="AA4521" i="34"/>
  <c r="P4523" i="34"/>
  <c r="X4523" i="34"/>
  <c r="Q4523" i="34"/>
  <c r="R4523" i="34"/>
  <c r="V4523" i="34"/>
  <c r="AA4523" i="34"/>
  <c r="P4525" i="34"/>
  <c r="X4525" i="34"/>
  <c r="Q4525" i="34"/>
  <c r="R4525" i="34"/>
  <c r="V4525" i="34"/>
  <c r="AA4525" i="34"/>
  <c r="P4527" i="34"/>
  <c r="X4527" i="34"/>
  <c r="Q4527" i="34"/>
  <c r="R4527" i="34"/>
  <c r="V4527" i="34"/>
  <c r="AA4527" i="34"/>
  <c r="P4529" i="34"/>
  <c r="X4529" i="34"/>
  <c r="Q4529" i="34"/>
  <c r="R4529" i="34"/>
  <c r="V4529" i="34"/>
  <c r="AA4529" i="34"/>
  <c r="P4531" i="34"/>
  <c r="X4531" i="34"/>
  <c r="Q4531" i="34"/>
  <c r="R4531" i="34"/>
  <c r="V4531" i="34"/>
  <c r="AA4531" i="34"/>
  <c r="P4533" i="34"/>
  <c r="X4533" i="34"/>
  <c r="Q4533" i="34"/>
  <c r="R4533" i="34"/>
  <c r="V4533" i="34"/>
  <c r="AA4533" i="34"/>
  <c r="P4535" i="34"/>
  <c r="X4535" i="34"/>
  <c r="Q4535" i="34"/>
  <c r="R4535" i="34"/>
  <c r="V4535" i="34"/>
  <c r="AA4535" i="34"/>
  <c r="P4537" i="34"/>
  <c r="X4537" i="34"/>
  <c r="Q4537" i="34"/>
  <c r="R4537" i="34"/>
  <c r="V4537" i="34"/>
  <c r="AA4537" i="34"/>
  <c r="P4539" i="34"/>
  <c r="X4539" i="34"/>
  <c r="Q4539" i="34"/>
  <c r="R4539" i="34"/>
  <c r="V4539" i="34"/>
  <c r="AA4539" i="34"/>
  <c r="P4541" i="34"/>
  <c r="X4541" i="34"/>
  <c r="Q4541" i="34"/>
  <c r="R4541" i="34"/>
  <c r="V4541" i="34"/>
  <c r="AA4541" i="34"/>
  <c r="P4543" i="34"/>
  <c r="X4543" i="34"/>
  <c r="Q4543" i="34"/>
  <c r="R4543" i="34"/>
  <c r="V4543" i="34"/>
  <c r="AA4543" i="34"/>
  <c r="P4545" i="34"/>
  <c r="X4545" i="34"/>
  <c r="Q4545" i="34"/>
  <c r="R4545" i="34"/>
  <c r="V4545" i="34"/>
  <c r="AA4545" i="34"/>
  <c r="P4547" i="34"/>
  <c r="X4547" i="34"/>
  <c r="Q4547" i="34"/>
  <c r="R4547" i="34"/>
  <c r="V4547" i="34"/>
  <c r="AA4547" i="34"/>
  <c r="P4549" i="34"/>
  <c r="X4549" i="34"/>
  <c r="Q4549" i="34"/>
  <c r="R4549" i="34"/>
  <c r="V4549" i="34"/>
  <c r="AA4549" i="34"/>
  <c r="P4551" i="34"/>
  <c r="X4551" i="34"/>
  <c r="Q4551" i="34"/>
  <c r="R4551" i="34"/>
  <c r="V4551" i="34"/>
  <c r="AA4551" i="34"/>
  <c r="P4553" i="34"/>
  <c r="X4553" i="34"/>
  <c r="R4553" i="34"/>
  <c r="V4553" i="34"/>
  <c r="AA4553" i="34"/>
  <c r="Q4553" i="34"/>
  <c r="P4555" i="34"/>
  <c r="X4555" i="34"/>
  <c r="R4555" i="34"/>
  <c r="V4555" i="34"/>
  <c r="AA4555" i="34"/>
  <c r="Q4555" i="34"/>
  <c r="P4557" i="34"/>
  <c r="X4557" i="34"/>
  <c r="R4557" i="34"/>
  <c r="V4557" i="34"/>
  <c r="AA4557" i="34"/>
  <c r="Q4557" i="34"/>
  <c r="P4559" i="34"/>
  <c r="X4559" i="34"/>
  <c r="R4559" i="34"/>
  <c r="V4559" i="34"/>
  <c r="AA4559" i="34"/>
  <c r="Q4559" i="34"/>
  <c r="A4561" i="34"/>
  <c r="P4561" i="34"/>
  <c r="X4561" i="34"/>
  <c r="R4561" i="34"/>
  <c r="V4561" i="34"/>
  <c r="AA4561" i="34"/>
  <c r="Q4561" i="34"/>
  <c r="P4563" i="34"/>
  <c r="X4563" i="34"/>
  <c r="R4563" i="34"/>
  <c r="V4563" i="34"/>
  <c r="AA4563" i="34"/>
  <c r="Q4563" i="34"/>
  <c r="P4565" i="34"/>
  <c r="X4565" i="34"/>
  <c r="R4565" i="34"/>
  <c r="V4565" i="34"/>
  <c r="AA4565" i="34"/>
  <c r="Q4565" i="34"/>
  <c r="P4567" i="34"/>
  <c r="X4567" i="34"/>
  <c r="R4567" i="34"/>
  <c r="V4567" i="34"/>
  <c r="AA4567" i="34"/>
  <c r="Q4567" i="34"/>
  <c r="P4569" i="34"/>
  <c r="X4569" i="34"/>
  <c r="R4569" i="34"/>
  <c r="V4569" i="34"/>
  <c r="AA4569" i="34"/>
  <c r="Q4569" i="34"/>
  <c r="P4571" i="34"/>
  <c r="X4571" i="34"/>
  <c r="R4571" i="34"/>
  <c r="V4571" i="34"/>
  <c r="AA4571" i="34"/>
  <c r="Q4571" i="34"/>
  <c r="P4573" i="34"/>
  <c r="X4573" i="34"/>
  <c r="R4573" i="34"/>
  <c r="V4573" i="34"/>
  <c r="AA4573" i="34"/>
  <c r="Q4573" i="34"/>
  <c r="P4575" i="34"/>
  <c r="X4575" i="34"/>
  <c r="R4575" i="34"/>
  <c r="V4575" i="34"/>
  <c r="AA4575" i="34"/>
  <c r="Q4575" i="34"/>
  <c r="P4577" i="34"/>
  <c r="X4577" i="34"/>
  <c r="R4577" i="34"/>
  <c r="V4577" i="34"/>
  <c r="AA4577" i="34"/>
  <c r="Q4577" i="34"/>
  <c r="P4579" i="34"/>
  <c r="X4579" i="34"/>
  <c r="R4579" i="34"/>
  <c r="V4579" i="34"/>
  <c r="AA4579" i="34"/>
  <c r="Q4579" i="34"/>
  <c r="P4581" i="34"/>
  <c r="X4581" i="34"/>
  <c r="R4581" i="34"/>
  <c r="V4581" i="34"/>
  <c r="AA4581" i="34"/>
  <c r="Q4581" i="34"/>
  <c r="P4583" i="34"/>
  <c r="X4583" i="34"/>
  <c r="R4583" i="34"/>
  <c r="V4583" i="34"/>
  <c r="AA4583" i="34"/>
  <c r="Q4583" i="34"/>
  <c r="P4585" i="34"/>
  <c r="X4585" i="34"/>
  <c r="R4585" i="34"/>
  <c r="V4585" i="34"/>
  <c r="AA4585" i="34"/>
  <c r="Q4585" i="34"/>
  <c r="P4587" i="34"/>
  <c r="X4587" i="34"/>
  <c r="R4587" i="34"/>
  <c r="V4587" i="34"/>
  <c r="AA4587" i="34"/>
  <c r="Q4587" i="34"/>
  <c r="P4589" i="34"/>
  <c r="X4589" i="34"/>
  <c r="R4589" i="34"/>
  <c r="V4589" i="34"/>
  <c r="AA4589" i="34"/>
  <c r="Q4589" i="34"/>
  <c r="P4591" i="34"/>
  <c r="X4591" i="34"/>
  <c r="R4591" i="34"/>
  <c r="V4591" i="34"/>
  <c r="AA4591" i="34"/>
  <c r="Q4591" i="34"/>
  <c r="P4593" i="34"/>
  <c r="X4593" i="34"/>
  <c r="R4593" i="34"/>
  <c r="V4593" i="34"/>
  <c r="AA4593" i="34"/>
  <c r="Q4593" i="34"/>
  <c r="P4595" i="34"/>
  <c r="X4595" i="34"/>
  <c r="R4595" i="34"/>
  <c r="V4595" i="34"/>
  <c r="AA4595" i="34"/>
  <c r="Q4595" i="34"/>
  <c r="P4597" i="34"/>
  <c r="X4597" i="34"/>
  <c r="R4597" i="34"/>
  <c r="V4597" i="34"/>
  <c r="AA4597" i="34"/>
  <c r="Q4597" i="34"/>
  <c r="P4599" i="34"/>
  <c r="X4599" i="34"/>
  <c r="R4599" i="34"/>
  <c r="V4599" i="34"/>
  <c r="AA4599" i="34"/>
  <c r="Q4599" i="34"/>
  <c r="P4601" i="34"/>
  <c r="X4601" i="34"/>
  <c r="R4601" i="34"/>
  <c r="V4601" i="34"/>
  <c r="AA4601" i="34"/>
  <c r="Q4601" i="34"/>
  <c r="P4603" i="34"/>
  <c r="X4603" i="34"/>
  <c r="R4603" i="34"/>
  <c r="V4603" i="34"/>
  <c r="AA4603" i="34"/>
  <c r="Q4603" i="34"/>
  <c r="P4605" i="34"/>
  <c r="X4605" i="34"/>
  <c r="R4605" i="34"/>
  <c r="V4605" i="34"/>
  <c r="AA4605" i="34"/>
  <c r="Q4605" i="34"/>
  <c r="P4607" i="34"/>
  <c r="X4607" i="34"/>
  <c r="R4607" i="34"/>
  <c r="V4607" i="34"/>
  <c r="AA4607" i="34"/>
  <c r="Q4607" i="34"/>
  <c r="P4609" i="34"/>
  <c r="X4609" i="34"/>
  <c r="R4609" i="34"/>
  <c r="V4609" i="34"/>
  <c r="AA4609" i="34"/>
  <c r="Q4609" i="34"/>
  <c r="P4611" i="34"/>
  <c r="X4611" i="34"/>
  <c r="R4611" i="34"/>
  <c r="V4611" i="34"/>
  <c r="AA4611" i="34"/>
  <c r="Q4611" i="34"/>
  <c r="P4613" i="34"/>
  <c r="X4613" i="34"/>
  <c r="R4613" i="34"/>
  <c r="V4613" i="34"/>
  <c r="AA4613" i="34"/>
  <c r="Q4613" i="34"/>
  <c r="P4615" i="34"/>
  <c r="X4615" i="34"/>
  <c r="R4615" i="34"/>
  <c r="V4615" i="34"/>
  <c r="AA4615" i="34"/>
  <c r="Q4615" i="34"/>
  <c r="P4617" i="34"/>
  <c r="X4617" i="34"/>
  <c r="R4617" i="34"/>
  <c r="V4617" i="34"/>
  <c r="AA4617" i="34"/>
  <c r="Q4617" i="34"/>
  <c r="P4619" i="34"/>
  <c r="X4619" i="34"/>
  <c r="R4619" i="34"/>
  <c r="V4619" i="34"/>
  <c r="AA4619" i="34"/>
  <c r="Q4619" i="34"/>
  <c r="P4621" i="34"/>
  <c r="X4621" i="34"/>
  <c r="R4621" i="34"/>
  <c r="V4621" i="34"/>
  <c r="AA4621" i="34"/>
  <c r="Q4621" i="34"/>
  <c r="P4623" i="34"/>
  <c r="X4623" i="34"/>
  <c r="R4623" i="34"/>
  <c r="V4623" i="34"/>
  <c r="AA4623" i="34"/>
  <c r="Q4623" i="34"/>
  <c r="A4625" i="34"/>
  <c r="P4625" i="34"/>
  <c r="X4625" i="34"/>
  <c r="R4625" i="34"/>
  <c r="V4625" i="34"/>
  <c r="AA4625" i="34"/>
  <c r="Q4625" i="34"/>
  <c r="P4627" i="34"/>
  <c r="X4627" i="34"/>
  <c r="R4627" i="34"/>
  <c r="V4627" i="34"/>
  <c r="AA4627" i="34"/>
  <c r="Q4627" i="34"/>
  <c r="P4629" i="34"/>
  <c r="X4629" i="34"/>
  <c r="R4629" i="34"/>
  <c r="V4629" i="34"/>
  <c r="AA4629" i="34"/>
  <c r="Q4629" i="34"/>
  <c r="P4631" i="34"/>
  <c r="X4631" i="34"/>
  <c r="R4631" i="34"/>
  <c r="V4631" i="34"/>
  <c r="AA4631" i="34"/>
  <c r="Q4631" i="34"/>
  <c r="P4633" i="34"/>
  <c r="X4633" i="34"/>
  <c r="R4633" i="34"/>
  <c r="V4633" i="34"/>
  <c r="AA4633" i="34"/>
  <c r="Q4633" i="34"/>
  <c r="P4635" i="34"/>
  <c r="X4635" i="34"/>
  <c r="R4635" i="34"/>
  <c r="V4635" i="34"/>
  <c r="AA4635" i="34"/>
  <c r="Q4635" i="34"/>
  <c r="P4637" i="34"/>
  <c r="X4637" i="34"/>
  <c r="R4637" i="34"/>
  <c r="V4637" i="34"/>
  <c r="AA4637" i="34"/>
  <c r="Q4637" i="34"/>
  <c r="P4639" i="34"/>
  <c r="X4639" i="34"/>
  <c r="R4639" i="34"/>
  <c r="V4639" i="34"/>
  <c r="AA4639" i="34"/>
  <c r="Q4639" i="34"/>
  <c r="P4641" i="34"/>
  <c r="X4641" i="34"/>
  <c r="R4641" i="34"/>
  <c r="V4641" i="34"/>
  <c r="AA4641" i="34"/>
  <c r="Q4641" i="34"/>
  <c r="P4643" i="34"/>
  <c r="X4643" i="34"/>
  <c r="R4643" i="34"/>
  <c r="V4643" i="34"/>
  <c r="AA4643" i="34"/>
  <c r="Q4643" i="34"/>
  <c r="P4645" i="34"/>
  <c r="X4645" i="34"/>
  <c r="R4645" i="34"/>
  <c r="V4645" i="34"/>
  <c r="AA4645" i="34"/>
  <c r="Q4645" i="34"/>
  <c r="P4647" i="34"/>
  <c r="X4647" i="34"/>
  <c r="R4647" i="34"/>
  <c r="V4647" i="34"/>
  <c r="AA4647" i="34"/>
  <c r="Q4647" i="34"/>
  <c r="P4649" i="34"/>
  <c r="X4649" i="34"/>
  <c r="R4649" i="34"/>
  <c r="V4649" i="34"/>
  <c r="AA4649" i="34"/>
  <c r="Q4649" i="34"/>
  <c r="P4651" i="34"/>
  <c r="X4651" i="34"/>
  <c r="R4651" i="34"/>
  <c r="V4651" i="34"/>
  <c r="AA4651" i="34"/>
  <c r="Q4651" i="34"/>
  <c r="P4653" i="34"/>
  <c r="X4653" i="34"/>
  <c r="R4653" i="34"/>
  <c r="V4653" i="34"/>
  <c r="AA4653" i="34"/>
  <c r="Q4653" i="34"/>
  <c r="P4655" i="34"/>
  <c r="X4655" i="34"/>
  <c r="R4655" i="34"/>
  <c r="V4655" i="34"/>
  <c r="AA4655" i="34"/>
  <c r="Q4655" i="34"/>
  <c r="P4657" i="34"/>
  <c r="X4657" i="34"/>
  <c r="R4657" i="34"/>
  <c r="V4657" i="34"/>
  <c r="AA4657" i="34"/>
  <c r="Q4657" i="34"/>
  <c r="P4129" i="34"/>
  <c r="X4129" i="34"/>
  <c r="Q4129" i="34"/>
  <c r="R4129" i="34"/>
  <c r="V4129" i="34"/>
  <c r="AA4129" i="34"/>
  <c r="P4131" i="34"/>
  <c r="X4131" i="34"/>
  <c r="Q4131" i="34"/>
  <c r="R4131" i="34"/>
  <c r="V4131" i="34"/>
  <c r="AA4131" i="34"/>
  <c r="P4133" i="34"/>
  <c r="X4133" i="34"/>
  <c r="Q4133" i="34"/>
  <c r="R4133" i="34"/>
  <c r="V4133" i="34"/>
  <c r="AA4133" i="34"/>
  <c r="A4135" i="34"/>
  <c r="P4135" i="34"/>
  <c r="X4135" i="34"/>
  <c r="Q4135" i="34"/>
  <c r="R4135" i="34"/>
  <c r="V4135" i="34"/>
  <c r="AA4135" i="34"/>
  <c r="P4137" i="34"/>
  <c r="X4137" i="34"/>
  <c r="Q4137" i="34"/>
  <c r="R4137" i="34"/>
  <c r="V4137" i="34"/>
  <c r="AA4137" i="34"/>
  <c r="P4139" i="34"/>
  <c r="X4139" i="34"/>
  <c r="Q4139" i="34"/>
  <c r="R4139" i="34"/>
  <c r="V4139" i="34"/>
  <c r="AA4139" i="34"/>
  <c r="P4141" i="34"/>
  <c r="X4141" i="34"/>
  <c r="Q4141" i="34"/>
  <c r="R4141" i="34"/>
  <c r="V4141" i="34"/>
  <c r="AA4141" i="34"/>
  <c r="A4143" i="34"/>
  <c r="P4143" i="34"/>
  <c r="X4143" i="34"/>
  <c r="Q4143" i="34"/>
  <c r="R4143" i="34"/>
  <c r="V4143" i="34"/>
  <c r="AA4143" i="34"/>
  <c r="P4145" i="34"/>
  <c r="X4145" i="34"/>
  <c r="Q4145" i="34"/>
  <c r="R4145" i="34"/>
  <c r="V4145" i="34"/>
  <c r="AA4145" i="34"/>
  <c r="P4147" i="34"/>
  <c r="X4147" i="34"/>
  <c r="Q4147" i="34"/>
  <c r="R4147" i="34"/>
  <c r="V4147" i="34"/>
  <c r="AA4147" i="34"/>
  <c r="A4149" i="34"/>
  <c r="P4149" i="34"/>
  <c r="X4149" i="34"/>
  <c r="Q4149" i="34"/>
  <c r="R4149" i="34"/>
  <c r="V4149" i="34"/>
  <c r="AA4149" i="34"/>
  <c r="P4151" i="34"/>
  <c r="X4151" i="34"/>
  <c r="Q4151" i="34"/>
  <c r="R4151" i="34"/>
  <c r="V4151" i="34"/>
  <c r="AA4151" i="34"/>
  <c r="A4153" i="34"/>
  <c r="P4153" i="34"/>
  <c r="X4153" i="34"/>
  <c r="Q4153" i="34"/>
  <c r="R4153" i="34"/>
  <c r="V4153" i="34"/>
  <c r="AA4153" i="34"/>
  <c r="A4155" i="34"/>
  <c r="P4155" i="34"/>
  <c r="X4155" i="34"/>
  <c r="Q4155" i="34"/>
  <c r="R4155" i="34"/>
  <c r="V4155" i="34"/>
  <c r="AA4155" i="34"/>
  <c r="P4157" i="34"/>
  <c r="X4157" i="34"/>
  <c r="Q4157" i="34"/>
  <c r="R4157" i="34"/>
  <c r="V4157" i="34"/>
  <c r="AA4157" i="34"/>
  <c r="P4159" i="34"/>
  <c r="X4159" i="34"/>
  <c r="Q4159" i="34"/>
  <c r="R4159" i="34"/>
  <c r="V4159" i="34"/>
  <c r="AA4159" i="34"/>
  <c r="P4161" i="34"/>
  <c r="X4161" i="34"/>
  <c r="Q4161" i="34"/>
  <c r="R4161" i="34"/>
  <c r="V4161" i="34"/>
  <c r="AA4161" i="34"/>
  <c r="P4163" i="34"/>
  <c r="X4163" i="34"/>
  <c r="Q4163" i="34"/>
  <c r="R4163" i="34"/>
  <c r="V4163" i="34"/>
  <c r="AA4163" i="34"/>
  <c r="P4165" i="34"/>
  <c r="X4165" i="34"/>
  <c r="Q4165" i="34"/>
  <c r="R4165" i="34"/>
  <c r="V4165" i="34"/>
  <c r="AA4165" i="34"/>
  <c r="A4167" i="34"/>
  <c r="P4167" i="34"/>
  <c r="X4167" i="34"/>
  <c r="Q4167" i="34"/>
  <c r="R4167" i="34"/>
  <c r="V4167" i="34"/>
  <c r="AA4167" i="34"/>
  <c r="P4169" i="34"/>
  <c r="X4169" i="34"/>
  <c r="Q4169" i="34"/>
  <c r="R4169" i="34"/>
  <c r="V4169" i="34"/>
  <c r="AA4169" i="34"/>
  <c r="P4171" i="34"/>
  <c r="X4171" i="34"/>
  <c r="Q4171" i="34"/>
  <c r="R4171" i="34"/>
  <c r="V4171" i="34"/>
  <c r="AA4171" i="34"/>
  <c r="P4173" i="34"/>
  <c r="X4173" i="34"/>
  <c r="Q4173" i="34"/>
  <c r="R4173" i="34"/>
  <c r="V4173" i="34"/>
  <c r="AA4173" i="34"/>
  <c r="A4175" i="34"/>
  <c r="P4175" i="34"/>
  <c r="X4175" i="34"/>
  <c r="Q4175" i="34"/>
  <c r="R4175" i="34"/>
  <c r="V4175" i="34"/>
  <c r="AA4175" i="34"/>
  <c r="P4177" i="34"/>
  <c r="X4177" i="34"/>
  <c r="Q4177" i="34"/>
  <c r="R4177" i="34"/>
  <c r="V4177" i="34"/>
  <c r="AA4177" i="34"/>
  <c r="P4179" i="34"/>
  <c r="X4179" i="34"/>
  <c r="Q4179" i="34"/>
  <c r="R4179" i="34"/>
  <c r="V4179" i="34"/>
  <c r="AA4179" i="34"/>
  <c r="P4181" i="34"/>
  <c r="X4181" i="34"/>
  <c r="Q4181" i="34"/>
  <c r="R4181" i="34"/>
  <c r="V4181" i="34"/>
  <c r="AA4181" i="34"/>
  <c r="P4183" i="34"/>
  <c r="X4183" i="34"/>
  <c r="Q4183" i="34"/>
  <c r="R4183" i="34"/>
  <c r="V4183" i="34"/>
  <c r="AA4183" i="34"/>
  <c r="P4185" i="34"/>
  <c r="X4185" i="34"/>
  <c r="Q4185" i="34"/>
  <c r="R4185" i="34"/>
  <c r="V4185" i="34"/>
  <c r="AA4185" i="34"/>
  <c r="P4187" i="34"/>
  <c r="X4187" i="34"/>
  <c r="Q4187" i="34"/>
  <c r="R4187" i="34"/>
  <c r="V4187" i="34"/>
  <c r="AA4187" i="34"/>
  <c r="P4189" i="34"/>
  <c r="X4189" i="34"/>
  <c r="Q4189" i="34"/>
  <c r="R4189" i="34"/>
  <c r="V4189" i="34"/>
  <c r="AA4189" i="34"/>
  <c r="P4191" i="34"/>
  <c r="X4191" i="34"/>
  <c r="Q4191" i="34"/>
  <c r="R4191" i="34"/>
  <c r="V4191" i="34"/>
  <c r="AA4191" i="34"/>
  <c r="P4193" i="34"/>
  <c r="X4193" i="34"/>
  <c r="Q4193" i="34"/>
  <c r="R4193" i="34"/>
  <c r="V4193" i="34"/>
  <c r="AA4193" i="34"/>
  <c r="P4195" i="34"/>
  <c r="X4195" i="34"/>
  <c r="Q4195" i="34"/>
  <c r="R4195" i="34"/>
  <c r="V4195" i="34"/>
  <c r="AA4195" i="34"/>
  <c r="P4197" i="34"/>
  <c r="X4197" i="34"/>
  <c r="Q4197" i="34"/>
  <c r="R4197" i="34"/>
  <c r="V4197" i="34"/>
  <c r="AA4197" i="34"/>
  <c r="P4199" i="34"/>
  <c r="X4199" i="34"/>
  <c r="Q4199" i="34"/>
  <c r="R4199" i="34"/>
  <c r="V4199" i="34"/>
  <c r="AA4199" i="34"/>
  <c r="P4201" i="34"/>
  <c r="X4201" i="34"/>
  <c r="Q4201" i="34"/>
  <c r="R4201" i="34"/>
  <c r="V4201" i="34"/>
  <c r="AA4201" i="34"/>
  <c r="P4203" i="34"/>
  <c r="X4203" i="34"/>
  <c r="Q4203" i="34"/>
  <c r="R4203" i="34"/>
  <c r="V4203" i="34"/>
  <c r="AA4203" i="34"/>
  <c r="P4205" i="34"/>
  <c r="X4205" i="34"/>
  <c r="Q4205" i="34"/>
  <c r="R4205" i="34"/>
  <c r="V4205" i="34"/>
  <c r="AA4205" i="34"/>
  <c r="P4207" i="34"/>
  <c r="X4207" i="34"/>
  <c r="Q4207" i="34"/>
  <c r="R4207" i="34"/>
  <c r="V4207" i="34"/>
  <c r="AA4207" i="34"/>
  <c r="P4209" i="34"/>
  <c r="X4209" i="34"/>
  <c r="Q4209" i="34"/>
  <c r="R4209" i="34"/>
  <c r="V4209" i="34"/>
  <c r="AA4209" i="34"/>
  <c r="P4211" i="34"/>
  <c r="X4211" i="34"/>
  <c r="Q4211" i="34"/>
  <c r="R4211" i="34"/>
  <c r="V4211" i="34"/>
  <c r="AA4211" i="34"/>
  <c r="P4213" i="34"/>
  <c r="X4213" i="34"/>
  <c r="Q4213" i="34"/>
  <c r="R4213" i="34"/>
  <c r="V4213" i="34"/>
  <c r="AA4213" i="34"/>
  <c r="P4215" i="34"/>
  <c r="X4215" i="34"/>
  <c r="Q4215" i="34"/>
  <c r="R4215" i="34"/>
  <c r="V4215" i="34"/>
  <c r="AA4215" i="34"/>
  <c r="P4217" i="34"/>
  <c r="X4217" i="34"/>
  <c r="Q4217" i="34"/>
  <c r="R4217" i="34"/>
  <c r="V4217" i="34"/>
  <c r="AA4217" i="34"/>
  <c r="P4219" i="34"/>
  <c r="X4219" i="34"/>
  <c r="Q4219" i="34"/>
  <c r="R4219" i="34"/>
  <c r="V4219" i="34"/>
  <c r="AA4219" i="34"/>
  <c r="P4221" i="34"/>
  <c r="X4221" i="34"/>
  <c r="Q4221" i="34"/>
  <c r="R4221" i="34"/>
  <c r="V4221" i="34"/>
  <c r="AA4221" i="34"/>
  <c r="P4223" i="34"/>
  <c r="X4223" i="34"/>
  <c r="Q4223" i="34"/>
  <c r="R4223" i="34"/>
  <c r="V4223" i="34"/>
  <c r="AA4223" i="34"/>
  <c r="P4225" i="34"/>
  <c r="X4225" i="34"/>
  <c r="Q4225" i="34"/>
  <c r="R4225" i="34"/>
  <c r="V4225" i="34"/>
  <c r="AA4225" i="34"/>
  <c r="P4227" i="34"/>
  <c r="X4227" i="34"/>
  <c r="Q4227" i="34"/>
  <c r="R4227" i="34"/>
  <c r="V4227" i="34"/>
  <c r="AA4227" i="34"/>
  <c r="P4229" i="34"/>
  <c r="X4229" i="34"/>
  <c r="Q4229" i="34"/>
  <c r="R4229" i="34"/>
  <c r="V4229" i="34"/>
  <c r="AA4229" i="34"/>
  <c r="P4231" i="34"/>
  <c r="X4231" i="34"/>
  <c r="Q4231" i="34"/>
  <c r="R4231" i="34"/>
  <c r="V4231" i="34"/>
  <c r="AA4231" i="34"/>
  <c r="P4233" i="34"/>
  <c r="X4233" i="34"/>
  <c r="Q4233" i="34"/>
  <c r="R4233" i="34"/>
  <c r="V4233" i="34"/>
  <c r="AA4233" i="34"/>
  <c r="P4235" i="34"/>
  <c r="X4235" i="34"/>
  <c r="Q4235" i="34"/>
  <c r="R4235" i="34"/>
  <c r="V4235" i="34"/>
  <c r="AA4235" i="34"/>
  <c r="P4237" i="34"/>
  <c r="X4237" i="34"/>
  <c r="Q4237" i="34"/>
  <c r="R4237" i="34"/>
  <c r="V4237" i="34"/>
  <c r="AA4237" i="34"/>
  <c r="P4239" i="34"/>
  <c r="X4239" i="34"/>
  <c r="Q4239" i="34"/>
  <c r="R4239" i="34"/>
  <c r="V4239" i="34"/>
  <c r="AA4239" i="34"/>
  <c r="P4241" i="34"/>
  <c r="X4241" i="34"/>
  <c r="Q4241" i="34"/>
  <c r="R4241" i="34"/>
  <c r="V4241" i="34"/>
  <c r="AA4241" i="34"/>
  <c r="P4243" i="34"/>
  <c r="X4243" i="34"/>
  <c r="Q4243" i="34"/>
  <c r="R4243" i="34"/>
  <c r="V4243" i="34"/>
  <c r="AA4243" i="34"/>
  <c r="P4245" i="34"/>
  <c r="X4245" i="34"/>
  <c r="Q4245" i="34"/>
  <c r="R4245" i="34"/>
  <c r="V4245" i="34"/>
  <c r="AA4245" i="34"/>
  <c r="P4247" i="34"/>
  <c r="X4247" i="34"/>
  <c r="Q4247" i="34"/>
  <c r="R4247" i="34"/>
  <c r="V4247" i="34"/>
  <c r="AA4247" i="34"/>
  <c r="P4249" i="34"/>
  <c r="X4249" i="34"/>
  <c r="Q4249" i="34"/>
  <c r="R4249" i="34"/>
  <c r="V4249" i="34"/>
  <c r="AA4249" i="34"/>
  <c r="P4251" i="34"/>
  <c r="X4251" i="34"/>
  <c r="Q4251" i="34"/>
  <c r="R4251" i="34"/>
  <c r="V4251" i="34"/>
  <c r="AA4251" i="34"/>
  <c r="P4253" i="34"/>
  <c r="X4253" i="34"/>
  <c r="Q4253" i="34"/>
  <c r="R4253" i="34"/>
  <c r="V4253" i="34"/>
  <c r="AA4253" i="34"/>
  <c r="P4255" i="34"/>
  <c r="X4255" i="34"/>
  <c r="Q4255" i="34"/>
  <c r="R4255" i="34"/>
  <c r="V4255" i="34"/>
  <c r="AA4255" i="34"/>
  <c r="P4257" i="34"/>
  <c r="X4257" i="34"/>
  <c r="Q4257" i="34"/>
  <c r="R4257" i="34"/>
  <c r="V4257" i="34"/>
  <c r="AA4257" i="34"/>
  <c r="P4259" i="34"/>
  <c r="X4259" i="34"/>
  <c r="Q4259" i="34"/>
  <c r="R4259" i="34"/>
  <c r="V4259" i="34"/>
  <c r="AA4259" i="34"/>
  <c r="P4261" i="34"/>
  <c r="X4261" i="34"/>
  <c r="Q4261" i="34"/>
  <c r="R4261" i="34"/>
  <c r="V4261" i="34"/>
  <c r="AA4261" i="34"/>
  <c r="P4263" i="34"/>
  <c r="X4263" i="34"/>
  <c r="Q4263" i="34"/>
  <c r="R4263" i="34"/>
  <c r="V4263" i="34"/>
  <c r="AA4263" i="34"/>
  <c r="P4265" i="34"/>
  <c r="X4265" i="34"/>
  <c r="Q4265" i="34"/>
  <c r="R4265" i="34"/>
  <c r="V4265" i="34"/>
  <c r="AA4265" i="34"/>
  <c r="P4267" i="34"/>
  <c r="X4267" i="34"/>
  <c r="Q4267" i="34"/>
  <c r="R4267" i="34"/>
  <c r="V4267" i="34"/>
  <c r="AA4267" i="34"/>
  <c r="P4269" i="34"/>
  <c r="X4269" i="34"/>
  <c r="Q4269" i="34"/>
  <c r="R4269" i="34"/>
  <c r="V4269" i="34"/>
  <c r="AA4269" i="34"/>
  <c r="P4271" i="34"/>
  <c r="X4271" i="34"/>
  <c r="Q4271" i="34"/>
  <c r="R4271" i="34"/>
  <c r="V4271" i="34"/>
  <c r="AA4271" i="34"/>
  <c r="P4273" i="34"/>
  <c r="X4273" i="34"/>
  <c r="Q4273" i="34"/>
  <c r="R4273" i="34"/>
  <c r="V4273" i="34"/>
  <c r="AA4273" i="34"/>
  <c r="P4275" i="34"/>
  <c r="X4275" i="34"/>
  <c r="Q4275" i="34"/>
  <c r="R4275" i="34"/>
  <c r="V4275" i="34"/>
  <c r="AA4275" i="34"/>
  <c r="P4277" i="34"/>
  <c r="X4277" i="34"/>
  <c r="Q4277" i="34"/>
  <c r="R4277" i="34"/>
  <c r="V4277" i="34"/>
  <c r="AA4277" i="34"/>
  <c r="P4279" i="34"/>
  <c r="X4279" i="34"/>
  <c r="Q4279" i="34"/>
  <c r="R4279" i="34"/>
  <c r="V4279" i="34"/>
  <c r="AA4279" i="34"/>
  <c r="P4281" i="34"/>
  <c r="X4281" i="34"/>
  <c r="Q4281" i="34"/>
  <c r="R4281" i="34"/>
  <c r="V4281" i="34"/>
  <c r="AA4281" i="34"/>
  <c r="P4283" i="34"/>
  <c r="X4283" i="34"/>
  <c r="Q4283" i="34"/>
  <c r="R4283" i="34"/>
  <c r="V4283" i="34"/>
  <c r="AA4283" i="34"/>
  <c r="P4285" i="34"/>
  <c r="X4285" i="34"/>
  <c r="Q4285" i="34"/>
  <c r="R4285" i="34"/>
  <c r="V4285" i="34"/>
  <c r="AA4285" i="34"/>
  <c r="P4287" i="34"/>
  <c r="X4287" i="34"/>
  <c r="Q4287" i="34"/>
  <c r="R4287" i="34"/>
  <c r="V4287" i="34"/>
  <c r="AA4287" i="34"/>
  <c r="P4289" i="34"/>
  <c r="X4289" i="34"/>
  <c r="Q4289" i="34"/>
  <c r="R4289" i="34"/>
  <c r="V4289" i="34"/>
  <c r="AA4289" i="34"/>
  <c r="P4291" i="34"/>
  <c r="X4291" i="34"/>
  <c r="Q4291" i="34"/>
  <c r="R4291" i="34"/>
  <c r="V4291" i="34"/>
  <c r="AA4291" i="34"/>
  <c r="P4293" i="34"/>
  <c r="X4293" i="34"/>
  <c r="Q4293" i="34"/>
  <c r="R4293" i="34"/>
  <c r="V4293" i="34"/>
  <c r="AA4293" i="34"/>
  <c r="P4295" i="34"/>
  <c r="X4295" i="34"/>
  <c r="Q4295" i="34"/>
  <c r="R4295" i="34"/>
  <c r="V4295" i="34"/>
  <c r="AA4295" i="34"/>
  <c r="P4297" i="34"/>
  <c r="X4297" i="34"/>
  <c r="Q4297" i="34"/>
  <c r="R4297" i="34"/>
  <c r="V4297" i="34"/>
  <c r="AA4297" i="34"/>
  <c r="P4299" i="34"/>
  <c r="X4299" i="34"/>
  <c r="Q4299" i="34"/>
  <c r="R4299" i="34"/>
  <c r="V4299" i="34"/>
  <c r="AA4299" i="34"/>
  <c r="P4301" i="34"/>
  <c r="X4301" i="34"/>
  <c r="Q4301" i="34"/>
  <c r="R4301" i="34"/>
  <c r="V4301" i="34"/>
  <c r="AA4301" i="34"/>
  <c r="P4303" i="34"/>
  <c r="X4303" i="34"/>
  <c r="Q4303" i="34"/>
  <c r="R4303" i="34"/>
  <c r="V4303" i="34"/>
  <c r="AA4303" i="34"/>
  <c r="P4305" i="34"/>
  <c r="X4305" i="34"/>
  <c r="Q4305" i="34"/>
  <c r="R4305" i="34"/>
  <c r="V4305" i="34"/>
  <c r="AA4305" i="34"/>
  <c r="P4307" i="34"/>
  <c r="X4307" i="34"/>
  <c r="Q4307" i="34"/>
  <c r="R4307" i="34"/>
  <c r="V4307" i="34"/>
  <c r="AA4307" i="34"/>
  <c r="P4309" i="34"/>
  <c r="X4309" i="34"/>
  <c r="Q4309" i="34"/>
  <c r="R4309" i="34"/>
  <c r="V4309" i="34"/>
  <c r="AA4309" i="34"/>
  <c r="P4311" i="34"/>
  <c r="X4311" i="34"/>
  <c r="Q4311" i="34"/>
  <c r="R4311" i="34"/>
  <c r="V4311" i="34"/>
  <c r="AA4311" i="34"/>
  <c r="P4313" i="34"/>
  <c r="X4313" i="34"/>
  <c r="Q4313" i="34"/>
  <c r="R4313" i="34"/>
  <c r="V4313" i="34"/>
  <c r="AA4313" i="34"/>
  <c r="P4315" i="34"/>
  <c r="X4315" i="34"/>
  <c r="Q4315" i="34"/>
  <c r="R4315" i="34"/>
  <c r="V4315" i="34"/>
  <c r="AA4315" i="34"/>
  <c r="P4317" i="34"/>
  <c r="X4317" i="34"/>
  <c r="Q4317" i="34"/>
  <c r="R4317" i="34"/>
  <c r="V4317" i="34"/>
  <c r="AA4317" i="34"/>
  <c r="P4319" i="34"/>
  <c r="X4319" i="34"/>
  <c r="Q4319" i="34"/>
  <c r="R4319" i="34"/>
  <c r="V4319" i="34"/>
  <c r="AA4319" i="34"/>
  <c r="P4321" i="34"/>
  <c r="X4321" i="34"/>
  <c r="Q4321" i="34"/>
  <c r="R4321" i="34"/>
  <c r="V4321" i="34"/>
  <c r="AA4321" i="34"/>
  <c r="P4323" i="34"/>
  <c r="X4323" i="34"/>
  <c r="Q4323" i="34"/>
  <c r="R4323" i="34"/>
  <c r="V4323" i="34"/>
  <c r="AA4323" i="34"/>
  <c r="P4325" i="34"/>
  <c r="X4325" i="34"/>
  <c r="Q4325" i="34"/>
  <c r="R4325" i="34"/>
  <c r="V4325" i="34"/>
  <c r="AA4325" i="34"/>
  <c r="P4327" i="34"/>
  <c r="X4327" i="34"/>
  <c r="Q4327" i="34"/>
  <c r="R4327" i="34"/>
  <c r="V4327" i="34"/>
  <c r="AA4327" i="34"/>
  <c r="P4329" i="34"/>
  <c r="X4329" i="34"/>
  <c r="Q4329" i="34"/>
  <c r="R4329" i="34"/>
  <c r="V4329" i="34"/>
  <c r="AA4329" i="34"/>
  <c r="P4331" i="34"/>
  <c r="X4331" i="34"/>
  <c r="Q4331" i="34"/>
  <c r="R4331" i="34"/>
  <c r="V4331" i="34"/>
  <c r="AA4331" i="34"/>
  <c r="P4333" i="34"/>
  <c r="X4333" i="34"/>
  <c r="Q4333" i="34"/>
  <c r="R4333" i="34"/>
  <c r="V4333" i="34"/>
  <c r="AA4333" i="34"/>
  <c r="P4335" i="34"/>
  <c r="X4335" i="34"/>
  <c r="Q4335" i="34"/>
  <c r="R4335" i="34"/>
  <c r="V4335" i="34"/>
  <c r="AA4335" i="34"/>
  <c r="P4337" i="34"/>
  <c r="X4337" i="34"/>
  <c r="Q4337" i="34"/>
  <c r="R4337" i="34"/>
  <c r="V4337" i="34"/>
  <c r="AA4337" i="34"/>
  <c r="P4339" i="34"/>
  <c r="X4339" i="34"/>
  <c r="Q4339" i="34"/>
  <c r="R4339" i="34"/>
  <c r="V4339" i="34"/>
  <c r="AA4339" i="34"/>
  <c r="P4341" i="34"/>
  <c r="X4341" i="34"/>
  <c r="Q4341" i="34"/>
  <c r="R4341" i="34"/>
  <c r="V4341" i="34"/>
  <c r="AA4341" i="34"/>
  <c r="P4343" i="34"/>
  <c r="X4343" i="34"/>
  <c r="Q4343" i="34"/>
  <c r="R4343" i="34"/>
  <c r="V4343" i="34"/>
  <c r="AA4343" i="34"/>
  <c r="P4345" i="34"/>
  <c r="X4345" i="34"/>
  <c r="Q4345" i="34"/>
  <c r="R4345" i="34"/>
  <c r="V4345" i="34"/>
  <c r="AA4345" i="34"/>
  <c r="P4347" i="34"/>
  <c r="X4347" i="34"/>
  <c r="Q4347" i="34"/>
  <c r="R4347" i="34"/>
  <c r="V4347" i="34"/>
  <c r="AA4347" i="34"/>
  <c r="P4349" i="34"/>
  <c r="X4349" i="34"/>
  <c r="Q4349" i="34"/>
  <c r="R4349" i="34"/>
  <c r="V4349" i="34"/>
  <c r="AA4349" i="34"/>
  <c r="P4351" i="34"/>
  <c r="X4351" i="34"/>
  <c r="Q4351" i="34"/>
  <c r="R4351" i="34"/>
  <c r="V4351" i="34"/>
  <c r="AA4351" i="34"/>
  <c r="P4353" i="34"/>
  <c r="X4353" i="34"/>
  <c r="Q4353" i="34"/>
  <c r="R4353" i="34"/>
  <c r="V4353" i="34"/>
  <c r="AA4353" i="34"/>
  <c r="P4355" i="34"/>
  <c r="X4355" i="34"/>
  <c r="Q4355" i="34"/>
  <c r="R4355" i="34"/>
  <c r="V4355" i="34"/>
  <c r="AA4355" i="34"/>
  <c r="P4357" i="34"/>
  <c r="X4357" i="34"/>
  <c r="Q4357" i="34"/>
  <c r="R4357" i="34"/>
  <c r="V4357" i="34"/>
  <c r="AA4357" i="34"/>
  <c r="P4359" i="34"/>
  <c r="X4359" i="34"/>
  <c r="Q4359" i="34"/>
  <c r="R4359" i="34"/>
  <c r="V4359" i="34"/>
  <c r="AA4359" i="34"/>
  <c r="P4361" i="34"/>
  <c r="X4361" i="34"/>
  <c r="Q4361" i="34"/>
  <c r="R4361" i="34"/>
  <c r="V4361" i="34"/>
  <c r="AA4361" i="34"/>
  <c r="P4363" i="34"/>
  <c r="X4363" i="34"/>
  <c r="Q4363" i="34"/>
  <c r="R4363" i="34"/>
  <c r="V4363" i="34"/>
  <c r="AA4363" i="34"/>
  <c r="P4365" i="34"/>
  <c r="X4365" i="34"/>
  <c r="Q4365" i="34"/>
  <c r="R4365" i="34"/>
  <c r="V4365" i="34"/>
  <c r="AA4365" i="34"/>
  <c r="P4367" i="34"/>
  <c r="X4367" i="34"/>
  <c r="Q4367" i="34"/>
  <c r="R4367" i="34"/>
  <c r="V4367" i="34"/>
  <c r="AA4367" i="34"/>
  <c r="P4369" i="34"/>
  <c r="X4369" i="34"/>
  <c r="Q4369" i="34"/>
  <c r="R4369" i="34"/>
  <c r="V4369" i="34"/>
  <c r="AA4369" i="34"/>
  <c r="P4371" i="34"/>
  <c r="X4371" i="34"/>
  <c r="Q4371" i="34"/>
  <c r="R4371" i="34"/>
  <c r="V4371" i="34"/>
  <c r="AA4371" i="34"/>
  <c r="P4373" i="34"/>
  <c r="X4373" i="34"/>
  <c r="Q4373" i="34"/>
  <c r="R4373" i="34"/>
  <c r="V4373" i="34"/>
  <c r="AA4373" i="34"/>
  <c r="P4375" i="34"/>
  <c r="X4375" i="34"/>
  <c r="Q4375" i="34"/>
  <c r="R4375" i="34"/>
  <c r="V4375" i="34"/>
  <c r="AA4375" i="34"/>
  <c r="P4377" i="34"/>
  <c r="X4377" i="34"/>
  <c r="Q4377" i="34"/>
  <c r="R4377" i="34"/>
  <c r="V4377" i="34"/>
  <c r="AA4377" i="34"/>
  <c r="P4379" i="34"/>
  <c r="X4379" i="34"/>
  <c r="Q4379" i="34"/>
  <c r="R4379" i="34"/>
  <c r="V4379" i="34"/>
  <c r="AA4379" i="34"/>
  <c r="P4381" i="34"/>
  <c r="X4381" i="34"/>
  <c r="Q4381" i="34"/>
  <c r="R4381" i="34"/>
  <c r="V4381" i="34"/>
  <c r="AA4381" i="34"/>
  <c r="P4383" i="34"/>
  <c r="X4383" i="34"/>
  <c r="Q4383" i="34"/>
  <c r="R4383" i="34"/>
  <c r="V4383" i="34"/>
  <c r="AA4383" i="34"/>
  <c r="P4385" i="34"/>
  <c r="X4385" i="34"/>
  <c r="Q4385" i="34"/>
  <c r="R4385" i="34"/>
  <c r="V4385" i="34"/>
  <c r="AA4385" i="34"/>
  <c r="P4387" i="34"/>
  <c r="X4387" i="34"/>
  <c r="Q4387" i="34"/>
  <c r="R4387" i="34"/>
  <c r="V4387" i="34"/>
  <c r="AA4387" i="34"/>
  <c r="P4389" i="34"/>
  <c r="X4389" i="34"/>
  <c r="Q4389" i="34"/>
  <c r="R4389" i="34"/>
  <c r="V4389" i="34"/>
  <c r="AA4389" i="34"/>
  <c r="P4391" i="34"/>
  <c r="X4391" i="34"/>
  <c r="Q4391" i="34"/>
  <c r="R4391" i="34"/>
  <c r="V4391" i="34"/>
  <c r="AA4391" i="34"/>
  <c r="P3863" i="34"/>
  <c r="X3863" i="34"/>
  <c r="Q3863" i="34"/>
  <c r="R3863" i="34"/>
  <c r="V3863" i="34"/>
  <c r="AA3863" i="34"/>
  <c r="P3865" i="34"/>
  <c r="X3865" i="34"/>
  <c r="Q3865" i="34"/>
  <c r="R3865" i="34"/>
  <c r="V3865" i="34"/>
  <c r="AA3865" i="34"/>
  <c r="P3867" i="34"/>
  <c r="X3867" i="34"/>
  <c r="Q3867" i="34"/>
  <c r="R3867" i="34"/>
  <c r="V3867" i="34"/>
  <c r="AA3867" i="34"/>
  <c r="P3869" i="34"/>
  <c r="X3869" i="34"/>
  <c r="Q3869" i="34"/>
  <c r="R3869" i="34"/>
  <c r="V3869" i="34"/>
  <c r="AA3869" i="34"/>
  <c r="P3871" i="34"/>
  <c r="X3871" i="34"/>
  <c r="Q3871" i="34"/>
  <c r="R3871" i="34"/>
  <c r="V3871" i="34"/>
  <c r="AA3871" i="34"/>
  <c r="P3873" i="34"/>
  <c r="X3873" i="34"/>
  <c r="Q3873" i="34"/>
  <c r="R3873" i="34"/>
  <c r="V3873" i="34"/>
  <c r="AA3873" i="34"/>
  <c r="P3875" i="34"/>
  <c r="X3875" i="34"/>
  <c r="Q3875" i="34"/>
  <c r="R3875" i="34"/>
  <c r="V3875" i="34"/>
  <c r="AA3875" i="34"/>
  <c r="P3877" i="34"/>
  <c r="X3877" i="34"/>
  <c r="Q3877" i="34"/>
  <c r="R3877" i="34"/>
  <c r="V3877" i="34"/>
  <c r="AA3877" i="34"/>
  <c r="P3879" i="34"/>
  <c r="X3879" i="34"/>
  <c r="Q3879" i="34"/>
  <c r="R3879" i="34"/>
  <c r="V3879" i="34"/>
  <c r="AA3879" i="34"/>
  <c r="P3881" i="34"/>
  <c r="X3881" i="34"/>
  <c r="Q3881" i="34"/>
  <c r="R3881" i="34"/>
  <c r="V3881" i="34"/>
  <c r="AA3881" i="34"/>
  <c r="P3883" i="34"/>
  <c r="X3883" i="34"/>
  <c r="Q3883" i="34"/>
  <c r="R3883" i="34"/>
  <c r="V3883" i="34"/>
  <c r="AA3883" i="34"/>
  <c r="P3885" i="34"/>
  <c r="X3885" i="34"/>
  <c r="Q3885" i="34"/>
  <c r="R3885" i="34"/>
  <c r="V3885" i="34"/>
  <c r="AA3885" i="34"/>
  <c r="P3887" i="34"/>
  <c r="X3887" i="34"/>
  <c r="Q3887" i="34"/>
  <c r="R3887" i="34"/>
  <c r="V3887" i="34"/>
  <c r="AA3887" i="34"/>
  <c r="P3889" i="34"/>
  <c r="X3889" i="34"/>
  <c r="Q3889" i="34"/>
  <c r="R3889" i="34"/>
  <c r="V3889" i="34"/>
  <c r="AA3889" i="34"/>
  <c r="P3891" i="34"/>
  <c r="X3891" i="34"/>
  <c r="Q3891" i="34"/>
  <c r="R3891" i="34"/>
  <c r="V3891" i="34"/>
  <c r="AA3891" i="34"/>
  <c r="P3893" i="34"/>
  <c r="X3893" i="34"/>
  <c r="Q3893" i="34"/>
  <c r="R3893" i="34"/>
  <c r="V3893" i="34"/>
  <c r="AA3893" i="34"/>
  <c r="A3895" i="34"/>
  <c r="P3895" i="34"/>
  <c r="X3895" i="34"/>
  <c r="Q3895" i="34"/>
  <c r="R3895" i="34"/>
  <c r="V3895" i="34"/>
  <c r="AA3895" i="34"/>
  <c r="A3897" i="34"/>
  <c r="P3897" i="34"/>
  <c r="X3897" i="34"/>
  <c r="Q3897" i="34"/>
  <c r="R3897" i="34"/>
  <c r="V3897" i="34"/>
  <c r="AA3897" i="34"/>
  <c r="A3899" i="34"/>
  <c r="P3899" i="34"/>
  <c r="X3899" i="34"/>
  <c r="Q3899" i="34"/>
  <c r="R3899" i="34"/>
  <c r="V3899" i="34"/>
  <c r="AA3899" i="34"/>
  <c r="A3901" i="34"/>
  <c r="P3901" i="34"/>
  <c r="X3901" i="34"/>
  <c r="Q3901" i="34"/>
  <c r="R3901" i="34"/>
  <c r="V3901" i="34"/>
  <c r="AA3901" i="34"/>
  <c r="A3903" i="34"/>
  <c r="P3903" i="34"/>
  <c r="X3903" i="34"/>
  <c r="Q3903" i="34"/>
  <c r="R3903" i="34"/>
  <c r="V3903" i="34"/>
  <c r="AA3903" i="34"/>
  <c r="A3905" i="34"/>
  <c r="P3905" i="34"/>
  <c r="X3905" i="34"/>
  <c r="Q3905" i="34"/>
  <c r="R3905" i="34"/>
  <c r="V3905" i="34"/>
  <c r="AA3905" i="34"/>
  <c r="A3907" i="34"/>
  <c r="P3907" i="34"/>
  <c r="X3907" i="34"/>
  <c r="Q3907" i="34"/>
  <c r="R3907" i="34"/>
  <c r="V3907" i="34"/>
  <c r="AA3907" i="34"/>
  <c r="A3909" i="34"/>
  <c r="P3909" i="34"/>
  <c r="X3909" i="34"/>
  <c r="Q3909" i="34"/>
  <c r="R3909" i="34"/>
  <c r="V3909" i="34"/>
  <c r="AA3909" i="34"/>
  <c r="A3911" i="34"/>
  <c r="P3911" i="34"/>
  <c r="X3911" i="34"/>
  <c r="Q3911" i="34"/>
  <c r="R3911" i="34"/>
  <c r="V3911" i="34"/>
  <c r="AA3911" i="34"/>
  <c r="P3913" i="34"/>
  <c r="X3913" i="34"/>
  <c r="Q3913" i="34"/>
  <c r="R3913" i="34"/>
  <c r="V3913" i="34"/>
  <c r="AA3913" i="34"/>
  <c r="A3915" i="34"/>
  <c r="P3915" i="34"/>
  <c r="X3915" i="34"/>
  <c r="Q3915" i="34"/>
  <c r="R3915" i="34"/>
  <c r="V3915" i="34"/>
  <c r="AA3915" i="34"/>
  <c r="P3917" i="34"/>
  <c r="X3917" i="34"/>
  <c r="Q3917" i="34"/>
  <c r="R3917" i="34"/>
  <c r="V3917" i="34"/>
  <c r="AA3917" i="34"/>
  <c r="P3919" i="34"/>
  <c r="X3919" i="34"/>
  <c r="Q3919" i="34"/>
  <c r="R3919" i="34"/>
  <c r="V3919" i="34"/>
  <c r="AA3919" i="34"/>
  <c r="P3921" i="34"/>
  <c r="X3921" i="34"/>
  <c r="Q3921" i="34"/>
  <c r="R3921" i="34"/>
  <c r="V3921" i="34"/>
  <c r="AA3921" i="34"/>
  <c r="A3923" i="34"/>
  <c r="P3923" i="34"/>
  <c r="X3923" i="34"/>
  <c r="Q3923" i="34"/>
  <c r="R3923" i="34"/>
  <c r="V3923" i="34"/>
  <c r="AA3923" i="34"/>
  <c r="P3925" i="34"/>
  <c r="X3925" i="34"/>
  <c r="Q3925" i="34"/>
  <c r="R3925" i="34"/>
  <c r="V3925" i="34"/>
  <c r="AA3925" i="34"/>
  <c r="P3927" i="34"/>
  <c r="X3927" i="34"/>
  <c r="Q3927" i="34"/>
  <c r="R3927" i="34"/>
  <c r="V3927" i="34"/>
  <c r="AA3927" i="34"/>
  <c r="P3929" i="34"/>
  <c r="X3929" i="34"/>
  <c r="Q3929" i="34"/>
  <c r="R3929" i="34"/>
  <c r="V3929" i="34"/>
  <c r="AA3929" i="34"/>
  <c r="P3931" i="34"/>
  <c r="X3931" i="34"/>
  <c r="Q3931" i="34"/>
  <c r="R3931" i="34"/>
  <c r="V3931" i="34"/>
  <c r="AA3931" i="34"/>
  <c r="P3933" i="34"/>
  <c r="X3933" i="34"/>
  <c r="Q3933" i="34"/>
  <c r="R3933" i="34"/>
  <c r="V3933" i="34"/>
  <c r="AA3933" i="34"/>
  <c r="P3935" i="34"/>
  <c r="X3935" i="34"/>
  <c r="Q3935" i="34"/>
  <c r="R3935" i="34"/>
  <c r="V3935" i="34"/>
  <c r="AA3935" i="34"/>
  <c r="P3937" i="34"/>
  <c r="X3937" i="34"/>
  <c r="Q3937" i="34"/>
  <c r="R3937" i="34"/>
  <c r="V3937" i="34"/>
  <c r="AA3937" i="34"/>
  <c r="P3939" i="34"/>
  <c r="X3939" i="34"/>
  <c r="Q3939" i="34"/>
  <c r="R3939" i="34"/>
  <c r="V3939" i="34"/>
  <c r="AA3939" i="34"/>
  <c r="P3941" i="34"/>
  <c r="X3941" i="34"/>
  <c r="Q3941" i="34"/>
  <c r="R3941" i="34"/>
  <c r="V3941" i="34"/>
  <c r="AA3941" i="34"/>
  <c r="P3943" i="34"/>
  <c r="X3943" i="34"/>
  <c r="Q3943" i="34"/>
  <c r="R3943" i="34"/>
  <c r="V3943" i="34"/>
  <c r="AA3943" i="34"/>
  <c r="P3945" i="34"/>
  <c r="X3945" i="34"/>
  <c r="Q3945" i="34"/>
  <c r="R3945" i="34"/>
  <c r="V3945" i="34"/>
  <c r="AA3945" i="34"/>
  <c r="P3947" i="34"/>
  <c r="X3947" i="34"/>
  <c r="Q3947" i="34"/>
  <c r="R3947" i="34"/>
  <c r="V3947" i="34"/>
  <c r="AA3947" i="34"/>
  <c r="P3949" i="34"/>
  <c r="X3949" i="34"/>
  <c r="R3949" i="34"/>
  <c r="V3949" i="34"/>
  <c r="AA3949" i="34"/>
  <c r="Q3949" i="34"/>
  <c r="P3951" i="34"/>
  <c r="X3951" i="34"/>
  <c r="R3951" i="34"/>
  <c r="V3951" i="34"/>
  <c r="AA3951" i="34"/>
  <c r="Q3951" i="34"/>
  <c r="P3953" i="34"/>
  <c r="X3953" i="34"/>
  <c r="R3953" i="34"/>
  <c r="V3953" i="34"/>
  <c r="AA3953" i="34"/>
  <c r="Q3953" i="34"/>
  <c r="P3955" i="34"/>
  <c r="X3955" i="34"/>
  <c r="R3955" i="34"/>
  <c r="V3955" i="34"/>
  <c r="AA3955" i="34"/>
  <c r="Q3955" i="34"/>
  <c r="P3957" i="34"/>
  <c r="X3957" i="34"/>
  <c r="R3957" i="34"/>
  <c r="V3957" i="34"/>
  <c r="AA3957" i="34"/>
  <c r="Q3957" i="34"/>
  <c r="P3959" i="34"/>
  <c r="X3959" i="34"/>
  <c r="R3959" i="34"/>
  <c r="V3959" i="34"/>
  <c r="AA3959" i="34"/>
  <c r="Q3959" i="34"/>
  <c r="P3961" i="34"/>
  <c r="X3961" i="34"/>
  <c r="R3961" i="34"/>
  <c r="V3961" i="34"/>
  <c r="AA3961" i="34"/>
  <c r="Q3961" i="34"/>
  <c r="P3963" i="34"/>
  <c r="X3963" i="34"/>
  <c r="R3963" i="34"/>
  <c r="V3963" i="34"/>
  <c r="AA3963" i="34"/>
  <c r="Q3963" i="34"/>
  <c r="P3965" i="34"/>
  <c r="X3965" i="34"/>
  <c r="R3965" i="34"/>
  <c r="V3965" i="34"/>
  <c r="AA3965" i="34"/>
  <c r="Q3965" i="34"/>
  <c r="P3967" i="34"/>
  <c r="X3967" i="34"/>
  <c r="R3967" i="34"/>
  <c r="V3967" i="34"/>
  <c r="AA3967" i="34"/>
  <c r="Q3967" i="34"/>
  <c r="P3969" i="34"/>
  <c r="X3969" i="34"/>
  <c r="R3969" i="34"/>
  <c r="V3969" i="34"/>
  <c r="AA3969" i="34"/>
  <c r="Q3969" i="34"/>
  <c r="P3971" i="34"/>
  <c r="X3971" i="34"/>
  <c r="R3971" i="34"/>
  <c r="V3971" i="34"/>
  <c r="AA3971" i="34"/>
  <c r="Q3971" i="34"/>
  <c r="P3973" i="34"/>
  <c r="X3973" i="34"/>
  <c r="R3973" i="34"/>
  <c r="V3973" i="34"/>
  <c r="AA3973" i="34"/>
  <c r="Q3973" i="34"/>
  <c r="P3975" i="34"/>
  <c r="X3975" i="34"/>
  <c r="R3975" i="34"/>
  <c r="V3975" i="34"/>
  <c r="AA3975" i="34"/>
  <c r="Q3975" i="34"/>
  <c r="P3977" i="34"/>
  <c r="X3977" i="34"/>
  <c r="R3977" i="34"/>
  <c r="V3977" i="34"/>
  <c r="AA3977" i="34"/>
  <c r="Q3977" i="34"/>
  <c r="P3979" i="34"/>
  <c r="X3979" i="34"/>
  <c r="R3979" i="34"/>
  <c r="V3979" i="34"/>
  <c r="AA3979" i="34"/>
  <c r="Q3979" i="34"/>
  <c r="P3981" i="34"/>
  <c r="X3981" i="34"/>
  <c r="R3981" i="34"/>
  <c r="V3981" i="34"/>
  <c r="AA3981" i="34"/>
  <c r="Q3981" i="34"/>
  <c r="P3983" i="34"/>
  <c r="X3983" i="34"/>
  <c r="R3983" i="34"/>
  <c r="V3983" i="34"/>
  <c r="AA3983" i="34"/>
  <c r="Q3983" i="34"/>
  <c r="P3985" i="34"/>
  <c r="X3985" i="34"/>
  <c r="R3985" i="34"/>
  <c r="V3985" i="34"/>
  <c r="AA3985" i="34"/>
  <c r="Q3985" i="34"/>
  <c r="P3987" i="34"/>
  <c r="X3987" i="34"/>
  <c r="R3987" i="34"/>
  <c r="V3987" i="34"/>
  <c r="AA3987" i="34"/>
  <c r="Q3987" i="34"/>
  <c r="P3989" i="34"/>
  <c r="X3989" i="34"/>
  <c r="R3989" i="34"/>
  <c r="V3989" i="34"/>
  <c r="AA3989" i="34"/>
  <c r="Q3989" i="34"/>
  <c r="P3991" i="34"/>
  <c r="X3991" i="34"/>
  <c r="R3991" i="34"/>
  <c r="V3991" i="34"/>
  <c r="AA3991" i="34"/>
  <c r="Q3991" i="34"/>
  <c r="P3993" i="34"/>
  <c r="X3993" i="34"/>
  <c r="R3993" i="34"/>
  <c r="V3993" i="34"/>
  <c r="AA3993" i="34"/>
  <c r="Q3993" i="34"/>
  <c r="P3995" i="34"/>
  <c r="X3995" i="34"/>
  <c r="R3995" i="34"/>
  <c r="V3995" i="34"/>
  <c r="AA3995" i="34"/>
  <c r="Q3995" i="34"/>
  <c r="P3997" i="34"/>
  <c r="X3997" i="34"/>
  <c r="R3997" i="34"/>
  <c r="V3997" i="34"/>
  <c r="AA3997" i="34"/>
  <c r="Q3997" i="34"/>
  <c r="P3999" i="34"/>
  <c r="X3999" i="34"/>
  <c r="R3999" i="34"/>
  <c r="V3999" i="34"/>
  <c r="AA3999" i="34"/>
  <c r="Q3999" i="34"/>
  <c r="P4001" i="34"/>
  <c r="X4001" i="34"/>
  <c r="R4001" i="34"/>
  <c r="V4001" i="34"/>
  <c r="AA4001" i="34"/>
  <c r="Q4001" i="34"/>
  <c r="P4003" i="34"/>
  <c r="X4003" i="34"/>
  <c r="R4003" i="34"/>
  <c r="V4003" i="34"/>
  <c r="AA4003" i="34"/>
  <c r="Q4003" i="34"/>
  <c r="P4005" i="34"/>
  <c r="X4005" i="34"/>
  <c r="R4005" i="34"/>
  <c r="V4005" i="34"/>
  <c r="AA4005" i="34"/>
  <c r="Q4005" i="34"/>
  <c r="P4007" i="34"/>
  <c r="X4007" i="34"/>
  <c r="R4007" i="34"/>
  <c r="V4007" i="34"/>
  <c r="AA4007" i="34"/>
  <c r="Q4007" i="34"/>
  <c r="P4009" i="34"/>
  <c r="X4009" i="34"/>
  <c r="R4009" i="34"/>
  <c r="V4009" i="34"/>
  <c r="AA4009" i="34"/>
  <c r="Q4009" i="34"/>
  <c r="P4011" i="34"/>
  <c r="X4011" i="34"/>
  <c r="R4011" i="34"/>
  <c r="V4011" i="34"/>
  <c r="AA4011" i="34"/>
  <c r="Q4011" i="34"/>
  <c r="P4013" i="34"/>
  <c r="X4013" i="34"/>
  <c r="R4013" i="34"/>
  <c r="V4013" i="34"/>
  <c r="AA4013" i="34"/>
  <c r="Q4013" i="34"/>
  <c r="P4015" i="34"/>
  <c r="X4015" i="34"/>
  <c r="R4015" i="34"/>
  <c r="V4015" i="34"/>
  <c r="AA4015" i="34"/>
  <c r="Q4015" i="34"/>
  <c r="P4017" i="34"/>
  <c r="X4017" i="34"/>
  <c r="R4017" i="34"/>
  <c r="V4017" i="34"/>
  <c r="AA4017" i="34"/>
  <c r="Q4017" i="34"/>
  <c r="P4019" i="34"/>
  <c r="X4019" i="34"/>
  <c r="R4019" i="34"/>
  <c r="V4019" i="34"/>
  <c r="AA4019" i="34"/>
  <c r="Q4019" i="34"/>
  <c r="P4021" i="34"/>
  <c r="X4021" i="34"/>
  <c r="R4021" i="34"/>
  <c r="V4021" i="34"/>
  <c r="AA4021" i="34"/>
  <c r="Q4021" i="34"/>
  <c r="P4023" i="34"/>
  <c r="X4023" i="34"/>
  <c r="R4023" i="34"/>
  <c r="V4023" i="34"/>
  <c r="AA4023" i="34"/>
  <c r="Q4023" i="34"/>
  <c r="P4025" i="34"/>
  <c r="X4025" i="34"/>
  <c r="R4025" i="34"/>
  <c r="V4025" i="34"/>
  <c r="AA4025" i="34"/>
  <c r="Q4025" i="34"/>
  <c r="P4027" i="34"/>
  <c r="X4027" i="34"/>
  <c r="R4027" i="34"/>
  <c r="V4027" i="34"/>
  <c r="AA4027" i="34"/>
  <c r="Q4027" i="34"/>
  <c r="P4029" i="34"/>
  <c r="X4029" i="34"/>
  <c r="R4029" i="34"/>
  <c r="V4029" i="34"/>
  <c r="AA4029" i="34"/>
  <c r="Q4029" i="34"/>
  <c r="P4031" i="34"/>
  <c r="X4031" i="34"/>
  <c r="R4031" i="34"/>
  <c r="V4031" i="34"/>
  <c r="AA4031" i="34"/>
  <c r="Q4031" i="34"/>
  <c r="P4033" i="34"/>
  <c r="X4033" i="34"/>
  <c r="R4033" i="34"/>
  <c r="V4033" i="34"/>
  <c r="AA4033" i="34"/>
  <c r="Q4033" i="34"/>
  <c r="A4035" i="34"/>
  <c r="P4035" i="34"/>
  <c r="X4035" i="34"/>
  <c r="R4035" i="34"/>
  <c r="V4035" i="34"/>
  <c r="AA4035" i="34"/>
  <c r="Q4035" i="34"/>
  <c r="P4037" i="34"/>
  <c r="X4037" i="34"/>
  <c r="R4037" i="34"/>
  <c r="V4037" i="34"/>
  <c r="AA4037" i="34"/>
  <c r="Q4037" i="34"/>
  <c r="P4039" i="34"/>
  <c r="X4039" i="34"/>
  <c r="R4039" i="34"/>
  <c r="V4039" i="34"/>
  <c r="AA4039" i="34"/>
  <c r="Q4039" i="34"/>
  <c r="P4041" i="34"/>
  <c r="X4041" i="34"/>
  <c r="R4041" i="34"/>
  <c r="V4041" i="34"/>
  <c r="AA4041" i="34"/>
  <c r="Q4041" i="34"/>
  <c r="P4043" i="34"/>
  <c r="X4043" i="34"/>
  <c r="R4043" i="34"/>
  <c r="V4043" i="34"/>
  <c r="AA4043" i="34"/>
  <c r="Q4043" i="34"/>
  <c r="P4045" i="34"/>
  <c r="X4045" i="34"/>
  <c r="R4045" i="34"/>
  <c r="V4045" i="34"/>
  <c r="AA4045" i="34"/>
  <c r="Q4045" i="34"/>
  <c r="P4047" i="34"/>
  <c r="X4047" i="34"/>
  <c r="R4047" i="34"/>
  <c r="V4047" i="34"/>
  <c r="AA4047" i="34"/>
  <c r="Q4047" i="34"/>
  <c r="P4049" i="34"/>
  <c r="X4049" i="34"/>
  <c r="R4049" i="34"/>
  <c r="V4049" i="34"/>
  <c r="AA4049" i="34"/>
  <c r="Q4049" i="34"/>
  <c r="P4051" i="34"/>
  <c r="X4051" i="34"/>
  <c r="R4051" i="34"/>
  <c r="V4051" i="34"/>
  <c r="AA4051" i="34"/>
  <c r="Q4051" i="34"/>
  <c r="P4053" i="34"/>
  <c r="X4053" i="34"/>
  <c r="R4053" i="34"/>
  <c r="V4053" i="34"/>
  <c r="AA4053" i="34"/>
  <c r="Q4053" i="34"/>
  <c r="P4055" i="34"/>
  <c r="X4055" i="34"/>
  <c r="R4055" i="34"/>
  <c r="V4055" i="34"/>
  <c r="AA4055" i="34"/>
  <c r="Q4055" i="34"/>
  <c r="P4057" i="34"/>
  <c r="X4057" i="34"/>
  <c r="R4057" i="34"/>
  <c r="V4057" i="34"/>
  <c r="AA4057" i="34"/>
  <c r="Q4057" i="34"/>
  <c r="P4059" i="34"/>
  <c r="X4059" i="34"/>
  <c r="R4059" i="34"/>
  <c r="V4059" i="34"/>
  <c r="AA4059" i="34"/>
  <c r="Q4059" i="34"/>
  <c r="P4061" i="34"/>
  <c r="X4061" i="34"/>
  <c r="R4061" i="34"/>
  <c r="V4061" i="34"/>
  <c r="AA4061" i="34"/>
  <c r="Q4061" i="34"/>
  <c r="P4063" i="34"/>
  <c r="X4063" i="34"/>
  <c r="R4063" i="34"/>
  <c r="V4063" i="34"/>
  <c r="AA4063" i="34"/>
  <c r="Q4063" i="34"/>
  <c r="P4065" i="34"/>
  <c r="X4065" i="34"/>
  <c r="R4065" i="34"/>
  <c r="V4065" i="34"/>
  <c r="AA4065" i="34"/>
  <c r="Q4065" i="34"/>
  <c r="P4067" i="34"/>
  <c r="X4067" i="34"/>
  <c r="R4067" i="34"/>
  <c r="V4067" i="34"/>
  <c r="AA4067" i="34"/>
  <c r="Q4067" i="34"/>
  <c r="P4069" i="34"/>
  <c r="X4069" i="34"/>
  <c r="R4069" i="34"/>
  <c r="V4069" i="34"/>
  <c r="AA4069" i="34"/>
  <c r="Q4069" i="34"/>
  <c r="P4071" i="34"/>
  <c r="X4071" i="34"/>
  <c r="R4071" i="34"/>
  <c r="V4071" i="34"/>
  <c r="AA4071" i="34"/>
  <c r="Q4071" i="34"/>
  <c r="P4073" i="34"/>
  <c r="X4073" i="34"/>
  <c r="R4073" i="34"/>
  <c r="V4073" i="34"/>
  <c r="AA4073" i="34"/>
  <c r="Q4073" i="34"/>
  <c r="P4075" i="34"/>
  <c r="X4075" i="34"/>
  <c r="R4075" i="34"/>
  <c r="V4075" i="34"/>
  <c r="AA4075" i="34"/>
  <c r="Q4075" i="34"/>
  <c r="P4077" i="34"/>
  <c r="X4077" i="34"/>
  <c r="R4077" i="34"/>
  <c r="V4077" i="34"/>
  <c r="AA4077" i="34"/>
  <c r="Q4077" i="34"/>
  <c r="P4079" i="34"/>
  <c r="X4079" i="34"/>
  <c r="R4079" i="34"/>
  <c r="V4079" i="34"/>
  <c r="AA4079" i="34"/>
  <c r="Q4079" i="34"/>
  <c r="P4081" i="34"/>
  <c r="X4081" i="34"/>
  <c r="R4081" i="34"/>
  <c r="V4081" i="34"/>
  <c r="AA4081" i="34"/>
  <c r="Q4081" i="34"/>
  <c r="P4083" i="34"/>
  <c r="X4083" i="34"/>
  <c r="R4083" i="34"/>
  <c r="V4083" i="34"/>
  <c r="AA4083" i="34"/>
  <c r="Q4083" i="34"/>
  <c r="P4085" i="34"/>
  <c r="X4085" i="34"/>
  <c r="R4085" i="34"/>
  <c r="V4085" i="34"/>
  <c r="AA4085" i="34"/>
  <c r="Q4085" i="34"/>
  <c r="P4087" i="34"/>
  <c r="X4087" i="34"/>
  <c r="R4087" i="34"/>
  <c r="V4087" i="34"/>
  <c r="AA4087" i="34"/>
  <c r="Q4087" i="34"/>
  <c r="P4089" i="34"/>
  <c r="X4089" i="34"/>
  <c r="R4089" i="34"/>
  <c r="V4089" i="34"/>
  <c r="AA4089" i="34"/>
  <c r="Q4089" i="34"/>
  <c r="P4091" i="34"/>
  <c r="X4091" i="34"/>
  <c r="Q4091" i="34"/>
  <c r="R4091" i="34"/>
  <c r="V4091" i="34"/>
  <c r="AA4091" i="34"/>
  <c r="P4093" i="34"/>
  <c r="X4093" i="34"/>
  <c r="Q4093" i="34"/>
  <c r="R4093" i="34"/>
  <c r="V4093" i="34"/>
  <c r="AA4093" i="34"/>
  <c r="P4095" i="34"/>
  <c r="X4095" i="34"/>
  <c r="Q4095" i="34"/>
  <c r="R4095" i="34"/>
  <c r="V4095" i="34"/>
  <c r="AA4095" i="34"/>
  <c r="P4097" i="34"/>
  <c r="X4097" i="34"/>
  <c r="Q4097" i="34"/>
  <c r="R4097" i="34"/>
  <c r="V4097" i="34"/>
  <c r="AA4097" i="34"/>
  <c r="P4099" i="34"/>
  <c r="X4099" i="34"/>
  <c r="Q4099" i="34"/>
  <c r="R4099" i="34"/>
  <c r="V4099" i="34"/>
  <c r="AA4099" i="34"/>
  <c r="P4101" i="34"/>
  <c r="X4101" i="34"/>
  <c r="Q4101" i="34"/>
  <c r="R4101" i="34"/>
  <c r="V4101" i="34"/>
  <c r="AA4101" i="34"/>
  <c r="P4103" i="34"/>
  <c r="X4103" i="34"/>
  <c r="Q4103" i="34"/>
  <c r="R4103" i="34"/>
  <c r="V4103" i="34"/>
  <c r="AA4103" i="34"/>
  <c r="P4105" i="34"/>
  <c r="X4105" i="34"/>
  <c r="Q4105" i="34"/>
  <c r="R4105" i="34"/>
  <c r="V4105" i="34"/>
  <c r="AA4105" i="34"/>
  <c r="P4107" i="34"/>
  <c r="X4107" i="34"/>
  <c r="Q4107" i="34"/>
  <c r="R4107" i="34"/>
  <c r="V4107" i="34"/>
  <c r="AA4107" i="34"/>
  <c r="P4109" i="34"/>
  <c r="X4109" i="34"/>
  <c r="Q4109" i="34"/>
  <c r="R4109" i="34"/>
  <c r="V4109" i="34"/>
  <c r="AA4109" i="34"/>
  <c r="P4111" i="34"/>
  <c r="X4111" i="34"/>
  <c r="Q4111" i="34"/>
  <c r="R4111" i="34"/>
  <c r="V4111" i="34"/>
  <c r="AA4111" i="34"/>
  <c r="P4113" i="34"/>
  <c r="X4113" i="34"/>
  <c r="Q4113" i="34"/>
  <c r="R4113" i="34"/>
  <c r="V4113" i="34"/>
  <c r="AA4113" i="34"/>
  <c r="P4115" i="34"/>
  <c r="X4115" i="34"/>
  <c r="Q4115" i="34"/>
  <c r="R4115" i="34"/>
  <c r="V4115" i="34"/>
  <c r="AA4115" i="34"/>
  <c r="P4117" i="34"/>
  <c r="X4117" i="34"/>
  <c r="Q4117" i="34"/>
  <c r="R4117" i="34"/>
  <c r="V4117" i="34"/>
  <c r="AA4117" i="34"/>
  <c r="P4119" i="34"/>
  <c r="X4119" i="34"/>
  <c r="Q4119" i="34"/>
  <c r="R4119" i="34"/>
  <c r="V4119" i="34"/>
  <c r="AA4119" i="34"/>
  <c r="P4121" i="34"/>
  <c r="X4121" i="34"/>
  <c r="Q4121" i="34"/>
  <c r="R4121" i="34"/>
  <c r="V4121" i="34"/>
  <c r="AA4121" i="34"/>
  <c r="P4123" i="34"/>
  <c r="X4123" i="34"/>
  <c r="Q4123" i="34"/>
  <c r="R4123" i="34"/>
  <c r="V4123" i="34"/>
  <c r="AA4123" i="34"/>
  <c r="P4125" i="34"/>
  <c r="X4125" i="34"/>
  <c r="Q4125" i="34"/>
  <c r="R4125" i="34"/>
  <c r="V4125" i="34"/>
  <c r="AA4125" i="34"/>
  <c r="P4127" i="34"/>
  <c r="X4127" i="34"/>
  <c r="Q4127" i="34"/>
  <c r="R4127" i="34"/>
  <c r="V4127" i="34"/>
  <c r="AA4127" i="34"/>
  <c r="AA3114" i="34"/>
  <c r="P3114" i="34"/>
  <c r="X3114" i="34"/>
  <c r="Q3114" i="34"/>
  <c r="R3114" i="34"/>
  <c r="V3114" i="34"/>
  <c r="AA3122" i="34"/>
  <c r="P3122" i="34"/>
  <c r="X3122" i="34"/>
  <c r="Q3122" i="34"/>
  <c r="R3122" i="34"/>
  <c r="V3122" i="34"/>
  <c r="AA3128" i="34"/>
  <c r="P3128" i="34"/>
  <c r="X3128" i="34"/>
  <c r="Q3128" i="34"/>
  <c r="R3128" i="34"/>
  <c r="V3128" i="34"/>
  <c r="P3364" i="34"/>
  <c r="X3364" i="34"/>
  <c r="R3364" i="34"/>
  <c r="V3364" i="34"/>
  <c r="Q3364" i="34"/>
  <c r="AA3364" i="34"/>
  <c r="P3372" i="34"/>
  <c r="X3372" i="34"/>
  <c r="R3372" i="34"/>
  <c r="V3372" i="34"/>
  <c r="Q3372" i="34"/>
  <c r="AA3372" i="34"/>
  <c r="P3380" i="34"/>
  <c r="X3380" i="34"/>
  <c r="R3380" i="34"/>
  <c r="V3380" i="34"/>
  <c r="Q3380" i="34"/>
  <c r="AA3380" i="34"/>
  <c r="P3392" i="34"/>
  <c r="X3392" i="34"/>
  <c r="R3392" i="34"/>
  <c r="V3392" i="34"/>
  <c r="Q3392" i="34"/>
  <c r="AA3392" i="34"/>
  <c r="P3400" i="34"/>
  <c r="X3400" i="34"/>
  <c r="R3400" i="34"/>
  <c r="V3400" i="34"/>
  <c r="Q3400" i="34"/>
  <c r="AA3400" i="34"/>
  <c r="A3046" i="34"/>
  <c r="AA3046" i="34"/>
  <c r="P3046" i="34"/>
  <c r="X3046" i="34"/>
  <c r="Q3046" i="34"/>
  <c r="R3046" i="34"/>
  <c r="V3046" i="34"/>
  <c r="AA3054" i="34"/>
  <c r="P3054" i="34"/>
  <c r="X3054" i="34"/>
  <c r="Q3054" i="34"/>
  <c r="R3054" i="34"/>
  <c r="V3054" i="34"/>
  <c r="AA3060" i="34"/>
  <c r="P3060" i="34"/>
  <c r="X3060" i="34"/>
  <c r="Q3060" i="34"/>
  <c r="R3060" i="34"/>
  <c r="V3060" i="34"/>
  <c r="AA3068" i="34"/>
  <c r="P3068" i="34"/>
  <c r="X3068" i="34"/>
  <c r="Q3068" i="34"/>
  <c r="R3068" i="34"/>
  <c r="V3068" i="34"/>
  <c r="AA3074" i="34"/>
  <c r="P3074" i="34"/>
  <c r="X3074" i="34"/>
  <c r="Q3074" i="34"/>
  <c r="R3074" i="34"/>
  <c r="V3074" i="34"/>
  <c r="AA3082" i="34"/>
  <c r="P3082" i="34"/>
  <c r="X3082" i="34"/>
  <c r="Q3082" i="34"/>
  <c r="R3082" i="34"/>
  <c r="V3082" i="34"/>
  <c r="AA3094" i="34"/>
  <c r="P3094" i="34"/>
  <c r="X3094" i="34"/>
  <c r="Q3094" i="34"/>
  <c r="R3094" i="34"/>
  <c r="V3094" i="34"/>
  <c r="AA3102" i="34"/>
  <c r="P3102" i="34"/>
  <c r="X3102" i="34"/>
  <c r="Q3102" i="34"/>
  <c r="R3102" i="34"/>
  <c r="V3102" i="34"/>
  <c r="AA2976" i="34"/>
  <c r="P2976" i="34"/>
  <c r="X2976" i="34"/>
  <c r="Q2976" i="34"/>
  <c r="R2976" i="34"/>
  <c r="V2976" i="34"/>
  <c r="AA2984" i="34"/>
  <c r="P2984" i="34"/>
  <c r="X2984" i="34"/>
  <c r="Q2984" i="34"/>
  <c r="R2984" i="34"/>
  <c r="V2984" i="34"/>
  <c r="AA2992" i="34"/>
  <c r="P2992" i="34"/>
  <c r="X2992" i="34"/>
  <c r="Q2992" i="34"/>
  <c r="R2992" i="34"/>
  <c r="V2992" i="34"/>
  <c r="AA3000" i="34"/>
  <c r="P3000" i="34"/>
  <c r="X3000" i="34"/>
  <c r="Q3000" i="34"/>
  <c r="R3000" i="34"/>
  <c r="V3000" i="34"/>
  <c r="AA3008" i="34"/>
  <c r="P3008" i="34"/>
  <c r="X3008" i="34"/>
  <c r="Q3008" i="34"/>
  <c r="R3008" i="34"/>
  <c r="V3008" i="34"/>
  <c r="AA3014" i="34"/>
  <c r="P3014" i="34"/>
  <c r="X3014" i="34"/>
  <c r="Q3014" i="34"/>
  <c r="R3014" i="34"/>
  <c r="V3014" i="34"/>
  <c r="AA3024" i="34"/>
  <c r="P3024" i="34"/>
  <c r="X3024" i="34"/>
  <c r="Q3024" i="34"/>
  <c r="R3024" i="34"/>
  <c r="V3024" i="34"/>
  <c r="AA3032" i="34"/>
  <c r="P3032" i="34"/>
  <c r="X3032" i="34"/>
  <c r="Q3032" i="34"/>
  <c r="R3032" i="34"/>
  <c r="V3032" i="34"/>
  <c r="AA3040" i="34"/>
  <c r="P3040" i="34"/>
  <c r="X3040" i="34"/>
  <c r="Q3040" i="34"/>
  <c r="R3040" i="34"/>
  <c r="V3040" i="34"/>
  <c r="AA2918" i="34"/>
  <c r="P2918" i="34"/>
  <c r="X2918" i="34"/>
  <c r="Q2918" i="34"/>
  <c r="R2918" i="34"/>
  <c r="V2918" i="34"/>
  <c r="AA2926" i="34"/>
  <c r="P2926" i="34"/>
  <c r="X2926" i="34"/>
  <c r="Q2926" i="34"/>
  <c r="R2926" i="34"/>
  <c r="V2926" i="34"/>
  <c r="AA2932" i="34"/>
  <c r="P2932" i="34"/>
  <c r="X2932" i="34"/>
  <c r="Q2932" i="34"/>
  <c r="R2932" i="34"/>
  <c r="V2932" i="34"/>
  <c r="AA2940" i="34"/>
  <c r="P2940" i="34"/>
  <c r="X2940" i="34"/>
  <c r="Q2940" i="34"/>
  <c r="R2940" i="34"/>
  <c r="V2940" i="34"/>
  <c r="AA2948" i="34"/>
  <c r="P2948" i="34"/>
  <c r="X2948" i="34"/>
  <c r="Q2948" i="34"/>
  <c r="R2948" i="34"/>
  <c r="V2948" i="34"/>
  <c r="AA2958" i="34"/>
  <c r="P2958" i="34"/>
  <c r="X2958" i="34"/>
  <c r="Q2958" i="34"/>
  <c r="R2958" i="34"/>
  <c r="V2958" i="34"/>
  <c r="AA2964" i="34"/>
  <c r="P2964" i="34"/>
  <c r="X2964" i="34"/>
  <c r="Q2964" i="34"/>
  <c r="R2964" i="34"/>
  <c r="V2964" i="34"/>
  <c r="AA2972" i="34"/>
  <c r="P2972" i="34"/>
  <c r="X2972" i="34"/>
  <c r="Q2972" i="34"/>
  <c r="R2972" i="34"/>
  <c r="V2972" i="34"/>
  <c r="AA2846" i="34"/>
  <c r="P2846" i="34"/>
  <c r="X2846" i="34"/>
  <c r="Q2846" i="34"/>
  <c r="R2846" i="34"/>
  <c r="V2846" i="34"/>
  <c r="AA2854" i="34"/>
  <c r="P2854" i="34"/>
  <c r="X2854" i="34"/>
  <c r="Q2854" i="34"/>
  <c r="R2854" i="34"/>
  <c r="V2854" i="34"/>
  <c r="AA2862" i="34"/>
  <c r="P2862" i="34"/>
  <c r="X2862" i="34"/>
  <c r="Q2862" i="34"/>
  <c r="R2862" i="34"/>
  <c r="V2862" i="34"/>
  <c r="AA2870" i="34"/>
  <c r="P2870" i="34"/>
  <c r="X2870" i="34"/>
  <c r="Q2870" i="34"/>
  <c r="R2870" i="34"/>
  <c r="V2870" i="34"/>
  <c r="AA2874" i="34"/>
  <c r="P2874" i="34"/>
  <c r="X2874" i="34"/>
  <c r="Q2874" i="34"/>
  <c r="R2874" i="34"/>
  <c r="V2874" i="34"/>
  <c r="AA2882" i="34"/>
  <c r="P2882" i="34"/>
  <c r="X2882" i="34"/>
  <c r="Q2882" i="34"/>
  <c r="R2882" i="34"/>
  <c r="V2882" i="34"/>
  <c r="AA2888" i="34"/>
  <c r="P2888" i="34"/>
  <c r="X2888" i="34"/>
  <c r="Q2888" i="34"/>
  <c r="R2888" i="34"/>
  <c r="V2888" i="34"/>
  <c r="AA2896" i="34"/>
  <c r="P2896" i="34"/>
  <c r="X2896" i="34"/>
  <c r="Q2896" i="34"/>
  <c r="R2896" i="34"/>
  <c r="V2896" i="34"/>
  <c r="AA2904" i="34"/>
  <c r="P2904" i="34"/>
  <c r="X2904" i="34"/>
  <c r="Q2904" i="34"/>
  <c r="R2904" i="34"/>
  <c r="V2904" i="34"/>
  <c r="Q3247" i="34"/>
  <c r="R3247" i="34"/>
  <c r="V3247" i="34"/>
  <c r="AA3247" i="34"/>
  <c r="P3247" i="34"/>
  <c r="X3247" i="34"/>
  <c r="Q3255" i="34"/>
  <c r="R3255" i="34"/>
  <c r="V3255" i="34"/>
  <c r="AA3255" i="34"/>
  <c r="P3255" i="34"/>
  <c r="X3255" i="34"/>
  <c r="Q3263" i="34"/>
  <c r="R3263" i="34"/>
  <c r="V3263" i="34"/>
  <c r="AA3263" i="34"/>
  <c r="P3263" i="34"/>
  <c r="X3263" i="34"/>
  <c r="Q3271" i="34"/>
  <c r="R3271" i="34"/>
  <c r="V3271" i="34"/>
  <c r="AA3271" i="34"/>
  <c r="P3271" i="34"/>
  <c r="X3271" i="34"/>
  <c r="Q3279" i="34"/>
  <c r="R3279" i="34"/>
  <c r="V3279" i="34"/>
  <c r="AA3279" i="34"/>
  <c r="P3279" i="34"/>
  <c r="X3279" i="34"/>
  <c r="Q3287" i="34"/>
  <c r="R3287" i="34"/>
  <c r="V3287" i="34"/>
  <c r="AA3287" i="34"/>
  <c r="P3287" i="34"/>
  <c r="X3287" i="34"/>
  <c r="A3293" i="34"/>
  <c r="Q3293" i="34"/>
  <c r="R3293" i="34"/>
  <c r="V3293" i="34"/>
  <c r="AA3293" i="34"/>
  <c r="P3293" i="34"/>
  <c r="X3293" i="34"/>
  <c r="A3297" i="34"/>
  <c r="Q3297" i="34"/>
  <c r="R3297" i="34"/>
  <c r="V3297" i="34"/>
  <c r="AA3297" i="34"/>
  <c r="P3297" i="34"/>
  <c r="X3297" i="34"/>
  <c r="A3305" i="34"/>
  <c r="Q3305" i="34"/>
  <c r="R3305" i="34"/>
  <c r="V3305" i="34"/>
  <c r="AA3305" i="34"/>
  <c r="P3305" i="34"/>
  <c r="X3305" i="34"/>
  <c r="Q3313" i="34"/>
  <c r="R3313" i="34"/>
  <c r="V3313" i="34"/>
  <c r="AA3313" i="34"/>
  <c r="P3313" i="34"/>
  <c r="X3313" i="34"/>
  <c r="Q3323" i="34"/>
  <c r="R3323" i="34"/>
  <c r="V3323" i="34"/>
  <c r="AA3323" i="34"/>
  <c r="P3323" i="34"/>
  <c r="X3323" i="34"/>
  <c r="Q3331" i="34"/>
  <c r="R3331" i="34"/>
  <c r="V3331" i="34"/>
  <c r="AA3331" i="34"/>
  <c r="P3331" i="34"/>
  <c r="X3331" i="34"/>
  <c r="Q3341" i="34"/>
  <c r="R3341" i="34"/>
  <c r="V3341" i="34"/>
  <c r="P3341" i="34"/>
  <c r="X3341" i="34"/>
  <c r="AA3341" i="34"/>
  <c r="R3347" i="34"/>
  <c r="V3347" i="34"/>
  <c r="P3347" i="34"/>
  <c r="X3347" i="34"/>
  <c r="AA3347" i="34"/>
  <c r="Q3347" i="34"/>
  <c r="R3353" i="34"/>
  <c r="V3353" i="34"/>
  <c r="P3353" i="34"/>
  <c r="X3353" i="34"/>
  <c r="AA3353" i="34"/>
  <c r="Q3353" i="34"/>
  <c r="Q3133" i="34"/>
  <c r="R3133" i="34"/>
  <c r="V3133" i="34"/>
  <c r="AA3133" i="34"/>
  <c r="P3133" i="34"/>
  <c r="X3133" i="34"/>
  <c r="Q3139" i="34"/>
  <c r="R3139" i="34"/>
  <c r="V3139" i="34"/>
  <c r="AA3139" i="34"/>
  <c r="P3139" i="34"/>
  <c r="X3139" i="34"/>
  <c r="Q3147" i="34"/>
  <c r="R3147" i="34"/>
  <c r="V3147" i="34"/>
  <c r="AA3147" i="34"/>
  <c r="P3147" i="34"/>
  <c r="X3147" i="34"/>
  <c r="Q3153" i="34"/>
  <c r="R3153" i="34"/>
  <c r="V3153" i="34"/>
  <c r="AA3153" i="34"/>
  <c r="P3153" i="34"/>
  <c r="X3153" i="34"/>
  <c r="Q3161" i="34"/>
  <c r="R3161" i="34"/>
  <c r="V3161" i="34"/>
  <c r="AA3161" i="34"/>
  <c r="P3161" i="34"/>
  <c r="X3161" i="34"/>
  <c r="Q3167" i="34"/>
  <c r="R3167" i="34"/>
  <c r="V3167" i="34"/>
  <c r="AA3167" i="34"/>
  <c r="P3167" i="34"/>
  <c r="X3167" i="34"/>
  <c r="Q3175" i="34"/>
  <c r="R3175" i="34"/>
  <c r="V3175" i="34"/>
  <c r="AA3175" i="34"/>
  <c r="P3175" i="34"/>
  <c r="X3175" i="34"/>
  <c r="Q3189" i="34"/>
  <c r="R3189" i="34"/>
  <c r="V3189" i="34"/>
  <c r="AA3189" i="34"/>
  <c r="P3189" i="34"/>
  <c r="X3189" i="34"/>
  <c r="Q3195" i="34"/>
  <c r="R3195" i="34"/>
  <c r="V3195" i="34"/>
  <c r="AA3195" i="34"/>
  <c r="P3195" i="34"/>
  <c r="X3195" i="34"/>
  <c r="Q3199" i="34"/>
  <c r="R3199" i="34"/>
  <c r="V3199" i="34"/>
  <c r="AA3199" i="34"/>
  <c r="P3199" i="34"/>
  <c r="X3199" i="34"/>
  <c r="Q3201" i="34"/>
  <c r="R3201" i="34"/>
  <c r="V3201" i="34"/>
  <c r="AA3201" i="34"/>
  <c r="P3201" i="34"/>
  <c r="X3201" i="34"/>
  <c r="Q3205" i="34"/>
  <c r="R3205" i="34"/>
  <c r="V3205" i="34"/>
  <c r="AA3205" i="34"/>
  <c r="P3205" i="34"/>
  <c r="X3205" i="34"/>
  <c r="Q3207" i="34"/>
  <c r="R3207" i="34"/>
  <c r="V3207" i="34"/>
  <c r="AA3207" i="34"/>
  <c r="P3207" i="34"/>
  <c r="X3207" i="34"/>
  <c r="Q3209" i="34"/>
  <c r="R3209" i="34"/>
  <c r="V3209" i="34"/>
  <c r="AA3209" i="34"/>
  <c r="P3209" i="34"/>
  <c r="X3209" i="34"/>
  <c r="Q3211" i="34"/>
  <c r="R3211" i="34"/>
  <c r="V3211" i="34"/>
  <c r="AA3211" i="34"/>
  <c r="P3211" i="34"/>
  <c r="X3211" i="34"/>
  <c r="Q3213" i="34"/>
  <c r="R3213" i="34"/>
  <c r="V3213" i="34"/>
  <c r="AA3213" i="34"/>
  <c r="P3213" i="34"/>
  <c r="X3213" i="34"/>
  <c r="Q3215" i="34"/>
  <c r="R3215" i="34"/>
  <c r="V3215" i="34"/>
  <c r="AA3215" i="34"/>
  <c r="P3215" i="34"/>
  <c r="X3215" i="34"/>
  <c r="Q3217" i="34"/>
  <c r="R3217" i="34"/>
  <c r="V3217" i="34"/>
  <c r="AA3217" i="34"/>
  <c r="P3217" i="34"/>
  <c r="X3217" i="34"/>
  <c r="Q3219" i="34"/>
  <c r="R3219" i="34"/>
  <c r="V3219" i="34"/>
  <c r="AA3219" i="34"/>
  <c r="P3219" i="34"/>
  <c r="X3219" i="34"/>
  <c r="Q3221" i="34"/>
  <c r="R3221" i="34"/>
  <c r="V3221" i="34"/>
  <c r="AA3221" i="34"/>
  <c r="P3221" i="34"/>
  <c r="X3221" i="34"/>
  <c r="Q3223" i="34"/>
  <c r="R3223" i="34"/>
  <c r="V3223" i="34"/>
  <c r="AA3223" i="34"/>
  <c r="P3223" i="34"/>
  <c r="X3223" i="34"/>
  <c r="Q3225" i="34"/>
  <c r="R3225" i="34"/>
  <c r="V3225" i="34"/>
  <c r="AA3225" i="34"/>
  <c r="P3225" i="34"/>
  <c r="X3225" i="34"/>
  <c r="Q3227" i="34"/>
  <c r="R3227" i="34"/>
  <c r="V3227" i="34"/>
  <c r="AA3227" i="34"/>
  <c r="P3227" i="34"/>
  <c r="X3227" i="34"/>
  <c r="Q3229" i="34"/>
  <c r="R3229" i="34"/>
  <c r="V3229" i="34"/>
  <c r="AA3229" i="34"/>
  <c r="P3229" i="34"/>
  <c r="X3229" i="34"/>
  <c r="Q3231" i="34"/>
  <c r="R3231" i="34"/>
  <c r="V3231" i="34"/>
  <c r="AA3231" i="34"/>
  <c r="P3231" i="34"/>
  <c r="X3231" i="34"/>
  <c r="Q3233" i="34"/>
  <c r="R3233" i="34"/>
  <c r="V3233" i="34"/>
  <c r="AA3233" i="34"/>
  <c r="P3233" i="34"/>
  <c r="X3233" i="34"/>
  <c r="Q3235" i="34"/>
  <c r="R3235" i="34"/>
  <c r="V3235" i="34"/>
  <c r="AA3235" i="34"/>
  <c r="P3235" i="34"/>
  <c r="X3235" i="34"/>
  <c r="Q3237" i="34"/>
  <c r="R3237" i="34"/>
  <c r="V3237" i="34"/>
  <c r="AA3237" i="34"/>
  <c r="P3237" i="34"/>
  <c r="X3237" i="34"/>
  <c r="Q3239" i="34"/>
  <c r="R3239" i="34"/>
  <c r="V3239" i="34"/>
  <c r="AA3239" i="34"/>
  <c r="P3239" i="34"/>
  <c r="X3239" i="34"/>
  <c r="Q3241" i="34"/>
  <c r="R3241" i="34"/>
  <c r="V3241" i="34"/>
  <c r="AA3241" i="34"/>
  <c r="P3241" i="34"/>
  <c r="X3241" i="34"/>
  <c r="P3821" i="34"/>
  <c r="X3821" i="34"/>
  <c r="Q3821" i="34"/>
  <c r="R3821" i="34"/>
  <c r="V3821" i="34"/>
  <c r="AA3821" i="34"/>
  <c r="P3823" i="34"/>
  <c r="X3823" i="34"/>
  <c r="Q3823" i="34"/>
  <c r="R3823" i="34"/>
  <c r="V3823" i="34"/>
  <c r="AA3823" i="34"/>
  <c r="P3825" i="34"/>
  <c r="X3825" i="34"/>
  <c r="Q3825" i="34"/>
  <c r="R3825" i="34"/>
  <c r="V3825" i="34"/>
  <c r="AA3825" i="34"/>
  <c r="P3827" i="34"/>
  <c r="X3827" i="34"/>
  <c r="Q3827" i="34"/>
  <c r="R3827" i="34"/>
  <c r="V3827" i="34"/>
  <c r="AA3827" i="34"/>
  <c r="P3793" i="34"/>
  <c r="X3793" i="34"/>
  <c r="Q3793" i="34"/>
  <c r="R3793" i="34"/>
  <c r="V3793" i="34"/>
  <c r="AA3793" i="34"/>
  <c r="P3797" i="34"/>
  <c r="X3797" i="34"/>
  <c r="Q3797" i="34"/>
  <c r="R3797" i="34"/>
  <c r="V3797" i="34"/>
  <c r="AA3797" i="34"/>
  <c r="P3799" i="34"/>
  <c r="X3799" i="34"/>
  <c r="Q3799" i="34"/>
  <c r="R3799" i="34"/>
  <c r="V3799" i="34"/>
  <c r="AA3799" i="34"/>
  <c r="P3801" i="34"/>
  <c r="X3801" i="34"/>
  <c r="Q3801" i="34"/>
  <c r="R3801" i="34"/>
  <c r="V3801" i="34"/>
  <c r="AA3801" i="34"/>
  <c r="P3803" i="34"/>
  <c r="X3803" i="34"/>
  <c r="Q3803" i="34"/>
  <c r="R3803" i="34"/>
  <c r="V3803" i="34"/>
  <c r="AA3803" i="34"/>
  <c r="P3807" i="34"/>
  <c r="X3807" i="34"/>
  <c r="Q3807" i="34"/>
  <c r="R3807" i="34"/>
  <c r="V3807" i="34"/>
  <c r="AA3807" i="34"/>
  <c r="P3809" i="34"/>
  <c r="X3809" i="34"/>
  <c r="Q3809" i="34"/>
  <c r="R3809" i="34"/>
  <c r="V3809" i="34"/>
  <c r="AA3809" i="34"/>
  <c r="P3811" i="34"/>
  <c r="X3811" i="34"/>
  <c r="Q3811" i="34"/>
  <c r="R3811" i="34"/>
  <c r="V3811" i="34"/>
  <c r="AA3811" i="34"/>
  <c r="P3813" i="34"/>
  <c r="X3813" i="34"/>
  <c r="Q3813" i="34"/>
  <c r="R3813" i="34"/>
  <c r="V3813" i="34"/>
  <c r="AA3813" i="34"/>
  <c r="P3815" i="34"/>
  <c r="X3815" i="34"/>
  <c r="Q3815" i="34"/>
  <c r="R3815" i="34"/>
  <c r="V3815" i="34"/>
  <c r="AA3815" i="34"/>
  <c r="P3817" i="34"/>
  <c r="X3817" i="34"/>
  <c r="Q3817" i="34"/>
  <c r="R3817" i="34"/>
  <c r="V3817" i="34"/>
  <c r="AA3817" i="34"/>
  <c r="P3819" i="34"/>
  <c r="X3819" i="34"/>
  <c r="Q3819" i="34"/>
  <c r="R3819" i="34"/>
  <c r="V3819" i="34"/>
  <c r="AA3819" i="34"/>
  <c r="P3625" i="34"/>
  <c r="X3625" i="34"/>
  <c r="Q3625" i="34"/>
  <c r="R3625" i="34"/>
  <c r="V3625" i="34"/>
  <c r="AA3625" i="34"/>
  <c r="P3627" i="34"/>
  <c r="X3627" i="34"/>
  <c r="Q3627" i="34"/>
  <c r="R3627" i="34"/>
  <c r="V3627" i="34"/>
  <c r="AA3627" i="34"/>
  <c r="P3629" i="34"/>
  <c r="X3629" i="34"/>
  <c r="Q3629" i="34"/>
  <c r="R3629" i="34"/>
  <c r="V3629" i="34"/>
  <c r="AA3629" i="34"/>
  <c r="P3631" i="34"/>
  <c r="X3631" i="34"/>
  <c r="Q3631" i="34"/>
  <c r="R3631" i="34"/>
  <c r="V3631" i="34"/>
  <c r="AA3631" i="34"/>
  <c r="P3633" i="34"/>
  <c r="X3633" i="34"/>
  <c r="Q3633" i="34"/>
  <c r="R3633" i="34"/>
  <c r="V3633" i="34"/>
  <c r="AA3633" i="34"/>
  <c r="P3635" i="34"/>
  <c r="X3635" i="34"/>
  <c r="Q3635" i="34"/>
  <c r="R3635" i="34"/>
  <c r="V3635" i="34"/>
  <c r="AA3635" i="34"/>
  <c r="P3637" i="34"/>
  <c r="X3637" i="34"/>
  <c r="Q3637" i="34"/>
  <c r="R3637" i="34"/>
  <c r="V3637" i="34"/>
  <c r="AA3637" i="34"/>
  <c r="P3639" i="34"/>
  <c r="X3639" i="34"/>
  <c r="Q3639" i="34"/>
  <c r="R3639" i="34"/>
  <c r="V3639" i="34"/>
  <c r="AA3639" i="34"/>
  <c r="P3641" i="34"/>
  <c r="X3641" i="34"/>
  <c r="Q3641" i="34"/>
  <c r="R3641" i="34"/>
  <c r="V3641" i="34"/>
  <c r="AA3641" i="34"/>
  <c r="P3643" i="34"/>
  <c r="X3643" i="34"/>
  <c r="Q3643" i="34"/>
  <c r="R3643" i="34"/>
  <c r="V3643" i="34"/>
  <c r="AA3643" i="34"/>
  <c r="P3645" i="34"/>
  <c r="X3645" i="34"/>
  <c r="Q3645" i="34"/>
  <c r="R3645" i="34"/>
  <c r="V3645" i="34"/>
  <c r="AA3645" i="34"/>
  <c r="P3647" i="34"/>
  <c r="X3647" i="34"/>
  <c r="Q3647" i="34"/>
  <c r="R3647" i="34"/>
  <c r="V3647" i="34"/>
  <c r="AA3647" i="34"/>
  <c r="P3649" i="34"/>
  <c r="X3649" i="34"/>
  <c r="Q3649" i="34"/>
  <c r="R3649" i="34"/>
  <c r="V3649" i="34"/>
  <c r="AA3649" i="34"/>
  <c r="P3651" i="34"/>
  <c r="X3651" i="34"/>
  <c r="Q3651" i="34"/>
  <c r="R3651" i="34"/>
  <c r="V3651" i="34"/>
  <c r="AA3651" i="34"/>
  <c r="P3653" i="34"/>
  <c r="X3653" i="34"/>
  <c r="Q3653" i="34"/>
  <c r="R3653" i="34"/>
  <c r="V3653" i="34"/>
  <c r="AA3653" i="34"/>
  <c r="P3655" i="34"/>
  <c r="X3655" i="34"/>
  <c r="Q3655" i="34"/>
  <c r="R3655" i="34"/>
  <c r="V3655" i="34"/>
  <c r="AA3655" i="34"/>
  <c r="P3657" i="34"/>
  <c r="X3657" i="34"/>
  <c r="Q3657" i="34"/>
  <c r="R3657" i="34"/>
  <c r="V3657" i="34"/>
  <c r="AA3657" i="34"/>
  <c r="P3659" i="34"/>
  <c r="X3659" i="34"/>
  <c r="Q3659" i="34"/>
  <c r="R3659" i="34"/>
  <c r="V3659" i="34"/>
  <c r="AA3659" i="34"/>
  <c r="P3661" i="34"/>
  <c r="X3661" i="34"/>
  <c r="Q3661" i="34"/>
  <c r="R3661" i="34"/>
  <c r="V3661" i="34"/>
  <c r="AA3661" i="34"/>
  <c r="P3663" i="34"/>
  <c r="X3663" i="34"/>
  <c r="Q3663" i="34"/>
  <c r="R3663" i="34"/>
  <c r="V3663" i="34"/>
  <c r="AA3663" i="34"/>
  <c r="P3665" i="34"/>
  <c r="X3665" i="34"/>
  <c r="Q3665" i="34"/>
  <c r="R3665" i="34"/>
  <c r="V3665" i="34"/>
  <c r="AA3665" i="34"/>
  <c r="P3667" i="34"/>
  <c r="X3667" i="34"/>
  <c r="Q3667" i="34"/>
  <c r="R3667" i="34"/>
  <c r="V3667" i="34"/>
  <c r="AA3667" i="34"/>
  <c r="P3669" i="34"/>
  <c r="X3669" i="34"/>
  <c r="Q3669" i="34"/>
  <c r="R3669" i="34"/>
  <c r="V3669" i="34"/>
  <c r="AA3669" i="34"/>
  <c r="P3671" i="34"/>
  <c r="X3671" i="34"/>
  <c r="Q3671" i="34"/>
  <c r="R3671" i="34"/>
  <c r="V3671" i="34"/>
  <c r="AA3671" i="34"/>
  <c r="P3673" i="34"/>
  <c r="X3673" i="34"/>
  <c r="Q3673" i="34"/>
  <c r="R3673" i="34"/>
  <c r="V3673" i="34"/>
  <c r="AA3673" i="34"/>
  <c r="P3675" i="34"/>
  <c r="X3675" i="34"/>
  <c r="Q3675" i="34"/>
  <c r="R3675" i="34"/>
  <c r="V3675" i="34"/>
  <c r="AA3675" i="34"/>
  <c r="P3677" i="34"/>
  <c r="X3677" i="34"/>
  <c r="Q3677" i="34"/>
  <c r="R3677" i="34"/>
  <c r="V3677" i="34"/>
  <c r="AA3677" i="34"/>
  <c r="P3679" i="34"/>
  <c r="X3679" i="34"/>
  <c r="Q3679" i="34"/>
  <c r="R3679" i="34"/>
  <c r="V3679" i="34"/>
  <c r="AA3679" i="34"/>
  <c r="P3681" i="34"/>
  <c r="X3681" i="34"/>
  <c r="Q3681" i="34"/>
  <c r="R3681" i="34"/>
  <c r="V3681" i="34"/>
  <c r="AA3681" i="34"/>
  <c r="P3683" i="34"/>
  <c r="X3683" i="34"/>
  <c r="Q3683" i="34"/>
  <c r="R3683" i="34"/>
  <c r="V3683" i="34"/>
  <c r="AA3683" i="34"/>
  <c r="P3685" i="34"/>
  <c r="X3685" i="34"/>
  <c r="Q3685" i="34"/>
  <c r="R3685" i="34"/>
  <c r="V3685" i="34"/>
  <c r="AA3685" i="34"/>
  <c r="P3687" i="34"/>
  <c r="X3687" i="34"/>
  <c r="Q3687" i="34"/>
  <c r="R3687" i="34"/>
  <c r="V3687" i="34"/>
  <c r="AA3687" i="34"/>
  <c r="P3689" i="34"/>
  <c r="X3689" i="34"/>
  <c r="Q3689" i="34"/>
  <c r="R3689" i="34"/>
  <c r="V3689" i="34"/>
  <c r="AA3689" i="34"/>
  <c r="P3691" i="34"/>
  <c r="X3691" i="34"/>
  <c r="Q3691" i="34"/>
  <c r="R3691" i="34"/>
  <c r="V3691" i="34"/>
  <c r="AA3691" i="34"/>
  <c r="P3693" i="34"/>
  <c r="X3693" i="34"/>
  <c r="Q3693" i="34"/>
  <c r="R3693" i="34"/>
  <c r="V3693" i="34"/>
  <c r="AA3693" i="34"/>
  <c r="P3695" i="34"/>
  <c r="X3695" i="34"/>
  <c r="Q3695" i="34"/>
  <c r="R3695" i="34"/>
  <c r="V3695" i="34"/>
  <c r="AA3695" i="34"/>
  <c r="P3697" i="34"/>
  <c r="X3697" i="34"/>
  <c r="Q3697" i="34"/>
  <c r="R3697" i="34"/>
  <c r="V3697" i="34"/>
  <c r="AA3697" i="34"/>
  <c r="P3699" i="34"/>
  <c r="X3699" i="34"/>
  <c r="Q3699" i="34"/>
  <c r="R3699" i="34"/>
  <c r="V3699" i="34"/>
  <c r="AA3699" i="34"/>
  <c r="P3701" i="34"/>
  <c r="X3701" i="34"/>
  <c r="Q3701" i="34"/>
  <c r="R3701" i="34"/>
  <c r="V3701" i="34"/>
  <c r="AA3701" i="34"/>
  <c r="P3703" i="34"/>
  <c r="X3703" i="34"/>
  <c r="Q3703" i="34"/>
  <c r="R3703" i="34"/>
  <c r="V3703" i="34"/>
  <c r="AA3703" i="34"/>
  <c r="P3705" i="34"/>
  <c r="X3705" i="34"/>
  <c r="Q3705" i="34"/>
  <c r="R3705" i="34"/>
  <c r="V3705" i="34"/>
  <c r="AA3705" i="34"/>
  <c r="P3707" i="34"/>
  <c r="X3707" i="34"/>
  <c r="Q3707" i="34"/>
  <c r="R3707" i="34"/>
  <c r="V3707" i="34"/>
  <c r="AA3707" i="34"/>
  <c r="P3709" i="34"/>
  <c r="X3709" i="34"/>
  <c r="Q3709" i="34"/>
  <c r="R3709" i="34"/>
  <c r="V3709" i="34"/>
  <c r="AA3709" i="34"/>
  <c r="P3711" i="34"/>
  <c r="X3711" i="34"/>
  <c r="Q3711" i="34"/>
  <c r="R3711" i="34"/>
  <c r="V3711" i="34"/>
  <c r="AA3711" i="34"/>
  <c r="P3713" i="34"/>
  <c r="X3713" i="34"/>
  <c r="Q3713" i="34"/>
  <c r="R3713" i="34"/>
  <c r="V3713" i="34"/>
  <c r="AA3713" i="34"/>
  <c r="P3715" i="34"/>
  <c r="X3715" i="34"/>
  <c r="Q3715" i="34"/>
  <c r="R3715" i="34"/>
  <c r="V3715" i="34"/>
  <c r="AA3715" i="34"/>
  <c r="P3717" i="34"/>
  <c r="X3717" i="34"/>
  <c r="Q3717" i="34"/>
  <c r="R3717" i="34"/>
  <c r="V3717" i="34"/>
  <c r="AA3717" i="34"/>
  <c r="P3719" i="34"/>
  <c r="X3719" i="34"/>
  <c r="Q3719" i="34"/>
  <c r="R3719" i="34"/>
  <c r="V3719" i="34"/>
  <c r="AA3719" i="34"/>
  <c r="P3721" i="34"/>
  <c r="X3721" i="34"/>
  <c r="Q3721" i="34"/>
  <c r="R3721" i="34"/>
  <c r="V3721" i="34"/>
  <c r="AA3721" i="34"/>
  <c r="P3723" i="34"/>
  <c r="X3723" i="34"/>
  <c r="Q3723" i="34"/>
  <c r="R3723" i="34"/>
  <c r="V3723" i="34"/>
  <c r="AA3723" i="34"/>
  <c r="P3725" i="34"/>
  <c r="X3725" i="34"/>
  <c r="Q3725" i="34"/>
  <c r="R3725" i="34"/>
  <c r="V3725" i="34"/>
  <c r="AA3725" i="34"/>
  <c r="P3727" i="34"/>
  <c r="X3727" i="34"/>
  <c r="Q3727" i="34"/>
  <c r="R3727" i="34"/>
  <c r="V3727" i="34"/>
  <c r="AA3727" i="34"/>
  <c r="P3729" i="34"/>
  <c r="X3729" i="34"/>
  <c r="Q3729" i="34"/>
  <c r="R3729" i="34"/>
  <c r="V3729" i="34"/>
  <c r="AA3729" i="34"/>
  <c r="P3731" i="34"/>
  <c r="X3731" i="34"/>
  <c r="Q3731" i="34"/>
  <c r="R3731" i="34"/>
  <c r="V3731" i="34"/>
  <c r="AA3731" i="34"/>
  <c r="A3733" i="34"/>
  <c r="P3733" i="34"/>
  <c r="X3733" i="34"/>
  <c r="Q3733" i="34"/>
  <c r="R3733" i="34"/>
  <c r="V3733" i="34"/>
  <c r="AA3733" i="34"/>
  <c r="A3735" i="34"/>
  <c r="P3735" i="34"/>
  <c r="X3735" i="34"/>
  <c r="Q3735" i="34"/>
  <c r="R3735" i="34"/>
  <c r="V3735" i="34"/>
  <c r="AA3735" i="34"/>
  <c r="A3737" i="34"/>
  <c r="P3737" i="34"/>
  <c r="X3737" i="34"/>
  <c r="Q3737" i="34"/>
  <c r="R3737" i="34"/>
  <c r="V3737" i="34"/>
  <c r="AA3737" i="34"/>
  <c r="P3739" i="34"/>
  <c r="X3739" i="34"/>
  <c r="Q3739" i="34"/>
  <c r="R3739" i="34"/>
  <c r="V3739" i="34"/>
  <c r="AA3739" i="34"/>
  <c r="P3741" i="34"/>
  <c r="X3741" i="34"/>
  <c r="Q3741" i="34"/>
  <c r="R3741" i="34"/>
  <c r="V3741" i="34"/>
  <c r="AA3741" i="34"/>
  <c r="P3743" i="34"/>
  <c r="X3743" i="34"/>
  <c r="Q3743" i="34"/>
  <c r="R3743" i="34"/>
  <c r="V3743" i="34"/>
  <c r="AA3743" i="34"/>
  <c r="P3745" i="34"/>
  <c r="X3745" i="34"/>
  <c r="Q3745" i="34"/>
  <c r="R3745" i="34"/>
  <c r="V3745" i="34"/>
  <c r="AA3745" i="34"/>
  <c r="P3747" i="34"/>
  <c r="X3747" i="34"/>
  <c r="Q3747" i="34"/>
  <c r="R3747" i="34"/>
  <c r="V3747" i="34"/>
  <c r="AA3747" i="34"/>
  <c r="P3749" i="34"/>
  <c r="X3749" i="34"/>
  <c r="Q3749" i="34"/>
  <c r="R3749" i="34"/>
  <c r="V3749" i="34"/>
  <c r="AA3749" i="34"/>
  <c r="P3751" i="34"/>
  <c r="X3751" i="34"/>
  <c r="Q3751" i="34"/>
  <c r="R3751" i="34"/>
  <c r="V3751" i="34"/>
  <c r="AA3751" i="34"/>
  <c r="P3753" i="34"/>
  <c r="X3753" i="34"/>
  <c r="Q3753" i="34"/>
  <c r="R3753" i="34"/>
  <c r="V3753" i="34"/>
  <c r="AA3753" i="34"/>
  <c r="P3755" i="34"/>
  <c r="X3755" i="34"/>
  <c r="Q3755" i="34"/>
  <c r="R3755" i="34"/>
  <c r="V3755" i="34"/>
  <c r="AA3755" i="34"/>
  <c r="P3757" i="34"/>
  <c r="X3757" i="34"/>
  <c r="Q3757" i="34"/>
  <c r="R3757" i="34"/>
  <c r="V3757" i="34"/>
  <c r="AA3757" i="34"/>
  <c r="P3759" i="34"/>
  <c r="X3759" i="34"/>
  <c r="Q3759" i="34"/>
  <c r="R3759" i="34"/>
  <c r="V3759" i="34"/>
  <c r="AA3759" i="34"/>
  <c r="P3761" i="34"/>
  <c r="X3761" i="34"/>
  <c r="Q3761" i="34"/>
  <c r="R3761" i="34"/>
  <c r="V3761" i="34"/>
  <c r="AA3761" i="34"/>
  <c r="P3763" i="34"/>
  <c r="X3763" i="34"/>
  <c r="Q3763" i="34"/>
  <c r="R3763" i="34"/>
  <c r="V3763" i="34"/>
  <c r="AA3763" i="34"/>
  <c r="P3765" i="34"/>
  <c r="X3765" i="34"/>
  <c r="Q3765" i="34"/>
  <c r="R3765" i="34"/>
  <c r="V3765" i="34"/>
  <c r="AA3765" i="34"/>
  <c r="P3767" i="34"/>
  <c r="X3767" i="34"/>
  <c r="Q3767" i="34"/>
  <c r="R3767" i="34"/>
  <c r="V3767" i="34"/>
  <c r="AA3767" i="34"/>
  <c r="P3769" i="34"/>
  <c r="X3769" i="34"/>
  <c r="Q3769" i="34"/>
  <c r="R3769" i="34"/>
  <c r="V3769" i="34"/>
  <c r="AA3769" i="34"/>
  <c r="P3771" i="34"/>
  <c r="X3771" i="34"/>
  <c r="Q3771" i="34"/>
  <c r="R3771" i="34"/>
  <c r="V3771" i="34"/>
  <c r="AA3771" i="34"/>
  <c r="P3773" i="34"/>
  <c r="X3773" i="34"/>
  <c r="Q3773" i="34"/>
  <c r="R3773" i="34"/>
  <c r="V3773" i="34"/>
  <c r="AA3773" i="34"/>
  <c r="P3775" i="34"/>
  <c r="X3775" i="34"/>
  <c r="Q3775" i="34"/>
  <c r="R3775" i="34"/>
  <c r="V3775" i="34"/>
  <c r="AA3775" i="34"/>
  <c r="P3777" i="34"/>
  <c r="X3777" i="34"/>
  <c r="Q3777" i="34"/>
  <c r="R3777" i="34"/>
  <c r="V3777" i="34"/>
  <c r="AA3777" i="34"/>
  <c r="P3779" i="34"/>
  <c r="X3779" i="34"/>
  <c r="Q3779" i="34"/>
  <c r="R3779" i="34"/>
  <c r="V3779" i="34"/>
  <c r="AA3779" i="34"/>
  <c r="P3781" i="34"/>
  <c r="X3781" i="34"/>
  <c r="Q3781" i="34"/>
  <c r="R3781" i="34"/>
  <c r="V3781" i="34"/>
  <c r="AA3781" i="34"/>
  <c r="P3783" i="34"/>
  <c r="X3783" i="34"/>
  <c r="Q3783" i="34"/>
  <c r="R3783" i="34"/>
  <c r="V3783" i="34"/>
  <c r="AA3783" i="34"/>
  <c r="P3785" i="34"/>
  <c r="X3785" i="34"/>
  <c r="Q3785" i="34"/>
  <c r="R3785" i="34"/>
  <c r="V3785" i="34"/>
  <c r="AA3785" i="34"/>
  <c r="P3787" i="34"/>
  <c r="X3787" i="34"/>
  <c r="Q3787" i="34"/>
  <c r="R3787" i="34"/>
  <c r="V3787" i="34"/>
  <c r="AA3787" i="34"/>
  <c r="P3789" i="34"/>
  <c r="X3789" i="34"/>
  <c r="Q3789" i="34"/>
  <c r="R3789" i="34"/>
  <c r="V3789" i="34"/>
  <c r="AA3789" i="34"/>
  <c r="P3791" i="34"/>
  <c r="X3791" i="34"/>
  <c r="Q3791" i="34"/>
  <c r="R3791" i="34"/>
  <c r="V3791" i="34"/>
  <c r="AA3791" i="34"/>
  <c r="P3457" i="34"/>
  <c r="X3457" i="34"/>
  <c r="Q3457" i="34"/>
  <c r="R3457" i="34"/>
  <c r="V3457" i="34"/>
  <c r="AA3457" i="34"/>
  <c r="P3461" i="34"/>
  <c r="X3461" i="34"/>
  <c r="Q3461" i="34"/>
  <c r="R3461" i="34"/>
  <c r="V3461" i="34"/>
  <c r="AA3461" i="34"/>
  <c r="P3465" i="34"/>
  <c r="X3465" i="34"/>
  <c r="Q3465" i="34"/>
  <c r="R3465" i="34"/>
  <c r="V3465" i="34"/>
  <c r="AA3465" i="34"/>
  <c r="AA3116" i="34"/>
  <c r="P3116" i="34"/>
  <c r="X3116" i="34"/>
  <c r="Q3116" i="34"/>
  <c r="R3116" i="34"/>
  <c r="V3116" i="34"/>
  <c r="AA3124" i="34"/>
  <c r="P3124" i="34"/>
  <c r="X3124" i="34"/>
  <c r="Q3124" i="34"/>
  <c r="R3124" i="34"/>
  <c r="V3124" i="34"/>
  <c r="P3360" i="34"/>
  <c r="X3360" i="34"/>
  <c r="R3360" i="34"/>
  <c r="V3360" i="34"/>
  <c r="Q3360" i="34"/>
  <c r="AA3360" i="34"/>
  <c r="P3368" i="34"/>
  <c r="X3368" i="34"/>
  <c r="R3368" i="34"/>
  <c r="V3368" i="34"/>
  <c r="Q3368" i="34"/>
  <c r="AA3368" i="34"/>
  <c r="P3376" i="34"/>
  <c r="X3376" i="34"/>
  <c r="R3376" i="34"/>
  <c r="V3376" i="34"/>
  <c r="Q3376" i="34"/>
  <c r="AA3376" i="34"/>
  <c r="P3384" i="34"/>
  <c r="X3384" i="34"/>
  <c r="R3384" i="34"/>
  <c r="V3384" i="34"/>
  <c r="Q3384" i="34"/>
  <c r="AA3384" i="34"/>
  <c r="P3390" i="34"/>
  <c r="X3390" i="34"/>
  <c r="R3390" i="34"/>
  <c r="V3390" i="34"/>
  <c r="Q3390" i="34"/>
  <c r="AA3390" i="34"/>
  <c r="P3396" i="34"/>
  <c r="X3396" i="34"/>
  <c r="R3396" i="34"/>
  <c r="V3396" i="34"/>
  <c r="Q3396" i="34"/>
  <c r="AA3396" i="34"/>
  <c r="AA3042" i="34"/>
  <c r="P3042" i="34"/>
  <c r="X3042" i="34"/>
  <c r="Q3042" i="34"/>
  <c r="R3042" i="34"/>
  <c r="V3042" i="34"/>
  <c r="A3050" i="34"/>
  <c r="AA3050" i="34"/>
  <c r="P3050" i="34"/>
  <c r="X3050" i="34"/>
  <c r="Q3050" i="34"/>
  <c r="R3050" i="34"/>
  <c r="V3050" i="34"/>
  <c r="AA3058" i="34"/>
  <c r="P3058" i="34"/>
  <c r="X3058" i="34"/>
  <c r="Q3058" i="34"/>
  <c r="R3058" i="34"/>
  <c r="V3058" i="34"/>
  <c r="AA3066" i="34"/>
  <c r="P3066" i="34"/>
  <c r="X3066" i="34"/>
  <c r="Q3066" i="34"/>
  <c r="R3066" i="34"/>
  <c r="V3066" i="34"/>
  <c r="AA3080" i="34"/>
  <c r="P3080" i="34"/>
  <c r="X3080" i="34"/>
  <c r="Q3080" i="34"/>
  <c r="R3080" i="34"/>
  <c r="V3080" i="34"/>
  <c r="AA3088" i="34"/>
  <c r="P3088" i="34"/>
  <c r="X3088" i="34"/>
  <c r="Q3088" i="34"/>
  <c r="R3088" i="34"/>
  <c r="V3088" i="34"/>
  <c r="AA3096" i="34"/>
  <c r="P3096" i="34"/>
  <c r="X3096" i="34"/>
  <c r="Q3096" i="34"/>
  <c r="R3096" i="34"/>
  <c r="V3096" i="34"/>
  <c r="AA3104" i="34"/>
  <c r="P3104" i="34"/>
  <c r="X3104" i="34"/>
  <c r="Q3104" i="34"/>
  <c r="R3104" i="34"/>
  <c r="V3104" i="34"/>
  <c r="AA2978" i="34"/>
  <c r="P2978" i="34"/>
  <c r="X2978" i="34"/>
  <c r="Q2978" i="34"/>
  <c r="R2978" i="34"/>
  <c r="V2978" i="34"/>
  <c r="AA2986" i="34"/>
  <c r="P2986" i="34"/>
  <c r="X2986" i="34"/>
  <c r="Q2986" i="34"/>
  <c r="R2986" i="34"/>
  <c r="V2986" i="34"/>
  <c r="AA2994" i="34"/>
  <c r="P2994" i="34"/>
  <c r="X2994" i="34"/>
  <c r="Q2994" i="34"/>
  <c r="R2994" i="34"/>
  <c r="V2994" i="34"/>
  <c r="AA3002" i="34"/>
  <c r="P3002" i="34"/>
  <c r="X3002" i="34"/>
  <c r="Q3002" i="34"/>
  <c r="R3002" i="34"/>
  <c r="V3002" i="34"/>
  <c r="AA3010" i="34"/>
  <c r="P3010" i="34"/>
  <c r="X3010" i="34"/>
  <c r="Q3010" i="34"/>
  <c r="R3010" i="34"/>
  <c r="V3010" i="34"/>
  <c r="AA3018" i="34"/>
  <c r="P3018" i="34"/>
  <c r="X3018" i="34"/>
  <c r="Q3018" i="34"/>
  <c r="R3018" i="34"/>
  <c r="V3018" i="34"/>
  <c r="AA3026" i="34"/>
  <c r="P3026" i="34"/>
  <c r="X3026" i="34"/>
  <c r="Q3026" i="34"/>
  <c r="R3026" i="34"/>
  <c r="V3026" i="34"/>
  <c r="AA3034" i="34"/>
  <c r="P3034" i="34"/>
  <c r="X3034" i="34"/>
  <c r="Q3034" i="34"/>
  <c r="R3034" i="34"/>
  <c r="V3034" i="34"/>
  <c r="AA2908" i="34"/>
  <c r="P2908" i="34"/>
  <c r="X2908" i="34"/>
  <c r="Q2908" i="34"/>
  <c r="R2908" i="34"/>
  <c r="V2908" i="34"/>
  <c r="AA2916" i="34"/>
  <c r="P2916" i="34"/>
  <c r="X2916" i="34"/>
  <c r="Q2916" i="34"/>
  <c r="R2916" i="34"/>
  <c r="V2916" i="34"/>
  <c r="AA2924" i="34"/>
  <c r="P2924" i="34"/>
  <c r="X2924" i="34"/>
  <c r="Q2924" i="34"/>
  <c r="R2924" i="34"/>
  <c r="V2924" i="34"/>
  <c r="AA2934" i="34"/>
  <c r="P2934" i="34"/>
  <c r="X2934" i="34"/>
  <c r="Q2934" i="34"/>
  <c r="R2934" i="34"/>
  <c r="V2934" i="34"/>
  <c r="AA2942" i="34"/>
  <c r="P2942" i="34"/>
  <c r="X2942" i="34"/>
  <c r="Q2942" i="34"/>
  <c r="R2942" i="34"/>
  <c r="V2942" i="34"/>
  <c r="AA2950" i="34"/>
  <c r="P2950" i="34"/>
  <c r="X2950" i="34"/>
  <c r="Q2950" i="34"/>
  <c r="R2950" i="34"/>
  <c r="V2950" i="34"/>
  <c r="AA2956" i="34"/>
  <c r="P2956" i="34"/>
  <c r="X2956" i="34"/>
  <c r="Q2956" i="34"/>
  <c r="R2956" i="34"/>
  <c r="V2956" i="34"/>
  <c r="AA2966" i="34"/>
  <c r="P2966" i="34"/>
  <c r="X2966" i="34"/>
  <c r="Q2966" i="34"/>
  <c r="R2966" i="34"/>
  <c r="V2966" i="34"/>
  <c r="AA2974" i="34"/>
  <c r="P2974" i="34"/>
  <c r="X2974" i="34"/>
  <c r="Q2974" i="34"/>
  <c r="R2974" i="34"/>
  <c r="V2974" i="34"/>
  <c r="AA2848" i="34"/>
  <c r="P2848" i="34"/>
  <c r="X2848" i="34"/>
  <c r="Q2848" i="34"/>
  <c r="R2848" i="34"/>
  <c r="V2848" i="34"/>
  <c r="AA2856" i="34"/>
  <c r="P2856" i="34"/>
  <c r="X2856" i="34"/>
  <c r="Q2856" i="34"/>
  <c r="R2856" i="34"/>
  <c r="V2856" i="34"/>
  <c r="AA2864" i="34"/>
  <c r="P2864" i="34"/>
  <c r="X2864" i="34"/>
  <c r="Q2864" i="34"/>
  <c r="R2864" i="34"/>
  <c r="V2864" i="34"/>
  <c r="AA2872" i="34"/>
  <c r="P2872" i="34"/>
  <c r="X2872" i="34"/>
  <c r="Q2872" i="34"/>
  <c r="R2872" i="34"/>
  <c r="V2872" i="34"/>
  <c r="AA2880" i="34"/>
  <c r="P2880" i="34"/>
  <c r="X2880" i="34"/>
  <c r="Q2880" i="34"/>
  <c r="R2880" i="34"/>
  <c r="V2880" i="34"/>
  <c r="AA2890" i="34"/>
  <c r="P2890" i="34"/>
  <c r="X2890" i="34"/>
  <c r="Q2890" i="34"/>
  <c r="R2890" i="34"/>
  <c r="V2890" i="34"/>
  <c r="AA2898" i="34"/>
  <c r="P2898" i="34"/>
  <c r="X2898" i="34"/>
  <c r="Q2898" i="34"/>
  <c r="R2898" i="34"/>
  <c r="V2898" i="34"/>
  <c r="AA2906" i="34"/>
  <c r="P2906" i="34"/>
  <c r="X2906" i="34"/>
  <c r="Q2906" i="34"/>
  <c r="R2906" i="34"/>
  <c r="V2906" i="34"/>
  <c r="Q3249" i="34"/>
  <c r="R3249" i="34"/>
  <c r="V3249" i="34"/>
  <c r="AA3249" i="34"/>
  <c r="P3249" i="34"/>
  <c r="X3249" i="34"/>
  <c r="Q3257" i="34"/>
  <c r="R3257" i="34"/>
  <c r="V3257" i="34"/>
  <c r="AA3257" i="34"/>
  <c r="P3257" i="34"/>
  <c r="X3257" i="34"/>
  <c r="Q3265" i="34"/>
  <c r="R3265" i="34"/>
  <c r="V3265" i="34"/>
  <c r="AA3265" i="34"/>
  <c r="P3265" i="34"/>
  <c r="X3265" i="34"/>
  <c r="Q3275" i="34"/>
  <c r="R3275" i="34"/>
  <c r="V3275" i="34"/>
  <c r="AA3275" i="34"/>
  <c r="P3275" i="34"/>
  <c r="X3275" i="34"/>
  <c r="Q3283" i="34"/>
  <c r="R3283" i="34"/>
  <c r="V3283" i="34"/>
  <c r="AA3283" i="34"/>
  <c r="P3283" i="34"/>
  <c r="X3283" i="34"/>
  <c r="Q3291" i="34"/>
  <c r="R3291" i="34"/>
  <c r="V3291" i="34"/>
  <c r="AA3291" i="34"/>
  <c r="P3291" i="34"/>
  <c r="X3291" i="34"/>
  <c r="A3301" i="34"/>
  <c r="Q3301" i="34"/>
  <c r="R3301" i="34"/>
  <c r="V3301" i="34"/>
  <c r="AA3301" i="34"/>
  <c r="P3301" i="34"/>
  <c r="X3301" i="34"/>
  <c r="Q3309" i="34"/>
  <c r="R3309" i="34"/>
  <c r="V3309" i="34"/>
  <c r="AA3309" i="34"/>
  <c r="P3309" i="34"/>
  <c r="X3309" i="34"/>
  <c r="Q3317" i="34"/>
  <c r="R3317" i="34"/>
  <c r="V3317" i="34"/>
  <c r="AA3317" i="34"/>
  <c r="P3317" i="34"/>
  <c r="X3317" i="34"/>
  <c r="Q3325" i="34"/>
  <c r="R3325" i="34"/>
  <c r="V3325" i="34"/>
  <c r="AA3325" i="34"/>
  <c r="P3325" i="34"/>
  <c r="X3325" i="34"/>
  <c r="Q3335" i="34"/>
  <c r="R3335" i="34"/>
  <c r="V3335" i="34"/>
  <c r="AA3335" i="34"/>
  <c r="P3335" i="34"/>
  <c r="X3335" i="34"/>
  <c r="Q3129" i="34"/>
  <c r="R3129" i="34"/>
  <c r="V3129" i="34"/>
  <c r="AA3129" i="34"/>
  <c r="P3129" i="34"/>
  <c r="X3129" i="34"/>
  <c r="Q3193" i="34"/>
  <c r="R3193" i="34"/>
  <c r="V3193" i="34"/>
  <c r="AA3193" i="34"/>
  <c r="P3193" i="34"/>
  <c r="X3193" i="34"/>
  <c r="P3795" i="34"/>
  <c r="X3795" i="34"/>
  <c r="Q3795" i="34"/>
  <c r="R3795" i="34"/>
  <c r="V3795" i="34"/>
  <c r="AA3795" i="34"/>
  <c r="R3458" i="34"/>
  <c r="V3458" i="34"/>
  <c r="AA3458" i="34"/>
  <c r="P3458" i="34"/>
  <c r="X3458" i="34"/>
  <c r="Q3458" i="34"/>
  <c r="R3462" i="34"/>
  <c r="V3462" i="34"/>
  <c r="AA3462" i="34"/>
  <c r="P3462" i="34"/>
  <c r="X3462" i="34"/>
  <c r="Q3462" i="34"/>
  <c r="R3466" i="34"/>
  <c r="V3466" i="34"/>
  <c r="AA3466" i="34"/>
  <c r="P3466" i="34"/>
  <c r="X3466" i="34"/>
  <c r="Q3466" i="34"/>
  <c r="P3469" i="34"/>
  <c r="X3469" i="34"/>
  <c r="Q3469" i="34"/>
  <c r="R3469" i="34"/>
  <c r="V3469" i="34"/>
  <c r="AA3469" i="34"/>
  <c r="P3471" i="34"/>
  <c r="X3471" i="34"/>
  <c r="Q3471" i="34"/>
  <c r="R3471" i="34"/>
  <c r="V3471" i="34"/>
  <c r="AA3471" i="34"/>
  <c r="P3473" i="34"/>
  <c r="X3473" i="34"/>
  <c r="Q3473" i="34"/>
  <c r="R3473" i="34"/>
  <c r="V3473" i="34"/>
  <c r="AA3473" i="34"/>
  <c r="P3475" i="34"/>
  <c r="X3475" i="34"/>
  <c r="Q3475" i="34"/>
  <c r="R3475" i="34"/>
  <c r="V3475" i="34"/>
  <c r="AA3475" i="34"/>
  <c r="P3477" i="34"/>
  <c r="X3477" i="34"/>
  <c r="Q3477" i="34"/>
  <c r="R3477" i="34"/>
  <c r="V3477" i="34"/>
  <c r="AA3477" i="34"/>
  <c r="P3479" i="34"/>
  <c r="X3479" i="34"/>
  <c r="Q3479" i="34"/>
  <c r="R3479" i="34"/>
  <c r="V3479" i="34"/>
  <c r="AA3479" i="34"/>
  <c r="P3481" i="34"/>
  <c r="X3481" i="34"/>
  <c r="Q3481" i="34"/>
  <c r="R3481" i="34"/>
  <c r="V3481" i="34"/>
  <c r="AA3481" i="34"/>
  <c r="P3483" i="34"/>
  <c r="X3483" i="34"/>
  <c r="Q3483" i="34"/>
  <c r="R3483" i="34"/>
  <c r="V3483" i="34"/>
  <c r="AA3483" i="34"/>
  <c r="P3485" i="34"/>
  <c r="X3485" i="34"/>
  <c r="Q3485" i="34"/>
  <c r="R3485" i="34"/>
  <c r="V3485" i="34"/>
  <c r="AA3485" i="34"/>
  <c r="P3487" i="34"/>
  <c r="X3487" i="34"/>
  <c r="Q3487" i="34"/>
  <c r="R3487" i="34"/>
  <c r="V3487" i="34"/>
  <c r="AA3487" i="34"/>
  <c r="P3489" i="34"/>
  <c r="X3489" i="34"/>
  <c r="Q3489" i="34"/>
  <c r="R3489" i="34"/>
  <c r="V3489" i="34"/>
  <c r="AA3489" i="34"/>
  <c r="P3491" i="34"/>
  <c r="X3491" i="34"/>
  <c r="Q3491" i="34"/>
  <c r="R3491" i="34"/>
  <c r="V3491" i="34"/>
  <c r="AA3491" i="34"/>
  <c r="P3493" i="34"/>
  <c r="X3493" i="34"/>
  <c r="Q3493" i="34"/>
  <c r="R3493" i="34"/>
  <c r="V3493" i="34"/>
  <c r="AA3493" i="34"/>
  <c r="P3495" i="34"/>
  <c r="X3495" i="34"/>
  <c r="Q3495" i="34"/>
  <c r="R3495" i="34"/>
  <c r="V3495" i="34"/>
  <c r="AA3495" i="34"/>
  <c r="P3497" i="34"/>
  <c r="X3497" i="34"/>
  <c r="Q3497" i="34"/>
  <c r="R3497" i="34"/>
  <c r="V3497" i="34"/>
  <c r="AA3497" i="34"/>
  <c r="P3499" i="34"/>
  <c r="X3499" i="34"/>
  <c r="Q3499" i="34"/>
  <c r="R3499" i="34"/>
  <c r="V3499" i="34"/>
  <c r="AA3499" i="34"/>
  <c r="P3501" i="34"/>
  <c r="X3501" i="34"/>
  <c r="Q3501" i="34"/>
  <c r="R3501" i="34"/>
  <c r="V3501" i="34"/>
  <c r="AA3501" i="34"/>
  <c r="P3503" i="34"/>
  <c r="X3503" i="34"/>
  <c r="Q3503" i="34"/>
  <c r="R3503" i="34"/>
  <c r="V3503" i="34"/>
  <c r="AA3503" i="34"/>
  <c r="P3505" i="34"/>
  <c r="X3505" i="34"/>
  <c r="Q3505" i="34"/>
  <c r="R3505" i="34"/>
  <c r="V3505" i="34"/>
  <c r="AA3505" i="34"/>
  <c r="P3507" i="34"/>
  <c r="X3507" i="34"/>
  <c r="Q3507" i="34"/>
  <c r="R3507" i="34"/>
  <c r="V3507" i="34"/>
  <c r="AA3507" i="34"/>
  <c r="P3509" i="34"/>
  <c r="X3509" i="34"/>
  <c r="Q3509" i="34"/>
  <c r="R3509" i="34"/>
  <c r="V3509" i="34"/>
  <c r="AA3509" i="34"/>
  <c r="P3511" i="34"/>
  <c r="X3511" i="34"/>
  <c r="Q3511" i="34"/>
  <c r="R3511" i="34"/>
  <c r="V3511" i="34"/>
  <c r="AA3511" i="34"/>
  <c r="P3513" i="34"/>
  <c r="X3513" i="34"/>
  <c r="Q3513" i="34"/>
  <c r="R3513" i="34"/>
  <c r="V3513" i="34"/>
  <c r="AA3513" i="34"/>
  <c r="P3515" i="34"/>
  <c r="X3515" i="34"/>
  <c r="Q3515" i="34"/>
  <c r="R3515" i="34"/>
  <c r="V3515" i="34"/>
  <c r="AA3515" i="34"/>
  <c r="P3517" i="34"/>
  <c r="X3517" i="34"/>
  <c r="Q3517" i="34"/>
  <c r="R3517" i="34"/>
  <c r="V3517" i="34"/>
  <c r="AA3517" i="34"/>
  <c r="P3519" i="34"/>
  <c r="X3519" i="34"/>
  <c r="Q3519" i="34"/>
  <c r="R3519" i="34"/>
  <c r="V3519" i="34"/>
  <c r="AA3519" i="34"/>
  <c r="P3521" i="34"/>
  <c r="X3521" i="34"/>
  <c r="Q3521" i="34"/>
  <c r="R3521" i="34"/>
  <c r="V3521" i="34"/>
  <c r="AA3521" i="34"/>
  <c r="P3523" i="34"/>
  <c r="X3523" i="34"/>
  <c r="Q3523" i="34"/>
  <c r="R3523" i="34"/>
  <c r="V3523" i="34"/>
  <c r="AA3523" i="34"/>
  <c r="P3525" i="34"/>
  <c r="X3525" i="34"/>
  <c r="Q3525" i="34"/>
  <c r="R3525" i="34"/>
  <c r="V3525" i="34"/>
  <c r="AA3525" i="34"/>
  <c r="P3527" i="34"/>
  <c r="X3527" i="34"/>
  <c r="Q3527" i="34"/>
  <c r="R3527" i="34"/>
  <c r="V3527" i="34"/>
  <c r="AA3527" i="34"/>
  <c r="P3529" i="34"/>
  <c r="X3529" i="34"/>
  <c r="Q3529" i="34"/>
  <c r="R3529" i="34"/>
  <c r="V3529" i="34"/>
  <c r="AA3529" i="34"/>
  <c r="P3531" i="34"/>
  <c r="X3531" i="34"/>
  <c r="Q3531" i="34"/>
  <c r="R3531" i="34"/>
  <c r="V3531" i="34"/>
  <c r="AA3531" i="34"/>
  <c r="A3533" i="34"/>
  <c r="P3533" i="34"/>
  <c r="X3533" i="34"/>
  <c r="Q3533" i="34"/>
  <c r="R3533" i="34"/>
  <c r="V3533" i="34"/>
  <c r="AA3533" i="34"/>
  <c r="P3535" i="34"/>
  <c r="X3535" i="34"/>
  <c r="Q3535" i="34"/>
  <c r="R3535" i="34"/>
  <c r="V3535" i="34"/>
  <c r="AA3535" i="34"/>
  <c r="A3537" i="34"/>
  <c r="P3537" i="34"/>
  <c r="X3537" i="34"/>
  <c r="Q3537" i="34"/>
  <c r="R3537" i="34"/>
  <c r="V3537" i="34"/>
  <c r="AA3537" i="34"/>
  <c r="P3539" i="34"/>
  <c r="X3539" i="34"/>
  <c r="Q3539" i="34"/>
  <c r="R3539" i="34"/>
  <c r="V3539" i="34"/>
  <c r="AA3539" i="34"/>
  <c r="A3541" i="34"/>
  <c r="P3541" i="34"/>
  <c r="X3541" i="34"/>
  <c r="Q3541" i="34"/>
  <c r="R3541" i="34"/>
  <c r="V3541" i="34"/>
  <c r="AA3541" i="34"/>
  <c r="P3543" i="34"/>
  <c r="X3543" i="34"/>
  <c r="Q3543" i="34"/>
  <c r="R3543" i="34"/>
  <c r="V3543" i="34"/>
  <c r="AA3543" i="34"/>
  <c r="P3545" i="34"/>
  <c r="X3545" i="34"/>
  <c r="Q3545" i="34"/>
  <c r="R3545" i="34"/>
  <c r="V3545" i="34"/>
  <c r="AA3545" i="34"/>
  <c r="P3547" i="34"/>
  <c r="X3547" i="34"/>
  <c r="Q3547" i="34"/>
  <c r="R3547" i="34"/>
  <c r="V3547" i="34"/>
  <c r="AA3547" i="34"/>
  <c r="P3549" i="34"/>
  <c r="X3549" i="34"/>
  <c r="Q3549" i="34"/>
  <c r="R3549" i="34"/>
  <c r="V3549" i="34"/>
  <c r="AA3549" i="34"/>
  <c r="P3551" i="34"/>
  <c r="X3551" i="34"/>
  <c r="Q3551" i="34"/>
  <c r="R3551" i="34"/>
  <c r="V3551" i="34"/>
  <c r="AA3551" i="34"/>
  <c r="P3553" i="34"/>
  <c r="X3553" i="34"/>
  <c r="Q3553" i="34"/>
  <c r="R3553" i="34"/>
  <c r="V3553" i="34"/>
  <c r="AA3553" i="34"/>
  <c r="P3555" i="34"/>
  <c r="X3555" i="34"/>
  <c r="Q3555" i="34"/>
  <c r="R3555" i="34"/>
  <c r="V3555" i="34"/>
  <c r="AA3555" i="34"/>
  <c r="P3557" i="34"/>
  <c r="X3557" i="34"/>
  <c r="Q3557" i="34"/>
  <c r="R3557" i="34"/>
  <c r="V3557" i="34"/>
  <c r="AA3557" i="34"/>
  <c r="P3559" i="34"/>
  <c r="X3559" i="34"/>
  <c r="Q3559" i="34"/>
  <c r="R3559" i="34"/>
  <c r="V3559" i="34"/>
  <c r="AA3559" i="34"/>
  <c r="P3561" i="34"/>
  <c r="X3561" i="34"/>
  <c r="Q3561" i="34"/>
  <c r="R3561" i="34"/>
  <c r="V3561" i="34"/>
  <c r="AA3561" i="34"/>
  <c r="P3563" i="34"/>
  <c r="X3563" i="34"/>
  <c r="Q3563" i="34"/>
  <c r="R3563" i="34"/>
  <c r="V3563" i="34"/>
  <c r="AA3563" i="34"/>
  <c r="P3565" i="34"/>
  <c r="X3565" i="34"/>
  <c r="Q3565" i="34"/>
  <c r="R3565" i="34"/>
  <c r="V3565" i="34"/>
  <c r="AA3565" i="34"/>
  <c r="P3567" i="34"/>
  <c r="X3567" i="34"/>
  <c r="Q3567" i="34"/>
  <c r="R3567" i="34"/>
  <c r="V3567" i="34"/>
  <c r="AA3567" i="34"/>
  <c r="P3569" i="34"/>
  <c r="X3569" i="34"/>
  <c r="Q3569" i="34"/>
  <c r="R3569" i="34"/>
  <c r="V3569" i="34"/>
  <c r="AA3569" i="34"/>
  <c r="P3571" i="34"/>
  <c r="X3571" i="34"/>
  <c r="Q3571" i="34"/>
  <c r="R3571" i="34"/>
  <c r="V3571" i="34"/>
  <c r="AA3571" i="34"/>
  <c r="P3573" i="34"/>
  <c r="X3573" i="34"/>
  <c r="Q3573" i="34"/>
  <c r="R3573" i="34"/>
  <c r="V3573" i="34"/>
  <c r="AA3573" i="34"/>
  <c r="P3575" i="34"/>
  <c r="X3575" i="34"/>
  <c r="Q3575" i="34"/>
  <c r="R3575" i="34"/>
  <c r="V3575" i="34"/>
  <c r="AA3575" i="34"/>
  <c r="P3577" i="34"/>
  <c r="X3577" i="34"/>
  <c r="Q3577" i="34"/>
  <c r="R3577" i="34"/>
  <c r="V3577" i="34"/>
  <c r="AA3577" i="34"/>
  <c r="P3579" i="34"/>
  <c r="X3579" i="34"/>
  <c r="Q3579" i="34"/>
  <c r="R3579" i="34"/>
  <c r="V3579" i="34"/>
  <c r="AA3579" i="34"/>
  <c r="P3581" i="34"/>
  <c r="X3581" i="34"/>
  <c r="Q3581" i="34"/>
  <c r="R3581" i="34"/>
  <c r="V3581" i="34"/>
  <c r="AA3581" i="34"/>
  <c r="P3583" i="34"/>
  <c r="X3583" i="34"/>
  <c r="Q3583" i="34"/>
  <c r="R3583" i="34"/>
  <c r="V3583" i="34"/>
  <c r="AA3583" i="34"/>
  <c r="P3585" i="34"/>
  <c r="X3585" i="34"/>
  <c r="Q3585" i="34"/>
  <c r="R3585" i="34"/>
  <c r="V3585" i="34"/>
  <c r="AA3585" i="34"/>
  <c r="P3587" i="34"/>
  <c r="X3587" i="34"/>
  <c r="Q3587" i="34"/>
  <c r="R3587" i="34"/>
  <c r="V3587" i="34"/>
  <c r="AA3587" i="34"/>
  <c r="P3589" i="34"/>
  <c r="X3589" i="34"/>
  <c r="Q3589" i="34"/>
  <c r="R3589" i="34"/>
  <c r="V3589" i="34"/>
  <c r="AA3589" i="34"/>
  <c r="P3591" i="34"/>
  <c r="X3591" i="34"/>
  <c r="Q3591" i="34"/>
  <c r="R3591" i="34"/>
  <c r="V3591" i="34"/>
  <c r="AA3591" i="34"/>
  <c r="P3593" i="34"/>
  <c r="X3593" i="34"/>
  <c r="Q3593" i="34"/>
  <c r="R3593" i="34"/>
  <c r="V3593" i="34"/>
  <c r="AA3593" i="34"/>
  <c r="P3595" i="34"/>
  <c r="X3595" i="34"/>
  <c r="Q3595" i="34"/>
  <c r="R3595" i="34"/>
  <c r="V3595" i="34"/>
  <c r="AA3595" i="34"/>
  <c r="P3597" i="34"/>
  <c r="X3597" i="34"/>
  <c r="Q3597" i="34"/>
  <c r="R3597" i="34"/>
  <c r="V3597" i="34"/>
  <c r="AA3597" i="34"/>
  <c r="P3599" i="34"/>
  <c r="X3599" i="34"/>
  <c r="Q3599" i="34"/>
  <c r="R3599" i="34"/>
  <c r="V3599" i="34"/>
  <c r="AA3599" i="34"/>
  <c r="P3601" i="34"/>
  <c r="X3601" i="34"/>
  <c r="Q3601" i="34"/>
  <c r="R3601" i="34"/>
  <c r="V3601" i="34"/>
  <c r="AA3601" i="34"/>
  <c r="P3603" i="34"/>
  <c r="X3603" i="34"/>
  <c r="Q3603" i="34"/>
  <c r="R3603" i="34"/>
  <c r="V3603" i="34"/>
  <c r="AA3603" i="34"/>
  <c r="P3605" i="34"/>
  <c r="X3605" i="34"/>
  <c r="Q3605" i="34"/>
  <c r="R3605" i="34"/>
  <c r="V3605" i="34"/>
  <c r="AA3605" i="34"/>
  <c r="P3607" i="34"/>
  <c r="X3607" i="34"/>
  <c r="Q3607" i="34"/>
  <c r="R3607" i="34"/>
  <c r="V3607" i="34"/>
  <c r="AA3607" i="34"/>
  <c r="P3609" i="34"/>
  <c r="X3609" i="34"/>
  <c r="Q3609" i="34"/>
  <c r="R3609" i="34"/>
  <c r="V3609" i="34"/>
  <c r="AA3609" i="34"/>
  <c r="P3611" i="34"/>
  <c r="X3611" i="34"/>
  <c r="Q3611" i="34"/>
  <c r="R3611" i="34"/>
  <c r="V3611" i="34"/>
  <c r="AA3611" i="34"/>
  <c r="P3613" i="34"/>
  <c r="X3613" i="34"/>
  <c r="Q3613" i="34"/>
  <c r="R3613" i="34"/>
  <c r="V3613" i="34"/>
  <c r="AA3613" i="34"/>
  <c r="P3615" i="34"/>
  <c r="X3615" i="34"/>
  <c r="Q3615" i="34"/>
  <c r="R3615" i="34"/>
  <c r="V3615" i="34"/>
  <c r="AA3615" i="34"/>
  <c r="P3617" i="34"/>
  <c r="X3617" i="34"/>
  <c r="Q3617" i="34"/>
  <c r="R3617" i="34"/>
  <c r="V3617" i="34"/>
  <c r="AA3617" i="34"/>
  <c r="P3619" i="34"/>
  <c r="X3619" i="34"/>
  <c r="Q3619" i="34"/>
  <c r="R3619" i="34"/>
  <c r="V3619" i="34"/>
  <c r="AA3619" i="34"/>
  <c r="P3621" i="34"/>
  <c r="X3621" i="34"/>
  <c r="Q3621" i="34"/>
  <c r="R3621" i="34"/>
  <c r="V3621" i="34"/>
  <c r="AA3621" i="34"/>
  <c r="P3623" i="34"/>
  <c r="X3623" i="34"/>
  <c r="Q3623" i="34"/>
  <c r="R3623" i="34"/>
  <c r="V3623" i="34"/>
  <c r="AA3623" i="34"/>
  <c r="P3829" i="34"/>
  <c r="X3829" i="34"/>
  <c r="Q3829" i="34"/>
  <c r="R3829" i="34"/>
  <c r="V3829" i="34"/>
  <c r="AA3829" i="34"/>
  <c r="P3831" i="34"/>
  <c r="X3831" i="34"/>
  <c r="Q3831" i="34"/>
  <c r="R3831" i="34"/>
  <c r="V3831" i="34"/>
  <c r="AA3831" i="34"/>
  <c r="P3833" i="34"/>
  <c r="X3833" i="34"/>
  <c r="Q3833" i="34"/>
  <c r="R3833" i="34"/>
  <c r="V3833" i="34"/>
  <c r="AA3833" i="34"/>
  <c r="P3835" i="34"/>
  <c r="X3835" i="34"/>
  <c r="Q3835" i="34"/>
  <c r="R3835" i="34"/>
  <c r="V3835" i="34"/>
  <c r="AA3835" i="34"/>
  <c r="P3837" i="34"/>
  <c r="X3837" i="34"/>
  <c r="Q3837" i="34"/>
  <c r="R3837" i="34"/>
  <c r="V3837" i="34"/>
  <c r="AA3837" i="34"/>
  <c r="P3839" i="34"/>
  <c r="X3839" i="34"/>
  <c r="Q3839" i="34"/>
  <c r="R3839" i="34"/>
  <c r="V3839" i="34"/>
  <c r="AA3839" i="34"/>
  <c r="P3841" i="34"/>
  <c r="X3841" i="34"/>
  <c r="Q3841" i="34"/>
  <c r="R3841" i="34"/>
  <c r="V3841" i="34"/>
  <c r="AA3841" i="34"/>
  <c r="A3843" i="34"/>
  <c r="P3843" i="34"/>
  <c r="X3843" i="34"/>
  <c r="Q3843" i="34"/>
  <c r="R3843" i="34"/>
  <c r="V3843" i="34"/>
  <c r="AA3843" i="34"/>
  <c r="P3845" i="34"/>
  <c r="X3845" i="34"/>
  <c r="Q3845" i="34"/>
  <c r="R3845" i="34"/>
  <c r="V3845" i="34"/>
  <c r="AA3845" i="34"/>
  <c r="P3847" i="34"/>
  <c r="X3847" i="34"/>
  <c r="Q3847" i="34"/>
  <c r="R3847" i="34"/>
  <c r="V3847" i="34"/>
  <c r="AA3847" i="34"/>
  <c r="P3849" i="34"/>
  <c r="X3849" i="34"/>
  <c r="Q3849" i="34"/>
  <c r="R3849" i="34"/>
  <c r="V3849" i="34"/>
  <c r="AA3849" i="34"/>
  <c r="P3851" i="34"/>
  <c r="X3851" i="34"/>
  <c r="Q3851" i="34"/>
  <c r="R3851" i="34"/>
  <c r="V3851" i="34"/>
  <c r="AA3851" i="34"/>
  <c r="P3853" i="34"/>
  <c r="X3853" i="34"/>
  <c r="Q3853" i="34"/>
  <c r="R3853" i="34"/>
  <c r="V3853" i="34"/>
  <c r="AA3853" i="34"/>
  <c r="P3855" i="34"/>
  <c r="X3855" i="34"/>
  <c r="Q3855" i="34"/>
  <c r="R3855" i="34"/>
  <c r="V3855" i="34"/>
  <c r="AA3855" i="34"/>
  <c r="P3857" i="34"/>
  <c r="X3857" i="34"/>
  <c r="Q3857" i="34"/>
  <c r="R3857" i="34"/>
  <c r="V3857" i="34"/>
  <c r="AA3857" i="34"/>
  <c r="P3859" i="34"/>
  <c r="X3859" i="34"/>
  <c r="Q3859" i="34"/>
  <c r="R3859" i="34"/>
  <c r="V3859" i="34"/>
  <c r="AA3859" i="34"/>
  <c r="P3861" i="34"/>
  <c r="X3861" i="34"/>
  <c r="Q3861" i="34"/>
  <c r="R3861" i="34"/>
  <c r="V3861" i="34"/>
  <c r="AA3861" i="34"/>
  <c r="P4923" i="34"/>
  <c r="X4923" i="34"/>
  <c r="Q4923" i="34"/>
  <c r="R4923" i="34"/>
  <c r="V4923" i="34"/>
  <c r="AA4923" i="34"/>
  <c r="P4925" i="34"/>
  <c r="X4925" i="34"/>
  <c r="Q4925" i="34"/>
  <c r="R4925" i="34"/>
  <c r="V4925" i="34"/>
  <c r="AA4925" i="34"/>
  <c r="P4927" i="34"/>
  <c r="X4927" i="34"/>
  <c r="Q4927" i="34"/>
  <c r="R4927" i="34"/>
  <c r="V4927" i="34"/>
  <c r="AA4927" i="34"/>
  <c r="P4929" i="34"/>
  <c r="X4929" i="34"/>
  <c r="Q4929" i="34"/>
  <c r="R4929" i="34"/>
  <c r="V4929" i="34"/>
  <c r="AA4929" i="34"/>
  <c r="P4931" i="34"/>
  <c r="X4931" i="34"/>
  <c r="Q4931" i="34"/>
  <c r="R4931" i="34"/>
  <c r="V4931" i="34"/>
  <c r="AA4931" i="34"/>
  <c r="P4933" i="34"/>
  <c r="X4933" i="34"/>
  <c r="Q4933" i="34"/>
  <c r="R4933" i="34"/>
  <c r="V4933" i="34"/>
  <c r="AA4933" i="34"/>
  <c r="P4935" i="34"/>
  <c r="X4935" i="34"/>
  <c r="Q4935" i="34"/>
  <c r="R4935" i="34"/>
  <c r="V4935" i="34"/>
  <c r="AA4935" i="34"/>
  <c r="P4937" i="34"/>
  <c r="X4937" i="34"/>
  <c r="Q4937" i="34"/>
  <c r="R4937" i="34"/>
  <c r="V4937" i="34"/>
  <c r="AA4937" i="34"/>
  <c r="P4939" i="34"/>
  <c r="X4939" i="34"/>
  <c r="Q4939" i="34"/>
  <c r="R4939" i="34"/>
  <c r="V4939" i="34"/>
  <c r="AA4939" i="34"/>
  <c r="P4941" i="34"/>
  <c r="X4941" i="34"/>
  <c r="Q4941" i="34"/>
  <c r="R4941" i="34"/>
  <c r="V4941" i="34"/>
  <c r="AA4941" i="34"/>
  <c r="P4943" i="34"/>
  <c r="X4943" i="34"/>
  <c r="Q4943" i="34"/>
  <c r="R4943" i="34"/>
  <c r="V4943" i="34"/>
  <c r="AA4943" i="34"/>
  <c r="P4945" i="34"/>
  <c r="X4945" i="34"/>
  <c r="Q4945" i="34"/>
  <c r="R4945" i="34"/>
  <c r="V4945" i="34"/>
  <c r="AA4945" i="34"/>
  <c r="P4947" i="34"/>
  <c r="X4947" i="34"/>
  <c r="Q4947" i="34"/>
  <c r="R4947" i="34"/>
  <c r="V4947" i="34"/>
  <c r="AA4947" i="34"/>
  <c r="P4949" i="34"/>
  <c r="X4949" i="34"/>
  <c r="Q4949" i="34"/>
  <c r="R4949" i="34"/>
  <c r="V4949" i="34"/>
  <c r="AA4949" i="34"/>
  <c r="P4951" i="34"/>
  <c r="X4951" i="34"/>
  <c r="Q4951" i="34"/>
  <c r="R4951" i="34"/>
  <c r="V4951" i="34"/>
  <c r="AA4951" i="34"/>
  <c r="P4953" i="34"/>
  <c r="X4953" i="34"/>
  <c r="Q4953" i="34"/>
  <c r="R4953" i="34"/>
  <c r="V4953" i="34"/>
  <c r="AA4953" i="34"/>
  <c r="P4955" i="34"/>
  <c r="X4955" i="34"/>
  <c r="Q4955" i="34"/>
  <c r="R4955" i="34"/>
  <c r="V4955" i="34"/>
  <c r="AA4955" i="34"/>
  <c r="P4957" i="34"/>
  <c r="X4957" i="34"/>
  <c r="Q4957" i="34"/>
  <c r="R4957" i="34"/>
  <c r="V4957" i="34"/>
  <c r="AA4957" i="34"/>
  <c r="P4959" i="34"/>
  <c r="X4959" i="34"/>
  <c r="Q4959" i="34"/>
  <c r="R4959" i="34"/>
  <c r="V4959" i="34"/>
  <c r="AA4959" i="34"/>
  <c r="P4961" i="34"/>
  <c r="X4961" i="34"/>
  <c r="Q4961" i="34"/>
  <c r="R4961" i="34"/>
  <c r="V4961" i="34"/>
  <c r="AA4961" i="34"/>
  <c r="P4963" i="34"/>
  <c r="X4963" i="34"/>
  <c r="Q4963" i="34"/>
  <c r="R4963" i="34"/>
  <c r="V4963" i="34"/>
  <c r="AA4963" i="34"/>
  <c r="A4965" i="34"/>
  <c r="P4965" i="34"/>
  <c r="X4965" i="34"/>
  <c r="Q4965" i="34"/>
  <c r="R4965" i="34"/>
  <c r="V4965" i="34"/>
  <c r="AA4965" i="34"/>
  <c r="P4967" i="34"/>
  <c r="X4967" i="34"/>
  <c r="Q4967" i="34"/>
  <c r="R4967" i="34"/>
  <c r="V4967" i="34"/>
  <c r="AA4967" i="34"/>
  <c r="P4969" i="34"/>
  <c r="X4969" i="34"/>
  <c r="Q4969" i="34"/>
  <c r="R4969" i="34"/>
  <c r="V4969" i="34"/>
  <c r="AA4969" i="34"/>
  <c r="P4971" i="34"/>
  <c r="X4971" i="34"/>
  <c r="Q4971" i="34"/>
  <c r="R4971" i="34"/>
  <c r="V4971" i="34"/>
  <c r="AA4971" i="34"/>
  <c r="P4973" i="34"/>
  <c r="X4973" i="34"/>
  <c r="Q4973" i="34"/>
  <c r="R4973" i="34"/>
  <c r="V4973" i="34"/>
  <c r="AA4973" i="34"/>
  <c r="P4975" i="34"/>
  <c r="X4975" i="34"/>
  <c r="Q4975" i="34"/>
  <c r="R4975" i="34"/>
  <c r="V4975" i="34"/>
  <c r="AA4975" i="34"/>
  <c r="P4977" i="34"/>
  <c r="X4977" i="34"/>
  <c r="Q4977" i="34"/>
  <c r="R4977" i="34"/>
  <c r="V4977" i="34"/>
  <c r="AA4977" i="34"/>
  <c r="P4979" i="34"/>
  <c r="X4979" i="34"/>
  <c r="Q4979" i="34"/>
  <c r="R4979" i="34"/>
  <c r="V4979" i="34"/>
  <c r="AA4979" i="34"/>
  <c r="P4981" i="34"/>
  <c r="X4981" i="34"/>
  <c r="Q4981" i="34"/>
  <c r="R4981" i="34"/>
  <c r="V4981" i="34"/>
  <c r="AA4981" i="34"/>
  <c r="P4983" i="34"/>
  <c r="X4983" i="34"/>
  <c r="Q4983" i="34"/>
  <c r="R4983" i="34"/>
  <c r="V4983" i="34"/>
  <c r="AA4983" i="34"/>
  <c r="P4985" i="34"/>
  <c r="X4985" i="34"/>
  <c r="Q4985" i="34"/>
  <c r="R4985" i="34"/>
  <c r="V4985" i="34"/>
  <c r="AA4985" i="34"/>
  <c r="P4987" i="34"/>
  <c r="X4987" i="34"/>
  <c r="Q4987" i="34"/>
  <c r="R4987" i="34"/>
  <c r="V4987" i="34"/>
  <c r="AA4987" i="34"/>
  <c r="P4989" i="34"/>
  <c r="X4989" i="34"/>
  <c r="Q4989" i="34"/>
  <c r="R4989" i="34"/>
  <c r="V4989" i="34"/>
  <c r="AA4989" i="34"/>
  <c r="P4991" i="34"/>
  <c r="X4991" i="34"/>
  <c r="Q4991" i="34"/>
  <c r="R4991" i="34"/>
  <c r="V4991" i="34"/>
  <c r="AA4991" i="34"/>
  <c r="P4993" i="34"/>
  <c r="X4993" i="34"/>
  <c r="Q4993" i="34"/>
  <c r="R4993" i="34"/>
  <c r="V4993" i="34"/>
  <c r="AA4993" i="34"/>
  <c r="P4995" i="34"/>
  <c r="X4995" i="34"/>
  <c r="Q4995" i="34"/>
  <c r="R4995" i="34"/>
  <c r="V4995" i="34"/>
  <c r="AA4995" i="34"/>
  <c r="P4997" i="34"/>
  <c r="X4997" i="34"/>
  <c r="Q4997" i="34"/>
  <c r="R4997" i="34"/>
  <c r="V4997" i="34"/>
  <c r="AA4997" i="34"/>
  <c r="P4999" i="34"/>
  <c r="X4999" i="34"/>
  <c r="Q4999" i="34"/>
  <c r="R4999" i="34"/>
  <c r="V4999" i="34"/>
  <c r="AA4999" i="34"/>
  <c r="P5001" i="34"/>
  <c r="X5001" i="34"/>
  <c r="Q5001" i="34"/>
  <c r="R5001" i="34"/>
  <c r="V5001" i="34"/>
  <c r="AA5001" i="34"/>
  <c r="P5003" i="34"/>
  <c r="X5003" i="34"/>
  <c r="Q5003" i="34"/>
  <c r="R5003" i="34"/>
  <c r="V5003" i="34"/>
  <c r="AA5003" i="34"/>
  <c r="P5005" i="34"/>
  <c r="X5005" i="34"/>
  <c r="Q5005" i="34"/>
  <c r="R5005" i="34"/>
  <c r="V5005" i="34"/>
  <c r="AA5005" i="34"/>
  <c r="P5007" i="34"/>
  <c r="X5007" i="34"/>
  <c r="Q5007" i="34"/>
  <c r="R5007" i="34"/>
  <c r="V5007" i="34"/>
  <c r="AA5007" i="34"/>
  <c r="P5009" i="34"/>
  <c r="X5009" i="34"/>
  <c r="Q5009" i="34"/>
  <c r="R5009" i="34"/>
  <c r="V5009" i="34"/>
  <c r="AA5009" i="34"/>
  <c r="P5011" i="34"/>
  <c r="X5011" i="34"/>
  <c r="Q5011" i="34"/>
  <c r="R5011" i="34"/>
  <c r="V5011" i="34"/>
  <c r="AA5011" i="34"/>
  <c r="P5013" i="34"/>
  <c r="X5013" i="34"/>
  <c r="Q5013" i="34"/>
  <c r="R5013" i="34"/>
  <c r="V5013" i="34"/>
  <c r="AA5013" i="34"/>
  <c r="P5015" i="34"/>
  <c r="X5015" i="34"/>
  <c r="Q5015" i="34"/>
  <c r="R5015" i="34"/>
  <c r="V5015" i="34"/>
  <c r="AA5015" i="34"/>
  <c r="P5017" i="34"/>
  <c r="X5017" i="34"/>
  <c r="Q5017" i="34"/>
  <c r="R5017" i="34"/>
  <c r="V5017" i="34"/>
  <c r="AA5017" i="34"/>
  <c r="P5019" i="34"/>
  <c r="X5019" i="34"/>
  <c r="Q5019" i="34"/>
  <c r="R5019" i="34"/>
  <c r="V5019" i="34"/>
  <c r="AA5019" i="34"/>
  <c r="P5021" i="34"/>
  <c r="X5021" i="34"/>
  <c r="Q5021" i="34"/>
  <c r="R5021" i="34"/>
  <c r="V5021" i="34"/>
  <c r="AA5021" i="34"/>
  <c r="A5023" i="34"/>
  <c r="P5023" i="34"/>
  <c r="X5023" i="34"/>
  <c r="Q5023" i="34"/>
  <c r="R5023" i="34"/>
  <c r="V5023" i="34"/>
  <c r="AA5023" i="34"/>
  <c r="A5025" i="34"/>
  <c r="P5025" i="34"/>
  <c r="X5025" i="34"/>
  <c r="Q5025" i="34"/>
  <c r="R5025" i="34"/>
  <c r="V5025" i="34"/>
  <c r="AA5025" i="34"/>
  <c r="P5027" i="34"/>
  <c r="X5027" i="34"/>
  <c r="Q5027" i="34"/>
  <c r="R5027" i="34"/>
  <c r="V5027" i="34"/>
  <c r="AA5027" i="34"/>
  <c r="P5029" i="34"/>
  <c r="X5029" i="34"/>
  <c r="Q5029" i="34"/>
  <c r="R5029" i="34"/>
  <c r="V5029" i="34"/>
  <c r="AA5029" i="34"/>
  <c r="P5031" i="34"/>
  <c r="X5031" i="34"/>
  <c r="Q5031" i="34"/>
  <c r="R5031" i="34"/>
  <c r="V5031" i="34"/>
  <c r="AA5031" i="34"/>
  <c r="P5033" i="34"/>
  <c r="X5033" i="34"/>
  <c r="Q5033" i="34"/>
  <c r="R5033" i="34"/>
  <c r="V5033" i="34"/>
  <c r="AA5033" i="34"/>
  <c r="P5035" i="34"/>
  <c r="X5035" i="34"/>
  <c r="Q5035" i="34"/>
  <c r="R5035" i="34"/>
  <c r="V5035" i="34"/>
  <c r="AA5035" i="34"/>
  <c r="P5037" i="34"/>
  <c r="X5037" i="34"/>
  <c r="Q5037" i="34"/>
  <c r="R5037" i="34"/>
  <c r="V5037" i="34"/>
  <c r="AA5037" i="34"/>
  <c r="P5039" i="34"/>
  <c r="X5039" i="34"/>
  <c r="Q5039" i="34"/>
  <c r="R5039" i="34"/>
  <c r="V5039" i="34"/>
  <c r="AA5039" i="34"/>
  <c r="P5041" i="34"/>
  <c r="X5041" i="34"/>
  <c r="Q5041" i="34"/>
  <c r="R5041" i="34"/>
  <c r="V5041" i="34"/>
  <c r="AA5041" i="34"/>
  <c r="P5043" i="34"/>
  <c r="X5043" i="34"/>
  <c r="Q5043" i="34"/>
  <c r="R5043" i="34"/>
  <c r="V5043" i="34"/>
  <c r="AA5043" i="34"/>
  <c r="X5045" i="34"/>
  <c r="Q5045" i="34"/>
  <c r="R5045" i="34"/>
  <c r="V5045" i="34"/>
  <c r="AA5045" i="34"/>
  <c r="P5045" i="34"/>
  <c r="P5047" i="34"/>
  <c r="Q5047" i="34"/>
  <c r="R5047" i="34"/>
  <c r="V5047" i="34"/>
  <c r="AA5047" i="34"/>
  <c r="X5047" i="34"/>
  <c r="P5049" i="34"/>
  <c r="Q5049" i="34"/>
  <c r="R5049" i="34"/>
  <c r="V5049" i="34"/>
  <c r="AA5049" i="34"/>
  <c r="X5049" i="34"/>
  <c r="X5051" i="34"/>
  <c r="Q5051" i="34"/>
  <c r="R5051" i="34"/>
  <c r="V5051" i="34"/>
  <c r="AA5051" i="34"/>
  <c r="P5051" i="34"/>
  <c r="P5053" i="34"/>
  <c r="R5053" i="34"/>
  <c r="Q5053" i="34"/>
  <c r="V5053" i="34"/>
  <c r="AA5053" i="34"/>
  <c r="X5053" i="34"/>
  <c r="X5055" i="34"/>
  <c r="Q5055" i="34"/>
  <c r="R5055" i="34"/>
  <c r="V5055" i="34"/>
  <c r="AA5055" i="34"/>
  <c r="P5055" i="34"/>
  <c r="R4658" i="34"/>
  <c r="V4658" i="34"/>
  <c r="P4658" i="34"/>
  <c r="X4658" i="34"/>
  <c r="AA4658" i="34"/>
  <c r="Q4658" i="34"/>
  <c r="R4660" i="34"/>
  <c r="V4660" i="34"/>
  <c r="P4660" i="34"/>
  <c r="X4660" i="34"/>
  <c r="AA4660" i="34"/>
  <c r="Q4660" i="34"/>
  <c r="R4662" i="34"/>
  <c r="V4662" i="34"/>
  <c r="P4662" i="34"/>
  <c r="X4662" i="34"/>
  <c r="AA4662" i="34"/>
  <c r="Q4662" i="34"/>
  <c r="R4664" i="34"/>
  <c r="V4664" i="34"/>
  <c r="P4664" i="34"/>
  <c r="X4664" i="34"/>
  <c r="AA4664" i="34"/>
  <c r="Q4664" i="34"/>
  <c r="R4666" i="34"/>
  <c r="V4666" i="34"/>
  <c r="P4666" i="34"/>
  <c r="X4666" i="34"/>
  <c r="AA4666" i="34"/>
  <c r="Q4666" i="34"/>
  <c r="R4668" i="34"/>
  <c r="V4668" i="34"/>
  <c r="P4668" i="34"/>
  <c r="X4668" i="34"/>
  <c r="AA4668" i="34"/>
  <c r="Q4668" i="34"/>
  <c r="R4670" i="34"/>
  <c r="V4670" i="34"/>
  <c r="P4670" i="34"/>
  <c r="X4670" i="34"/>
  <c r="AA4670" i="34"/>
  <c r="Q4670" i="34"/>
  <c r="R4672" i="34"/>
  <c r="V4672" i="34"/>
  <c r="P4672" i="34"/>
  <c r="X4672" i="34"/>
  <c r="AA4672" i="34"/>
  <c r="Q4672" i="34"/>
  <c r="R4674" i="34"/>
  <c r="V4674" i="34"/>
  <c r="P4674" i="34"/>
  <c r="X4674" i="34"/>
  <c r="AA4674" i="34"/>
  <c r="Q4674" i="34"/>
  <c r="R4676" i="34"/>
  <c r="V4676" i="34"/>
  <c r="P4676" i="34"/>
  <c r="X4676" i="34"/>
  <c r="AA4676" i="34"/>
  <c r="Q4676" i="34"/>
  <c r="R4678" i="34"/>
  <c r="V4678" i="34"/>
  <c r="P4678" i="34"/>
  <c r="X4678" i="34"/>
  <c r="AA4678" i="34"/>
  <c r="Q4678" i="34"/>
  <c r="R4680" i="34"/>
  <c r="V4680" i="34"/>
  <c r="P4680" i="34"/>
  <c r="X4680" i="34"/>
  <c r="AA4680" i="34"/>
  <c r="Q4680" i="34"/>
  <c r="R4682" i="34"/>
  <c r="V4682" i="34"/>
  <c r="P4682" i="34"/>
  <c r="X4682" i="34"/>
  <c r="AA4682" i="34"/>
  <c r="Q4682" i="34"/>
  <c r="R4684" i="34"/>
  <c r="V4684" i="34"/>
  <c r="P4684" i="34"/>
  <c r="X4684" i="34"/>
  <c r="AA4684" i="34"/>
  <c r="Q4684" i="34"/>
  <c r="R4686" i="34"/>
  <c r="V4686" i="34"/>
  <c r="P4686" i="34"/>
  <c r="X4686" i="34"/>
  <c r="AA4686" i="34"/>
  <c r="Q4686" i="34"/>
  <c r="R4688" i="34"/>
  <c r="V4688" i="34"/>
  <c r="P4688" i="34"/>
  <c r="X4688" i="34"/>
  <c r="AA4688" i="34"/>
  <c r="Q4688" i="34"/>
  <c r="R4690" i="34"/>
  <c r="V4690" i="34"/>
  <c r="P4690" i="34"/>
  <c r="X4690" i="34"/>
  <c r="AA4690" i="34"/>
  <c r="Q4690" i="34"/>
  <c r="R4692" i="34"/>
  <c r="V4692" i="34"/>
  <c r="P4692" i="34"/>
  <c r="X4692" i="34"/>
  <c r="AA4692" i="34"/>
  <c r="Q4692" i="34"/>
  <c r="R4694" i="34"/>
  <c r="V4694" i="34"/>
  <c r="P4694" i="34"/>
  <c r="X4694" i="34"/>
  <c r="AA4694" i="34"/>
  <c r="Q4694" i="34"/>
  <c r="A4696" i="34"/>
  <c r="R4696" i="34"/>
  <c r="V4696" i="34"/>
  <c r="P4696" i="34"/>
  <c r="X4696" i="34"/>
  <c r="AA4696" i="34"/>
  <c r="Q4696" i="34"/>
  <c r="A4698" i="34"/>
  <c r="R4698" i="34"/>
  <c r="V4698" i="34"/>
  <c r="P4698" i="34"/>
  <c r="X4698" i="34"/>
  <c r="AA4698" i="34"/>
  <c r="Q4698" i="34"/>
  <c r="R4700" i="34"/>
  <c r="V4700" i="34"/>
  <c r="P4700" i="34"/>
  <c r="X4700" i="34"/>
  <c r="AA4700" i="34"/>
  <c r="Q4700" i="34"/>
  <c r="R4702" i="34"/>
  <c r="V4702" i="34"/>
  <c r="P4702" i="34"/>
  <c r="X4702" i="34"/>
  <c r="AA4702" i="34"/>
  <c r="Q4702" i="34"/>
  <c r="R4704" i="34"/>
  <c r="V4704" i="34"/>
  <c r="P4704" i="34"/>
  <c r="X4704" i="34"/>
  <c r="AA4704" i="34"/>
  <c r="Q4704" i="34"/>
  <c r="A4706" i="34"/>
  <c r="R4706" i="34"/>
  <c r="V4706" i="34"/>
  <c r="P4706" i="34"/>
  <c r="X4706" i="34"/>
  <c r="AA4706" i="34"/>
  <c r="Q4706" i="34"/>
  <c r="R4708" i="34"/>
  <c r="V4708" i="34"/>
  <c r="P4708" i="34"/>
  <c r="X4708" i="34"/>
  <c r="AA4708" i="34"/>
  <c r="Q4708" i="34"/>
  <c r="R4710" i="34"/>
  <c r="V4710" i="34"/>
  <c r="P4710" i="34"/>
  <c r="X4710" i="34"/>
  <c r="AA4710" i="34"/>
  <c r="Q4710" i="34"/>
  <c r="R4712" i="34"/>
  <c r="V4712" i="34"/>
  <c r="P4712" i="34"/>
  <c r="X4712" i="34"/>
  <c r="AA4712" i="34"/>
  <c r="Q4712" i="34"/>
  <c r="A4714" i="34"/>
  <c r="R4714" i="34"/>
  <c r="V4714" i="34"/>
  <c r="P4714" i="34"/>
  <c r="X4714" i="34"/>
  <c r="AA4714" i="34"/>
  <c r="Q4714" i="34"/>
  <c r="R4716" i="34"/>
  <c r="V4716" i="34"/>
  <c r="P4716" i="34"/>
  <c r="X4716" i="34"/>
  <c r="AA4716" i="34"/>
  <c r="Q4716" i="34"/>
  <c r="R4718" i="34"/>
  <c r="V4718" i="34"/>
  <c r="P4718" i="34"/>
  <c r="X4718" i="34"/>
  <c r="AA4718" i="34"/>
  <c r="Q4718" i="34"/>
  <c r="R4720" i="34"/>
  <c r="V4720" i="34"/>
  <c r="P4720" i="34"/>
  <c r="X4720" i="34"/>
  <c r="AA4720" i="34"/>
  <c r="Q4720" i="34"/>
  <c r="R4722" i="34"/>
  <c r="V4722" i="34"/>
  <c r="P4722" i="34"/>
  <c r="X4722" i="34"/>
  <c r="AA4722" i="34"/>
  <c r="Q4722" i="34"/>
  <c r="R4724" i="34"/>
  <c r="V4724" i="34"/>
  <c r="P4724" i="34"/>
  <c r="X4724" i="34"/>
  <c r="AA4724" i="34"/>
  <c r="Q4724" i="34"/>
  <c r="R4726" i="34"/>
  <c r="V4726" i="34"/>
  <c r="P4726" i="34"/>
  <c r="X4726" i="34"/>
  <c r="AA4726" i="34"/>
  <c r="Q4726" i="34"/>
  <c r="R4728" i="34"/>
  <c r="V4728" i="34"/>
  <c r="P4728" i="34"/>
  <c r="X4728" i="34"/>
  <c r="AA4728" i="34"/>
  <c r="Q4728" i="34"/>
  <c r="R4730" i="34"/>
  <c r="V4730" i="34"/>
  <c r="P4730" i="34"/>
  <c r="X4730" i="34"/>
  <c r="AA4730" i="34"/>
  <c r="Q4730" i="34"/>
  <c r="R4732" i="34"/>
  <c r="V4732" i="34"/>
  <c r="P4732" i="34"/>
  <c r="X4732" i="34"/>
  <c r="AA4732" i="34"/>
  <c r="Q4732" i="34"/>
  <c r="R4734" i="34"/>
  <c r="V4734" i="34"/>
  <c r="P4734" i="34"/>
  <c r="X4734" i="34"/>
  <c r="AA4734" i="34"/>
  <c r="Q4734" i="34"/>
  <c r="R4736" i="34"/>
  <c r="V4736" i="34"/>
  <c r="P4736" i="34"/>
  <c r="X4736" i="34"/>
  <c r="AA4736" i="34"/>
  <c r="Q4736" i="34"/>
  <c r="R4738" i="34"/>
  <c r="V4738" i="34"/>
  <c r="P4738" i="34"/>
  <c r="X4738" i="34"/>
  <c r="AA4738" i="34"/>
  <c r="Q4738" i="34"/>
  <c r="R4740" i="34"/>
  <c r="V4740" i="34"/>
  <c r="P4740" i="34"/>
  <c r="X4740" i="34"/>
  <c r="AA4740" i="34"/>
  <c r="Q4740" i="34"/>
  <c r="A4742" i="34"/>
  <c r="R4742" i="34"/>
  <c r="V4742" i="34"/>
  <c r="P4742" i="34"/>
  <c r="X4742" i="34"/>
  <c r="AA4742" i="34"/>
  <c r="Q4742" i="34"/>
  <c r="R4744" i="34"/>
  <c r="V4744" i="34"/>
  <c r="X4744" i="34"/>
  <c r="P4744" i="34"/>
  <c r="Q4744" i="34"/>
  <c r="AA4744" i="34"/>
  <c r="A4746" i="34"/>
  <c r="R4746" i="34"/>
  <c r="V4746" i="34"/>
  <c r="X4746" i="34"/>
  <c r="P4746" i="34"/>
  <c r="Q4746" i="34"/>
  <c r="AA4746" i="34"/>
  <c r="R4748" i="34"/>
  <c r="V4748" i="34"/>
  <c r="X4748" i="34"/>
  <c r="P4748" i="34"/>
  <c r="Q4748" i="34"/>
  <c r="AA4748" i="34"/>
  <c r="A4750" i="34"/>
  <c r="R4750" i="34"/>
  <c r="V4750" i="34"/>
  <c r="X4750" i="34"/>
  <c r="P4750" i="34"/>
  <c r="Q4750" i="34"/>
  <c r="AA4750" i="34"/>
  <c r="R4752" i="34"/>
  <c r="V4752" i="34"/>
  <c r="X4752" i="34"/>
  <c r="P4752" i="34"/>
  <c r="Q4752" i="34"/>
  <c r="AA4752" i="34"/>
  <c r="R4754" i="34"/>
  <c r="V4754" i="34"/>
  <c r="X4754" i="34"/>
  <c r="P4754" i="34"/>
  <c r="Q4754" i="34"/>
  <c r="AA4754" i="34"/>
  <c r="A4756" i="34"/>
  <c r="R4756" i="34"/>
  <c r="V4756" i="34"/>
  <c r="X4756" i="34"/>
  <c r="P4756" i="34"/>
  <c r="Q4756" i="34"/>
  <c r="AA4756" i="34"/>
  <c r="R4758" i="34"/>
  <c r="V4758" i="34"/>
  <c r="X4758" i="34"/>
  <c r="P4758" i="34"/>
  <c r="Q4758" i="34"/>
  <c r="AA4758" i="34"/>
  <c r="R4760" i="34"/>
  <c r="V4760" i="34"/>
  <c r="X4760" i="34"/>
  <c r="P4760" i="34"/>
  <c r="Q4760" i="34"/>
  <c r="AA4760" i="34"/>
  <c r="R4762" i="34"/>
  <c r="V4762" i="34"/>
  <c r="X4762" i="34"/>
  <c r="P4762" i="34"/>
  <c r="Q4762" i="34"/>
  <c r="AA4762" i="34"/>
  <c r="A4764" i="34"/>
  <c r="R4764" i="34"/>
  <c r="V4764" i="34"/>
  <c r="X4764" i="34"/>
  <c r="P4764" i="34"/>
  <c r="Q4764" i="34"/>
  <c r="AA4764" i="34"/>
  <c r="A4766" i="34"/>
  <c r="R4766" i="34"/>
  <c r="V4766" i="34"/>
  <c r="AA4766" i="34"/>
  <c r="P4766" i="34"/>
  <c r="X4766" i="34"/>
  <c r="Q4766" i="34"/>
  <c r="R4768" i="34"/>
  <c r="V4768" i="34"/>
  <c r="AA4768" i="34"/>
  <c r="P4768" i="34"/>
  <c r="X4768" i="34"/>
  <c r="Q4768" i="34"/>
  <c r="R4770" i="34"/>
  <c r="V4770" i="34"/>
  <c r="AA4770" i="34"/>
  <c r="P4770" i="34"/>
  <c r="X4770" i="34"/>
  <c r="Q4770" i="34"/>
  <c r="A4772" i="34"/>
  <c r="R4772" i="34"/>
  <c r="V4772" i="34"/>
  <c r="AA4772" i="34"/>
  <c r="P4772" i="34"/>
  <c r="X4772" i="34"/>
  <c r="Q4772" i="34"/>
  <c r="R4774" i="34"/>
  <c r="V4774" i="34"/>
  <c r="AA4774" i="34"/>
  <c r="P4774" i="34"/>
  <c r="X4774" i="34"/>
  <c r="Q4774" i="34"/>
  <c r="R4776" i="34"/>
  <c r="V4776" i="34"/>
  <c r="AA4776" i="34"/>
  <c r="P4776" i="34"/>
  <c r="X4776" i="34"/>
  <c r="Q4776" i="34"/>
  <c r="R4778" i="34"/>
  <c r="V4778" i="34"/>
  <c r="AA4778" i="34"/>
  <c r="P4778" i="34"/>
  <c r="X4778" i="34"/>
  <c r="Q4778" i="34"/>
  <c r="A4780" i="34"/>
  <c r="R4780" i="34"/>
  <c r="V4780" i="34"/>
  <c r="AA4780" i="34"/>
  <c r="P4780" i="34"/>
  <c r="X4780" i="34"/>
  <c r="Q4780" i="34"/>
  <c r="R4782" i="34"/>
  <c r="V4782" i="34"/>
  <c r="AA4782" i="34"/>
  <c r="P4782" i="34"/>
  <c r="X4782" i="34"/>
  <c r="Q4782" i="34"/>
  <c r="R4784" i="34"/>
  <c r="V4784" i="34"/>
  <c r="AA4784" i="34"/>
  <c r="P4784" i="34"/>
  <c r="X4784" i="34"/>
  <c r="Q4784" i="34"/>
  <c r="R4786" i="34"/>
  <c r="V4786" i="34"/>
  <c r="AA4786" i="34"/>
  <c r="P4786" i="34"/>
  <c r="X4786" i="34"/>
  <c r="Q4786" i="34"/>
  <c r="R4788" i="34"/>
  <c r="V4788" i="34"/>
  <c r="AA4788" i="34"/>
  <c r="P4788" i="34"/>
  <c r="X4788" i="34"/>
  <c r="Q4788" i="34"/>
  <c r="R4790" i="34"/>
  <c r="V4790" i="34"/>
  <c r="AA4790" i="34"/>
  <c r="P4790" i="34"/>
  <c r="X4790" i="34"/>
  <c r="Q4790" i="34"/>
  <c r="R4792" i="34"/>
  <c r="V4792" i="34"/>
  <c r="AA4792" i="34"/>
  <c r="P4792" i="34"/>
  <c r="X4792" i="34"/>
  <c r="Q4792" i="34"/>
  <c r="R4794" i="34"/>
  <c r="V4794" i="34"/>
  <c r="AA4794" i="34"/>
  <c r="P4794" i="34"/>
  <c r="X4794" i="34"/>
  <c r="Q4794" i="34"/>
  <c r="R4796" i="34"/>
  <c r="V4796" i="34"/>
  <c r="AA4796" i="34"/>
  <c r="P4796" i="34"/>
  <c r="X4796" i="34"/>
  <c r="Q4796" i="34"/>
  <c r="R4798" i="34"/>
  <c r="V4798" i="34"/>
  <c r="AA4798" i="34"/>
  <c r="P4798" i="34"/>
  <c r="X4798" i="34"/>
  <c r="Q4798" i="34"/>
  <c r="R4800" i="34"/>
  <c r="V4800" i="34"/>
  <c r="AA4800" i="34"/>
  <c r="P4800" i="34"/>
  <c r="X4800" i="34"/>
  <c r="Q4800" i="34"/>
  <c r="R4802" i="34"/>
  <c r="V4802" i="34"/>
  <c r="AA4802" i="34"/>
  <c r="P4802" i="34"/>
  <c r="X4802" i="34"/>
  <c r="Q4802" i="34"/>
  <c r="R4804" i="34"/>
  <c r="V4804" i="34"/>
  <c r="AA4804" i="34"/>
  <c r="P4804" i="34"/>
  <c r="X4804" i="34"/>
  <c r="Q4804" i="34"/>
  <c r="R4806" i="34"/>
  <c r="V4806" i="34"/>
  <c r="AA4806" i="34"/>
  <c r="P4806" i="34"/>
  <c r="X4806" i="34"/>
  <c r="Q4806" i="34"/>
  <c r="R4808" i="34"/>
  <c r="V4808" i="34"/>
  <c r="AA4808" i="34"/>
  <c r="P4808" i="34"/>
  <c r="X4808" i="34"/>
  <c r="Q4808" i="34"/>
  <c r="R4810" i="34"/>
  <c r="V4810" i="34"/>
  <c r="AA4810" i="34"/>
  <c r="P4810" i="34"/>
  <c r="X4810" i="34"/>
  <c r="Q4810" i="34"/>
  <c r="R4812" i="34"/>
  <c r="V4812" i="34"/>
  <c r="AA4812" i="34"/>
  <c r="P4812" i="34"/>
  <c r="X4812" i="34"/>
  <c r="Q4812" i="34"/>
  <c r="R4814" i="34"/>
  <c r="V4814" i="34"/>
  <c r="AA4814" i="34"/>
  <c r="P4814" i="34"/>
  <c r="X4814" i="34"/>
  <c r="Q4814" i="34"/>
  <c r="R4816" i="34"/>
  <c r="V4816" i="34"/>
  <c r="AA4816" i="34"/>
  <c r="P4816" i="34"/>
  <c r="X4816" i="34"/>
  <c r="Q4816" i="34"/>
  <c r="R4818" i="34"/>
  <c r="V4818" i="34"/>
  <c r="AA4818" i="34"/>
  <c r="P4818" i="34"/>
  <c r="X4818" i="34"/>
  <c r="Q4818" i="34"/>
  <c r="R4820" i="34"/>
  <c r="V4820" i="34"/>
  <c r="AA4820" i="34"/>
  <c r="P4820" i="34"/>
  <c r="X4820" i="34"/>
  <c r="Q4820" i="34"/>
  <c r="R4822" i="34"/>
  <c r="V4822" i="34"/>
  <c r="AA4822" i="34"/>
  <c r="P4822" i="34"/>
  <c r="X4822" i="34"/>
  <c r="Q4822" i="34"/>
  <c r="R4824" i="34"/>
  <c r="V4824" i="34"/>
  <c r="AA4824" i="34"/>
  <c r="P4824" i="34"/>
  <c r="X4824" i="34"/>
  <c r="Q4824" i="34"/>
  <c r="R4826" i="34"/>
  <c r="V4826" i="34"/>
  <c r="AA4826" i="34"/>
  <c r="P4826" i="34"/>
  <c r="X4826" i="34"/>
  <c r="Q4826" i="34"/>
  <c r="R4828" i="34"/>
  <c r="V4828" i="34"/>
  <c r="AA4828" i="34"/>
  <c r="P4828" i="34"/>
  <c r="X4828" i="34"/>
  <c r="Q4828" i="34"/>
  <c r="R4830" i="34"/>
  <c r="V4830" i="34"/>
  <c r="AA4830" i="34"/>
  <c r="P4830" i="34"/>
  <c r="X4830" i="34"/>
  <c r="Q4830" i="34"/>
  <c r="R4832" i="34"/>
  <c r="V4832" i="34"/>
  <c r="AA4832" i="34"/>
  <c r="P4832" i="34"/>
  <c r="X4832" i="34"/>
  <c r="Q4832" i="34"/>
  <c r="R4834" i="34"/>
  <c r="V4834" i="34"/>
  <c r="AA4834" i="34"/>
  <c r="P4834" i="34"/>
  <c r="X4834" i="34"/>
  <c r="Q4834" i="34"/>
  <c r="R4836" i="34"/>
  <c r="V4836" i="34"/>
  <c r="AA4836" i="34"/>
  <c r="P4836" i="34"/>
  <c r="X4836" i="34"/>
  <c r="Q4836" i="34"/>
  <c r="R4838" i="34"/>
  <c r="V4838" i="34"/>
  <c r="AA4838" i="34"/>
  <c r="P4838" i="34"/>
  <c r="X4838" i="34"/>
  <c r="Q4838" i="34"/>
  <c r="R4840" i="34"/>
  <c r="V4840" i="34"/>
  <c r="AA4840" i="34"/>
  <c r="P4840" i="34"/>
  <c r="X4840" i="34"/>
  <c r="Q4840" i="34"/>
  <c r="R4842" i="34"/>
  <c r="V4842" i="34"/>
  <c r="AA4842" i="34"/>
  <c r="P4842" i="34"/>
  <c r="X4842" i="34"/>
  <c r="Q4842" i="34"/>
  <c r="R4844" i="34"/>
  <c r="V4844" i="34"/>
  <c r="AA4844" i="34"/>
  <c r="P4844" i="34"/>
  <c r="X4844" i="34"/>
  <c r="Q4844" i="34"/>
  <c r="R4846" i="34"/>
  <c r="V4846" i="34"/>
  <c r="AA4846" i="34"/>
  <c r="P4846" i="34"/>
  <c r="X4846" i="34"/>
  <c r="Q4846" i="34"/>
  <c r="R4848" i="34"/>
  <c r="V4848" i="34"/>
  <c r="AA4848" i="34"/>
  <c r="P4848" i="34"/>
  <c r="X4848" i="34"/>
  <c r="Q4848" i="34"/>
  <c r="R4850" i="34"/>
  <c r="V4850" i="34"/>
  <c r="AA4850" i="34"/>
  <c r="P4850" i="34"/>
  <c r="X4850" i="34"/>
  <c r="Q4850" i="34"/>
  <c r="R4852" i="34"/>
  <c r="V4852" i="34"/>
  <c r="AA4852" i="34"/>
  <c r="P4852" i="34"/>
  <c r="X4852" i="34"/>
  <c r="Q4852" i="34"/>
  <c r="R4854" i="34"/>
  <c r="V4854" i="34"/>
  <c r="AA4854" i="34"/>
  <c r="P4854" i="34"/>
  <c r="X4854" i="34"/>
  <c r="Q4854" i="34"/>
  <c r="R4856" i="34"/>
  <c r="V4856" i="34"/>
  <c r="AA4856" i="34"/>
  <c r="P4856" i="34"/>
  <c r="X4856" i="34"/>
  <c r="Q4856" i="34"/>
  <c r="R4858" i="34"/>
  <c r="V4858" i="34"/>
  <c r="AA4858" i="34"/>
  <c r="P4858" i="34"/>
  <c r="X4858" i="34"/>
  <c r="Q4858" i="34"/>
  <c r="R4860" i="34"/>
  <c r="V4860" i="34"/>
  <c r="AA4860" i="34"/>
  <c r="P4860" i="34"/>
  <c r="X4860" i="34"/>
  <c r="Q4860" i="34"/>
  <c r="R4862" i="34"/>
  <c r="V4862" i="34"/>
  <c r="AA4862" i="34"/>
  <c r="P4862" i="34"/>
  <c r="X4862" i="34"/>
  <c r="Q4862" i="34"/>
  <c r="R4864" i="34"/>
  <c r="V4864" i="34"/>
  <c r="AA4864" i="34"/>
  <c r="P4864" i="34"/>
  <c r="X4864" i="34"/>
  <c r="Q4864" i="34"/>
  <c r="R4866" i="34"/>
  <c r="V4866" i="34"/>
  <c r="AA4866" i="34"/>
  <c r="P4866" i="34"/>
  <c r="X4866" i="34"/>
  <c r="Q4866" i="34"/>
  <c r="R4868" i="34"/>
  <c r="V4868" i="34"/>
  <c r="AA4868" i="34"/>
  <c r="P4868" i="34"/>
  <c r="X4868" i="34"/>
  <c r="Q4868" i="34"/>
  <c r="R4870" i="34"/>
  <c r="V4870" i="34"/>
  <c r="AA4870" i="34"/>
  <c r="P4870" i="34"/>
  <c r="X4870" i="34"/>
  <c r="Q4870" i="34"/>
  <c r="R4872" i="34"/>
  <c r="V4872" i="34"/>
  <c r="AA4872" i="34"/>
  <c r="P4872" i="34"/>
  <c r="X4872" i="34"/>
  <c r="Q4872" i="34"/>
  <c r="R4874" i="34"/>
  <c r="V4874" i="34"/>
  <c r="AA4874" i="34"/>
  <c r="P4874" i="34"/>
  <c r="X4874" i="34"/>
  <c r="Q4874" i="34"/>
  <c r="R4876" i="34"/>
  <c r="V4876" i="34"/>
  <c r="AA4876" i="34"/>
  <c r="P4876" i="34"/>
  <c r="X4876" i="34"/>
  <c r="Q4876" i="34"/>
  <c r="R4878" i="34"/>
  <c r="V4878" i="34"/>
  <c r="AA4878" i="34"/>
  <c r="P4878" i="34"/>
  <c r="X4878" i="34"/>
  <c r="Q4878" i="34"/>
  <c r="R4880" i="34"/>
  <c r="V4880" i="34"/>
  <c r="AA4880" i="34"/>
  <c r="P4880" i="34"/>
  <c r="X4880" i="34"/>
  <c r="Q4880" i="34"/>
  <c r="R4882" i="34"/>
  <c r="V4882" i="34"/>
  <c r="AA4882" i="34"/>
  <c r="P4882" i="34"/>
  <c r="X4882" i="34"/>
  <c r="Q4882" i="34"/>
  <c r="R4884" i="34"/>
  <c r="V4884" i="34"/>
  <c r="AA4884" i="34"/>
  <c r="P4884" i="34"/>
  <c r="X4884" i="34"/>
  <c r="Q4884" i="34"/>
  <c r="R4886" i="34"/>
  <c r="V4886" i="34"/>
  <c r="AA4886" i="34"/>
  <c r="P4886" i="34"/>
  <c r="X4886" i="34"/>
  <c r="Q4886" i="34"/>
  <c r="R4888" i="34"/>
  <c r="V4888" i="34"/>
  <c r="AA4888" i="34"/>
  <c r="P4888" i="34"/>
  <c r="X4888" i="34"/>
  <c r="Q4888" i="34"/>
  <c r="A4890" i="34"/>
  <c r="R4890" i="34"/>
  <c r="V4890" i="34"/>
  <c r="AA4890" i="34"/>
  <c r="P4890" i="34"/>
  <c r="X4890" i="34"/>
  <c r="Q4890" i="34"/>
  <c r="R4892" i="34"/>
  <c r="V4892" i="34"/>
  <c r="AA4892" i="34"/>
  <c r="P4892" i="34"/>
  <c r="X4892" i="34"/>
  <c r="Q4892" i="34"/>
  <c r="R4894" i="34"/>
  <c r="V4894" i="34"/>
  <c r="AA4894" i="34"/>
  <c r="P4894" i="34"/>
  <c r="X4894" i="34"/>
  <c r="Q4894" i="34"/>
  <c r="R4896" i="34"/>
  <c r="V4896" i="34"/>
  <c r="AA4896" i="34"/>
  <c r="P4896" i="34"/>
  <c r="X4896" i="34"/>
  <c r="Q4896" i="34"/>
  <c r="A4898" i="34"/>
  <c r="R4898" i="34"/>
  <c r="V4898" i="34"/>
  <c r="AA4898" i="34"/>
  <c r="P4898" i="34"/>
  <c r="X4898" i="34"/>
  <c r="Q4898" i="34"/>
  <c r="R4900" i="34"/>
  <c r="V4900" i="34"/>
  <c r="AA4900" i="34"/>
  <c r="P4900" i="34"/>
  <c r="X4900" i="34"/>
  <c r="Q4900" i="34"/>
  <c r="R4902" i="34"/>
  <c r="V4902" i="34"/>
  <c r="AA4902" i="34"/>
  <c r="P4902" i="34"/>
  <c r="X4902" i="34"/>
  <c r="Q4902" i="34"/>
  <c r="R4904" i="34"/>
  <c r="V4904" i="34"/>
  <c r="AA4904" i="34"/>
  <c r="P4904" i="34"/>
  <c r="X4904" i="34"/>
  <c r="Q4904" i="34"/>
  <c r="A4906" i="34"/>
  <c r="R4906" i="34"/>
  <c r="V4906" i="34"/>
  <c r="AA4906" i="34"/>
  <c r="P4906" i="34"/>
  <c r="X4906" i="34"/>
  <c r="Q4906" i="34"/>
  <c r="R4908" i="34"/>
  <c r="V4908" i="34"/>
  <c r="AA4908" i="34"/>
  <c r="P4908" i="34"/>
  <c r="X4908" i="34"/>
  <c r="Q4908" i="34"/>
  <c r="R4910" i="34"/>
  <c r="V4910" i="34"/>
  <c r="AA4910" i="34"/>
  <c r="P4910" i="34"/>
  <c r="X4910" i="34"/>
  <c r="Q4910" i="34"/>
  <c r="R4912" i="34"/>
  <c r="V4912" i="34"/>
  <c r="AA4912" i="34"/>
  <c r="P4912" i="34"/>
  <c r="X4912" i="34"/>
  <c r="Q4912" i="34"/>
  <c r="R4914" i="34"/>
  <c r="V4914" i="34"/>
  <c r="AA4914" i="34"/>
  <c r="P4914" i="34"/>
  <c r="X4914" i="34"/>
  <c r="Q4914" i="34"/>
  <c r="R4916" i="34"/>
  <c r="V4916" i="34"/>
  <c r="AA4916" i="34"/>
  <c r="P4916" i="34"/>
  <c r="X4916" i="34"/>
  <c r="Q4916" i="34"/>
  <c r="R4918" i="34"/>
  <c r="V4918" i="34"/>
  <c r="AA4918" i="34"/>
  <c r="P4918" i="34"/>
  <c r="X4918" i="34"/>
  <c r="Q4918" i="34"/>
  <c r="R4920" i="34"/>
  <c r="V4920" i="34"/>
  <c r="AA4920" i="34"/>
  <c r="P4920" i="34"/>
  <c r="X4920" i="34"/>
  <c r="Q4920" i="34"/>
  <c r="R4922" i="34"/>
  <c r="V4922" i="34"/>
  <c r="AA4922" i="34"/>
  <c r="P4922" i="34"/>
  <c r="X4922" i="34"/>
  <c r="Q4922" i="34"/>
  <c r="R4394" i="34"/>
  <c r="V4394" i="34"/>
  <c r="AA4394" i="34"/>
  <c r="P4394" i="34"/>
  <c r="X4394" i="34"/>
  <c r="Q4394" i="34"/>
  <c r="R4396" i="34"/>
  <c r="V4396" i="34"/>
  <c r="AA4396" i="34"/>
  <c r="P4396" i="34"/>
  <c r="X4396" i="34"/>
  <c r="Q4396" i="34"/>
  <c r="R4398" i="34"/>
  <c r="V4398" i="34"/>
  <c r="AA4398" i="34"/>
  <c r="P4398" i="34"/>
  <c r="X4398" i="34"/>
  <c r="Q4398" i="34"/>
  <c r="R4400" i="34"/>
  <c r="V4400" i="34"/>
  <c r="AA4400" i="34"/>
  <c r="P4400" i="34"/>
  <c r="X4400" i="34"/>
  <c r="Q4400" i="34"/>
  <c r="R4402" i="34"/>
  <c r="V4402" i="34"/>
  <c r="AA4402" i="34"/>
  <c r="P4402" i="34"/>
  <c r="X4402" i="34"/>
  <c r="Q4402" i="34"/>
  <c r="R4404" i="34"/>
  <c r="V4404" i="34"/>
  <c r="AA4404" i="34"/>
  <c r="P4404" i="34"/>
  <c r="X4404" i="34"/>
  <c r="Q4404" i="34"/>
  <c r="R4406" i="34"/>
  <c r="V4406" i="34"/>
  <c r="AA4406" i="34"/>
  <c r="P4406" i="34"/>
  <c r="X4406" i="34"/>
  <c r="Q4406" i="34"/>
  <c r="R4408" i="34"/>
  <c r="V4408" i="34"/>
  <c r="AA4408" i="34"/>
  <c r="P4408" i="34"/>
  <c r="X4408" i="34"/>
  <c r="Q4408" i="34"/>
  <c r="R4410" i="34"/>
  <c r="V4410" i="34"/>
  <c r="AA4410" i="34"/>
  <c r="P4410" i="34"/>
  <c r="X4410" i="34"/>
  <c r="Q4410" i="34"/>
  <c r="R4412" i="34"/>
  <c r="V4412" i="34"/>
  <c r="AA4412" i="34"/>
  <c r="P4412" i="34"/>
  <c r="X4412" i="34"/>
  <c r="Q4412" i="34"/>
  <c r="R4414" i="34"/>
  <c r="V4414" i="34"/>
  <c r="AA4414" i="34"/>
  <c r="P4414" i="34"/>
  <c r="X4414" i="34"/>
  <c r="Q4414" i="34"/>
  <c r="R4416" i="34"/>
  <c r="V4416" i="34"/>
  <c r="AA4416" i="34"/>
  <c r="P4416" i="34"/>
  <c r="X4416" i="34"/>
  <c r="Q4416" i="34"/>
  <c r="R4418" i="34"/>
  <c r="V4418" i="34"/>
  <c r="AA4418" i="34"/>
  <c r="P4418" i="34"/>
  <c r="X4418" i="34"/>
  <c r="Q4418" i="34"/>
  <c r="R4420" i="34"/>
  <c r="V4420" i="34"/>
  <c r="AA4420" i="34"/>
  <c r="P4420" i="34"/>
  <c r="X4420" i="34"/>
  <c r="Q4420" i="34"/>
  <c r="R4422" i="34"/>
  <c r="V4422" i="34"/>
  <c r="AA4422" i="34"/>
  <c r="P4422" i="34"/>
  <c r="X4422" i="34"/>
  <c r="Q4422" i="34"/>
  <c r="R4424" i="34"/>
  <c r="V4424" i="34"/>
  <c r="AA4424" i="34"/>
  <c r="P4424" i="34"/>
  <c r="X4424" i="34"/>
  <c r="Q4424" i="34"/>
  <c r="R4426" i="34"/>
  <c r="V4426" i="34"/>
  <c r="AA4426" i="34"/>
  <c r="P4426" i="34"/>
  <c r="X4426" i="34"/>
  <c r="Q4426" i="34"/>
  <c r="R4428" i="34"/>
  <c r="V4428" i="34"/>
  <c r="AA4428" i="34"/>
  <c r="P4428" i="34"/>
  <c r="X4428" i="34"/>
  <c r="Q4428" i="34"/>
  <c r="R4430" i="34"/>
  <c r="V4430" i="34"/>
  <c r="AA4430" i="34"/>
  <c r="P4430" i="34"/>
  <c r="X4430" i="34"/>
  <c r="Q4430" i="34"/>
  <c r="R4432" i="34"/>
  <c r="V4432" i="34"/>
  <c r="AA4432" i="34"/>
  <c r="P4432" i="34"/>
  <c r="X4432" i="34"/>
  <c r="Q4432" i="34"/>
  <c r="R4434" i="34"/>
  <c r="V4434" i="34"/>
  <c r="AA4434" i="34"/>
  <c r="P4434" i="34"/>
  <c r="X4434" i="34"/>
  <c r="Q4434" i="34"/>
  <c r="R4436" i="34"/>
  <c r="V4436" i="34"/>
  <c r="AA4436" i="34"/>
  <c r="P4436" i="34"/>
  <c r="X4436" i="34"/>
  <c r="Q4436" i="34"/>
  <c r="R4438" i="34"/>
  <c r="V4438" i="34"/>
  <c r="AA4438" i="34"/>
  <c r="P4438" i="34"/>
  <c r="X4438" i="34"/>
  <c r="Q4438" i="34"/>
  <c r="R4440" i="34"/>
  <c r="V4440" i="34"/>
  <c r="AA4440" i="34"/>
  <c r="P4440" i="34"/>
  <c r="X4440" i="34"/>
  <c r="Q4440" i="34"/>
  <c r="R4442" i="34"/>
  <c r="V4442" i="34"/>
  <c r="AA4442" i="34"/>
  <c r="P4442" i="34"/>
  <c r="X4442" i="34"/>
  <c r="Q4442" i="34"/>
  <c r="R4444" i="34"/>
  <c r="V4444" i="34"/>
  <c r="AA4444" i="34"/>
  <c r="P4444" i="34"/>
  <c r="X4444" i="34"/>
  <c r="Q4444" i="34"/>
  <c r="R4446" i="34"/>
  <c r="V4446" i="34"/>
  <c r="AA4446" i="34"/>
  <c r="P4446" i="34"/>
  <c r="X4446" i="34"/>
  <c r="Q4446" i="34"/>
  <c r="R4448" i="34"/>
  <c r="V4448" i="34"/>
  <c r="AA4448" i="34"/>
  <c r="P4448" i="34"/>
  <c r="X4448" i="34"/>
  <c r="Q4448" i="34"/>
  <c r="R4450" i="34"/>
  <c r="V4450" i="34"/>
  <c r="AA4450" i="34"/>
  <c r="P4450" i="34"/>
  <c r="X4450" i="34"/>
  <c r="Q4450" i="34"/>
  <c r="R4452" i="34"/>
  <c r="V4452" i="34"/>
  <c r="AA4452" i="34"/>
  <c r="P4452" i="34"/>
  <c r="X4452" i="34"/>
  <c r="Q4452" i="34"/>
  <c r="R4454" i="34"/>
  <c r="V4454" i="34"/>
  <c r="AA4454" i="34"/>
  <c r="P4454" i="34"/>
  <c r="X4454" i="34"/>
  <c r="Q4454" i="34"/>
  <c r="R4456" i="34"/>
  <c r="V4456" i="34"/>
  <c r="AA4456" i="34"/>
  <c r="P4456" i="34"/>
  <c r="X4456" i="34"/>
  <c r="Q4456" i="34"/>
  <c r="R4458" i="34"/>
  <c r="V4458" i="34"/>
  <c r="AA4458" i="34"/>
  <c r="P4458" i="34"/>
  <c r="X4458" i="34"/>
  <c r="Q4458" i="34"/>
  <c r="R4460" i="34"/>
  <c r="V4460" i="34"/>
  <c r="AA4460" i="34"/>
  <c r="P4460" i="34"/>
  <c r="X4460" i="34"/>
  <c r="Q4460" i="34"/>
  <c r="R4462" i="34"/>
  <c r="V4462" i="34"/>
  <c r="AA4462" i="34"/>
  <c r="P4462" i="34"/>
  <c r="X4462" i="34"/>
  <c r="Q4462" i="34"/>
  <c r="R4464" i="34"/>
  <c r="V4464" i="34"/>
  <c r="AA4464" i="34"/>
  <c r="P4464" i="34"/>
  <c r="X4464" i="34"/>
  <c r="Q4464" i="34"/>
  <c r="R4466" i="34"/>
  <c r="V4466" i="34"/>
  <c r="AA4466" i="34"/>
  <c r="P4466" i="34"/>
  <c r="X4466" i="34"/>
  <c r="Q4466" i="34"/>
  <c r="R4468" i="34"/>
  <c r="V4468" i="34"/>
  <c r="AA4468" i="34"/>
  <c r="P4468" i="34"/>
  <c r="X4468" i="34"/>
  <c r="Q4468" i="34"/>
  <c r="R4470" i="34"/>
  <c r="V4470" i="34"/>
  <c r="AA4470" i="34"/>
  <c r="P4470" i="34"/>
  <c r="X4470" i="34"/>
  <c r="Q4470" i="34"/>
  <c r="R4472" i="34"/>
  <c r="V4472" i="34"/>
  <c r="AA4472" i="34"/>
  <c r="P4472" i="34"/>
  <c r="X4472" i="34"/>
  <c r="Q4472" i="34"/>
  <c r="R4474" i="34"/>
  <c r="V4474" i="34"/>
  <c r="AA4474" i="34"/>
  <c r="P4474" i="34"/>
  <c r="X4474" i="34"/>
  <c r="Q4474" i="34"/>
  <c r="R4476" i="34"/>
  <c r="V4476" i="34"/>
  <c r="AA4476" i="34"/>
  <c r="P4476" i="34"/>
  <c r="X4476" i="34"/>
  <c r="Q4476" i="34"/>
  <c r="R4478" i="34"/>
  <c r="V4478" i="34"/>
  <c r="AA4478" i="34"/>
  <c r="P4478" i="34"/>
  <c r="X4478" i="34"/>
  <c r="Q4478" i="34"/>
  <c r="R4480" i="34"/>
  <c r="V4480" i="34"/>
  <c r="AA4480" i="34"/>
  <c r="P4480" i="34"/>
  <c r="X4480" i="34"/>
  <c r="Q4480" i="34"/>
  <c r="R4482" i="34"/>
  <c r="V4482" i="34"/>
  <c r="AA4482" i="34"/>
  <c r="P4482" i="34"/>
  <c r="X4482" i="34"/>
  <c r="Q4482" i="34"/>
  <c r="R4484" i="34"/>
  <c r="V4484" i="34"/>
  <c r="AA4484" i="34"/>
  <c r="P4484" i="34"/>
  <c r="X4484" i="34"/>
  <c r="Q4484" i="34"/>
  <c r="R4486" i="34"/>
  <c r="V4486" i="34"/>
  <c r="AA4486" i="34"/>
  <c r="P4486" i="34"/>
  <c r="X4486" i="34"/>
  <c r="Q4486" i="34"/>
  <c r="R4488" i="34"/>
  <c r="V4488" i="34"/>
  <c r="AA4488" i="34"/>
  <c r="P4488" i="34"/>
  <c r="X4488" i="34"/>
  <c r="Q4488" i="34"/>
  <c r="R4490" i="34"/>
  <c r="V4490" i="34"/>
  <c r="AA4490" i="34"/>
  <c r="P4490" i="34"/>
  <c r="X4490" i="34"/>
  <c r="Q4490" i="34"/>
  <c r="R4492" i="34"/>
  <c r="V4492" i="34"/>
  <c r="AA4492" i="34"/>
  <c r="P4492" i="34"/>
  <c r="X4492" i="34"/>
  <c r="Q4492" i="34"/>
  <c r="R4494" i="34"/>
  <c r="V4494" i="34"/>
  <c r="AA4494" i="34"/>
  <c r="P4494" i="34"/>
  <c r="X4494" i="34"/>
  <c r="Q4494" i="34"/>
  <c r="R4496" i="34"/>
  <c r="V4496" i="34"/>
  <c r="AA4496" i="34"/>
  <c r="P4496" i="34"/>
  <c r="X4496" i="34"/>
  <c r="Q4496" i="34"/>
  <c r="R4498" i="34"/>
  <c r="V4498" i="34"/>
  <c r="AA4498" i="34"/>
  <c r="P4498" i="34"/>
  <c r="X4498" i="34"/>
  <c r="Q4498" i="34"/>
  <c r="R4500" i="34"/>
  <c r="V4500" i="34"/>
  <c r="AA4500" i="34"/>
  <c r="P4500" i="34"/>
  <c r="X4500" i="34"/>
  <c r="Q4500" i="34"/>
  <c r="R4502" i="34"/>
  <c r="V4502" i="34"/>
  <c r="AA4502" i="34"/>
  <c r="P4502" i="34"/>
  <c r="X4502" i="34"/>
  <c r="Q4502" i="34"/>
  <c r="R4504" i="34"/>
  <c r="V4504" i="34"/>
  <c r="AA4504" i="34"/>
  <c r="P4504" i="34"/>
  <c r="X4504" i="34"/>
  <c r="Q4504" i="34"/>
  <c r="R4506" i="34"/>
  <c r="V4506" i="34"/>
  <c r="AA4506" i="34"/>
  <c r="P4506" i="34"/>
  <c r="X4506" i="34"/>
  <c r="Q4506" i="34"/>
  <c r="R4508" i="34"/>
  <c r="V4508" i="34"/>
  <c r="AA4508" i="34"/>
  <c r="P4508" i="34"/>
  <c r="X4508" i="34"/>
  <c r="Q4508" i="34"/>
  <c r="R4510" i="34"/>
  <c r="V4510" i="34"/>
  <c r="AA4510" i="34"/>
  <c r="P4510" i="34"/>
  <c r="X4510" i="34"/>
  <c r="Q4510" i="34"/>
  <c r="R4512" i="34"/>
  <c r="V4512" i="34"/>
  <c r="AA4512" i="34"/>
  <c r="P4512" i="34"/>
  <c r="X4512" i="34"/>
  <c r="Q4512" i="34"/>
  <c r="R4514" i="34"/>
  <c r="V4514" i="34"/>
  <c r="AA4514" i="34"/>
  <c r="P4514" i="34"/>
  <c r="X4514" i="34"/>
  <c r="Q4514" i="34"/>
  <c r="R4516" i="34"/>
  <c r="V4516" i="34"/>
  <c r="AA4516" i="34"/>
  <c r="P4516" i="34"/>
  <c r="X4516" i="34"/>
  <c r="Q4516" i="34"/>
  <c r="R4518" i="34"/>
  <c r="V4518" i="34"/>
  <c r="AA4518" i="34"/>
  <c r="P4518" i="34"/>
  <c r="X4518" i="34"/>
  <c r="Q4518" i="34"/>
  <c r="R4520" i="34"/>
  <c r="V4520" i="34"/>
  <c r="AA4520" i="34"/>
  <c r="P4520" i="34"/>
  <c r="X4520" i="34"/>
  <c r="Q4520" i="34"/>
  <c r="R4522" i="34"/>
  <c r="V4522" i="34"/>
  <c r="AA4522" i="34"/>
  <c r="P4522" i="34"/>
  <c r="X4522" i="34"/>
  <c r="Q4522" i="34"/>
  <c r="R4524" i="34"/>
  <c r="V4524" i="34"/>
  <c r="AA4524" i="34"/>
  <c r="P4524" i="34"/>
  <c r="X4524" i="34"/>
  <c r="Q4524" i="34"/>
  <c r="R4526" i="34"/>
  <c r="V4526" i="34"/>
  <c r="AA4526" i="34"/>
  <c r="P4526" i="34"/>
  <c r="X4526" i="34"/>
  <c r="Q4526" i="34"/>
  <c r="R4528" i="34"/>
  <c r="V4528" i="34"/>
  <c r="AA4528" i="34"/>
  <c r="P4528" i="34"/>
  <c r="X4528" i="34"/>
  <c r="Q4528" i="34"/>
  <c r="R4530" i="34"/>
  <c r="V4530" i="34"/>
  <c r="AA4530" i="34"/>
  <c r="P4530" i="34"/>
  <c r="X4530" i="34"/>
  <c r="Q4530" i="34"/>
  <c r="R4532" i="34"/>
  <c r="V4532" i="34"/>
  <c r="AA4532" i="34"/>
  <c r="P4532" i="34"/>
  <c r="X4532" i="34"/>
  <c r="Q4532" i="34"/>
  <c r="R4534" i="34"/>
  <c r="V4534" i="34"/>
  <c r="AA4534" i="34"/>
  <c r="P4534" i="34"/>
  <c r="X4534" i="34"/>
  <c r="Q4534" i="34"/>
  <c r="R4536" i="34"/>
  <c r="V4536" i="34"/>
  <c r="AA4536" i="34"/>
  <c r="P4536" i="34"/>
  <c r="X4536" i="34"/>
  <c r="Q4536" i="34"/>
  <c r="R4538" i="34"/>
  <c r="V4538" i="34"/>
  <c r="AA4538" i="34"/>
  <c r="P4538" i="34"/>
  <c r="X4538" i="34"/>
  <c r="Q4538" i="34"/>
  <c r="R4540" i="34"/>
  <c r="V4540" i="34"/>
  <c r="AA4540" i="34"/>
  <c r="P4540" i="34"/>
  <c r="X4540" i="34"/>
  <c r="Q4540" i="34"/>
  <c r="R4542" i="34"/>
  <c r="V4542" i="34"/>
  <c r="AA4542" i="34"/>
  <c r="P4542" i="34"/>
  <c r="X4542" i="34"/>
  <c r="Q4542" i="34"/>
  <c r="R4544" i="34"/>
  <c r="V4544" i="34"/>
  <c r="AA4544" i="34"/>
  <c r="P4544" i="34"/>
  <c r="X4544" i="34"/>
  <c r="Q4544" i="34"/>
  <c r="R4546" i="34"/>
  <c r="V4546" i="34"/>
  <c r="AA4546" i="34"/>
  <c r="P4546" i="34"/>
  <c r="X4546" i="34"/>
  <c r="Q4546" i="34"/>
  <c r="R4548" i="34"/>
  <c r="V4548" i="34"/>
  <c r="AA4548" i="34"/>
  <c r="P4548" i="34"/>
  <c r="X4548" i="34"/>
  <c r="Q4548" i="34"/>
  <c r="R4550" i="34"/>
  <c r="V4550" i="34"/>
  <c r="AA4550" i="34"/>
  <c r="P4550" i="34"/>
  <c r="X4550" i="34"/>
  <c r="Q4550" i="34"/>
  <c r="R4552" i="34"/>
  <c r="V4552" i="34"/>
  <c r="P4552" i="34"/>
  <c r="X4552" i="34"/>
  <c r="Q4552" i="34"/>
  <c r="AA4552" i="34"/>
  <c r="R4554" i="34"/>
  <c r="V4554" i="34"/>
  <c r="P4554" i="34"/>
  <c r="X4554" i="34"/>
  <c r="Q4554" i="34"/>
  <c r="AA4554" i="34"/>
  <c r="R4556" i="34"/>
  <c r="V4556" i="34"/>
  <c r="P4556" i="34"/>
  <c r="X4556" i="34"/>
  <c r="Q4556" i="34"/>
  <c r="AA4556" i="34"/>
  <c r="A4558" i="34"/>
  <c r="R4558" i="34"/>
  <c r="V4558" i="34"/>
  <c r="P4558" i="34"/>
  <c r="X4558" i="34"/>
  <c r="Q4558" i="34"/>
  <c r="AA4558" i="34"/>
  <c r="A4560" i="34"/>
  <c r="R4560" i="34"/>
  <c r="V4560" i="34"/>
  <c r="P4560" i="34"/>
  <c r="X4560" i="34"/>
  <c r="Q4560" i="34"/>
  <c r="AA4560" i="34"/>
  <c r="A4562" i="34"/>
  <c r="R4562" i="34"/>
  <c r="V4562" i="34"/>
  <c r="P4562" i="34"/>
  <c r="X4562" i="34"/>
  <c r="Q4562" i="34"/>
  <c r="AA4562" i="34"/>
  <c r="R4564" i="34"/>
  <c r="V4564" i="34"/>
  <c r="P4564" i="34"/>
  <c r="X4564" i="34"/>
  <c r="Q4564" i="34"/>
  <c r="AA4564" i="34"/>
  <c r="R4566" i="34"/>
  <c r="V4566" i="34"/>
  <c r="P4566" i="34"/>
  <c r="X4566" i="34"/>
  <c r="Q4566" i="34"/>
  <c r="AA4566" i="34"/>
  <c r="R4568" i="34"/>
  <c r="V4568" i="34"/>
  <c r="P4568" i="34"/>
  <c r="X4568" i="34"/>
  <c r="Q4568" i="34"/>
  <c r="AA4568" i="34"/>
  <c r="R4570" i="34"/>
  <c r="V4570" i="34"/>
  <c r="P4570" i="34"/>
  <c r="X4570" i="34"/>
  <c r="Q4570" i="34"/>
  <c r="AA4570" i="34"/>
  <c r="R4572" i="34"/>
  <c r="V4572" i="34"/>
  <c r="P4572" i="34"/>
  <c r="X4572" i="34"/>
  <c r="Q4572" i="34"/>
  <c r="AA4572" i="34"/>
  <c r="R4574" i="34"/>
  <c r="V4574" i="34"/>
  <c r="P4574" i="34"/>
  <c r="X4574" i="34"/>
  <c r="Q4574" i="34"/>
  <c r="AA4574" i="34"/>
  <c r="R4576" i="34"/>
  <c r="V4576" i="34"/>
  <c r="P4576" i="34"/>
  <c r="X4576" i="34"/>
  <c r="Q4576" i="34"/>
  <c r="AA4576" i="34"/>
  <c r="R4578" i="34"/>
  <c r="V4578" i="34"/>
  <c r="P4578" i="34"/>
  <c r="X4578" i="34"/>
  <c r="Q4578" i="34"/>
  <c r="AA4578" i="34"/>
  <c r="R4580" i="34"/>
  <c r="V4580" i="34"/>
  <c r="P4580" i="34"/>
  <c r="X4580" i="34"/>
  <c r="Q4580" i="34"/>
  <c r="AA4580" i="34"/>
  <c r="R4582" i="34"/>
  <c r="V4582" i="34"/>
  <c r="P4582" i="34"/>
  <c r="X4582" i="34"/>
  <c r="Q4582" i="34"/>
  <c r="AA4582" i="34"/>
  <c r="R4584" i="34"/>
  <c r="V4584" i="34"/>
  <c r="P4584" i="34"/>
  <c r="X4584" i="34"/>
  <c r="Q4584" i="34"/>
  <c r="AA4584" i="34"/>
  <c r="R4586" i="34"/>
  <c r="V4586" i="34"/>
  <c r="P4586" i="34"/>
  <c r="X4586" i="34"/>
  <c r="Q4586" i="34"/>
  <c r="AA4586" i="34"/>
  <c r="R4588" i="34"/>
  <c r="V4588" i="34"/>
  <c r="P4588" i="34"/>
  <c r="X4588" i="34"/>
  <c r="Q4588" i="34"/>
  <c r="AA4588" i="34"/>
  <c r="R4590" i="34"/>
  <c r="V4590" i="34"/>
  <c r="P4590" i="34"/>
  <c r="X4590" i="34"/>
  <c r="Q4590" i="34"/>
  <c r="AA4590" i="34"/>
  <c r="R4592" i="34"/>
  <c r="V4592" i="34"/>
  <c r="P4592" i="34"/>
  <c r="X4592" i="34"/>
  <c r="Q4592" i="34"/>
  <c r="AA4592" i="34"/>
  <c r="R4594" i="34"/>
  <c r="V4594" i="34"/>
  <c r="P4594" i="34"/>
  <c r="X4594" i="34"/>
  <c r="AA4594" i="34"/>
  <c r="Q4594" i="34"/>
  <c r="R4596" i="34"/>
  <c r="V4596" i="34"/>
  <c r="P4596" i="34"/>
  <c r="X4596" i="34"/>
  <c r="AA4596" i="34"/>
  <c r="Q4596" i="34"/>
  <c r="A4598" i="34"/>
  <c r="R4598" i="34"/>
  <c r="V4598" i="34"/>
  <c r="P4598" i="34"/>
  <c r="X4598" i="34"/>
  <c r="AA4598" i="34"/>
  <c r="Q4598" i="34"/>
  <c r="A4600" i="34"/>
  <c r="R4600" i="34"/>
  <c r="V4600" i="34"/>
  <c r="P4600" i="34"/>
  <c r="X4600" i="34"/>
  <c r="AA4600" i="34"/>
  <c r="Q4600" i="34"/>
  <c r="A4602" i="34"/>
  <c r="R4602" i="34"/>
  <c r="V4602" i="34"/>
  <c r="P4602" i="34"/>
  <c r="X4602" i="34"/>
  <c r="AA4602" i="34"/>
  <c r="Q4602" i="34"/>
  <c r="A4604" i="34"/>
  <c r="R4604" i="34"/>
  <c r="V4604" i="34"/>
  <c r="P4604" i="34"/>
  <c r="X4604" i="34"/>
  <c r="AA4604" i="34"/>
  <c r="Q4604" i="34"/>
  <c r="A4606" i="34"/>
  <c r="R4606" i="34"/>
  <c r="V4606" i="34"/>
  <c r="P4606" i="34"/>
  <c r="X4606" i="34"/>
  <c r="AA4606" i="34"/>
  <c r="Q4606" i="34"/>
  <c r="A4608" i="34"/>
  <c r="R4608" i="34"/>
  <c r="V4608" i="34"/>
  <c r="P4608" i="34"/>
  <c r="X4608" i="34"/>
  <c r="AA4608" i="34"/>
  <c r="Q4608" i="34"/>
  <c r="A4610" i="34"/>
  <c r="R4610" i="34"/>
  <c r="V4610" i="34"/>
  <c r="P4610" i="34"/>
  <c r="X4610" i="34"/>
  <c r="AA4610" i="34"/>
  <c r="Q4610" i="34"/>
  <c r="A4612" i="34"/>
  <c r="R4612" i="34"/>
  <c r="V4612" i="34"/>
  <c r="P4612" i="34"/>
  <c r="X4612" i="34"/>
  <c r="AA4612" i="34"/>
  <c r="Q4612" i="34"/>
  <c r="A4614" i="34"/>
  <c r="R4614" i="34"/>
  <c r="V4614" i="34"/>
  <c r="P4614" i="34"/>
  <c r="X4614" i="34"/>
  <c r="AA4614" i="34"/>
  <c r="Q4614" i="34"/>
  <c r="A4616" i="34"/>
  <c r="R4616" i="34"/>
  <c r="V4616" i="34"/>
  <c r="P4616" i="34"/>
  <c r="X4616" i="34"/>
  <c r="AA4616" i="34"/>
  <c r="Q4616" i="34"/>
  <c r="A4618" i="34"/>
  <c r="R4618" i="34"/>
  <c r="V4618" i="34"/>
  <c r="P4618" i="34"/>
  <c r="X4618" i="34"/>
  <c r="AA4618" i="34"/>
  <c r="Q4618" i="34"/>
  <c r="R4620" i="34"/>
  <c r="V4620" i="34"/>
  <c r="P4620" i="34"/>
  <c r="X4620" i="34"/>
  <c r="AA4620" i="34"/>
  <c r="Q4620" i="34"/>
  <c r="R4622" i="34"/>
  <c r="V4622" i="34"/>
  <c r="P4622" i="34"/>
  <c r="X4622" i="34"/>
  <c r="AA4622" i="34"/>
  <c r="Q4622" i="34"/>
  <c r="R4624" i="34"/>
  <c r="V4624" i="34"/>
  <c r="P4624" i="34"/>
  <c r="X4624" i="34"/>
  <c r="AA4624" i="34"/>
  <c r="Q4624" i="34"/>
  <c r="R4626" i="34"/>
  <c r="V4626" i="34"/>
  <c r="P4626" i="34"/>
  <c r="X4626" i="34"/>
  <c r="AA4626" i="34"/>
  <c r="Q4626" i="34"/>
  <c r="R4628" i="34"/>
  <c r="V4628" i="34"/>
  <c r="P4628" i="34"/>
  <c r="X4628" i="34"/>
  <c r="AA4628" i="34"/>
  <c r="Q4628" i="34"/>
  <c r="R4630" i="34"/>
  <c r="V4630" i="34"/>
  <c r="P4630" i="34"/>
  <c r="X4630" i="34"/>
  <c r="AA4630" i="34"/>
  <c r="Q4630" i="34"/>
  <c r="R4632" i="34"/>
  <c r="V4632" i="34"/>
  <c r="P4632" i="34"/>
  <c r="X4632" i="34"/>
  <c r="AA4632" i="34"/>
  <c r="Q4632" i="34"/>
  <c r="R4634" i="34"/>
  <c r="V4634" i="34"/>
  <c r="P4634" i="34"/>
  <c r="X4634" i="34"/>
  <c r="AA4634" i="34"/>
  <c r="Q4634" i="34"/>
  <c r="R4636" i="34"/>
  <c r="V4636" i="34"/>
  <c r="P4636" i="34"/>
  <c r="X4636" i="34"/>
  <c r="AA4636" i="34"/>
  <c r="Q4636" i="34"/>
  <c r="R4638" i="34"/>
  <c r="V4638" i="34"/>
  <c r="P4638" i="34"/>
  <c r="X4638" i="34"/>
  <c r="AA4638" i="34"/>
  <c r="Q4638" i="34"/>
  <c r="R4640" i="34"/>
  <c r="V4640" i="34"/>
  <c r="P4640" i="34"/>
  <c r="X4640" i="34"/>
  <c r="AA4640" i="34"/>
  <c r="Q4640" i="34"/>
  <c r="R4642" i="34"/>
  <c r="V4642" i="34"/>
  <c r="P4642" i="34"/>
  <c r="X4642" i="34"/>
  <c r="AA4642" i="34"/>
  <c r="Q4642" i="34"/>
  <c r="R4644" i="34"/>
  <c r="V4644" i="34"/>
  <c r="P4644" i="34"/>
  <c r="X4644" i="34"/>
  <c r="AA4644" i="34"/>
  <c r="Q4644" i="34"/>
  <c r="R4646" i="34"/>
  <c r="V4646" i="34"/>
  <c r="P4646" i="34"/>
  <c r="X4646" i="34"/>
  <c r="AA4646" i="34"/>
  <c r="Q4646" i="34"/>
  <c r="R4648" i="34"/>
  <c r="V4648" i="34"/>
  <c r="P4648" i="34"/>
  <c r="X4648" i="34"/>
  <c r="AA4648" i="34"/>
  <c r="Q4648" i="34"/>
  <c r="R4650" i="34"/>
  <c r="V4650" i="34"/>
  <c r="P4650" i="34"/>
  <c r="X4650" i="34"/>
  <c r="AA4650" i="34"/>
  <c r="Q4650" i="34"/>
  <c r="R4652" i="34"/>
  <c r="V4652" i="34"/>
  <c r="P4652" i="34"/>
  <c r="X4652" i="34"/>
  <c r="AA4652" i="34"/>
  <c r="Q4652" i="34"/>
  <c r="R4654" i="34"/>
  <c r="V4654" i="34"/>
  <c r="P4654" i="34"/>
  <c r="X4654" i="34"/>
  <c r="AA4654" i="34"/>
  <c r="Q4654" i="34"/>
  <c r="R4656" i="34"/>
  <c r="V4656" i="34"/>
  <c r="P4656" i="34"/>
  <c r="X4656" i="34"/>
  <c r="AA4656" i="34"/>
  <c r="Q4656" i="34"/>
  <c r="R4128" i="34"/>
  <c r="V4128" i="34"/>
  <c r="AA4128" i="34"/>
  <c r="P4128" i="34"/>
  <c r="X4128" i="34"/>
  <c r="Q4128" i="34"/>
  <c r="R4130" i="34"/>
  <c r="V4130" i="34"/>
  <c r="AA4130" i="34"/>
  <c r="P4130" i="34"/>
  <c r="X4130" i="34"/>
  <c r="Q4130" i="34"/>
  <c r="R4132" i="34"/>
  <c r="V4132" i="34"/>
  <c r="AA4132" i="34"/>
  <c r="P4132" i="34"/>
  <c r="X4132" i="34"/>
  <c r="Q4132" i="34"/>
  <c r="R4134" i="34"/>
  <c r="V4134" i="34"/>
  <c r="AA4134" i="34"/>
  <c r="P4134" i="34"/>
  <c r="X4134" i="34"/>
  <c r="Q4134" i="34"/>
  <c r="R4136" i="34"/>
  <c r="V4136" i="34"/>
  <c r="AA4136" i="34"/>
  <c r="P4136" i="34"/>
  <c r="X4136" i="34"/>
  <c r="Q4136" i="34"/>
  <c r="R4138" i="34"/>
  <c r="V4138" i="34"/>
  <c r="AA4138" i="34"/>
  <c r="P4138" i="34"/>
  <c r="X4138" i="34"/>
  <c r="Q4138" i="34"/>
  <c r="R4140" i="34"/>
  <c r="V4140" i="34"/>
  <c r="AA4140" i="34"/>
  <c r="P4140" i="34"/>
  <c r="X4140" i="34"/>
  <c r="Q4140" i="34"/>
  <c r="R4142" i="34"/>
  <c r="V4142" i="34"/>
  <c r="AA4142" i="34"/>
  <c r="P4142" i="34"/>
  <c r="X4142" i="34"/>
  <c r="Q4142" i="34"/>
  <c r="R4144" i="34"/>
  <c r="V4144" i="34"/>
  <c r="AA4144" i="34"/>
  <c r="P4144" i="34"/>
  <c r="X4144" i="34"/>
  <c r="Q4144" i="34"/>
  <c r="R4146" i="34"/>
  <c r="V4146" i="34"/>
  <c r="AA4146" i="34"/>
  <c r="P4146" i="34"/>
  <c r="X4146" i="34"/>
  <c r="Q4146" i="34"/>
  <c r="R4148" i="34"/>
  <c r="V4148" i="34"/>
  <c r="AA4148" i="34"/>
  <c r="P4148" i="34"/>
  <c r="X4148" i="34"/>
  <c r="Q4148" i="34"/>
  <c r="R4150" i="34"/>
  <c r="V4150" i="34"/>
  <c r="AA4150" i="34"/>
  <c r="P4150" i="34"/>
  <c r="X4150" i="34"/>
  <c r="Q4150" i="34"/>
  <c r="R4152" i="34"/>
  <c r="V4152" i="34"/>
  <c r="AA4152" i="34"/>
  <c r="P4152" i="34"/>
  <c r="X4152" i="34"/>
  <c r="Q4152" i="34"/>
  <c r="R4154" i="34"/>
  <c r="V4154" i="34"/>
  <c r="AA4154" i="34"/>
  <c r="P4154" i="34"/>
  <c r="X4154" i="34"/>
  <c r="Q4154" i="34"/>
  <c r="R4156" i="34"/>
  <c r="V4156" i="34"/>
  <c r="AA4156" i="34"/>
  <c r="P4156" i="34"/>
  <c r="X4156" i="34"/>
  <c r="Q4156" i="34"/>
  <c r="R4158" i="34"/>
  <c r="V4158" i="34"/>
  <c r="AA4158" i="34"/>
  <c r="P4158" i="34"/>
  <c r="X4158" i="34"/>
  <c r="Q4158" i="34"/>
  <c r="R4160" i="34"/>
  <c r="V4160" i="34"/>
  <c r="AA4160" i="34"/>
  <c r="P4160" i="34"/>
  <c r="X4160" i="34"/>
  <c r="Q4160" i="34"/>
  <c r="R4162" i="34"/>
  <c r="V4162" i="34"/>
  <c r="AA4162" i="34"/>
  <c r="P4162" i="34"/>
  <c r="X4162" i="34"/>
  <c r="Q4162" i="34"/>
  <c r="R4164" i="34"/>
  <c r="V4164" i="34"/>
  <c r="AA4164" i="34"/>
  <c r="P4164" i="34"/>
  <c r="X4164" i="34"/>
  <c r="Q4164" i="34"/>
  <c r="R4166" i="34"/>
  <c r="V4166" i="34"/>
  <c r="AA4166" i="34"/>
  <c r="P4166" i="34"/>
  <c r="X4166" i="34"/>
  <c r="Q4166" i="34"/>
  <c r="R4168" i="34"/>
  <c r="V4168" i="34"/>
  <c r="AA4168" i="34"/>
  <c r="P4168" i="34"/>
  <c r="X4168" i="34"/>
  <c r="Q4168" i="34"/>
  <c r="R4170" i="34"/>
  <c r="V4170" i="34"/>
  <c r="AA4170" i="34"/>
  <c r="P4170" i="34"/>
  <c r="X4170" i="34"/>
  <c r="Q4170" i="34"/>
  <c r="R4172" i="34"/>
  <c r="V4172" i="34"/>
  <c r="AA4172" i="34"/>
  <c r="P4172" i="34"/>
  <c r="X4172" i="34"/>
  <c r="Q4172" i="34"/>
  <c r="R4174" i="34"/>
  <c r="V4174" i="34"/>
  <c r="AA4174" i="34"/>
  <c r="P4174" i="34"/>
  <c r="X4174" i="34"/>
  <c r="Q4174" i="34"/>
  <c r="R4176" i="34"/>
  <c r="V4176" i="34"/>
  <c r="AA4176" i="34"/>
  <c r="P4176" i="34"/>
  <c r="X4176" i="34"/>
  <c r="Q4176" i="34"/>
  <c r="R4178" i="34"/>
  <c r="V4178" i="34"/>
  <c r="AA4178" i="34"/>
  <c r="P4178" i="34"/>
  <c r="X4178" i="34"/>
  <c r="Q4178" i="34"/>
  <c r="R4180" i="34"/>
  <c r="V4180" i="34"/>
  <c r="AA4180" i="34"/>
  <c r="P4180" i="34"/>
  <c r="X4180" i="34"/>
  <c r="Q4180" i="34"/>
  <c r="R4182" i="34"/>
  <c r="V4182" i="34"/>
  <c r="AA4182" i="34"/>
  <c r="P4182" i="34"/>
  <c r="X4182" i="34"/>
  <c r="Q4182" i="34"/>
  <c r="R4184" i="34"/>
  <c r="V4184" i="34"/>
  <c r="AA4184" i="34"/>
  <c r="P4184" i="34"/>
  <c r="X4184" i="34"/>
  <c r="Q4184" i="34"/>
  <c r="R4186" i="34"/>
  <c r="V4186" i="34"/>
  <c r="AA4186" i="34"/>
  <c r="P4186" i="34"/>
  <c r="X4186" i="34"/>
  <c r="Q4186" i="34"/>
  <c r="R4188" i="34"/>
  <c r="V4188" i="34"/>
  <c r="AA4188" i="34"/>
  <c r="P4188" i="34"/>
  <c r="X4188" i="34"/>
  <c r="Q4188" i="34"/>
  <c r="R4190" i="34"/>
  <c r="V4190" i="34"/>
  <c r="AA4190" i="34"/>
  <c r="P4190" i="34"/>
  <c r="X4190" i="34"/>
  <c r="Q4190" i="34"/>
  <c r="R4192" i="34"/>
  <c r="V4192" i="34"/>
  <c r="AA4192" i="34"/>
  <c r="P4192" i="34"/>
  <c r="X4192" i="34"/>
  <c r="Q4192" i="34"/>
  <c r="R4194" i="34"/>
  <c r="V4194" i="34"/>
  <c r="AA4194" i="34"/>
  <c r="P4194" i="34"/>
  <c r="X4194" i="34"/>
  <c r="Q4194" i="34"/>
  <c r="R4196" i="34"/>
  <c r="V4196" i="34"/>
  <c r="AA4196" i="34"/>
  <c r="P4196" i="34"/>
  <c r="X4196" i="34"/>
  <c r="Q4196" i="34"/>
  <c r="R4198" i="34"/>
  <c r="V4198" i="34"/>
  <c r="AA4198" i="34"/>
  <c r="P4198" i="34"/>
  <c r="X4198" i="34"/>
  <c r="Q4198" i="34"/>
  <c r="R4200" i="34"/>
  <c r="V4200" i="34"/>
  <c r="AA4200" i="34"/>
  <c r="P4200" i="34"/>
  <c r="X4200" i="34"/>
  <c r="Q4200" i="34"/>
  <c r="R4202" i="34"/>
  <c r="V4202" i="34"/>
  <c r="AA4202" i="34"/>
  <c r="P4202" i="34"/>
  <c r="X4202" i="34"/>
  <c r="Q4202" i="34"/>
  <c r="R4204" i="34"/>
  <c r="V4204" i="34"/>
  <c r="AA4204" i="34"/>
  <c r="P4204" i="34"/>
  <c r="X4204" i="34"/>
  <c r="Q4204" i="34"/>
  <c r="R4206" i="34"/>
  <c r="V4206" i="34"/>
  <c r="AA4206" i="34"/>
  <c r="P4206" i="34"/>
  <c r="X4206" i="34"/>
  <c r="Q4206" i="34"/>
  <c r="R4208" i="34"/>
  <c r="V4208" i="34"/>
  <c r="AA4208" i="34"/>
  <c r="P4208" i="34"/>
  <c r="X4208" i="34"/>
  <c r="Q4208" i="34"/>
  <c r="R4210" i="34"/>
  <c r="V4210" i="34"/>
  <c r="AA4210" i="34"/>
  <c r="P4210" i="34"/>
  <c r="X4210" i="34"/>
  <c r="Q4210" i="34"/>
  <c r="R4212" i="34"/>
  <c r="V4212" i="34"/>
  <c r="AA4212" i="34"/>
  <c r="P4212" i="34"/>
  <c r="X4212" i="34"/>
  <c r="Q4212" i="34"/>
  <c r="R4214" i="34"/>
  <c r="V4214" i="34"/>
  <c r="AA4214" i="34"/>
  <c r="P4214" i="34"/>
  <c r="X4214" i="34"/>
  <c r="Q4214" i="34"/>
  <c r="R4216" i="34"/>
  <c r="V4216" i="34"/>
  <c r="AA4216" i="34"/>
  <c r="P4216" i="34"/>
  <c r="X4216" i="34"/>
  <c r="Q4216" i="34"/>
  <c r="R4218" i="34"/>
  <c r="V4218" i="34"/>
  <c r="AA4218" i="34"/>
  <c r="P4218" i="34"/>
  <c r="X4218" i="34"/>
  <c r="Q4218" i="34"/>
  <c r="R4220" i="34"/>
  <c r="V4220" i="34"/>
  <c r="AA4220" i="34"/>
  <c r="P4220" i="34"/>
  <c r="X4220" i="34"/>
  <c r="Q4220" i="34"/>
  <c r="R4222" i="34"/>
  <c r="V4222" i="34"/>
  <c r="AA4222" i="34"/>
  <c r="P4222" i="34"/>
  <c r="X4222" i="34"/>
  <c r="Q4222" i="34"/>
  <c r="R4224" i="34"/>
  <c r="V4224" i="34"/>
  <c r="AA4224" i="34"/>
  <c r="P4224" i="34"/>
  <c r="X4224" i="34"/>
  <c r="Q4224" i="34"/>
  <c r="R4226" i="34"/>
  <c r="V4226" i="34"/>
  <c r="AA4226" i="34"/>
  <c r="P4226" i="34"/>
  <c r="X4226" i="34"/>
  <c r="Q4226" i="34"/>
  <c r="R4228" i="34"/>
  <c r="V4228" i="34"/>
  <c r="AA4228" i="34"/>
  <c r="P4228" i="34"/>
  <c r="X4228" i="34"/>
  <c r="Q4228" i="34"/>
  <c r="R4230" i="34"/>
  <c r="V4230" i="34"/>
  <c r="AA4230" i="34"/>
  <c r="P4230" i="34"/>
  <c r="X4230" i="34"/>
  <c r="Q4230" i="34"/>
  <c r="A4232" i="34"/>
  <c r="R4232" i="34"/>
  <c r="V4232" i="34"/>
  <c r="AA4232" i="34"/>
  <c r="P4232" i="34"/>
  <c r="X4232" i="34"/>
  <c r="Q4232" i="34"/>
  <c r="R4234" i="34"/>
  <c r="V4234" i="34"/>
  <c r="AA4234" i="34"/>
  <c r="P4234" i="34"/>
  <c r="X4234" i="34"/>
  <c r="Q4234" i="34"/>
  <c r="A4236" i="34"/>
  <c r="R4236" i="34"/>
  <c r="V4236" i="34"/>
  <c r="AA4236" i="34"/>
  <c r="P4236" i="34"/>
  <c r="X4236" i="34"/>
  <c r="Q4236" i="34"/>
  <c r="R4238" i="34"/>
  <c r="V4238" i="34"/>
  <c r="AA4238" i="34"/>
  <c r="P4238" i="34"/>
  <c r="X4238" i="34"/>
  <c r="Q4238" i="34"/>
  <c r="A4240" i="34"/>
  <c r="R4240" i="34"/>
  <c r="V4240" i="34"/>
  <c r="AA4240" i="34"/>
  <c r="P4240" i="34"/>
  <c r="X4240" i="34"/>
  <c r="Q4240" i="34"/>
  <c r="A4242" i="34"/>
  <c r="R4242" i="34"/>
  <c r="V4242" i="34"/>
  <c r="AA4242" i="34"/>
  <c r="P4242" i="34"/>
  <c r="X4242" i="34"/>
  <c r="Q4242" i="34"/>
  <c r="R4244" i="34"/>
  <c r="V4244" i="34"/>
  <c r="AA4244" i="34"/>
  <c r="P4244" i="34"/>
  <c r="X4244" i="34"/>
  <c r="Q4244" i="34"/>
  <c r="R4246" i="34"/>
  <c r="V4246" i="34"/>
  <c r="AA4246" i="34"/>
  <c r="P4246" i="34"/>
  <c r="X4246" i="34"/>
  <c r="Q4246" i="34"/>
  <c r="A4248" i="34"/>
  <c r="R4248" i="34"/>
  <c r="V4248" i="34"/>
  <c r="AA4248" i="34"/>
  <c r="P4248" i="34"/>
  <c r="X4248" i="34"/>
  <c r="Q4248" i="34"/>
  <c r="R4250" i="34"/>
  <c r="V4250" i="34"/>
  <c r="AA4250" i="34"/>
  <c r="P4250" i="34"/>
  <c r="X4250" i="34"/>
  <c r="Q4250" i="34"/>
  <c r="R4252" i="34"/>
  <c r="V4252" i="34"/>
  <c r="AA4252" i="34"/>
  <c r="P4252" i="34"/>
  <c r="X4252" i="34"/>
  <c r="Q4252" i="34"/>
  <c r="R4254" i="34"/>
  <c r="V4254" i="34"/>
  <c r="AA4254" i="34"/>
  <c r="P4254" i="34"/>
  <c r="X4254" i="34"/>
  <c r="Q4254" i="34"/>
  <c r="R4256" i="34"/>
  <c r="V4256" i="34"/>
  <c r="AA4256" i="34"/>
  <c r="P4256" i="34"/>
  <c r="X4256" i="34"/>
  <c r="Q4256" i="34"/>
  <c r="R4258" i="34"/>
  <c r="V4258" i="34"/>
  <c r="AA4258" i="34"/>
  <c r="P4258" i="34"/>
  <c r="X4258" i="34"/>
  <c r="Q4258" i="34"/>
  <c r="R4260" i="34"/>
  <c r="V4260" i="34"/>
  <c r="AA4260" i="34"/>
  <c r="P4260" i="34"/>
  <c r="X4260" i="34"/>
  <c r="Q4260" i="34"/>
  <c r="R4262" i="34"/>
  <c r="V4262" i="34"/>
  <c r="AA4262" i="34"/>
  <c r="P4262" i="34"/>
  <c r="X4262" i="34"/>
  <c r="Q4262" i="34"/>
  <c r="R4264" i="34"/>
  <c r="V4264" i="34"/>
  <c r="AA4264" i="34"/>
  <c r="P4264" i="34"/>
  <c r="X4264" i="34"/>
  <c r="Q4264" i="34"/>
  <c r="R4266" i="34"/>
  <c r="V4266" i="34"/>
  <c r="AA4266" i="34"/>
  <c r="P4266" i="34"/>
  <c r="X4266" i="34"/>
  <c r="Q4266" i="34"/>
  <c r="R4268" i="34"/>
  <c r="V4268" i="34"/>
  <c r="AA4268" i="34"/>
  <c r="P4268" i="34"/>
  <c r="X4268" i="34"/>
  <c r="Q4268" i="34"/>
  <c r="R4270" i="34"/>
  <c r="V4270" i="34"/>
  <c r="AA4270" i="34"/>
  <c r="P4270" i="34"/>
  <c r="X4270" i="34"/>
  <c r="Q4270" i="34"/>
  <c r="R4272" i="34"/>
  <c r="V4272" i="34"/>
  <c r="AA4272" i="34"/>
  <c r="P4272" i="34"/>
  <c r="X4272" i="34"/>
  <c r="Q4272" i="34"/>
  <c r="R4274" i="34"/>
  <c r="V4274" i="34"/>
  <c r="AA4274" i="34"/>
  <c r="P4274" i="34"/>
  <c r="X4274" i="34"/>
  <c r="Q4274" i="34"/>
  <c r="R4276" i="34"/>
  <c r="V4276" i="34"/>
  <c r="AA4276" i="34"/>
  <c r="P4276" i="34"/>
  <c r="X4276" i="34"/>
  <c r="Q4276" i="34"/>
  <c r="R4278" i="34"/>
  <c r="V4278" i="34"/>
  <c r="AA4278" i="34"/>
  <c r="P4278" i="34"/>
  <c r="X4278" i="34"/>
  <c r="Q4278" i="34"/>
  <c r="R4280" i="34"/>
  <c r="V4280" i="34"/>
  <c r="AA4280" i="34"/>
  <c r="P4280" i="34"/>
  <c r="X4280" i="34"/>
  <c r="Q4280" i="34"/>
  <c r="R4282" i="34"/>
  <c r="V4282" i="34"/>
  <c r="AA4282" i="34"/>
  <c r="P4282" i="34"/>
  <c r="X4282" i="34"/>
  <c r="Q4282" i="34"/>
  <c r="R4284" i="34"/>
  <c r="V4284" i="34"/>
  <c r="AA4284" i="34"/>
  <c r="P4284" i="34"/>
  <c r="X4284" i="34"/>
  <c r="Q4284" i="34"/>
  <c r="R4286" i="34"/>
  <c r="V4286" i="34"/>
  <c r="AA4286" i="34"/>
  <c r="P4286" i="34"/>
  <c r="X4286" i="34"/>
  <c r="Q4286" i="34"/>
  <c r="R4288" i="34"/>
  <c r="V4288" i="34"/>
  <c r="AA4288" i="34"/>
  <c r="P4288" i="34"/>
  <c r="X4288" i="34"/>
  <c r="Q4288" i="34"/>
  <c r="R4290" i="34"/>
  <c r="V4290" i="34"/>
  <c r="AA4290" i="34"/>
  <c r="P4290" i="34"/>
  <c r="X4290" i="34"/>
  <c r="Q4290" i="34"/>
  <c r="R4292" i="34"/>
  <c r="V4292" i="34"/>
  <c r="AA4292" i="34"/>
  <c r="P4292" i="34"/>
  <c r="X4292" i="34"/>
  <c r="Q4292" i="34"/>
  <c r="R4294" i="34"/>
  <c r="V4294" i="34"/>
  <c r="AA4294" i="34"/>
  <c r="P4294" i="34"/>
  <c r="X4294" i="34"/>
  <c r="Q4294" i="34"/>
  <c r="R4296" i="34"/>
  <c r="V4296" i="34"/>
  <c r="AA4296" i="34"/>
  <c r="P4296" i="34"/>
  <c r="X4296" i="34"/>
  <c r="Q4296" i="34"/>
  <c r="R4298" i="34"/>
  <c r="V4298" i="34"/>
  <c r="AA4298" i="34"/>
  <c r="P4298" i="34"/>
  <c r="X4298" i="34"/>
  <c r="Q4298" i="34"/>
  <c r="R4300" i="34"/>
  <c r="V4300" i="34"/>
  <c r="AA4300" i="34"/>
  <c r="P4300" i="34"/>
  <c r="X4300" i="34"/>
  <c r="Q4300" i="34"/>
  <c r="R4302" i="34"/>
  <c r="V4302" i="34"/>
  <c r="AA4302" i="34"/>
  <c r="P4302" i="34"/>
  <c r="X4302" i="34"/>
  <c r="Q4302" i="34"/>
  <c r="R4304" i="34"/>
  <c r="V4304" i="34"/>
  <c r="AA4304" i="34"/>
  <c r="P4304" i="34"/>
  <c r="X4304" i="34"/>
  <c r="Q4304" i="34"/>
  <c r="R4306" i="34"/>
  <c r="V4306" i="34"/>
  <c r="AA4306" i="34"/>
  <c r="P4306" i="34"/>
  <c r="X4306" i="34"/>
  <c r="Q4306" i="34"/>
  <c r="R4308" i="34"/>
  <c r="V4308" i="34"/>
  <c r="AA4308" i="34"/>
  <c r="P4308" i="34"/>
  <c r="X4308" i="34"/>
  <c r="Q4308" i="34"/>
  <c r="R4310" i="34"/>
  <c r="V4310" i="34"/>
  <c r="AA4310" i="34"/>
  <c r="P4310" i="34"/>
  <c r="X4310" i="34"/>
  <c r="Q4310" i="34"/>
  <c r="R4312" i="34"/>
  <c r="V4312" i="34"/>
  <c r="AA4312" i="34"/>
  <c r="P4312" i="34"/>
  <c r="X4312" i="34"/>
  <c r="Q4312" i="34"/>
  <c r="R4314" i="34"/>
  <c r="V4314" i="34"/>
  <c r="AA4314" i="34"/>
  <c r="P4314" i="34"/>
  <c r="X4314" i="34"/>
  <c r="Q4314" i="34"/>
  <c r="R4316" i="34"/>
  <c r="V4316" i="34"/>
  <c r="AA4316" i="34"/>
  <c r="P4316" i="34"/>
  <c r="X4316" i="34"/>
  <c r="Q4316" i="34"/>
  <c r="R4318" i="34"/>
  <c r="V4318" i="34"/>
  <c r="AA4318" i="34"/>
  <c r="P4318" i="34"/>
  <c r="X4318" i="34"/>
  <c r="Q4318" i="34"/>
  <c r="R4320" i="34"/>
  <c r="V4320" i="34"/>
  <c r="AA4320" i="34"/>
  <c r="P4320" i="34"/>
  <c r="X4320" i="34"/>
  <c r="Q4320" i="34"/>
  <c r="R4322" i="34"/>
  <c r="V4322" i="34"/>
  <c r="AA4322" i="34"/>
  <c r="P4322" i="34"/>
  <c r="X4322" i="34"/>
  <c r="Q4322" i="34"/>
  <c r="R4324" i="34"/>
  <c r="V4324" i="34"/>
  <c r="AA4324" i="34"/>
  <c r="P4324" i="34"/>
  <c r="X4324" i="34"/>
  <c r="Q4324" i="34"/>
  <c r="R4326" i="34"/>
  <c r="V4326" i="34"/>
  <c r="AA4326" i="34"/>
  <c r="P4326" i="34"/>
  <c r="X4326" i="34"/>
  <c r="Q4326" i="34"/>
  <c r="R4328" i="34"/>
  <c r="V4328" i="34"/>
  <c r="AA4328" i="34"/>
  <c r="P4328" i="34"/>
  <c r="X4328" i="34"/>
  <c r="Q4328" i="34"/>
  <c r="A4330" i="34"/>
  <c r="R4330" i="34"/>
  <c r="V4330" i="34"/>
  <c r="AA4330" i="34"/>
  <c r="P4330" i="34"/>
  <c r="X4330" i="34"/>
  <c r="Q4330" i="34"/>
  <c r="R4332" i="34"/>
  <c r="V4332" i="34"/>
  <c r="AA4332" i="34"/>
  <c r="P4332" i="34"/>
  <c r="X4332" i="34"/>
  <c r="Q4332" i="34"/>
  <c r="R4334" i="34"/>
  <c r="V4334" i="34"/>
  <c r="AA4334" i="34"/>
  <c r="P4334" i="34"/>
  <c r="X4334" i="34"/>
  <c r="Q4334" i="34"/>
  <c r="R4336" i="34"/>
  <c r="V4336" i="34"/>
  <c r="AA4336" i="34"/>
  <c r="P4336" i="34"/>
  <c r="X4336" i="34"/>
  <c r="Q4336" i="34"/>
  <c r="A4338" i="34"/>
  <c r="R4338" i="34"/>
  <c r="V4338" i="34"/>
  <c r="AA4338" i="34"/>
  <c r="P4338" i="34"/>
  <c r="X4338" i="34"/>
  <c r="Q4338" i="34"/>
  <c r="R4340" i="34"/>
  <c r="V4340" i="34"/>
  <c r="AA4340" i="34"/>
  <c r="P4340" i="34"/>
  <c r="X4340" i="34"/>
  <c r="Q4340" i="34"/>
  <c r="R4342" i="34"/>
  <c r="V4342" i="34"/>
  <c r="AA4342" i="34"/>
  <c r="P4342" i="34"/>
  <c r="X4342" i="34"/>
  <c r="Q4342" i="34"/>
  <c r="R4344" i="34"/>
  <c r="V4344" i="34"/>
  <c r="AA4344" i="34"/>
  <c r="P4344" i="34"/>
  <c r="X4344" i="34"/>
  <c r="Q4344" i="34"/>
  <c r="R4346" i="34"/>
  <c r="V4346" i="34"/>
  <c r="AA4346" i="34"/>
  <c r="P4346" i="34"/>
  <c r="X4346" i="34"/>
  <c r="Q4346" i="34"/>
  <c r="R4348" i="34"/>
  <c r="V4348" i="34"/>
  <c r="AA4348" i="34"/>
  <c r="P4348" i="34"/>
  <c r="X4348" i="34"/>
  <c r="Q4348" i="34"/>
  <c r="R4350" i="34"/>
  <c r="V4350" i="34"/>
  <c r="AA4350" i="34"/>
  <c r="P4350" i="34"/>
  <c r="X4350" i="34"/>
  <c r="Q4350" i="34"/>
  <c r="R4352" i="34"/>
  <c r="V4352" i="34"/>
  <c r="AA4352" i="34"/>
  <c r="P4352" i="34"/>
  <c r="X4352" i="34"/>
  <c r="Q4352" i="34"/>
  <c r="R4354" i="34"/>
  <c r="V4354" i="34"/>
  <c r="AA4354" i="34"/>
  <c r="P4354" i="34"/>
  <c r="X4354" i="34"/>
  <c r="Q4354" i="34"/>
  <c r="R4356" i="34"/>
  <c r="V4356" i="34"/>
  <c r="AA4356" i="34"/>
  <c r="P4356" i="34"/>
  <c r="X4356" i="34"/>
  <c r="Q4356" i="34"/>
  <c r="R4358" i="34"/>
  <c r="V4358" i="34"/>
  <c r="AA4358" i="34"/>
  <c r="P4358" i="34"/>
  <c r="X4358" i="34"/>
  <c r="Q4358" i="34"/>
  <c r="R4360" i="34"/>
  <c r="V4360" i="34"/>
  <c r="AA4360" i="34"/>
  <c r="P4360" i="34"/>
  <c r="X4360" i="34"/>
  <c r="Q4360" i="34"/>
  <c r="R4362" i="34"/>
  <c r="V4362" i="34"/>
  <c r="AA4362" i="34"/>
  <c r="P4362" i="34"/>
  <c r="X4362" i="34"/>
  <c r="Q4362" i="34"/>
  <c r="R4364" i="34"/>
  <c r="V4364" i="34"/>
  <c r="AA4364" i="34"/>
  <c r="P4364" i="34"/>
  <c r="X4364" i="34"/>
  <c r="Q4364" i="34"/>
  <c r="R4366" i="34"/>
  <c r="V4366" i="34"/>
  <c r="AA4366" i="34"/>
  <c r="P4366" i="34"/>
  <c r="X4366" i="34"/>
  <c r="Q4366" i="34"/>
  <c r="R4368" i="34"/>
  <c r="V4368" i="34"/>
  <c r="AA4368" i="34"/>
  <c r="P4368" i="34"/>
  <c r="X4368" i="34"/>
  <c r="Q4368" i="34"/>
  <c r="R4370" i="34"/>
  <c r="V4370" i="34"/>
  <c r="AA4370" i="34"/>
  <c r="P4370" i="34"/>
  <c r="X4370" i="34"/>
  <c r="Q4370" i="34"/>
  <c r="R4372" i="34"/>
  <c r="V4372" i="34"/>
  <c r="AA4372" i="34"/>
  <c r="P4372" i="34"/>
  <c r="X4372" i="34"/>
  <c r="Q4372" i="34"/>
  <c r="R4374" i="34"/>
  <c r="V4374" i="34"/>
  <c r="AA4374" i="34"/>
  <c r="P4374" i="34"/>
  <c r="X4374" i="34"/>
  <c r="Q4374" i="34"/>
  <c r="R4376" i="34"/>
  <c r="V4376" i="34"/>
  <c r="AA4376" i="34"/>
  <c r="P4376" i="34"/>
  <c r="X4376" i="34"/>
  <c r="Q4376" i="34"/>
  <c r="R4378" i="34"/>
  <c r="V4378" i="34"/>
  <c r="AA4378" i="34"/>
  <c r="P4378" i="34"/>
  <c r="X4378" i="34"/>
  <c r="Q4378" i="34"/>
  <c r="R4380" i="34"/>
  <c r="V4380" i="34"/>
  <c r="AA4380" i="34"/>
  <c r="P4380" i="34"/>
  <c r="X4380" i="34"/>
  <c r="Q4380" i="34"/>
  <c r="R4382" i="34"/>
  <c r="V4382" i="34"/>
  <c r="AA4382" i="34"/>
  <c r="P4382" i="34"/>
  <c r="X4382" i="34"/>
  <c r="Q4382" i="34"/>
  <c r="R4384" i="34"/>
  <c r="V4384" i="34"/>
  <c r="AA4384" i="34"/>
  <c r="P4384" i="34"/>
  <c r="X4384" i="34"/>
  <c r="Q4384" i="34"/>
  <c r="R4386" i="34"/>
  <c r="V4386" i="34"/>
  <c r="AA4386" i="34"/>
  <c r="P4386" i="34"/>
  <c r="X4386" i="34"/>
  <c r="Q4386" i="34"/>
  <c r="R4388" i="34"/>
  <c r="V4388" i="34"/>
  <c r="AA4388" i="34"/>
  <c r="P4388" i="34"/>
  <c r="X4388" i="34"/>
  <c r="Q4388" i="34"/>
  <c r="R4390" i="34"/>
  <c r="V4390" i="34"/>
  <c r="AA4390" i="34"/>
  <c r="P4390" i="34"/>
  <c r="X4390" i="34"/>
  <c r="Q4390" i="34"/>
  <c r="R4392" i="34"/>
  <c r="V4392" i="34"/>
  <c r="AA4392" i="34"/>
  <c r="P4392" i="34"/>
  <c r="X4392" i="34"/>
  <c r="Q4392" i="34"/>
  <c r="R3864" i="34"/>
  <c r="V3864" i="34"/>
  <c r="AA3864" i="34"/>
  <c r="P3864" i="34"/>
  <c r="X3864" i="34"/>
  <c r="Q3864" i="34"/>
  <c r="R3866" i="34"/>
  <c r="V3866" i="34"/>
  <c r="AA3866" i="34"/>
  <c r="P3866" i="34"/>
  <c r="X3866" i="34"/>
  <c r="Q3866" i="34"/>
  <c r="R3868" i="34"/>
  <c r="V3868" i="34"/>
  <c r="AA3868" i="34"/>
  <c r="P3868" i="34"/>
  <c r="X3868" i="34"/>
  <c r="Q3868" i="34"/>
  <c r="R3870" i="34"/>
  <c r="V3870" i="34"/>
  <c r="AA3870" i="34"/>
  <c r="P3870" i="34"/>
  <c r="X3870" i="34"/>
  <c r="Q3870" i="34"/>
  <c r="R3872" i="34"/>
  <c r="V3872" i="34"/>
  <c r="AA3872" i="34"/>
  <c r="P3872" i="34"/>
  <c r="X3872" i="34"/>
  <c r="Q3872" i="34"/>
  <c r="R3874" i="34"/>
  <c r="V3874" i="34"/>
  <c r="AA3874" i="34"/>
  <c r="P3874" i="34"/>
  <c r="X3874" i="34"/>
  <c r="Q3874" i="34"/>
  <c r="R3876" i="34"/>
  <c r="V3876" i="34"/>
  <c r="AA3876" i="34"/>
  <c r="P3876" i="34"/>
  <c r="X3876" i="34"/>
  <c r="Q3876" i="34"/>
  <c r="R3878" i="34"/>
  <c r="V3878" i="34"/>
  <c r="AA3878" i="34"/>
  <c r="P3878" i="34"/>
  <c r="X3878" i="34"/>
  <c r="Q3878" i="34"/>
  <c r="R3880" i="34"/>
  <c r="V3880" i="34"/>
  <c r="AA3880" i="34"/>
  <c r="P3880" i="34"/>
  <c r="X3880" i="34"/>
  <c r="Q3880" i="34"/>
  <c r="R3882" i="34"/>
  <c r="V3882" i="34"/>
  <c r="AA3882" i="34"/>
  <c r="P3882" i="34"/>
  <c r="X3882" i="34"/>
  <c r="Q3882" i="34"/>
  <c r="R3884" i="34"/>
  <c r="V3884" i="34"/>
  <c r="AA3884" i="34"/>
  <c r="P3884" i="34"/>
  <c r="X3884" i="34"/>
  <c r="Q3884" i="34"/>
  <c r="R3886" i="34"/>
  <c r="V3886" i="34"/>
  <c r="AA3886" i="34"/>
  <c r="P3886" i="34"/>
  <c r="X3886" i="34"/>
  <c r="Q3886" i="34"/>
  <c r="R3888" i="34"/>
  <c r="V3888" i="34"/>
  <c r="AA3888" i="34"/>
  <c r="P3888" i="34"/>
  <c r="X3888" i="34"/>
  <c r="Q3888" i="34"/>
  <c r="R3890" i="34"/>
  <c r="V3890" i="34"/>
  <c r="AA3890" i="34"/>
  <c r="P3890" i="34"/>
  <c r="X3890" i="34"/>
  <c r="Q3890" i="34"/>
  <c r="R3892" i="34"/>
  <c r="V3892" i="34"/>
  <c r="AA3892" i="34"/>
  <c r="P3892" i="34"/>
  <c r="X3892" i="34"/>
  <c r="Q3892" i="34"/>
  <c r="R3894" i="34"/>
  <c r="V3894" i="34"/>
  <c r="AA3894" i="34"/>
  <c r="P3894" i="34"/>
  <c r="X3894" i="34"/>
  <c r="Q3894" i="34"/>
  <c r="R3896" i="34"/>
  <c r="V3896" i="34"/>
  <c r="AA3896" i="34"/>
  <c r="P3896" i="34"/>
  <c r="X3896" i="34"/>
  <c r="Q3896" i="34"/>
  <c r="R3898" i="34"/>
  <c r="V3898" i="34"/>
  <c r="AA3898" i="34"/>
  <c r="P3898" i="34"/>
  <c r="X3898" i="34"/>
  <c r="Q3898" i="34"/>
  <c r="R3900" i="34"/>
  <c r="V3900" i="34"/>
  <c r="AA3900" i="34"/>
  <c r="P3900" i="34"/>
  <c r="X3900" i="34"/>
  <c r="Q3900" i="34"/>
  <c r="R3902" i="34"/>
  <c r="V3902" i="34"/>
  <c r="AA3902" i="34"/>
  <c r="P3902" i="34"/>
  <c r="X3902" i="34"/>
  <c r="Q3902" i="34"/>
  <c r="R3904" i="34"/>
  <c r="V3904" i="34"/>
  <c r="AA3904" i="34"/>
  <c r="P3904" i="34"/>
  <c r="X3904" i="34"/>
  <c r="Q3904" i="34"/>
  <c r="R3906" i="34"/>
  <c r="V3906" i="34"/>
  <c r="AA3906" i="34"/>
  <c r="P3906" i="34"/>
  <c r="X3906" i="34"/>
  <c r="Q3906" i="34"/>
  <c r="R3908" i="34"/>
  <c r="V3908" i="34"/>
  <c r="AA3908" i="34"/>
  <c r="P3908" i="34"/>
  <c r="X3908" i="34"/>
  <c r="Q3908" i="34"/>
  <c r="R3910" i="34"/>
  <c r="V3910" i="34"/>
  <c r="AA3910" i="34"/>
  <c r="P3910" i="34"/>
  <c r="X3910" i="34"/>
  <c r="Q3910" i="34"/>
  <c r="R3912" i="34"/>
  <c r="V3912" i="34"/>
  <c r="AA3912" i="34"/>
  <c r="P3912" i="34"/>
  <c r="X3912" i="34"/>
  <c r="Q3912" i="34"/>
  <c r="R3914" i="34"/>
  <c r="V3914" i="34"/>
  <c r="AA3914" i="34"/>
  <c r="P3914" i="34"/>
  <c r="X3914" i="34"/>
  <c r="Q3914" i="34"/>
  <c r="R3916" i="34"/>
  <c r="V3916" i="34"/>
  <c r="AA3916" i="34"/>
  <c r="P3916" i="34"/>
  <c r="X3916" i="34"/>
  <c r="Q3916" i="34"/>
  <c r="R3918" i="34"/>
  <c r="V3918" i="34"/>
  <c r="AA3918" i="34"/>
  <c r="P3918" i="34"/>
  <c r="X3918" i="34"/>
  <c r="Q3918" i="34"/>
  <c r="R3920" i="34"/>
  <c r="V3920" i="34"/>
  <c r="AA3920" i="34"/>
  <c r="P3920" i="34"/>
  <c r="X3920" i="34"/>
  <c r="Q3920" i="34"/>
  <c r="R3922" i="34"/>
  <c r="V3922" i="34"/>
  <c r="AA3922" i="34"/>
  <c r="P3922" i="34"/>
  <c r="X3922" i="34"/>
  <c r="Q3922" i="34"/>
  <c r="R3924" i="34"/>
  <c r="V3924" i="34"/>
  <c r="AA3924" i="34"/>
  <c r="P3924" i="34"/>
  <c r="X3924" i="34"/>
  <c r="Q3924" i="34"/>
  <c r="R3926" i="34"/>
  <c r="V3926" i="34"/>
  <c r="AA3926" i="34"/>
  <c r="P3926" i="34"/>
  <c r="X3926" i="34"/>
  <c r="Q3926" i="34"/>
  <c r="R3928" i="34"/>
  <c r="V3928" i="34"/>
  <c r="AA3928" i="34"/>
  <c r="P3928" i="34"/>
  <c r="X3928" i="34"/>
  <c r="Q3928" i="34"/>
  <c r="R3930" i="34"/>
  <c r="V3930" i="34"/>
  <c r="AA3930" i="34"/>
  <c r="P3930" i="34"/>
  <c r="X3930" i="34"/>
  <c r="Q3930" i="34"/>
  <c r="R3932" i="34"/>
  <c r="V3932" i="34"/>
  <c r="AA3932" i="34"/>
  <c r="P3932" i="34"/>
  <c r="X3932" i="34"/>
  <c r="Q3932" i="34"/>
  <c r="R3934" i="34"/>
  <c r="V3934" i="34"/>
  <c r="AA3934" i="34"/>
  <c r="P3934" i="34"/>
  <c r="X3934" i="34"/>
  <c r="Q3934" i="34"/>
  <c r="R3936" i="34"/>
  <c r="V3936" i="34"/>
  <c r="AA3936" i="34"/>
  <c r="P3936" i="34"/>
  <c r="X3936" i="34"/>
  <c r="Q3936" i="34"/>
  <c r="R3938" i="34"/>
  <c r="V3938" i="34"/>
  <c r="AA3938" i="34"/>
  <c r="P3938" i="34"/>
  <c r="X3938" i="34"/>
  <c r="Q3938" i="34"/>
  <c r="R3940" i="34"/>
  <c r="V3940" i="34"/>
  <c r="AA3940" i="34"/>
  <c r="P3940" i="34"/>
  <c r="X3940" i="34"/>
  <c r="Q3940" i="34"/>
  <c r="R3942" i="34"/>
  <c r="V3942" i="34"/>
  <c r="AA3942" i="34"/>
  <c r="P3942" i="34"/>
  <c r="X3942" i="34"/>
  <c r="Q3942" i="34"/>
  <c r="R3944" i="34"/>
  <c r="V3944" i="34"/>
  <c r="AA3944" i="34"/>
  <c r="P3944" i="34"/>
  <c r="X3944" i="34"/>
  <c r="Q3944" i="34"/>
  <c r="R3946" i="34"/>
  <c r="V3946" i="34"/>
  <c r="AA3946" i="34"/>
  <c r="P3946" i="34"/>
  <c r="X3946" i="34"/>
  <c r="Q3946" i="34"/>
  <c r="R3948" i="34"/>
  <c r="V3948" i="34"/>
  <c r="P3948" i="34"/>
  <c r="X3948" i="34"/>
  <c r="Q3948" i="34"/>
  <c r="AA3948" i="34"/>
  <c r="R3950" i="34"/>
  <c r="V3950" i="34"/>
  <c r="P3950" i="34"/>
  <c r="X3950" i="34"/>
  <c r="Q3950" i="34"/>
  <c r="AA3950" i="34"/>
  <c r="R3952" i="34"/>
  <c r="V3952" i="34"/>
  <c r="P3952" i="34"/>
  <c r="X3952" i="34"/>
  <c r="Q3952" i="34"/>
  <c r="AA3952" i="34"/>
  <c r="R3954" i="34"/>
  <c r="V3954" i="34"/>
  <c r="P3954" i="34"/>
  <c r="X3954" i="34"/>
  <c r="Q3954" i="34"/>
  <c r="AA3954" i="34"/>
  <c r="R3956" i="34"/>
  <c r="V3956" i="34"/>
  <c r="P3956" i="34"/>
  <c r="X3956" i="34"/>
  <c r="Q3956" i="34"/>
  <c r="AA3956" i="34"/>
  <c r="R3958" i="34"/>
  <c r="V3958" i="34"/>
  <c r="P3958" i="34"/>
  <c r="X3958" i="34"/>
  <c r="Q3958" i="34"/>
  <c r="AA3958" i="34"/>
  <c r="R3960" i="34"/>
  <c r="V3960" i="34"/>
  <c r="P3960" i="34"/>
  <c r="X3960" i="34"/>
  <c r="Q3960" i="34"/>
  <c r="AA3960" i="34"/>
  <c r="R3962" i="34"/>
  <c r="V3962" i="34"/>
  <c r="P3962" i="34"/>
  <c r="X3962" i="34"/>
  <c r="Q3962" i="34"/>
  <c r="AA3962" i="34"/>
  <c r="R3964" i="34"/>
  <c r="V3964" i="34"/>
  <c r="P3964" i="34"/>
  <c r="X3964" i="34"/>
  <c r="Q3964" i="34"/>
  <c r="AA3964" i="34"/>
  <c r="R3966" i="34"/>
  <c r="V3966" i="34"/>
  <c r="P3966" i="34"/>
  <c r="X3966" i="34"/>
  <c r="Q3966" i="34"/>
  <c r="AA3966" i="34"/>
  <c r="R3968" i="34"/>
  <c r="V3968" i="34"/>
  <c r="P3968" i="34"/>
  <c r="X3968" i="34"/>
  <c r="Q3968" i="34"/>
  <c r="AA3968" i="34"/>
  <c r="R3970" i="34"/>
  <c r="V3970" i="34"/>
  <c r="P3970" i="34"/>
  <c r="X3970" i="34"/>
  <c r="Q3970" i="34"/>
  <c r="AA3970" i="34"/>
  <c r="R3972" i="34"/>
  <c r="V3972" i="34"/>
  <c r="P3972" i="34"/>
  <c r="X3972" i="34"/>
  <c r="Q3972" i="34"/>
  <c r="AA3972" i="34"/>
  <c r="R3974" i="34"/>
  <c r="V3974" i="34"/>
  <c r="P3974" i="34"/>
  <c r="X3974" i="34"/>
  <c r="Q3974" i="34"/>
  <c r="AA3974" i="34"/>
  <c r="A3976" i="34"/>
  <c r="R3976" i="34"/>
  <c r="V3976" i="34"/>
  <c r="P3976" i="34"/>
  <c r="X3976" i="34"/>
  <c r="Q3976" i="34"/>
  <c r="AA3976" i="34"/>
  <c r="A3978" i="34"/>
  <c r="R3978" i="34"/>
  <c r="V3978" i="34"/>
  <c r="P3978" i="34"/>
  <c r="X3978" i="34"/>
  <c r="Q3978" i="34"/>
  <c r="AA3978" i="34"/>
  <c r="R3980" i="34"/>
  <c r="V3980" i="34"/>
  <c r="P3980" i="34"/>
  <c r="X3980" i="34"/>
  <c r="Q3980" i="34"/>
  <c r="AA3980" i="34"/>
  <c r="R3982" i="34"/>
  <c r="V3982" i="34"/>
  <c r="P3982" i="34"/>
  <c r="X3982" i="34"/>
  <c r="Q3982" i="34"/>
  <c r="AA3982" i="34"/>
  <c r="A3984" i="34"/>
  <c r="R3984" i="34"/>
  <c r="V3984" i="34"/>
  <c r="P3984" i="34"/>
  <c r="X3984" i="34"/>
  <c r="Q3984" i="34"/>
  <c r="AA3984" i="34"/>
  <c r="R3986" i="34"/>
  <c r="V3986" i="34"/>
  <c r="P3986" i="34"/>
  <c r="X3986" i="34"/>
  <c r="Q3986" i="34"/>
  <c r="AA3986" i="34"/>
  <c r="R3988" i="34"/>
  <c r="V3988" i="34"/>
  <c r="P3988" i="34"/>
  <c r="X3988" i="34"/>
  <c r="Q3988" i="34"/>
  <c r="AA3988" i="34"/>
  <c r="R3990" i="34"/>
  <c r="V3990" i="34"/>
  <c r="P3990" i="34"/>
  <c r="X3990" i="34"/>
  <c r="Q3990" i="34"/>
  <c r="AA3990" i="34"/>
  <c r="A3992" i="34"/>
  <c r="R3992" i="34"/>
  <c r="V3992" i="34"/>
  <c r="P3992" i="34"/>
  <c r="X3992" i="34"/>
  <c r="Q3992" i="34"/>
  <c r="AA3992" i="34"/>
  <c r="R3994" i="34"/>
  <c r="V3994" i="34"/>
  <c r="P3994" i="34"/>
  <c r="X3994" i="34"/>
  <c r="Q3994" i="34"/>
  <c r="AA3994" i="34"/>
  <c r="A3996" i="34"/>
  <c r="R3996" i="34"/>
  <c r="V3996" i="34"/>
  <c r="P3996" i="34"/>
  <c r="X3996" i="34"/>
  <c r="Q3996" i="34"/>
  <c r="AA3996" i="34"/>
  <c r="R3998" i="34"/>
  <c r="V3998" i="34"/>
  <c r="P3998" i="34"/>
  <c r="X3998" i="34"/>
  <c r="Q3998" i="34"/>
  <c r="AA3998" i="34"/>
  <c r="A4000" i="34"/>
  <c r="R4000" i="34"/>
  <c r="V4000" i="34"/>
  <c r="P4000" i="34"/>
  <c r="X4000" i="34"/>
  <c r="Q4000" i="34"/>
  <c r="AA4000" i="34"/>
  <c r="R4002" i="34"/>
  <c r="V4002" i="34"/>
  <c r="P4002" i="34"/>
  <c r="X4002" i="34"/>
  <c r="Q4002" i="34"/>
  <c r="AA4002" i="34"/>
  <c r="R4004" i="34"/>
  <c r="V4004" i="34"/>
  <c r="P4004" i="34"/>
  <c r="X4004" i="34"/>
  <c r="Q4004" i="34"/>
  <c r="AA4004" i="34"/>
  <c r="A4006" i="34"/>
  <c r="R4006" i="34"/>
  <c r="V4006" i="34"/>
  <c r="P4006" i="34"/>
  <c r="X4006" i="34"/>
  <c r="Q4006" i="34"/>
  <c r="AA4006" i="34"/>
  <c r="A4008" i="34"/>
  <c r="R4008" i="34"/>
  <c r="V4008" i="34"/>
  <c r="P4008" i="34"/>
  <c r="X4008" i="34"/>
  <c r="Q4008" i="34"/>
  <c r="AA4008" i="34"/>
  <c r="R4010" i="34"/>
  <c r="V4010" i="34"/>
  <c r="P4010" i="34"/>
  <c r="X4010" i="34"/>
  <c r="Q4010" i="34"/>
  <c r="AA4010" i="34"/>
  <c r="R4012" i="34"/>
  <c r="V4012" i="34"/>
  <c r="P4012" i="34"/>
  <c r="X4012" i="34"/>
  <c r="Q4012" i="34"/>
  <c r="AA4012" i="34"/>
  <c r="A4014" i="34"/>
  <c r="R4014" i="34"/>
  <c r="V4014" i="34"/>
  <c r="P4014" i="34"/>
  <c r="X4014" i="34"/>
  <c r="Q4014" i="34"/>
  <c r="AA4014" i="34"/>
  <c r="R4016" i="34"/>
  <c r="V4016" i="34"/>
  <c r="P4016" i="34"/>
  <c r="X4016" i="34"/>
  <c r="Q4016" i="34"/>
  <c r="AA4016" i="34"/>
  <c r="R4018" i="34"/>
  <c r="V4018" i="34"/>
  <c r="P4018" i="34"/>
  <c r="X4018" i="34"/>
  <c r="Q4018" i="34"/>
  <c r="AA4018" i="34"/>
  <c r="R4020" i="34"/>
  <c r="V4020" i="34"/>
  <c r="P4020" i="34"/>
  <c r="X4020" i="34"/>
  <c r="Q4020" i="34"/>
  <c r="AA4020" i="34"/>
  <c r="R4022" i="34"/>
  <c r="V4022" i="34"/>
  <c r="P4022" i="34"/>
  <c r="X4022" i="34"/>
  <c r="Q4022" i="34"/>
  <c r="AA4022" i="34"/>
  <c r="R4024" i="34"/>
  <c r="V4024" i="34"/>
  <c r="P4024" i="34"/>
  <c r="X4024" i="34"/>
  <c r="Q4024" i="34"/>
  <c r="AA4024" i="34"/>
  <c r="R4026" i="34"/>
  <c r="V4026" i="34"/>
  <c r="P4026" i="34"/>
  <c r="X4026" i="34"/>
  <c r="Q4026" i="34"/>
  <c r="AA4026" i="34"/>
  <c r="R4028" i="34"/>
  <c r="V4028" i="34"/>
  <c r="P4028" i="34"/>
  <c r="X4028" i="34"/>
  <c r="Q4028" i="34"/>
  <c r="AA4028" i="34"/>
  <c r="R4030" i="34"/>
  <c r="V4030" i="34"/>
  <c r="P4030" i="34"/>
  <c r="X4030" i="34"/>
  <c r="Q4030" i="34"/>
  <c r="AA4030" i="34"/>
  <c r="R4032" i="34"/>
  <c r="V4032" i="34"/>
  <c r="P4032" i="34"/>
  <c r="X4032" i="34"/>
  <c r="Q4032" i="34"/>
  <c r="AA4032" i="34"/>
  <c r="R4034" i="34"/>
  <c r="V4034" i="34"/>
  <c r="P4034" i="34"/>
  <c r="X4034" i="34"/>
  <c r="Q4034" i="34"/>
  <c r="AA4034" i="34"/>
  <c r="R4036" i="34"/>
  <c r="V4036" i="34"/>
  <c r="P4036" i="34"/>
  <c r="X4036" i="34"/>
  <c r="Q4036" i="34"/>
  <c r="AA4036" i="34"/>
  <c r="R4038" i="34"/>
  <c r="V4038" i="34"/>
  <c r="P4038" i="34"/>
  <c r="X4038" i="34"/>
  <c r="Q4038" i="34"/>
  <c r="AA4038" i="34"/>
  <c r="R4040" i="34"/>
  <c r="V4040" i="34"/>
  <c r="P4040" i="34"/>
  <c r="X4040" i="34"/>
  <c r="Q4040" i="34"/>
  <c r="AA4040" i="34"/>
  <c r="R4042" i="34"/>
  <c r="V4042" i="34"/>
  <c r="P4042" i="34"/>
  <c r="X4042" i="34"/>
  <c r="Q4042" i="34"/>
  <c r="AA4042" i="34"/>
  <c r="R4044" i="34"/>
  <c r="V4044" i="34"/>
  <c r="P4044" i="34"/>
  <c r="X4044" i="34"/>
  <c r="Q4044" i="34"/>
  <c r="AA4044" i="34"/>
  <c r="R4046" i="34"/>
  <c r="V4046" i="34"/>
  <c r="P4046" i="34"/>
  <c r="X4046" i="34"/>
  <c r="Q4046" i="34"/>
  <c r="AA4046" i="34"/>
  <c r="R4048" i="34"/>
  <c r="V4048" i="34"/>
  <c r="P4048" i="34"/>
  <c r="X4048" i="34"/>
  <c r="Q4048" i="34"/>
  <c r="AA4048" i="34"/>
  <c r="R4050" i="34"/>
  <c r="V4050" i="34"/>
  <c r="P4050" i="34"/>
  <c r="X4050" i="34"/>
  <c r="Q4050" i="34"/>
  <c r="AA4050" i="34"/>
  <c r="R4052" i="34"/>
  <c r="V4052" i="34"/>
  <c r="P4052" i="34"/>
  <c r="X4052" i="34"/>
  <c r="Q4052" i="34"/>
  <c r="AA4052" i="34"/>
  <c r="R4054" i="34"/>
  <c r="V4054" i="34"/>
  <c r="P4054" i="34"/>
  <c r="X4054" i="34"/>
  <c r="Q4054" i="34"/>
  <c r="AA4054" i="34"/>
  <c r="R4056" i="34"/>
  <c r="V4056" i="34"/>
  <c r="P4056" i="34"/>
  <c r="X4056" i="34"/>
  <c r="Q4056" i="34"/>
  <c r="AA4056" i="34"/>
  <c r="R4058" i="34"/>
  <c r="V4058" i="34"/>
  <c r="P4058" i="34"/>
  <c r="X4058" i="34"/>
  <c r="Q4058" i="34"/>
  <c r="AA4058" i="34"/>
  <c r="R4060" i="34"/>
  <c r="V4060" i="34"/>
  <c r="P4060" i="34"/>
  <c r="X4060" i="34"/>
  <c r="Q4060" i="34"/>
  <c r="AA4060" i="34"/>
  <c r="R4062" i="34"/>
  <c r="V4062" i="34"/>
  <c r="P4062" i="34"/>
  <c r="X4062" i="34"/>
  <c r="Q4062" i="34"/>
  <c r="AA4062" i="34"/>
  <c r="R4064" i="34"/>
  <c r="V4064" i="34"/>
  <c r="P4064" i="34"/>
  <c r="X4064" i="34"/>
  <c r="Q4064" i="34"/>
  <c r="AA4064" i="34"/>
  <c r="R4066" i="34"/>
  <c r="V4066" i="34"/>
  <c r="P4066" i="34"/>
  <c r="X4066" i="34"/>
  <c r="Q4066" i="34"/>
  <c r="AA4066" i="34"/>
  <c r="R4068" i="34"/>
  <c r="V4068" i="34"/>
  <c r="P4068" i="34"/>
  <c r="X4068" i="34"/>
  <c r="Q4068" i="34"/>
  <c r="AA4068" i="34"/>
  <c r="R4070" i="34"/>
  <c r="V4070" i="34"/>
  <c r="P4070" i="34"/>
  <c r="X4070" i="34"/>
  <c r="Q4070" i="34"/>
  <c r="AA4070" i="34"/>
  <c r="R4072" i="34"/>
  <c r="V4072" i="34"/>
  <c r="P4072" i="34"/>
  <c r="X4072" i="34"/>
  <c r="Q4072" i="34"/>
  <c r="AA4072" i="34"/>
  <c r="R4074" i="34"/>
  <c r="V4074" i="34"/>
  <c r="P4074" i="34"/>
  <c r="X4074" i="34"/>
  <c r="Q4074" i="34"/>
  <c r="AA4074" i="34"/>
  <c r="R4076" i="34"/>
  <c r="V4076" i="34"/>
  <c r="P4076" i="34"/>
  <c r="X4076" i="34"/>
  <c r="Q4076" i="34"/>
  <c r="AA4076" i="34"/>
  <c r="R4078" i="34"/>
  <c r="V4078" i="34"/>
  <c r="P4078" i="34"/>
  <c r="X4078" i="34"/>
  <c r="Q4078" i="34"/>
  <c r="AA4078" i="34"/>
  <c r="R4080" i="34"/>
  <c r="V4080" i="34"/>
  <c r="P4080" i="34"/>
  <c r="X4080" i="34"/>
  <c r="Q4080" i="34"/>
  <c r="AA4080" i="34"/>
  <c r="R4082" i="34"/>
  <c r="V4082" i="34"/>
  <c r="P4082" i="34"/>
  <c r="X4082" i="34"/>
  <c r="Q4082" i="34"/>
  <c r="AA4082" i="34"/>
  <c r="R4084" i="34"/>
  <c r="V4084" i="34"/>
  <c r="P4084" i="34"/>
  <c r="X4084" i="34"/>
  <c r="Q4084" i="34"/>
  <c r="AA4084" i="34"/>
  <c r="R4086" i="34"/>
  <c r="V4086" i="34"/>
  <c r="P4086" i="34"/>
  <c r="X4086" i="34"/>
  <c r="Q4086" i="34"/>
  <c r="AA4086" i="34"/>
  <c r="R4088" i="34"/>
  <c r="V4088" i="34"/>
  <c r="P4088" i="34"/>
  <c r="X4088" i="34"/>
  <c r="Q4088" i="34"/>
  <c r="AA4088" i="34"/>
  <c r="R4090" i="34"/>
  <c r="V4090" i="34"/>
  <c r="P4090" i="34"/>
  <c r="X4090" i="34"/>
  <c r="Q4090" i="34"/>
  <c r="AA4090" i="34"/>
  <c r="R4092" i="34"/>
  <c r="V4092" i="34"/>
  <c r="X4092" i="34"/>
  <c r="P4092" i="34"/>
  <c r="Q4092" i="34"/>
  <c r="AA4092" i="34"/>
  <c r="R4094" i="34"/>
  <c r="V4094" i="34"/>
  <c r="X4094" i="34"/>
  <c r="P4094" i="34"/>
  <c r="Q4094" i="34"/>
  <c r="AA4094" i="34"/>
  <c r="R4096" i="34"/>
  <c r="V4096" i="34"/>
  <c r="X4096" i="34"/>
  <c r="P4096" i="34"/>
  <c r="Q4096" i="34"/>
  <c r="AA4096" i="34"/>
  <c r="R4098" i="34"/>
  <c r="V4098" i="34"/>
  <c r="AA4098" i="34"/>
  <c r="P4098" i="34"/>
  <c r="X4098" i="34"/>
  <c r="Q4098" i="34"/>
  <c r="R4100" i="34"/>
  <c r="V4100" i="34"/>
  <c r="AA4100" i="34"/>
  <c r="P4100" i="34"/>
  <c r="X4100" i="34"/>
  <c r="Q4100" i="34"/>
  <c r="R4102" i="34"/>
  <c r="V4102" i="34"/>
  <c r="AA4102" i="34"/>
  <c r="P4102" i="34"/>
  <c r="X4102" i="34"/>
  <c r="Q4102" i="34"/>
  <c r="R4104" i="34"/>
  <c r="V4104" i="34"/>
  <c r="AA4104" i="34"/>
  <c r="P4104" i="34"/>
  <c r="X4104" i="34"/>
  <c r="Q4104" i="34"/>
  <c r="R4106" i="34"/>
  <c r="V4106" i="34"/>
  <c r="AA4106" i="34"/>
  <c r="P4106" i="34"/>
  <c r="X4106" i="34"/>
  <c r="Q4106" i="34"/>
  <c r="R4108" i="34"/>
  <c r="V4108" i="34"/>
  <c r="AA4108" i="34"/>
  <c r="P4108" i="34"/>
  <c r="X4108" i="34"/>
  <c r="Q4108" i="34"/>
  <c r="R4110" i="34"/>
  <c r="V4110" i="34"/>
  <c r="AA4110" i="34"/>
  <c r="P4110" i="34"/>
  <c r="X4110" i="34"/>
  <c r="Q4110" i="34"/>
  <c r="R4112" i="34"/>
  <c r="V4112" i="34"/>
  <c r="AA4112" i="34"/>
  <c r="P4112" i="34"/>
  <c r="X4112" i="34"/>
  <c r="Q4112" i="34"/>
  <c r="R4114" i="34"/>
  <c r="V4114" i="34"/>
  <c r="AA4114" i="34"/>
  <c r="P4114" i="34"/>
  <c r="X4114" i="34"/>
  <c r="Q4114" i="34"/>
  <c r="R4116" i="34"/>
  <c r="V4116" i="34"/>
  <c r="AA4116" i="34"/>
  <c r="P4116" i="34"/>
  <c r="X4116" i="34"/>
  <c r="Q4116" i="34"/>
  <c r="R4118" i="34"/>
  <c r="V4118" i="34"/>
  <c r="AA4118" i="34"/>
  <c r="P4118" i="34"/>
  <c r="X4118" i="34"/>
  <c r="Q4118" i="34"/>
  <c r="R4120" i="34"/>
  <c r="V4120" i="34"/>
  <c r="AA4120" i="34"/>
  <c r="P4120" i="34"/>
  <c r="X4120" i="34"/>
  <c r="Q4120" i="34"/>
  <c r="R4122" i="34"/>
  <c r="V4122" i="34"/>
  <c r="AA4122" i="34"/>
  <c r="P4122" i="34"/>
  <c r="X4122" i="34"/>
  <c r="Q4122" i="34"/>
  <c r="R4124" i="34"/>
  <c r="V4124" i="34"/>
  <c r="AA4124" i="34"/>
  <c r="P4124" i="34"/>
  <c r="X4124" i="34"/>
  <c r="Q4124" i="34"/>
  <c r="R4126" i="34"/>
  <c r="V4126" i="34"/>
  <c r="AA4126" i="34"/>
  <c r="P4126" i="34"/>
  <c r="X4126" i="34"/>
  <c r="Q4126" i="34"/>
  <c r="AA3110" i="34"/>
  <c r="P3110" i="34"/>
  <c r="X3110" i="34"/>
  <c r="Q3110" i="34"/>
  <c r="R3110" i="34"/>
  <c r="V3110" i="34"/>
  <c r="AA3118" i="34"/>
  <c r="P3118" i="34"/>
  <c r="X3118" i="34"/>
  <c r="Q3118" i="34"/>
  <c r="R3118" i="34"/>
  <c r="V3118" i="34"/>
  <c r="AA3126" i="34"/>
  <c r="P3126" i="34"/>
  <c r="X3126" i="34"/>
  <c r="Q3126" i="34"/>
  <c r="R3126" i="34"/>
  <c r="V3126" i="34"/>
  <c r="P3362" i="34"/>
  <c r="X3362" i="34"/>
  <c r="R3362" i="34"/>
  <c r="V3362" i="34"/>
  <c r="Q3362" i="34"/>
  <c r="AA3362" i="34"/>
  <c r="P3370" i="34"/>
  <c r="X3370" i="34"/>
  <c r="R3370" i="34"/>
  <c r="V3370" i="34"/>
  <c r="Q3370" i="34"/>
  <c r="AA3370" i="34"/>
  <c r="P3378" i="34"/>
  <c r="X3378" i="34"/>
  <c r="R3378" i="34"/>
  <c r="V3378" i="34"/>
  <c r="Q3378" i="34"/>
  <c r="AA3378" i="34"/>
  <c r="P3386" i="34"/>
  <c r="X3386" i="34"/>
  <c r="R3386" i="34"/>
  <c r="V3386" i="34"/>
  <c r="Q3386" i="34"/>
  <c r="AA3386" i="34"/>
  <c r="P3394" i="34"/>
  <c r="X3394" i="34"/>
  <c r="R3394" i="34"/>
  <c r="V3394" i="34"/>
  <c r="Q3394" i="34"/>
  <c r="AA3394" i="34"/>
  <c r="P3402" i="34"/>
  <c r="X3402" i="34"/>
  <c r="R3402" i="34"/>
  <c r="V3402" i="34"/>
  <c r="Q3402" i="34"/>
  <c r="AA3402" i="34"/>
  <c r="A3048" i="34"/>
  <c r="AA3048" i="34"/>
  <c r="P3048" i="34"/>
  <c r="X3048" i="34"/>
  <c r="Q3048" i="34"/>
  <c r="R3048" i="34"/>
  <c r="V3048" i="34"/>
  <c r="AA3056" i="34"/>
  <c r="P3056" i="34"/>
  <c r="X3056" i="34"/>
  <c r="Q3056" i="34"/>
  <c r="R3056" i="34"/>
  <c r="V3056" i="34"/>
  <c r="AA3064" i="34"/>
  <c r="P3064" i="34"/>
  <c r="X3064" i="34"/>
  <c r="Q3064" i="34"/>
  <c r="R3064" i="34"/>
  <c r="V3064" i="34"/>
  <c r="AA3070" i="34"/>
  <c r="P3070" i="34"/>
  <c r="X3070" i="34"/>
  <c r="Q3070" i="34"/>
  <c r="R3070" i="34"/>
  <c r="V3070" i="34"/>
  <c r="AA3076" i="34"/>
  <c r="P3076" i="34"/>
  <c r="X3076" i="34"/>
  <c r="Q3076" i="34"/>
  <c r="R3076" i="34"/>
  <c r="V3076" i="34"/>
  <c r="AA3086" i="34"/>
  <c r="P3086" i="34"/>
  <c r="X3086" i="34"/>
  <c r="Q3086" i="34"/>
  <c r="R3086" i="34"/>
  <c r="V3086" i="34"/>
  <c r="AA3092" i="34"/>
  <c r="P3092" i="34"/>
  <c r="X3092" i="34"/>
  <c r="Q3092" i="34"/>
  <c r="R3092" i="34"/>
  <c r="V3092" i="34"/>
  <c r="AA3100" i="34"/>
  <c r="P3100" i="34"/>
  <c r="X3100" i="34"/>
  <c r="Q3100" i="34"/>
  <c r="R3100" i="34"/>
  <c r="V3100" i="34"/>
  <c r="AA3108" i="34"/>
  <c r="P3108" i="34"/>
  <c r="X3108" i="34"/>
  <c r="Q3108" i="34"/>
  <c r="R3108" i="34"/>
  <c r="V3108" i="34"/>
  <c r="AA2982" i="34"/>
  <c r="P2982" i="34"/>
  <c r="X2982" i="34"/>
  <c r="Q2982" i="34"/>
  <c r="R2982" i="34"/>
  <c r="V2982" i="34"/>
  <c r="AA2990" i="34"/>
  <c r="P2990" i="34"/>
  <c r="X2990" i="34"/>
  <c r="Q2990" i="34"/>
  <c r="R2990" i="34"/>
  <c r="V2990" i="34"/>
  <c r="AA2996" i="34"/>
  <c r="P2996" i="34"/>
  <c r="X2996" i="34"/>
  <c r="Q2996" i="34"/>
  <c r="R2996" i="34"/>
  <c r="V2996" i="34"/>
  <c r="AA3004" i="34"/>
  <c r="P3004" i="34"/>
  <c r="X3004" i="34"/>
  <c r="Q3004" i="34"/>
  <c r="R3004" i="34"/>
  <c r="V3004" i="34"/>
  <c r="AA3012" i="34"/>
  <c r="P3012" i="34"/>
  <c r="X3012" i="34"/>
  <c r="Q3012" i="34"/>
  <c r="R3012" i="34"/>
  <c r="V3012" i="34"/>
  <c r="AA3020" i="34"/>
  <c r="P3020" i="34"/>
  <c r="X3020" i="34"/>
  <c r="Q3020" i="34"/>
  <c r="R3020" i="34"/>
  <c r="V3020" i="34"/>
  <c r="AA3028" i="34"/>
  <c r="P3028" i="34"/>
  <c r="X3028" i="34"/>
  <c r="Q3028" i="34"/>
  <c r="R3028" i="34"/>
  <c r="V3028" i="34"/>
  <c r="AA3036" i="34"/>
  <c r="P3036" i="34"/>
  <c r="X3036" i="34"/>
  <c r="Q3036" i="34"/>
  <c r="R3036" i="34"/>
  <c r="V3036" i="34"/>
  <c r="AA2910" i="34"/>
  <c r="P2910" i="34"/>
  <c r="X2910" i="34"/>
  <c r="Q2910" i="34"/>
  <c r="R2910" i="34"/>
  <c r="V2910" i="34"/>
  <c r="AA2914" i="34"/>
  <c r="P2914" i="34"/>
  <c r="X2914" i="34"/>
  <c r="Q2914" i="34"/>
  <c r="R2914" i="34"/>
  <c r="V2914" i="34"/>
  <c r="AA2920" i="34"/>
  <c r="P2920" i="34"/>
  <c r="X2920" i="34"/>
  <c r="Q2920" i="34"/>
  <c r="R2920" i="34"/>
  <c r="V2920" i="34"/>
  <c r="AA2928" i="34"/>
  <c r="P2928" i="34"/>
  <c r="X2928" i="34"/>
  <c r="Q2928" i="34"/>
  <c r="R2928" i="34"/>
  <c r="V2928" i="34"/>
  <c r="AA2938" i="34"/>
  <c r="P2938" i="34"/>
  <c r="X2938" i="34"/>
  <c r="Q2938" i="34"/>
  <c r="R2938" i="34"/>
  <c r="V2938" i="34"/>
  <c r="AA2946" i="34"/>
  <c r="P2946" i="34"/>
  <c r="X2946" i="34"/>
  <c r="Q2946" i="34"/>
  <c r="R2946" i="34"/>
  <c r="V2946" i="34"/>
  <c r="AA2954" i="34"/>
  <c r="P2954" i="34"/>
  <c r="X2954" i="34"/>
  <c r="Q2954" i="34"/>
  <c r="R2954" i="34"/>
  <c r="V2954" i="34"/>
  <c r="AA2962" i="34"/>
  <c r="P2962" i="34"/>
  <c r="X2962" i="34"/>
  <c r="Q2962" i="34"/>
  <c r="R2962" i="34"/>
  <c r="V2962" i="34"/>
  <c r="AA2970" i="34"/>
  <c r="P2970" i="34"/>
  <c r="X2970" i="34"/>
  <c r="Q2970" i="34"/>
  <c r="R2970" i="34"/>
  <c r="V2970" i="34"/>
  <c r="AA2844" i="34"/>
  <c r="P2844" i="34"/>
  <c r="X2844" i="34"/>
  <c r="Q2844" i="34"/>
  <c r="R2844" i="34"/>
  <c r="V2844" i="34"/>
  <c r="AA2852" i="34"/>
  <c r="P2852" i="34"/>
  <c r="X2852" i="34"/>
  <c r="Q2852" i="34"/>
  <c r="R2852" i="34"/>
  <c r="V2852" i="34"/>
  <c r="AA2860" i="34"/>
  <c r="P2860" i="34"/>
  <c r="X2860" i="34"/>
  <c r="Q2860" i="34"/>
  <c r="R2860" i="34"/>
  <c r="V2860" i="34"/>
  <c r="AA2868" i="34"/>
  <c r="P2868" i="34"/>
  <c r="X2868" i="34"/>
  <c r="Q2868" i="34"/>
  <c r="R2868" i="34"/>
  <c r="V2868" i="34"/>
  <c r="AA2878" i="34"/>
  <c r="P2878" i="34"/>
  <c r="X2878" i="34"/>
  <c r="Q2878" i="34"/>
  <c r="R2878" i="34"/>
  <c r="V2878" i="34"/>
  <c r="AA2884" i="34"/>
  <c r="P2884" i="34"/>
  <c r="X2884" i="34"/>
  <c r="Q2884" i="34"/>
  <c r="R2884" i="34"/>
  <c r="V2884" i="34"/>
  <c r="AA2892" i="34"/>
  <c r="P2892" i="34"/>
  <c r="X2892" i="34"/>
  <c r="Q2892" i="34"/>
  <c r="R2892" i="34"/>
  <c r="V2892" i="34"/>
  <c r="AA2902" i="34"/>
  <c r="P2902" i="34"/>
  <c r="X2902" i="34"/>
  <c r="Q2902" i="34"/>
  <c r="R2902" i="34"/>
  <c r="V2902" i="34"/>
  <c r="Q3245" i="34"/>
  <c r="R3245" i="34"/>
  <c r="V3245" i="34"/>
  <c r="AA3245" i="34"/>
  <c r="P3245" i="34"/>
  <c r="X3245" i="34"/>
  <c r="Q3251" i="34"/>
  <c r="R3251" i="34"/>
  <c r="V3251" i="34"/>
  <c r="AA3251" i="34"/>
  <c r="P3251" i="34"/>
  <c r="X3251" i="34"/>
  <c r="Q3259" i="34"/>
  <c r="R3259" i="34"/>
  <c r="V3259" i="34"/>
  <c r="AA3259" i="34"/>
  <c r="P3259" i="34"/>
  <c r="X3259" i="34"/>
  <c r="Q3267" i="34"/>
  <c r="R3267" i="34"/>
  <c r="V3267" i="34"/>
  <c r="AA3267" i="34"/>
  <c r="P3267" i="34"/>
  <c r="X3267" i="34"/>
  <c r="Q3273" i="34"/>
  <c r="R3273" i="34"/>
  <c r="V3273" i="34"/>
  <c r="AA3273" i="34"/>
  <c r="P3273" i="34"/>
  <c r="X3273" i="34"/>
  <c r="A3281" i="34"/>
  <c r="Q3281" i="34"/>
  <c r="R3281" i="34"/>
  <c r="V3281" i="34"/>
  <c r="AA3281" i="34"/>
  <c r="P3281" i="34"/>
  <c r="X3281" i="34"/>
  <c r="A3289" i="34"/>
  <c r="Q3289" i="34"/>
  <c r="R3289" i="34"/>
  <c r="V3289" i="34"/>
  <c r="AA3289" i="34"/>
  <c r="P3289" i="34"/>
  <c r="X3289" i="34"/>
  <c r="Q3299" i="34"/>
  <c r="R3299" i="34"/>
  <c r="V3299" i="34"/>
  <c r="AA3299" i="34"/>
  <c r="P3299" i="34"/>
  <c r="X3299" i="34"/>
  <c r="A3307" i="34"/>
  <c r="Q3307" i="34"/>
  <c r="R3307" i="34"/>
  <c r="V3307" i="34"/>
  <c r="AA3307" i="34"/>
  <c r="P3307" i="34"/>
  <c r="X3307" i="34"/>
  <c r="A3315" i="34"/>
  <c r="Q3315" i="34"/>
  <c r="R3315" i="34"/>
  <c r="V3315" i="34"/>
  <c r="AA3315" i="34"/>
  <c r="P3315" i="34"/>
  <c r="X3315" i="34"/>
  <c r="Q3321" i="34"/>
  <c r="R3321" i="34"/>
  <c r="V3321" i="34"/>
  <c r="AA3321" i="34"/>
  <c r="P3321" i="34"/>
  <c r="X3321" i="34"/>
  <c r="Q3329" i="34"/>
  <c r="R3329" i="34"/>
  <c r="V3329" i="34"/>
  <c r="AA3329" i="34"/>
  <c r="P3329" i="34"/>
  <c r="X3329" i="34"/>
  <c r="Q3337" i="34"/>
  <c r="R3337" i="34"/>
  <c r="V3337" i="34"/>
  <c r="P3337" i="34"/>
  <c r="X3337" i="34"/>
  <c r="AA3337" i="34"/>
  <c r="Q3343" i="34"/>
  <c r="R3343" i="34"/>
  <c r="V3343" i="34"/>
  <c r="P3343" i="34"/>
  <c r="X3343" i="34"/>
  <c r="AA3343" i="34"/>
  <c r="R3351" i="34"/>
  <c r="V3351" i="34"/>
  <c r="P3351" i="34"/>
  <c r="X3351" i="34"/>
  <c r="AA3351" i="34"/>
  <c r="Q3351" i="34"/>
  <c r="Q3131" i="34"/>
  <c r="R3131" i="34"/>
  <c r="V3131" i="34"/>
  <c r="AA3131" i="34"/>
  <c r="P3131" i="34"/>
  <c r="X3131" i="34"/>
  <c r="Q3137" i="34"/>
  <c r="R3137" i="34"/>
  <c r="V3137" i="34"/>
  <c r="AA3137" i="34"/>
  <c r="P3137" i="34"/>
  <c r="X3137" i="34"/>
  <c r="Q3143" i="34"/>
  <c r="R3143" i="34"/>
  <c r="V3143" i="34"/>
  <c r="AA3143" i="34"/>
  <c r="P3143" i="34"/>
  <c r="X3143" i="34"/>
  <c r="Q3149" i="34"/>
  <c r="R3149" i="34"/>
  <c r="V3149" i="34"/>
  <c r="AA3149" i="34"/>
  <c r="P3149" i="34"/>
  <c r="X3149" i="34"/>
  <c r="Q3155" i="34"/>
  <c r="R3155" i="34"/>
  <c r="V3155" i="34"/>
  <c r="AA3155" i="34"/>
  <c r="P3155" i="34"/>
  <c r="X3155" i="34"/>
  <c r="Q3157" i="34"/>
  <c r="R3157" i="34"/>
  <c r="V3157" i="34"/>
  <c r="AA3157" i="34"/>
  <c r="P3157" i="34"/>
  <c r="X3157" i="34"/>
  <c r="Q3163" i="34"/>
  <c r="R3163" i="34"/>
  <c r="V3163" i="34"/>
  <c r="AA3163" i="34"/>
  <c r="P3163" i="34"/>
  <c r="X3163" i="34"/>
  <c r="Q3169" i="34"/>
  <c r="R3169" i="34"/>
  <c r="V3169" i="34"/>
  <c r="AA3169" i="34"/>
  <c r="P3169" i="34"/>
  <c r="X3169" i="34"/>
  <c r="Q3173" i="34"/>
  <c r="R3173" i="34"/>
  <c r="V3173" i="34"/>
  <c r="AA3173" i="34"/>
  <c r="P3173" i="34"/>
  <c r="X3173" i="34"/>
  <c r="Q3177" i="34"/>
  <c r="R3177" i="34"/>
  <c r="V3177" i="34"/>
  <c r="AA3177" i="34"/>
  <c r="P3177" i="34"/>
  <c r="X3177" i="34"/>
  <c r="Q3179" i="34"/>
  <c r="R3179" i="34"/>
  <c r="V3179" i="34"/>
  <c r="AA3179" i="34"/>
  <c r="P3179" i="34"/>
  <c r="X3179" i="34"/>
  <c r="Q3181" i="34"/>
  <c r="R3181" i="34"/>
  <c r="V3181" i="34"/>
  <c r="AA3181" i="34"/>
  <c r="P3181" i="34"/>
  <c r="X3181" i="34"/>
  <c r="Q3183" i="34"/>
  <c r="R3183" i="34"/>
  <c r="V3183" i="34"/>
  <c r="AA3183" i="34"/>
  <c r="P3183" i="34"/>
  <c r="X3183" i="34"/>
  <c r="Q3185" i="34"/>
  <c r="R3185" i="34"/>
  <c r="V3185" i="34"/>
  <c r="AA3185" i="34"/>
  <c r="P3185" i="34"/>
  <c r="X3185" i="34"/>
  <c r="Q3191" i="34"/>
  <c r="R3191" i="34"/>
  <c r="V3191" i="34"/>
  <c r="AA3191" i="34"/>
  <c r="P3191" i="34"/>
  <c r="X3191" i="34"/>
  <c r="Q3197" i="34"/>
  <c r="R3197" i="34"/>
  <c r="V3197" i="34"/>
  <c r="AA3197" i="34"/>
  <c r="P3197" i="34"/>
  <c r="X3197" i="34"/>
  <c r="Q3203" i="34"/>
  <c r="R3203" i="34"/>
  <c r="V3203" i="34"/>
  <c r="AA3203" i="34"/>
  <c r="P3203" i="34"/>
  <c r="X3203" i="34"/>
  <c r="P3805" i="34"/>
  <c r="X3805" i="34"/>
  <c r="Q3805" i="34"/>
  <c r="R3805" i="34"/>
  <c r="V3805" i="34"/>
  <c r="AA3805" i="34"/>
  <c r="Q3109" i="34"/>
  <c r="R3109" i="34"/>
  <c r="V3109" i="34"/>
  <c r="AA3109" i="34"/>
  <c r="P3109" i="34"/>
  <c r="X3109" i="34"/>
  <c r="Q3111" i="34"/>
  <c r="R3111" i="34"/>
  <c r="V3111" i="34"/>
  <c r="AA3111" i="34"/>
  <c r="P3111" i="34"/>
  <c r="X3111" i="34"/>
  <c r="Q3113" i="34"/>
  <c r="R3113" i="34"/>
  <c r="V3113" i="34"/>
  <c r="AA3113" i="34"/>
  <c r="P3113" i="34"/>
  <c r="X3113" i="34"/>
  <c r="Q3115" i="34"/>
  <c r="R3115" i="34"/>
  <c r="V3115" i="34"/>
  <c r="AA3115" i="34"/>
  <c r="P3115" i="34"/>
  <c r="X3115" i="34"/>
  <c r="Q3117" i="34"/>
  <c r="R3117" i="34"/>
  <c r="V3117" i="34"/>
  <c r="AA3117" i="34"/>
  <c r="P3117" i="34"/>
  <c r="X3117" i="34"/>
  <c r="Q3119" i="34"/>
  <c r="R3119" i="34"/>
  <c r="V3119" i="34"/>
  <c r="AA3119" i="34"/>
  <c r="P3119" i="34"/>
  <c r="X3119" i="34"/>
  <c r="Q3121" i="34"/>
  <c r="R3121" i="34"/>
  <c r="V3121" i="34"/>
  <c r="AA3121" i="34"/>
  <c r="P3121" i="34"/>
  <c r="X3121" i="34"/>
  <c r="A3123" i="34"/>
  <c r="Q3123" i="34"/>
  <c r="R3123" i="34"/>
  <c r="V3123" i="34"/>
  <c r="AA3123" i="34"/>
  <c r="P3123" i="34"/>
  <c r="X3123" i="34"/>
  <c r="A3125" i="34"/>
  <c r="Q3125" i="34"/>
  <c r="R3125" i="34"/>
  <c r="V3125" i="34"/>
  <c r="AA3125" i="34"/>
  <c r="P3125" i="34"/>
  <c r="X3125" i="34"/>
  <c r="Q3127" i="34"/>
  <c r="R3127" i="34"/>
  <c r="V3127" i="34"/>
  <c r="AA3127" i="34"/>
  <c r="P3127" i="34"/>
  <c r="X3127" i="34"/>
  <c r="R3357" i="34"/>
  <c r="V3357" i="34"/>
  <c r="P3357" i="34"/>
  <c r="X3357" i="34"/>
  <c r="AA3357" i="34"/>
  <c r="Q3357" i="34"/>
  <c r="A3359" i="34"/>
  <c r="R3359" i="34"/>
  <c r="V3359" i="34"/>
  <c r="P3359" i="34"/>
  <c r="X3359" i="34"/>
  <c r="AA3359" i="34"/>
  <c r="Q3359" i="34"/>
  <c r="R3361" i="34"/>
  <c r="V3361" i="34"/>
  <c r="P3361" i="34"/>
  <c r="X3361" i="34"/>
  <c r="AA3361" i="34"/>
  <c r="Q3361" i="34"/>
  <c r="R3363" i="34"/>
  <c r="V3363" i="34"/>
  <c r="P3363" i="34"/>
  <c r="X3363" i="34"/>
  <c r="AA3363" i="34"/>
  <c r="Q3363" i="34"/>
  <c r="R3365" i="34"/>
  <c r="V3365" i="34"/>
  <c r="P3365" i="34"/>
  <c r="X3365" i="34"/>
  <c r="AA3365" i="34"/>
  <c r="Q3365" i="34"/>
  <c r="R3367" i="34"/>
  <c r="V3367" i="34"/>
  <c r="P3367" i="34"/>
  <c r="X3367" i="34"/>
  <c r="AA3367" i="34"/>
  <c r="Q3367" i="34"/>
  <c r="R3369" i="34"/>
  <c r="V3369" i="34"/>
  <c r="P3369" i="34"/>
  <c r="X3369" i="34"/>
  <c r="AA3369" i="34"/>
  <c r="Q3369" i="34"/>
  <c r="R3371" i="34"/>
  <c r="V3371" i="34"/>
  <c r="P3371" i="34"/>
  <c r="X3371" i="34"/>
  <c r="AA3371" i="34"/>
  <c r="Q3371" i="34"/>
  <c r="A3373" i="34"/>
  <c r="R3373" i="34"/>
  <c r="V3373" i="34"/>
  <c r="P3373" i="34"/>
  <c r="X3373" i="34"/>
  <c r="AA3373" i="34"/>
  <c r="Q3373" i="34"/>
  <c r="R3375" i="34"/>
  <c r="V3375" i="34"/>
  <c r="P3375" i="34"/>
  <c r="X3375" i="34"/>
  <c r="AA3375" i="34"/>
  <c r="Q3375" i="34"/>
  <c r="R3377" i="34"/>
  <c r="V3377" i="34"/>
  <c r="P3377" i="34"/>
  <c r="X3377" i="34"/>
  <c r="AA3377" i="34"/>
  <c r="Q3377" i="34"/>
  <c r="R3379" i="34"/>
  <c r="V3379" i="34"/>
  <c r="P3379" i="34"/>
  <c r="X3379" i="34"/>
  <c r="AA3379" i="34"/>
  <c r="Q3379" i="34"/>
  <c r="R3381" i="34"/>
  <c r="V3381" i="34"/>
  <c r="P3381" i="34"/>
  <c r="X3381" i="34"/>
  <c r="AA3381" i="34"/>
  <c r="Q3381" i="34"/>
  <c r="R3383" i="34"/>
  <c r="V3383" i="34"/>
  <c r="P3383" i="34"/>
  <c r="X3383" i="34"/>
  <c r="AA3383" i="34"/>
  <c r="Q3383" i="34"/>
  <c r="R3385" i="34"/>
  <c r="V3385" i="34"/>
  <c r="P3385" i="34"/>
  <c r="X3385" i="34"/>
  <c r="AA3385" i="34"/>
  <c r="Q3385" i="34"/>
  <c r="R3387" i="34"/>
  <c r="V3387" i="34"/>
  <c r="P3387" i="34"/>
  <c r="X3387" i="34"/>
  <c r="AA3387" i="34"/>
  <c r="Q3387" i="34"/>
  <c r="R3389" i="34"/>
  <c r="V3389" i="34"/>
  <c r="P3389" i="34"/>
  <c r="X3389" i="34"/>
  <c r="AA3389" i="34"/>
  <c r="Q3389" i="34"/>
  <c r="R3391" i="34"/>
  <c r="V3391" i="34"/>
  <c r="P3391" i="34"/>
  <c r="X3391" i="34"/>
  <c r="AA3391" i="34"/>
  <c r="Q3391" i="34"/>
  <c r="R3393" i="34"/>
  <c r="V3393" i="34"/>
  <c r="P3393" i="34"/>
  <c r="X3393" i="34"/>
  <c r="AA3393" i="34"/>
  <c r="Q3393" i="34"/>
  <c r="R3395" i="34"/>
  <c r="V3395" i="34"/>
  <c r="P3395" i="34"/>
  <c r="X3395" i="34"/>
  <c r="AA3395" i="34"/>
  <c r="Q3395" i="34"/>
  <c r="R3397" i="34"/>
  <c r="V3397" i="34"/>
  <c r="P3397" i="34"/>
  <c r="X3397" i="34"/>
  <c r="AA3397" i="34"/>
  <c r="Q3397" i="34"/>
  <c r="R3399" i="34"/>
  <c r="V3399" i="34"/>
  <c r="P3399" i="34"/>
  <c r="X3399" i="34"/>
  <c r="AA3399" i="34"/>
  <c r="Q3399" i="34"/>
  <c r="R3401" i="34"/>
  <c r="V3401" i="34"/>
  <c r="P3401" i="34"/>
  <c r="X3401" i="34"/>
  <c r="AA3401" i="34"/>
  <c r="Q3401" i="34"/>
  <c r="R3403" i="34"/>
  <c r="V3403" i="34"/>
  <c r="P3403" i="34"/>
  <c r="X3403" i="34"/>
  <c r="AA3403" i="34"/>
  <c r="Q3403" i="34"/>
  <c r="Q3043" i="34"/>
  <c r="R3043" i="34"/>
  <c r="V3043" i="34"/>
  <c r="AA3043" i="34"/>
  <c r="P3043" i="34"/>
  <c r="X3043" i="34"/>
  <c r="Q3045" i="34"/>
  <c r="R3045" i="34"/>
  <c r="V3045" i="34"/>
  <c r="AA3045" i="34"/>
  <c r="P3045" i="34"/>
  <c r="X3045" i="34"/>
  <c r="Q3047" i="34"/>
  <c r="R3047" i="34"/>
  <c r="V3047" i="34"/>
  <c r="AA3047" i="34"/>
  <c r="P3047" i="34"/>
  <c r="X3047" i="34"/>
  <c r="Q3049" i="34"/>
  <c r="R3049" i="34"/>
  <c r="V3049" i="34"/>
  <c r="AA3049" i="34"/>
  <c r="P3049" i="34"/>
  <c r="X3049" i="34"/>
  <c r="Q3051" i="34"/>
  <c r="R3051" i="34"/>
  <c r="V3051" i="34"/>
  <c r="AA3051" i="34"/>
  <c r="P3051" i="34"/>
  <c r="X3051" i="34"/>
  <c r="Q3053" i="34"/>
  <c r="R3053" i="34"/>
  <c r="V3053" i="34"/>
  <c r="AA3053" i="34"/>
  <c r="P3053" i="34"/>
  <c r="X3053" i="34"/>
  <c r="Q3055" i="34"/>
  <c r="R3055" i="34"/>
  <c r="V3055" i="34"/>
  <c r="AA3055" i="34"/>
  <c r="P3055" i="34"/>
  <c r="X3055" i="34"/>
  <c r="Q3057" i="34"/>
  <c r="R3057" i="34"/>
  <c r="V3057" i="34"/>
  <c r="AA3057" i="34"/>
  <c r="P3057" i="34"/>
  <c r="X3057" i="34"/>
  <c r="Q3059" i="34"/>
  <c r="R3059" i="34"/>
  <c r="V3059" i="34"/>
  <c r="AA3059" i="34"/>
  <c r="P3059" i="34"/>
  <c r="X3059" i="34"/>
  <c r="Q3061" i="34"/>
  <c r="R3061" i="34"/>
  <c r="V3061" i="34"/>
  <c r="AA3061" i="34"/>
  <c r="P3061" i="34"/>
  <c r="X3061" i="34"/>
  <c r="Q3063" i="34"/>
  <c r="R3063" i="34"/>
  <c r="V3063" i="34"/>
  <c r="AA3063" i="34"/>
  <c r="P3063" i="34"/>
  <c r="X3063" i="34"/>
  <c r="Q3065" i="34"/>
  <c r="R3065" i="34"/>
  <c r="V3065" i="34"/>
  <c r="AA3065" i="34"/>
  <c r="P3065" i="34"/>
  <c r="X3065" i="34"/>
  <c r="Q3067" i="34"/>
  <c r="R3067" i="34"/>
  <c r="V3067" i="34"/>
  <c r="AA3067" i="34"/>
  <c r="P3067" i="34"/>
  <c r="X3067" i="34"/>
  <c r="Q3069" i="34"/>
  <c r="R3069" i="34"/>
  <c r="V3069" i="34"/>
  <c r="AA3069" i="34"/>
  <c r="P3069" i="34"/>
  <c r="X3069" i="34"/>
  <c r="Q3071" i="34"/>
  <c r="R3071" i="34"/>
  <c r="V3071" i="34"/>
  <c r="AA3071" i="34"/>
  <c r="P3071" i="34"/>
  <c r="X3071" i="34"/>
  <c r="Q3073" i="34"/>
  <c r="R3073" i="34"/>
  <c r="V3073" i="34"/>
  <c r="AA3073" i="34"/>
  <c r="P3073" i="34"/>
  <c r="X3073" i="34"/>
  <c r="Q3075" i="34"/>
  <c r="R3075" i="34"/>
  <c r="V3075" i="34"/>
  <c r="AA3075" i="34"/>
  <c r="P3075" i="34"/>
  <c r="X3075" i="34"/>
  <c r="Q3077" i="34"/>
  <c r="R3077" i="34"/>
  <c r="V3077" i="34"/>
  <c r="AA3077" i="34"/>
  <c r="P3077" i="34"/>
  <c r="X3077" i="34"/>
  <c r="Q3079" i="34"/>
  <c r="R3079" i="34"/>
  <c r="V3079" i="34"/>
  <c r="AA3079" i="34"/>
  <c r="P3079" i="34"/>
  <c r="X3079" i="34"/>
  <c r="Q3081" i="34"/>
  <c r="R3081" i="34"/>
  <c r="V3081" i="34"/>
  <c r="AA3081" i="34"/>
  <c r="P3081" i="34"/>
  <c r="X3081" i="34"/>
  <c r="Q3083" i="34"/>
  <c r="R3083" i="34"/>
  <c r="V3083" i="34"/>
  <c r="AA3083" i="34"/>
  <c r="P3083" i="34"/>
  <c r="X3083" i="34"/>
  <c r="Q3085" i="34"/>
  <c r="R3085" i="34"/>
  <c r="V3085" i="34"/>
  <c r="AA3085" i="34"/>
  <c r="P3085" i="34"/>
  <c r="X3085" i="34"/>
  <c r="Q3087" i="34"/>
  <c r="R3087" i="34"/>
  <c r="V3087" i="34"/>
  <c r="AA3087" i="34"/>
  <c r="P3087" i="34"/>
  <c r="X3087" i="34"/>
  <c r="Q3089" i="34"/>
  <c r="R3089" i="34"/>
  <c r="V3089" i="34"/>
  <c r="AA3089" i="34"/>
  <c r="P3089" i="34"/>
  <c r="X3089" i="34"/>
  <c r="Q3091" i="34"/>
  <c r="R3091" i="34"/>
  <c r="V3091" i="34"/>
  <c r="AA3091" i="34"/>
  <c r="P3091" i="34"/>
  <c r="X3091" i="34"/>
  <c r="Q3093" i="34"/>
  <c r="R3093" i="34"/>
  <c r="V3093" i="34"/>
  <c r="AA3093" i="34"/>
  <c r="P3093" i="34"/>
  <c r="X3093" i="34"/>
  <c r="Q3095" i="34"/>
  <c r="R3095" i="34"/>
  <c r="V3095" i="34"/>
  <c r="AA3095" i="34"/>
  <c r="P3095" i="34"/>
  <c r="X3095" i="34"/>
  <c r="Q3097" i="34"/>
  <c r="R3097" i="34"/>
  <c r="V3097" i="34"/>
  <c r="AA3097" i="34"/>
  <c r="P3097" i="34"/>
  <c r="X3097" i="34"/>
  <c r="Q3099" i="34"/>
  <c r="R3099" i="34"/>
  <c r="V3099" i="34"/>
  <c r="AA3099" i="34"/>
  <c r="P3099" i="34"/>
  <c r="X3099" i="34"/>
  <c r="Q3101" i="34"/>
  <c r="R3101" i="34"/>
  <c r="V3101" i="34"/>
  <c r="AA3101" i="34"/>
  <c r="P3101" i="34"/>
  <c r="X3101" i="34"/>
  <c r="Q3103" i="34"/>
  <c r="R3103" i="34"/>
  <c r="V3103" i="34"/>
  <c r="AA3103" i="34"/>
  <c r="P3103" i="34"/>
  <c r="X3103" i="34"/>
  <c r="Q3105" i="34"/>
  <c r="R3105" i="34"/>
  <c r="V3105" i="34"/>
  <c r="AA3105" i="34"/>
  <c r="P3105" i="34"/>
  <c r="X3105" i="34"/>
  <c r="Q3107" i="34"/>
  <c r="R3107" i="34"/>
  <c r="V3107" i="34"/>
  <c r="AA3107" i="34"/>
  <c r="P3107" i="34"/>
  <c r="X3107" i="34"/>
  <c r="Q2975" i="34"/>
  <c r="R2975" i="34"/>
  <c r="V2975" i="34"/>
  <c r="AA2975" i="34"/>
  <c r="P2975" i="34"/>
  <c r="X2975" i="34"/>
  <c r="Q2977" i="34"/>
  <c r="R2977" i="34"/>
  <c r="V2977" i="34"/>
  <c r="AA2977" i="34"/>
  <c r="P2977" i="34"/>
  <c r="X2977" i="34"/>
  <c r="Q2979" i="34"/>
  <c r="R2979" i="34"/>
  <c r="V2979" i="34"/>
  <c r="AA2979" i="34"/>
  <c r="P2979" i="34"/>
  <c r="X2979" i="34"/>
  <c r="Q2981" i="34"/>
  <c r="R2981" i="34"/>
  <c r="V2981" i="34"/>
  <c r="AA2981" i="34"/>
  <c r="P2981" i="34"/>
  <c r="X2981" i="34"/>
  <c r="Q2983" i="34"/>
  <c r="R2983" i="34"/>
  <c r="V2983" i="34"/>
  <c r="AA2983" i="34"/>
  <c r="P2983" i="34"/>
  <c r="X2983" i="34"/>
  <c r="Q2985" i="34"/>
  <c r="R2985" i="34"/>
  <c r="V2985" i="34"/>
  <c r="AA2985" i="34"/>
  <c r="P2985" i="34"/>
  <c r="X2985" i="34"/>
  <c r="Q2987" i="34"/>
  <c r="R2987" i="34"/>
  <c r="V2987" i="34"/>
  <c r="AA2987" i="34"/>
  <c r="P2987" i="34"/>
  <c r="X2987" i="34"/>
  <c r="Q2989" i="34"/>
  <c r="R2989" i="34"/>
  <c r="V2989" i="34"/>
  <c r="AA2989" i="34"/>
  <c r="P2989" i="34"/>
  <c r="X2989" i="34"/>
  <c r="Q2991" i="34"/>
  <c r="R2991" i="34"/>
  <c r="V2991" i="34"/>
  <c r="AA2991" i="34"/>
  <c r="P2991" i="34"/>
  <c r="X2991" i="34"/>
  <c r="Q2993" i="34"/>
  <c r="R2993" i="34"/>
  <c r="V2993" i="34"/>
  <c r="AA2993" i="34"/>
  <c r="P2993" i="34"/>
  <c r="X2993" i="34"/>
  <c r="Q2995" i="34"/>
  <c r="R2995" i="34"/>
  <c r="V2995" i="34"/>
  <c r="AA2995" i="34"/>
  <c r="P2995" i="34"/>
  <c r="X2995" i="34"/>
  <c r="Q2997" i="34"/>
  <c r="R2997" i="34"/>
  <c r="V2997" i="34"/>
  <c r="AA2997" i="34"/>
  <c r="P2997" i="34"/>
  <c r="X2997" i="34"/>
  <c r="Q2999" i="34"/>
  <c r="R2999" i="34"/>
  <c r="V2999" i="34"/>
  <c r="AA2999" i="34"/>
  <c r="P2999" i="34"/>
  <c r="X2999" i="34"/>
  <c r="Q3001" i="34"/>
  <c r="R3001" i="34"/>
  <c r="V3001" i="34"/>
  <c r="AA3001" i="34"/>
  <c r="P3001" i="34"/>
  <c r="X3001" i="34"/>
  <c r="Q3003" i="34"/>
  <c r="R3003" i="34"/>
  <c r="V3003" i="34"/>
  <c r="AA3003" i="34"/>
  <c r="P3003" i="34"/>
  <c r="X3003" i="34"/>
  <c r="Q3005" i="34"/>
  <c r="R3005" i="34"/>
  <c r="V3005" i="34"/>
  <c r="AA3005" i="34"/>
  <c r="P3005" i="34"/>
  <c r="X3005" i="34"/>
  <c r="Q3007" i="34"/>
  <c r="R3007" i="34"/>
  <c r="V3007" i="34"/>
  <c r="AA3007" i="34"/>
  <c r="P3007" i="34"/>
  <c r="X3007" i="34"/>
  <c r="Q3009" i="34"/>
  <c r="R3009" i="34"/>
  <c r="V3009" i="34"/>
  <c r="AA3009" i="34"/>
  <c r="P3009" i="34"/>
  <c r="X3009" i="34"/>
  <c r="A3011" i="34"/>
  <c r="Q3011" i="34"/>
  <c r="R3011" i="34"/>
  <c r="V3011" i="34"/>
  <c r="AA3011" i="34"/>
  <c r="P3011" i="34"/>
  <c r="X3011" i="34"/>
  <c r="A3013" i="34"/>
  <c r="Q3013" i="34"/>
  <c r="R3013" i="34"/>
  <c r="V3013" i="34"/>
  <c r="AA3013" i="34"/>
  <c r="P3013" i="34"/>
  <c r="X3013" i="34"/>
  <c r="Q3015" i="34"/>
  <c r="R3015" i="34"/>
  <c r="V3015" i="34"/>
  <c r="AA3015" i="34"/>
  <c r="P3015" i="34"/>
  <c r="X3015" i="34"/>
  <c r="Q3017" i="34"/>
  <c r="R3017" i="34"/>
  <c r="V3017" i="34"/>
  <c r="AA3017" i="34"/>
  <c r="P3017" i="34"/>
  <c r="X3017" i="34"/>
  <c r="Q3019" i="34"/>
  <c r="R3019" i="34"/>
  <c r="V3019" i="34"/>
  <c r="AA3019" i="34"/>
  <c r="P3019" i="34"/>
  <c r="X3019" i="34"/>
  <c r="Q3021" i="34"/>
  <c r="R3021" i="34"/>
  <c r="V3021" i="34"/>
  <c r="AA3021" i="34"/>
  <c r="P3021" i="34"/>
  <c r="X3021" i="34"/>
  <c r="Q3023" i="34"/>
  <c r="R3023" i="34"/>
  <c r="V3023" i="34"/>
  <c r="AA3023" i="34"/>
  <c r="P3023" i="34"/>
  <c r="X3023" i="34"/>
  <c r="Q3025" i="34"/>
  <c r="R3025" i="34"/>
  <c r="V3025" i="34"/>
  <c r="AA3025" i="34"/>
  <c r="P3025" i="34"/>
  <c r="X3025" i="34"/>
  <c r="Q3027" i="34"/>
  <c r="R3027" i="34"/>
  <c r="V3027" i="34"/>
  <c r="AA3027" i="34"/>
  <c r="P3027" i="34"/>
  <c r="X3027" i="34"/>
  <c r="Q3029" i="34"/>
  <c r="R3029" i="34"/>
  <c r="V3029" i="34"/>
  <c r="AA3029" i="34"/>
  <c r="P3029" i="34"/>
  <c r="X3029" i="34"/>
  <c r="Q3031" i="34"/>
  <c r="R3031" i="34"/>
  <c r="V3031" i="34"/>
  <c r="AA3031" i="34"/>
  <c r="P3031" i="34"/>
  <c r="X3031" i="34"/>
  <c r="Q3033" i="34"/>
  <c r="R3033" i="34"/>
  <c r="V3033" i="34"/>
  <c r="AA3033" i="34"/>
  <c r="P3033" i="34"/>
  <c r="X3033" i="34"/>
  <c r="Q3035" i="34"/>
  <c r="R3035" i="34"/>
  <c r="V3035" i="34"/>
  <c r="AA3035" i="34"/>
  <c r="P3035" i="34"/>
  <c r="X3035" i="34"/>
  <c r="Q3037" i="34"/>
  <c r="R3037" i="34"/>
  <c r="V3037" i="34"/>
  <c r="AA3037" i="34"/>
  <c r="P3037" i="34"/>
  <c r="X3037" i="34"/>
  <c r="Q3039" i="34"/>
  <c r="R3039" i="34"/>
  <c r="V3039" i="34"/>
  <c r="AA3039" i="34"/>
  <c r="P3039" i="34"/>
  <c r="X3039" i="34"/>
  <c r="Q3041" i="34"/>
  <c r="R3041" i="34"/>
  <c r="V3041" i="34"/>
  <c r="AA3041" i="34"/>
  <c r="P3041" i="34"/>
  <c r="X3041" i="34"/>
  <c r="Q2909" i="34"/>
  <c r="R2909" i="34"/>
  <c r="V2909" i="34"/>
  <c r="AA2909" i="34"/>
  <c r="P2909" i="34"/>
  <c r="X2909" i="34"/>
  <c r="Q2911" i="34"/>
  <c r="R2911" i="34"/>
  <c r="V2911" i="34"/>
  <c r="AA2911" i="34"/>
  <c r="P2911" i="34"/>
  <c r="X2911" i="34"/>
  <c r="Q2913" i="34"/>
  <c r="R2913" i="34"/>
  <c r="V2913" i="34"/>
  <c r="AA2913" i="34"/>
  <c r="P2913" i="34"/>
  <c r="X2913" i="34"/>
  <c r="Q2915" i="34"/>
  <c r="R2915" i="34"/>
  <c r="V2915" i="34"/>
  <c r="AA2915" i="34"/>
  <c r="P2915" i="34"/>
  <c r="X2915" i="34"/>
  <c r="Q2917" i="34"/>
  <c r="R2917" i="34"/>
  <c r="V2917" i="34"/>
  <c r="AA2917" i="34"/>
  <c r="P2917" i="34"/>
  <c r="X2917" i="34"/>
  <c r="Q2919" i="34"/>
  <c r="R2919" i="34"/>
  <c r="V2919" i="34"/>
  <c r="AA2919" i="34"/>
  <c r="P2919" i="34"/>
  <c r="X2919" i="34"/>
  <c r="Q2921" i="34"/>
  <c r="R2921" i="34"/>
  <c r="V2921" i="34"/>
  <c r="AA2921" i="34"/>
  <c r="P2921" i="34"/>
  <c r="X2921" i="34"/>
  <c r="Q2923" i="34"/>
  <c r="R2923" i="34"/>
  <c r="V2923" i="34"/>
  <c r="AA2923" i="34"/>
  <c r="P2923" i="34"/>
  <c r="X2923" i="34"/>
  <c r="Q2925" i="34"/>
  <c r="R2925" i="34"/>
  <c r="V2925" i="34"/>
  <c r="AA2925" i="34"/>
  <c r="P2925" i="34"/>
  <c r="X2925" i="34"/>
  <c r="Q2927" i="34"/>
  <c r="R2927" i="34"/>
  <c r="V2927" i="34"/>
  <c r="AA2927" i="34"/>
  <c r="P2927" i="34"/>
  <c r="X2927" i="34"/>
  <c r="Q2929" i="34"/>
  <c r="R2929" i="34"/>
  <c r="V2929" i="34"/>
  <c r="AA2929" i="34"/>
  <c r="P2929" i="34"/>
  <c r="X2929" i="34"/>
  <c r="Q2931" i="34"/>
  <c r="R2931" i="34"/>
  <c r="V2931" i="34"/>
  <c r="AA2931" i="34"/>
  <c r="P2931" i="34"/>
  <c r="X2931" i="34"/>
  <c r="Q2933" i="34"/>
  <c r="R2933" i="34"/>
  <c r="V2933" i="34"/>
  <c r="AA2933" i="34"/>
  <c r="P2933" i="34"/>
  <c r="X2933" i="34"/>
  <c r="Q2935" i="34"/>
  <c r="R2935" i="34"/>
  <c r="V2935" i="34"/>
  <c r="AA2935" i="34"/>
  <c r="P2935" i="34"/>
  <c r="X2935" i="34"/>
  <c r="Q2937" i="34"/>
  <c r="R2937" i="34"/>
  <c r="V2937" i="34"/>
  <c r="AA2937" i="34"/>
  <c r="P2937" i="34"/>
  <c r="X2937" i="34"/>
  <c r="Q2939" i="34"/>
  <c r="R2939" i="34"/>
  <c r="V2939" i="34"/>
  <c r="AA2939" i="34"/>
  <c r="P2939" i="34"/>
  <c r="X2939" i="34"/>
  <c r="Q2941" i="34"/>
  <c r="R2941" i="34"/>
  <c r="V2941" i="34"/>
  <c r="AA2941" i="34"/>
  <c r="P2941" i="34"/>
  <c r="X2941" i="34"/>
  <c r="Q2943" i="34"/>
  <c r="R2943" i="34"/>
  <c r="V2943" i="34"/>
  <c r="AA2943" i="34"/>
  <c r="P2943" i="34"/>
  <c r="X2943" i="34"/>
  <c r="Q2945" i="34"/>
  <c r="R2945" i="34"/>
  <c r="V2945" i="34"/>
  <c r="AA2945" i="34"/>
  <c r="P2945" i="34"/>
  <c r="X2945" i="34"/>
  <c r="Q2947" i="34"/>
  <c r="R2947" i="34"/>
  <c r="V2947" i="34"/>
  <c r="AA2947" i="34"/>
  <c r="P2947" i="34"/>
  <c r="X2947" i="34"/>
  <c r="Q2949" i="34"/>
  <c r="R2949" i="34"/>
  <c r="V2949" i="34"/>
  <c r="AA2949" i="34"/>
  <c r="P2949" i="34"/>
  <c r="X2949" i="34"/>
  <c r="Q2951" i="34"/>
  <c r="R2951" i="34"/>
  <c r="V2951" i="34"/>
  <c r="AA2951" i="34"/>
  <c r="P2951" i="34"/>
  <c r="X2951" i="34"/>
  <c r="Q2953" i="34"/>
  <c r="R2953" i="34"/>
  <c r="V2953" i="34"/>
  <c r="AA2953" i="34"/>
  <c r="P2953" i="34"/>
  <c r="X2953" i="34"/>
  <c r="Q2955" i="34"/>
  <c r="R2955" i="34"/>
  <c r="V2955" i="34"/>
  <c r="AA2955" i="34"/>
  <c r="P2955" i="34"/>
  <c r="X2955" i="34"/>
  <c r="Q2957" i="34"/>
  <c r="R2957" i="34"/>
  <c r="V2957" i="34"/>
  <c r="AA2957" i="34"/>
  <c r="P2957" i="34"/>
  <c r="X2957" i="34"/>
  <c r="Q2959" i="34"/>
  <c r="R2959" i="34"/>
  <c r="V2959" i="34"/>
  <c r="AA2959" i="34"/>
  <c r="P2959" i="34"/>
  <c r="X2959" i="34"/>
  <c r="Q2961" i="34"/>
  <c r="R2961" i="34"/>
  <c r="V2961" i="34"/>
  <c r="AA2961" i="34"/>
  <c r="P2961" i="34"/>
  <c r="X2961" i="34"/>
  <c r="Q2963" i="34"/>
  <c r="R2963" i="34"/>
  <c r="V2963" i="34"/>
  <c r="AA2963" i="34"/>
  <c r="P2963" i="34"/>
  <c r="X2963" i="34"/>
  <c r="Q2965" i="34"/>
  <c r="R2965" i="34"/>
  <c r="V2965" i="34"/>
  <c r="AA2965" i="34"/>
  <c r="P2965" i="34"/>
  <c r="X2965" i="34"/>
  <c r="Q2967" i="34"/>
  <c r="R2967" i="34"/>
  <c r="V2967" i="34"/>
  <c r="AA2967" i="34"/>
  <c r="P2967" i="34"/>
  <c r="X2967" i="34"/>
  <c r="Q2969" i="34"/>
  <c r="R2969" i="34"/>
  <c r="V2969" i="34"/>
  <c r="AA2969" i="34"/>
  <c r="P2969" i="34"/>
  <c r="X2969" i="34"/>
  <c r="Q2971" i="34"/>
  <c r="R2971" i="34"/>
  <c r="V2971" i="34"/>
  <c r="AA2971" i="34"/>
  <c r="P2971" i="34"/>
  <c r="X2971" i="34"/>
  <c r="Q2973" i="34"/>
  <c r="R2973" i="34"/>
  <c r="V2973" i="34"/>
  <c r="AA2973" i="34"/>
  <c r="P2973" i="34"/>
  <c r="X2973" i="34"/>
  <c r="Q2841" i="34"/>
  <c r="R2841" i="34"/>
  <c r="V2841" i="34"/>
  <c r="AA2841" i="34"/>
  <c r="P2841" i="34"/>
  <c r="X2841" i="34"/>
  <c r="Q2843" i="34"/>
  <c r="R2843" i="34"/>
  <c r="V2843" i="34"/>
  <c r="AA2843" i="34"/>
  <c r="P2843" i="34"/>
  <c r="X2843" i="34"/>
  <c r="Q2845" i="34"/>
  <c r="R2845" i="34"/>
  <c r="V2845" i="34"/>
  <c r="AA2845" i="34"/>
  <c r="P2845" i="34"/>
  <c r="X2845" i="34"/>
  <c r="Q2847" i="34"/>
  <c r="R2847" i="34"/>
  <c r="V2847" i="34"/>
  <c r="AA2847" i="34"/>
  <c r="P2847" i="34"/>
  <c r="X2847" i="34"/>
  <c r="Q2849" i="34"/>
  <c r="R2849" i="34"/>
  <c r="V2849" i="34"/>
  <c r="AA2849" i="34"/>
  <c r="P2849" i="34"/>
  <c r="X2849" i="34"/>
  <c r="Q2851" i="34"/>
  <c r="R2851" i="34"/>
  <c r="V2851" i="34"/>
  <c r="AA2851" i="34"/>
  <c r="P2851" i="34"/>
  <c r="X2851" i="34"/>
  <c r="Q2853" i="34"/>
  <c r="R2853" i="34"/>
  <c r="V2853" i="34"/>
  <c r="AA2853" i="34"/>
  <c r="P2853" i="34"/>
  <c r="X2853" i="34"/>
  <c r="Q2855" i="34"/>
  <c r="R2855" i="34"/>
  <c r="V2855" i="34"/>
  <c r="AA2855" i="34"/>
  <c r="P2855" i="34"/>
  <c r="X2855" i="34"/>
  <c r="Q2857" i="34"/>
  <c r="R2857" i="34"/>
  <c r="V2857" i="34"/>
  <c r="AA2857" i="34"/>
  <c r="P2857" i="34"/>
  <c r="X2857" i="34"/>
  <c r="Q2859" i="34"/>
  <c r="R2859" i="34"/>
  <c r="V2859" i="34"/>
  <c r="AA2859" i="34"/>
  <c r="P2859" i="34"/>
  <c r="X2859" i="34"/>
  <c r="Q2861" i="34"/>
  <c r="R2861" i="34"/>
  <c r="V2861" i="34"/>
  <c r="AA2861" i="34"/>
  <c r="P2861" i="34"/>
  <c r="X2861" i="34"/>
  <c r="Q2863" i="34"/>
  <c r="R2863" i="34"/>
  <c r="V2863" i="34"/>
  <c r="AA2863" i="34"/>
  <c r="P2863" i="34"/>
  <c r="X2863" i="34"/>
  <c r="Q2865" i="34"/>
  <c r="R2865" i="34"/>
  <c r="V2865" i="34"/>
  <c r="AA2865" i="34"/>
  <c r="P2865" i="34"/>
  <c r="X2865" i="34"/>
  <c r="Q2867" i="34"/>
  <c r="R2867" i="34"/>
  <c r="V2867" i="34"/>
  <c r="AA2867" i="34"/>
  <c r="P2867" i="34"/>
  <c r="X2867" i="34"/>
  <c r="Q2869" i="34"/>
  <c r="R2869" i="34"/>
  <c r="V2869" i="34"/>
  <c r="AA2869" i="34"/>
  <c r="P2869" i="34"/>
  <c r="X2869" i="34"/>
  <c r="Q2871" i="34"/>
  <c r="R2871" i="34"/>
  <c r="V2871" i="34"/>
  <c r="AA2871" i="34"/>
  <c r="P2871" i="34"/>
  <c r="X2871" i="34"/>
  <c r="Q2873" i="34"/>
  <c r="R2873" i="34"/>
  <c r="V2873" i="34"/>
  <c r="AA2873" i="34"/>
  <c r="P2873" i="34"/>
  <c r="X2873" i="34"/>
  <c r="Q2875" i="34"/>
  <c r="R2875" i="34"/>
  <c r="V2875" i="34"/>
  <c r="AA2875" i="34"/>
  <c r="P2875" i="34"/>
  <c r="X2875" i="34"/>
  <c r="Q2877" i="34"/>
  <c r="R2877" i="34"/>
  <c r="V2877" i="34"/>
  <c r="AA2877" i="34"/>
  <c r="P2877" i="34"/>
  <c r="X2877" i="34"/>
  <c r="A2879" i="34"/>
  <c r="Q2879" i="34"/>
  <c r="R2879" i="34"/>
  <c r="V2879" i="34"/>
  <c r="AA2879" i="34"/>
  <c r="P2879" i="34"/>
  <c r="X2879" i="34"/>
  <c r="Q2881" i="34"/>
  <c r="R2881" i="34"/>
  <c r="V2881" i="34"/>
  <c r="AA2881" i="34"/>
  <c r="P2881" i="34"/>
  <c r="X2881" i="34"/>
  <c r="Q2883" i="34"/>
  <c r="R2883" i="34"/>
  <c r="V2883" i="34"/>
  <c r="AA2883" i="34"/>
  <c r="P2883" i="34"/>
  <c r="X2883" i="34"/>
  <c r="Q2885" i="34"/>
  <c r="R2885" i="34"/>
  <c r="V2885" i="34"/>
  <c r="AA2885" i="34"/>
  <c r="P2885" i="34"/>
  <c r="X2885" i="34"/>
  <c r="Q2887" i="34"/>
  <c r="R2887" i="34"/>
  <c r="V2887" i="34"/>
  <c r="AA2887" i="34"/>
  <c r="P2887" i="34"/>
  <c r="X2887" i="34"/>
  <c r="Q2889" i="34"/>
  <c r="R2889" i="34"/>
  <c r="V2889" i="34"/>
  <c r="AA2889" i="34"/>
  <c r="P2889" i="34"/>
  <c r="X2889" i="34"/>
  <c r="Q2891" i="34"/>
  <c r="R2891" i="34"/>
  <c r="V2891" i="34"/>
  <c r="AA2891" i="34"/>
  <c r="P2891" i="34"/>
  <c r="X2891" i="34"/>
  <c r="Q2893" i="34"/>
  <c r="R2893" i="34"/>
  <c r="V2893" i="34"/>
  <c r="AA2893" i="34"/>
  <c r="P2893" i="34"/>
  <c r="X2893" i="34"/>
  <c r="Q2895" i="34"/>
  <c r="R2895" i="34"/>
  <c r="V2895" i="34"/>
  <c r="AA2895" i="34"/>
  <c r="P2895" i="34"/>
  <c r="X2895" i="34"/>
  <c r="Q2897" i="34"/>
  <c r="R2897" i="34"/>
  <c r="V2897" i="34"/>
  <c r="AA2897" i="34"/>
  <c r="P2897" i="34"/>
  <c r="X2897" i="34"/>
  <c r="Q2899" i="34"/>
  <c r="R2899" i="34"/>
  <c r="V2899" i="34"/>
  <c r="AA2899" i="34"/>
  <c r="P2899" i="34"/>
  <c r="X2899" i="34"/>
  <c r="Q2901" i="34"/>
  <c r="R2901" i="34"/>
  <c r="V2901" i="34"/>
  <c r="AA2901" i="34"/>
  <c r="P2901" i="34"/>
  <c r="X2901" i="34"/>
  <c r="Q2903" i="34"/>
  <c r="R2903" i="34"/>
  <c r="V2903" i="34"/>
  <c r="AA2903" i="34"/>
  <c r="P2903" i="34"/>
  <c r="X2903" i="34"/>
  <c r="Q2905" i="34"/>
  <c r="R2905" i="34"/>
  <c r="V2905" i="34"/>
  <c r="AA2905" i="34"/>
  <c r="P2905" i="34"/>
  <c r="X2905" i="34"/>
  <c r="Q2907" i="34"/>
  <c r="R2907" i="34"/>
  <c r="V2907" i="34"/>
  <c r="AA2907" i="34"/>
  <c r="P2907" i="34"/>
  <c r="X2907" i="34"/>
  <c r="AA3244" i="34"/>
  <c r="P3244" i="34"/>
  <c r="X3244" i="34"/>
  <c r="Q3244" i="34"/>
  <c r="R3244" i="34"/>
  <c r="V3244" i="34"/>
  <c r="AA3246" i="34"/>
  <c r="P3246" i="34"/>
  <c r="X3246" i="34"/>
  <c r="Q3246" i="34"/>
  <c r="R3246" i="34"/>
  <c r="V3246" i="34"/>
  <c r="AA3248" i="34"/>
  <c r="P3248" i="34"/>
  <c r="X3248" i="34"/>
  <c r="Q3248" i="34"/>
  <c r="R3248" i="34"/>
  <c r="V3248" i="34"/>
  <c r="AA3250" i="34"/>
  <c r="P3250" i="34"/>
  <c r="X3250" i="34"/>
  <c r="Q3250" i="34"/>
  <c r="R3250" i="34"/>
  <c r="V3250" i="34"/>
  <c r="AA3252" i="34"/>
  <c r="P3252" i="34"/>
  <c r="X3252" i="34"/>
  <c r="Q3252" i="34"/>
  <c r="R3252" i="34"/>
  <c r="V3252" i="34"/>
  <c r="AA3254" i="34"/>
  <c r="P3254" i="34"/>
  <c r="X3254" i="34"/>
  <c r="Q3254" i="34"/>
  <c r="R3254" i="34"/>
  <c r="V3254" i="34"/>
  <c r="AA3256" i="34"/>
  <c r="P3256" i="34"/>
  <c r="X3256" i="34"/>
  <c r="Q3256" i="34"/>
  <c r="R3256" i="34"/>
  <c r="V3256" i="34"/>
  <c r="AA3258" i="34"/>
  <c r="P3258" i="34"/>
  <c r="X3258" i="34"/>
  <c r="Q3258" i="34"/>
  <c r="R3258" i="34"/>
  <c r="V3258" i="34"/>
  <c r="AA3260" i="34"/>
  <c r="P3260" i="34"/>
  <c r="X3260" i="34"/>
  <c r="Q3260" i="34"/>
  <c r="R3260" i="34"/>
  <c r="V3260" i="34"/>
  <c r="AA3262" i="34"/>
  <c r="P3262" i="34"/>
  <c r="X3262" i="34"/>
  <c r="Q3262" i="34"/>
  <c r="R3262" i="34"/>
  <c r="V3262" i="34"/>
  <c r="AA3264" i="34"/>
  <c r="P3264" i="34"/>
  <c r="X3264" i="34"/>
  <c r="Q3264" i="34"/>
  <c r="R3264" i="34"/>
  <c r="V3264" i="34"/>
  <c r="AA3266" i="34"/>
  <c r="P3266" i="34"/>
  <c r="X3266" i="34"/>
  <c r="Q3266" i="34"/>
  <c r="R3266" i="34"/>
  <c r="V3266" i="34"/>
  <c r="AA3268" i="34"/>
  <c r="P3268" i="34"/>
  <c r="X3268" i="34"/>
  <c r="Q3268" i="34"/>
  <c r="R3268" i="34"/>
  <c r="V3268" i="34"/>
  <c r="AA3270" i="34"/>
  <c r="P3270" i="34"/>
  <c r="X3270" i="34"/>
  <c r="Q3270" i="34"/>
  <c r="R3270" i="34"/>
  <c r="V3270" i="34"/>
  <c r="AA3272" i="34"/>
  <c r="P3272" i="34"/>
  <c r="X3272" i="34"/>
  <c r="Q3272" i="34"/>
  <c r="R3272" i="34"/>
  <c r="V3272" i="34"/>
  <c r="AA3274" i="34"/>
  <c r="P3274" i="34"/>
  <c r="X3274" i="34"/>
  <c r="Q3274" i="34"/>
  <c r="R3274" i="34"/>
  <c r="V3274" i="34"/>
  <c r="AA3276" i="34"/>
  <c r="P3276" i="34"/>
  <c r="X3276" i="34"/>
  <c r="Q3276" i="34"/>
  <c r="R3276" i="34"/>
  <c r="V3276" i="34"/>
  <c r="AA3278" i="34"/>
  <c r="P3278" i="34"/>
  <c r="X3278" i="34"/>
  <c r="Q3278" i="34"/>
  <c r="R3278" i="34"/>
  <c r="V3278" i="34"/>
  <c r="AA3280" i="34"/>
  <c r="P3280" i="34"/>
  <c r="X3280" i="34"/>
  <c r="Q3280" i="34"/>
  <c r="R3280" i="34"/>
  <c r="V3280" i="34"/>
  <c r="AA3282" i="34"/>
  <c r="P3282" i="34"/>
  <c r="X3282" i="34"/>
  <c r="Q3282" i="34"/>
  <c r="R3282" i="34"/>
  <c r="V3282" i="34"/>
  <c r="AA3284" i="34"/>
  <c r="P3284" i="34"/>
  <c r="X3284" i="34"/>
  <c r="Q3284" i="34"/>
  <c r="R3284" i="34"/>
  <c r="V3284" i="34"/>
  <c r="AA3286" i="34"/>
  <c r="P3286" i="34"/>
  <c r="X3286" i="34"/>
  <c r="Q3286" i="34"/>
  <c r="R3286" i="34"/>
  <c r="V3286" i="34"/>
  <c r="AA3288" i="34"/>
  <c r="P3288" i="34"/>
  <c r="X3288" i="34"/>
  <c r="Q3288" i="34"/>
  <c r="R3288" i="34"/>
  <c r="V3288" i="34"/>
  <c r="AA3290" i="34"/>
  <c r="P3290" i="34"/>
  <c r="X3290" i="34"/>
  <c r="Q3290" i="34"/>
  <c r="R3290" i="34"/>
  <c r="V3290" i="34"/>
  <c r="AA3292" i="34"/>
  <c r="P3292" i="34"/>
  <c r="X3292" i="34"/>
  <c r="Q3292" i="34"/>
  <c r="R3292" i="34"/>
  <c r="V3292" i="34"/>
  <c r="AA3294" i="34"/>
  <c r="P3294" i="34"/>
  <c r="X3294" i="34"/>
  <c r="Q3294" i="34"/>
  <c r="R3294" i="34"/>
  <c r="V3294" i="34"/>
  <c r="AA3296" i="34"/>
  <c r="P3296" i="34"/>
  <c r="X3296" i="34"/>
  <c r="Q3296" i="34"/>
  <c r="R3296" i="34"/>
  <c r="V3296" i="34"/>
  <c r="AA3298" i="34"/>
  <c r="P3298" i="34"/>
  <c r="X3298" i="34"/>
  <c r="Q3298" i="34"/>
  <c r="R3298" i="34"/>
  <c r="V3298" i="34"/>
  <c r="AA3300" i="34"/>
  <c r="P3300" i="34"/>
  <c r="X3300" i="34"/>
  <c r="Q3300" i="34"/>
  <c r="R3300" i="34"/>
  <c r="V3300" i="34"/>
  <c r="AA3302" i="34"/>
  <c r="P3302" i="34"/>
  <c r="X3302" i="34"/>
  <c r="Q3302" i="34"/>
  <c r="R3302" i="34"/>
  <c r="V3302" i="34"/>
  <c r="AA3304" i="34"/>
  <c r="P3304" i="34"/>
  <c r="X3304" i="34"/>
  <c r="Q3304" i="34"/>
  <c r="R3304" i="34"/>
  <c r="V3304" i="34"/>
  <c r="AA3306" i="34"/>
  <c r="P3306" i="34"/>
  <c r="X3306" i="34"/>
  <c r="Q3306" i="34"/>
  <c r="R3306" i="34"/>
  <c r="V3306" i="34"/>
  <c r="AA3308" i="34"/>
  <c r="P3308" i="34"/>
  <c r="X3308" i="34"/>
  <c r="Q3308" i="34"/>
  <c r="R3308" i="34"/>
  <c r="V3308" i="34"/>
  <c r="AA3310" i="34"/>
  <c r="P3310" i="34"/>
  <c r="X3310" i="34"/>
  <c r="Q3310" i="34"/>
  <c r="R3310" i="34"/>
  <c r="V3310" i="34"/>
  <c r="AA3312" i="34"/>
  <c r="P3312" i="34"/>
  <c r="X3312" i="34"/>
  <c r="Q3312" i="34"/>
  <c r="R3312" i="34"/>
  <c r="V3312" i="34"/>
  <c r="AA3314" i="34"/>
  <c r="P3314" i="34"/>
  <c r="X3314" i="34"/>
  <c r="Q3314" i="34"/>
  <c r="R3314" i="34"/>
  <c r="V3314" i="34"/>
  <c r="AA3316" i="34"/>
  <c r="P3316" i="34"/>
  <c r="X3316" i="34"/>
  <c r="Q3316" i="34"/>
  <c r="R3316" i="34"/>
  <c r="V3316" i="34"/>
  <c r="AA3318" i="34"/>
  <c r="P3318" i="34"/>
  <c r="X3318" i="34"/>
  <c r="Q3318" i="34"/>
  <c r="R3318" i="34"/>
  <c r="V3318" i="34"/>
  <c r="AA3320" i="34"/>
  <c r="P3320" i="34"/>
  <c r="X3320" i="34"/>
  <c r="Q3320" i="34"/>
  <c r="R3320" i="34"/>
  <c r="V3320" i="34"/>
  <c r="AA3322" i="34"/>
  <c r="P3322" i="34"/>
  <c r="X3322" i="34"/>
  <c r="Q3322" i="34"/>
  <c r="R3322" i="34"/>
  <c r="V3322" i="34"/>
  <c r="A3324" i="34"/>
  <c r="AA3324" i="34"/>
  <c r="P3324" i="34"/>
  <c r="X3324" i="34"/>
  <c r="Q3324" i="34"/>
  <c r="R3324" i="34"/>
  <c r="V3324" i="34"/>
  <c r="A3326" i="34"/>
  <c r="AA3326" i="34"/>
  <c r="P3326" i="34"/>
  <c r="X3326" i="34"/>
  <c r="Q3326" i="34"/>
  <c r="R3326" i="34"/>
  <c r="V3326" i="34"/>
  <c r="AA3328" i="34"/>
  <c r="P3328" i="34"/>
  <c r="X3328" i="34"/>
  <c r="Q3328" i="34"/>
  <c r="R3328" i="34"/>
  <c r="V3328" i="34"/>
  <c r="AA3330" i="34"/>
  <c r="P3330" i="34"/>
  <c r="X3330" i="34"/>
  <c r="Q3330" i="34"/>
  <c r="R3330" i="34"/>
  <c r="V3330" i="34"/>
  <c r="AA3332" i="34"/>
  <c r="P3332" i="34"/>
  <c r="X3332" i="34"/>
  <c r="Q3332" i="34"/>
  <c r="R3332" i="34"/>
  <c r="V3332" i="34"/>
  <c r="AA3334" i="34"/>
  <c r="P3334" i="34"/>
  <c r="X3334" i="34"/>
  <c r="Q3334" i="34"/>
  <c r="R3334" i="34"/>
  <c r="V3334" i="34"/>
  <c r="AA3336" i="34"/>
  <c r="P3336" i="34"/>
  <c r="X3336" i="34"/>
  <c r="Q3336" i="34"/>
  <c r="R3336" i="34"/>
  <c r="V3336" i="34"/>
  <c r="AA3338" i="34"/>
  <c r="P3338" i="34"/>
  <c r="X3338" i="34"/>
  <c r="R3338" i="34"/>
  <c r="V3338" i="34"/>
  <c r="Q3338" i="34"/>
  <c r="AA3340" i="34"/>
  <c r="P3340" i="34"/>
  <c r="X3340" i="34"/>
  <c r="R3340" i="34"/>
  <c r="V3340" i="34"/>
  <c r="Q3340" i="34"/>
  <c r="AA3342" i="34"/>
  <c r="P3342" i="34"/>
  <c r="X3342" i="34"/>
  <c r="R3342" i="34"/>
  <c r="V3342" i="34"/>
  <c r="Q3342" i="34"/>
  <c r="AA3344" i="34"/>
  <c r="P3344" i="34"/>
  <c r="X3344" i="34"/>
  <c r="R3344" i="34"/>
  <c r="V3344" i="34"/>
  <c r="Q3344" i="34"/>
  <c r="P3346" i="34"/>
  <c r="X3346" i="34"/>
  <c r="R3346" i="34"/>
  <c r="V3346" i="34"/>
  <c r="Q3346" i="34"/>
  <c r="AA3346" i="34"/>
  <c r="P3348" i="34"/>
  <c r="X3348" i="34"/>
  <c r="R3348" i="34"/>
  <c r="V3348" i="34"/>
  <c r="Q3348" i="34"/>
  <c r="AA3348" i="34"/>
  <c r="P3350" i="34"/>
  <c r="X3350" i="34"/>
  <c r="R3350" i="34"/>
  <c r="V3350" i="34"/>
  <c r="Q3350" i="34"/>
  <c r="AA3350" i="34"/>
  <c r="P3352" i="34"/>
  <c r="X3352" i="34"/>
  <c r="R3352" i="34"/>
  <c r="V3352" i="34"/>
  <c r="Q3352" i="34"/>
  <c r="AA3352" i="34"/>
  <c r="P3354" i="34"/>
  <c r="X3354" i="34"/>
  <c r="R3354" i="34"/>
  <c r="V3354" i="34"/>
  <c r="Q3354" i="34"/>
  <c r="AA3354" i="34"/>
  <c r="P3356" i="34"/>
  <c r="X3356" i="34"/>
  <c r="R3356" i="34"/>
  <c r="V3356" i="34"/>
  <c r="Q3356" i="34"/>
  <c r="AA3356" i="34"/>
  <c r="AA3130" i="34"/>
  <c r="P3130" i="34"/>
  <c r="X3130" i="34"/>
  <c r="Q3130" i="34"/>
  <c r="R3130" i="34"/>
  <c r="V3130" i="34"/>
  <c r="AA3132" i="34"/>
  <c r="P3132" i="34"/>
  <c r="X3132" i="34"/>
  <c r="Q3132" i="34"/>
  <c r="R3132" i="34"/>
  <c r="V3132" i="34"/>
  <c r="AA3134" i="34"/>
  <c r="P3134" i="34"/>
  <c r="X3134" i="34"/>
  <c r="Q3134" i="34"/>
  <c r="R3134" i="34"/>
  <c r="V3134" i="34"/>
  <c r="AA3136" i="34"/>
  <c r="P3136" i="34"/>
  <c r="X3136" i="34"/>
  <c r="Q3136" i="34"/>
  <c r="R3136" i="34"/>
  <c r="V3136" i="34"/>
  <c r="AA3138" i="34"/>
  <c r="P3138" i="34"/>
  <c r="X3138" i="34"/>
  <c r="Q3138" i="34"/>
  <c r="R3138" i="34"/>
  <c r="V3138" i="34"/>
  <c r="AA3140" i="34"/>
  <c r="P3140" i="34"/>
  <c r="X3140" i="34"/>
  <c r="Q3140" i="34"/>
  <c r="R3140" i="34"/>
  <c r="V3140" i="34"/>
  <c r="AA3142" i="34"/>
  <c r="P3142" i="34"/>
  <c r="X3142" i="34"/>
  <c r="Q3142" i="34"/>
  <c r="R3142" i="34"/>
  <c r="V3142" i="34"/>
  <c r="AA3144" i="34"/>
  <c r="P3144" i="34"/>
  <c r="X3144" i="34"/>
  <c r="Q3144" i="34"/>
  <c r="R3144" i="34"/>
  <c r="V3144" i="34"/>
  <c r="AA3146" i="34"/>
  <c r="P3146" i="34"/>
  <c r="X3146" i="34"/>
  <c r="Q3146" i="34"/>
  <c r="R3146" i="34"/>
  <c r="V3146" i="34"/>
  <c r="AA3148" i="34"/>
  <c r="P3148" i="34"/>
  <c r="X3148" i="34"/>
  <c r="Q3148" i="34"/>
  <c r="R3148" i="34"/>
  <c r="V3148" i="34"/>
  <c r="A3150" i="34"/>
  <c r="AA3150" i="34"/>
  <c r="P3150" i="34"/>
  <c r="X3150" i="34"/>
  <c r="Q3150" i="34"/>
  <c r="R3150" i="34"/>
  <c r="V3150" i="34"/>
  <c r="AA3152" i="34"/>
  <c r="P3152" i="34"/>
  <c r="X3152" i="34"/>
  <c r="Q3152" i="34"/>
  <c r="R3152" i="34"/>
  <c r="V3152" i="34"/>
  <c r="A3154" i="34"/>
  <c r="AA3154" i="34"/>
  <c r="P3154" i="34"/>
  <c r="X3154" i="34"/>
  <c r="Q3154" i="34"/>
  <c r="R3154" i="34"/>
  <c r="V3154" i="34"/>
  <c r="AA3156" i="34"/>
  <c r="P3156" i="34"/>
  <c r="X3156" i="34"/>
  <c r="Q3156" i="34"/>
  <c r="R3156" i="34"/>
  <c r="V3156" i="34"/>
  <c r="AA3158" i="34"/>
  <c r="P3158" i="34"/>
  <c r="X3158" i="34"/>
  <c r="Q3158" i="34"/>
  <c r="R3158" i="34"/>
  <c r="V3158" i="34"/>
  <c r="AA3160" i="34"/>
  <c r="P3160" i="34"/>
  <c r="X3160" i="34"/>
  <c r="Q3160" i="34"/>
  <c r="R3160" i="34"/>
  <c r="V3160" i="34"/>
  <c r="AA3162" i="34"/>
  <c r="P3162" i="34"/>
  <c r="X3162" i="34"/>
  <c r="Q3162" i="34"/>
  <c r="R3162" i="34"/>
  <c r="V3162" i="34"/>
  <c r="AA3164" i="34"/>
  <c r="P3164" i="34"/>
  <c r="X3164" i="34"/>
  <c r="Q3164" i="34"/>
  <c r="R3164" i="34"/>
  <c r="V3164" i="34"/>
  <c r="AA3166" i="34"/>
  <c r="P3166" i="34"/>
  <c r="X3166" i="34"/>
  <c r="Q3166" i="34"/>
  <c r="R3166" i="34"/>
  <c r="V3166" i="34"/>
  <c r="AA3168" i="34"/>
  <c r="P3168" i="34"/>
  <c r="X3168" i="34"/>
  <c r="Q3168" i="34"/>
  <c r="R3168" i="34"/>
  <c r="V3168" i="34"/>
  <c r="AA3170" i="34"/>
  <c r="P3170" i="34"/>
  <c r="X3170" i="34"/>
  <c r="Q3170" i="34"/>
  <c r="R3170" i="34"/>
  <c r="V3170" i="34"/>
  <c r="AA3172" i="34"/>
  <c r="P3172" i="34"/>
  <c r="X3172" i="34"/>
  <c r="Q3172" i="34"/>
  <c r="R3172" i="34"/>
  <c r="V3172" i="34"/>
  <c r="AA3174" i="34"/>
  <c r="P3174" i="34"/>
  <c r="X3174" i="34"/>
  <c r="Q3174" i="34"/>
  <c r="R3174" i="34"/>
  <c r="V3174" i="34"/>
  <c r="AA3176" i="34"/>
  <c r="P3176" i="34"/>
  <c r="X3176" i="34"/>
  <c r="Q3176" i="34"/>
  <c r="R3176" i="34"/>
  <c r="V3176" i="34"/>
  <c r="AA3178" i="34"/>
  <c r="P3178" i="34"/>
  <c r="X3178" i="34"/>
  <c r="Q3178" i="34"/>
  <c r="R3178" i="34"/>
  <c r="V3178" i="34"/>
  <c r="AA3180" i="34"/>
  <c r="P3180" i="34"/>
  <c r="X3180" i="34"/>
  <c r="Q3180" i="34"/>
  <c r="R3180" i="34"/>
  <c r="V3180" i="34"/>
  <c r="AA3182" i="34"/>
  <c r="P3182" i="34"/>
  <c r="X3182" i="34"/>
  <c r="Q3182" i="34"/>
  <c r="R3182" i="34"/>
  <c r="V3182" i="34"/>
  <c r="AA3184" i="34"/>
  <c r="P3184" i="34"/>
  <c r="X3184" i="34"/>
  <c r="Q3184" i="34"/>
  <c r="R3184" i="34"/>
  <c r="V3184" i="34"/>
  <c r="AA3186" i="34"/>
  <c r="P3186" i="34"/>
  <c r="X3186" i="34"/>
  <c r="Q3186" i="34"/>
  <c r="R3186" i="34"/>
  <c r="V3186" i="34"/>
  <c r="AA3188" i="34"/>
  <c r="P3188" i="34"/>
  <c r="X3188" i="34"/>
  <c r="Q3188" i="34"/>
  <c r="R3188" i="34"/>
  <c r="V3188" i="34"/>
  <c r="AA3190" i="34"/>
  <c r="P3190" i="34"/>
  <c r="X3190" i="34"/>
  <c r="Q3190" i="34"/>
  <c r="R3190" i="34"/>
  <c r="V3190" i="34"/>
  <c r="AA3192" i="34"/>
  <c r="P3192" i="34"/>
  <c r="X3192" i="34"/>
  <c r="Q3192" i="34"/>
  <c r="R3192" i="34"/>
  <c r="V3192" i="34"/>
  <c r="AA3194" i="34"/>
  <c r="P3194" i="34"/>
  <c r="X3194" i="34"/>
  <c r="Q3194" i="34"/>
  <c r="R3194" i="34"/>
  <c r="V3194" i="34"/>
  <c r="AA3196" i="34"/>
  <c r="P3196" i="34"/>
  <c r="X3196" i="34"/>
  <c r="Q3196" i="34"/>
  <c r="R3196" i="34"/>
  <c r="V3196" i="34"/>
  <c r="AA3198" i="34"/>
  <c r="P3198" i="34"/>
  <c r="X3198" i="34"/>
  <c r="Q3198" i="34"/>
  <c r="R3198" i="34"/>
  <c r="V3198" i="34"/>
  <c r="AA3200" i="34"/>
  <c r="P3200" i="34"/>
  <c r="X3200" i="34"/>
  <c r="Q3200" i="34"/>
  <c r="R3200" i="34"/>
  <c r="V3200" i="34"/>
  <c r="AA3202" i="34"/>
  <c r="P3202" i="34"/>
  <c r="X3202" i="34"/>
  <c r="Q3202" i="34"/>
  <c r="R3202" i="34"/>
  <c r="V3202" i="34"/>
  <c r="AA3204" i="34"/>
  <c r="P3204" i="34"/>
  <c r="X3204" i="34"/>
  <c r="Q3204" i="34"/>
  <c r="R3204" i="34"/>
  <c r="V3204" i="34"/>
  <c r="AA3206" i="34"/>
  <c r="P3206" i="34"/>
  <c r="X3206" i="34"/>
  <c r="Q3206" i="34"/>
  <c r="R3206" i="34"/>
  <c r="V3206" i="34"/>
  <c r="AA3208" i="34"/>
  <c r="P3208" i="34"/>
  <c r="X3208" i="34"/>
  <c r="Q3208" i="34"/>
  <c r="R3208" i="34"/>
  <c r="V3208" i="34"/>
  <c r="AA3210" i="34"/>
  <c r="P3210" i="34"/>
  <c r="X3210" i="34"/>
  <c r="Q3210" i="34"/>
  <c r="R3210" i="34"/>
  <c r="V3210" i="34"/>
  <c r="AA3212" i="34"/>
  <c r="P3212" i="34"/>
  <c r="X3212" i="34"/>
  <c r="Q3212" i="34"/>
  <c r="R3212" i="34"/>
  <c r="V3212" i="34"/>
  <c r="AA3214" i="34"/>
  <c r="P3214" i="34"/>
  <c r="X3214" i="34"/>
  <c r="Q3214" i="34"/>
  <c r="R3214" i="34"/>
  <c r="V3214" i="34"/>
  <c r="A3216" i="34"/>
  <c r="AA3216" i="34"/>
  <c r="P3216" i="34"/>
  <c r="X3216" i="34"/>
  <c r="Q3216" i="34"/>
  <c r="R3216" i="34"/>
  <c r="V3216" i="34"/>
  <c r="A3218" i="34"/>
  <c r="AA3218" i="34"/>
  <c r="P3218" i="34"/>
  <c r="X3218" i="34"/>
  <c r="Q3218" i="34"/>
  <c r="R3218" i="34"/>
  <c r="V3218" i="34"/>
  <c r="AA3220" i="34"/>
  <c r="P3220" i="34"/>
  <c r="X3220" i="34"/>
  <c r="Q3220" i="34"/>
  <c r="R3220" i="34"/>
  <c r="V3220" i="34"/>
  <c r="AA3222" i="34"/>
  <c r="P3222" i="34"/>
  <c r="X3222" i="34"/>
  <c r="Q3222" i="34"/>
  <c r="R3222" i="34"/>
  <c r="V3222" i="34"/>
  <c r="AA3224" i="34"/>
  <c r="P3224" i="34"/>
  <c r="X3224" i="34"/>
  <c r="Q3224" i="34"/>
  <c r="R3224" i="34"/>
  <c r="V3224" i="34"/>
  <c r="AA3226" i="34"/>
  <c r="P3226" i="34"/>
  <c r="X3226" i="34"/>
  <c r="Q3226" i="34"/>
  <c r="R3226" i="34"/>
  <c r="V3226" i="34"/>
  <c r="AA3228" i="34"/>
  <c r="P3228" i="34"/>
  <c r="X3228" i="34"/>
  <c r="Q3228" i="34"/>
  <c r="R3228" i="34"/>
  <c r="V3228" i="34"/>
  <c r="AA3230" i="34"/>
  <c r="P3230" i="34"/>
  <c r="X3230" i="34"/>
  <c r="Q3230" i="34"/>
  <c r="R3230" i="34"/>
  <c r="V3230" i="34"/>
  <c r="AA3232" i="34"/>
  <c r="P3232" i="34"/>
  <c r="X3232" i="34"/>
  <c r="Q3232" i="34"/>
  <c r="R3232" i="34"/>
  <c r="V3232" i="34"/>
  <c r="AA3234" i="34"/>
  <c r="P3234" i="34"/>
  <c r="X3234" i="34"/>
  <c r="Q3234" i="34"/>
  <c r="R3234" i="34"/>
  <c r="V3234" i="34"/>
  <c r="AA3236" i="34"/>
  <c r="P3236" i="34"/>
  <c r="X3236" i="34"/>
  <c r="Q3236" i="34"/>
  <c r="R3236" i="34"/>
  <c r="V3236" i="34"/>
  <c r="AA3238" i="34"/>
  <c r="P3238" i="34"/>
  <c r="X3238" i="34"/>
  <c r="Q3238" i="34"/>
  <c r="R3238" i="34"/>
  <c r="V3238" i="34"/>
  <c r="AA3240" i="34"/>
  <c r="P3240" i="34"/>
  <c r="X3240" i="34"/>
  <c r="Q3240" i="34"/>
  <c r="R3240" i="34"/>
  <c r="V3240" i="34"/>
  <c r="AA3242" i="34"/>
  <c r="P3242" i="34"/>
  <c r="X3242" i="34"/>
  <c r="Q3242" i="34"/>
  <c r="R3242" i="34"/>
  <c r="V3242" i="34"/>
  <c r="R3822" i="34"/>
  <c r="V3822" i="34"/>
  <c r="AA3822" i="34"/>
  <c r="P3822" i="34"/>
  <c r="X3822" i="34"/>
  <c r="Q3822" i="34"/>
  <c r="R3824" i="34"/>
  <c r="V3824" i="34"/>
  <c r="AA3824" i="34"/>
  <c r="P3824" i="34"/>
  <c r="X3824" i="34"/>
  <c r="Q3824" i="34"/>
  <c r="R3826" i="34"/>
  <c r="V3826" i="34"/>
  <c r="AA3826" i="34"/>
  <c r="P3826" i="34"/>
  <c r="X3826" i="34"/>
  <c r="Q3826" i="34"/>
  <c r="R3828" i="34"/>
  <c r="V3828" i="34"/>
  <c r="AA3828" i="34"/>
  <c r="P3828" i="34"/>
  <c r="X3828" i="34"/>
  <c r="Q3828" i="34"/>
  <c r="R3794" i="34"/>
  <c r="V3794" i="34"/>
  <c r="AA3794" i="34"/>
  <c r="P3794" i="34"/>
  <c r="X3794" i="34"/>
  <c r="Q3794" i="34"/>
  <c r="R3796" i="34"/>
  <c r="V3796" i="34"/>
  <c r="AA3796" i="34"/>
  <c r="P3796" i="34"/>
  <c r="X3796" i="34"/>
  <c r="Q3796" i="34"/>
  <c r="R3798" i="34"/>
  <c r="V3798" i="34"/>
  <c r="AA3798" i="34"/>
  <c r="P3798" i="34"/>
  <c r="X3798" i="34"/>
  <c r="Q3798" i="34"/>
  <c r="R3800" i="34"/>
  <c r="V3800" i="34"/>
  <c r="AA3800" i="34"/>
  <c r="P3800" i="34"/>
  <c r="X3800" i="34"/>
  <c r="Q3800" i="34"/>
  <c r="R3802" i="34"/>
  <c r="V3802" i="34"/>
  <c r="AA3802" i="34"/>
  <c r="P3802" i="34"/>
  <c r="X3802" i="34"/>
  <c r="Q3802" i="34"/>
  <c r="R3804" i="34"/>
  <c r="V3804" i="34"/>
  <c r="AA3804" i="34"/>
  <c r="P3804" i="34"/>
  <c r="X3804" i="34"/>
  <c r="Q3804" i="34"/>
  <c r="R3806" i="34"/>
  <c r="V3806" i="34"/>
  <c r="AA3806" i="34"/>
  <c r="P3806" i="34"/>
  <c r="X3806" i="34"/>
  <c r="Q3806" i="34"/>
  <c r="R3808" i="34"/>
  <c r="V3808" i="34"/>
  <c r="AA3808" i="34"/>
  <c r="P3808" i="34"/>
  <c r="X3808" i="34"/>
  <c r="Q3808" i="34"/>
  <c r="R3810" i="34"/>
  <c r="V3810" i="34"/>
  <c r="AA3810" i="34"/>
  <c r="P3810" i="34"/>
  <c r="X3810" i="34"/>
  <c r="Q3810" i="34"/>
  <c r="R3812" i="34"/>
  <c r="V3812" i="34"/>
  <c r="AA3812" i="34"/>
  <c r="P3812" i="34"/>
  <c r="X3812" i="34"/>
  <c r="Q3812" i="34"/>
  <c r="R3814" i="34"/>
  <c r="V3814" i="34"/>
  <c r="AA3814" i="34"/>
  <c r="P3814" i="34"/>
  <c r="X3814" i="34"/>
  <c r="Q3814" i="34"/>
  <c r="R3816" i="34"/>
  <c r="V3816" i="34"/>
  <c r="AA3816" i="34"/>
  <c r="P3816" i="34"/>
  <c r="X3816" i="34"/>
  <c r="Q3816" i="34"/>
  <c r="R3818" i="34"/>
  <c r="V3818" i="34"/>
  <c r="AA3818" i="34"/>
  <c r="P3818" i="34"/>
  <c r="X3818" i="34"/>
  <c r="Q3818" i="34"/>
  <c r="R3820" i="34"/>
  <c r="V3820" i="34"/>
  <c r="AA3820" i="34"/>
  <c r="P3820" i="34"/>
  <c r="X3820" i="34"/>
  <c r="Q3820" i="34"/>
  <c r="R3626" i="34"/>
  <c r="V3626" i="34"/>
  <c r="AA3626" i="34"/>
  <c r="P3626" i="34"/>
  <c r="X3626" i="34"/>
  <c r="Q3626" i="34"/>
  <c r="R3628" i="34"/>
  <c r="V3628" i="34"/>
  <c r="AA3628" i="34"/>
  <c r="P3628" i="34"/>
  <c r="X3628" i="34"/>
  <c r="Q3628" i="34"/>
  <c r="R3630" i="34"/>
  <c r="V3630" i="34"/>
  <c r="AA3630" i="34"/>
  <c r="P3630" i="34"/>
  <c r="X3630" i="34"/>
  <c r="Q3630" i="34"/>
  <c r="R3632" i="34"/>
  <c r="V3632" i="34"/>
  <c r="AA3632" i="34"/>
  <c r="P3632" i="34"/>
  <c r="X3632" i="34"/>
  <c r="Q3632" i="34"/>
  <c r="R3634" i="34"/>
  <c r="V3634" i="34"/>
  <c r="AA3634" i="34"/>
  <c r="P3634" i="34"/>
  <c r="X3634" i="34"/>
  <c r="Q3634" i="34"/>
  <c r="A3636" i="34"/>
  <c r="R3636" i="34"/>
  <c r="V3636" i="34"/>
  <c r="AA3636" i="34"/>
  <c r="P3636" i="34"/>
  <c r="X3636" i="34"/>
  <c r="Q3636" i="34"/>
  <c r="R3638" i="34"/>
  <c r="V3638" i="34"/>
  <c r="AA3638" i="34"/>
  <c r="P3638" i="34"/>
  <c r="X3638" i="34"/>
  <c r="Q3638" i="34"/>
  <c r="R3640" i="34"/>
  <c r="V3640" i="34"/>
  <c r="AA3640" i="34"/>
  <c r="P3640" i="34"/>
  <c r="X3640" i="34"/>
  <c r="Q3640" i="34"/>
  <c r="A3642" i="34"/>
  <c r="R3642" i="34"/>
  <c r="V3642" i="34"/>
  <c r="AA3642" i="34"/>
  <c r="P3642" i="34"/>
  <c r="X3642" i="34"/>
  <c r="Q3642" i="34"/>
  <c r="A3644" i="34"/>
  <c r="R3644" i="34"/>
  <c r="V3644" i="34"/>
  <c r="AA3644" i="34"/>
  <c r="P3644" i="34"/>
  <c r="X3644" i="34"/>
  <c r="Q3644" i="34"/>
  <c r="R3646" i="34"/>
  <c r="V3646" i="34"/>
  <c r="AA3646" i="34"/>
  <c r="P3646" i="34"/>
  <c r="X3646" i="34"/>
  <c r="Q3646" i="34"/>
  <c r="R3648" i="34"/>
  <c r="V3648" i="34"/>
  <c r="AA3648" i="34"/>
  <c r="P3648" i="34"/>
  <c r="X3648" i="34"/>
  <c r="Q3648" i="34"/>
  <c r="R3650" i="34"/>
  <c r="V3650" i="34"/>
  <c r="AA3650" i="34"/>
  <c r="P3650" i="34"/>
  <c r="X3650" i="34"/>
  <c r="Q3650" i="34"/>
  <c r="R3652" i="34"/>
  <c r="V3652" i="34"/>
  <c r="AA3652" i="34"/>
  <c r="P3652" i="34"/>
  <c r="X3652" i="34"/>
  <c r="Q3652" i="34"/>
  <c r="R3654" i="34"/>
  <c r="V3654" i="34"/>
  <c r="AA3654" i="34"/>
  <c r="P3654" i="34"/>
  <c r="X3654" i="34"/>
  <c r="Q3654" i="34"/>
  <c r="R3656" i="34"/>
  <c r="V3656" i="34"/>
  <c r="AA3656" i="34"/>
  <c r="P3656" i="34"/>
  <c r="X3656" i="34"/>
  <c r="Q3656" i="34"/>
  <c r="R3658" i="34"/>
  <c r="V3658" i="34"/>
  <c r="AA3658" i="34"/>
  <c r="P3658" i="34"/>
  <c r="X3658" i="34"/>
  <c r="Q3658" i="34"/>
  <c r="R3660" i="34"/>
  <c r="V3660" i="34"/>
  <c r="AA3660" i="34"/>
  <c r="P3660" i="34"/>
  <c r="X3660" i="34"/>
  <c r="Q3660" i="34"/>
  <c r="R3662" i="34"/>
  <c r="V3662" i="34"/>
  <c r="AA3662" i="34"/>
  <c r="P3662" i="34"/>
  <c r="X3662" i="34"/>
  <c r="Q3662" i="34"/>
  <c r="R3664" i="34"/>
  <c r="V3664" i="34"/>
  <c r="AA3664" i="34"/>
  <c r="P3664" i="34"/>
  <c r="X3664" i="34"/>
  <c r="Q3664" i="34"/>
  <c r="R3666" i="34"/>
  <c r="V3666" i="34"/>
  <c r="AA3666" i="34"/>
  <c r="P3666" i="34"/>
  <c r="X3666" i="34"/>
  <c r="Q3666" i="34"/>
  <c r="R3668" i="34"/>
  <c r="V3668" i="34"/>
  <c r="AA3668" i="34"/>
  <c r="P3668" i="34"/>
  <c r="X3668" i="34"/>
  <c r="Q3668" i="34"/>
  <c r="R3670" i="34"/>
  <c r="V3670" i="34"/>
  <c r="AA3670" i="34"/>
  <c r="P3670" i="34"/>
  <c r="X3670" i="34"/>
  <c r="Q3670" i="34"/>
  <c r="R3672" i="34"/>
  <c r="V3672" i="34"/>
  <c r="AA3672" i="34"/>
  <c r="P3672" i="34"/>
  <c r="X3672" i="34"/>
  <c r="Q3672" i="34"/>
  <c r="R3674" i="34"/>
  <c r="V3674" i="34"/>
  <c r="AA3674" i="34"/>
  <c r="P3674" i="34"/>
  <c r="X3674" i="34"/>
  <c r="Q3674" i="34"/>
  <c r="R3676" i="34"/>
  <c r="V3676" i="34"/>
  <c r="AA3676" i="34"/>
  <c r="P3676" i="34"/>
  <c r="X3676" i="34"/>
  <c r="Q3676" i="34"/>
  <c r="R3678" i="34"/>
  <c r="V3678" i="34"/>
  <c r="AA3678" i="34"/>
  <c r="P3678" i="34"/>
  <c r="X3678" i="34"/>
  <c r="Q3678" i="34"/>
  <c r="R3680" i="34"/>
  <c r="V3680" i="34"/>
  <c r="AA3680" i="34"/>
  <c r="P3680" i="34"/>
  <c r="X3680" i="34"/>
  <c r="Q3680" i="34"/>
  <c r="R3682" i="34"/>
  <c r="V3682" i="34"/>
  <c r="AA3682" i="34"/>
  <c r="P3682" i="34"/>
  <c r="X3682" i="34"/>
  <c r="Q3682" i="34"/>
  <c r="R3684" i="34"/>
  <c r="V3684" i="34"/>
  <c r="AA3684" i="34"/>
  <c r="P3684" i="34"/>
  <c r="X3684" i="34"/>
  <c r="Q3684" i="34"/>
  <c r="R3686" i="34"/>
  <c r="V3686" i="34"/>
  <c r="AA3686" i="34"/>
  <c r="P3686" i="34"/>
  <c r="X3686" i="34"/>
  <c r="Q3686" i="34"/>
  <c r="R3688" i="34"/>
  <c r="V3688" i="34"/>
  <c r="AA3688" i="34"/>
  <c r="P3688" i="34"/>
  <c r="X3688" i="34"/>
  <c r="Q3688" i="34"/>
  <c r="R3690" i="34"/>
  <c r="V3690" i="34"/>
  <c r="AA3690" i="34"/>
  <c r="P3690" i="34"/>
  <c r="X3690" i="34"/>
  <c r="Q3690" i="34"/>
  <c r="R3692" i="34"/>
  <c r="V3692" i="34"/>
  <c r="AA3692" i="34"/>
  <c r="P3692" i="34"/>
  <c r="X3692" i="34"/>
  <c r="Q3692" i="34"/>
  <c r="R3694" i="34"/>
  <c r="V3694" i="34"/>
  <c r="AA3694" i="34"/>
  <c r="P3694" i="34"/>
  <c r="X3694" i="34"/>
  <c r="Q3694" i="34"/>
  <c r="R3696" i="34"/>
  <c r="V3696" i="34"/>
  <c r="AA3696" i="34"/>
  <c r="P3696" i="34"/>
  <c r="X3696" i="34"/>
  <c r="Q3696" i="34"/>
  <c r="R3698" i="34"/>
  <c r="V3698" i="34"/>
  <c r="AA3698" i="34"/>
  <c r="P3698" i="34"/>
  <c r="X3698" i="34"/>
  <c r="Q3698" i="34"/>
  <c r="A3700" i="34"/>
  <c r="R3700" i="34"/>
  <c r="V3700" i="34"/>
  <c r="AA3700" i="34"/>
  <c r="P3700" i="34"/>
  <c r="X3700" i="34"/>
  <c r="Q3700" i="34"/>
  <c r="A3702" i="34"/>
  <c r="R3702" i="34"/>
  <c r="V3702" i="34"/>
  <c r="AA3702" i="34"/>
  <c r="P3702" i="34"/>
  <c r="X3702" i="34"/>
  <c r="Q3702" i="34"/>
  <c r="A3704" i="34"/>
  <c r="R3704" i="34"/>
  <c r="V3704" i="34"/>
  <c r="AA3704" i="34"/>
  <c r="P3704" i="34"/>
  <c r="X3704" i="34"/>
  <c r="Q3704" i="34"/>
  <c r="A3706" i="34"/>
  <c r="R3706" i="34"/>
  <c r="V3706" i="34"/>
  <c r="AA3706" i="34"/>
  <c r="P3706" i="34"/>
  <c r="X3706" i="34"/>
  <c r="Q3706" i="34"/>
  <c r="R3708" i="34"/>
  <c r="V3708" i="34"/>
  <c r="AA3708" i="34"/>
  <c r="P3708" i="34"/>
  <c r="X3708" i="34"/>
  <c r="Q3708" i="34"/>
  <c r="R3710" i="34"/>
  <c r="V3710" i="34"/>
  <c r="AA3710" i="34"/>
  <c r="P3710" i="34"/>
  <c r="X3710" i="34"/>
  <c r="Q3710" i="34"/>
  <c r="R3712" i="34"/>
  <c r="V3712" i="34"/>
  <c r="AA3712" i="34"/>
  <c r="P3712" i="34"/>
  <c r="X3712" i="34"/>
  <c r="Q3712" i="34"/>
  <c r="R3714" i="34"/>
  <c r="V3714" i="34"/>
  <c r="AA3714" i="34"/>
  <c r="P3714" i="34"/>
  <c r="X3714" i="34"/>
  <c r="Q3714" i="34"/>
  <c r="R3716" i="34"/>
  <c r="V3716" i="34"/>
  <c r="AA3716" i="34"/>
  <c r="P3716" i="34"/>
  <c r="X3716" i="34"/>
  <c r="Q3716" i="34"/>
  <c r="R3718" i="34"/>
  <c r="V3718" i="34"/>
  <c r="AA3718" i="34"/>
  <c r="P3718" i="34"/>
  <c r="X3718" i="34"/>
  <c r="Q3718" i="34"/>
  <c r="R3720" i="34"/>
  <c r="V3720" i="34"/>
  <c r="AA3720" i="34"/>
  <c r="P3720" i="34"/>
  <c r="X3720" i="34"/>
  <c r="Q3720" i="34"/>
  <c r="R3722" i="34"/>
  <c r="V3722" i="34"/>
  <c r="AA3722" i="34"/>
  <c r="P3722" i="34"/>
  <c r="X3722" i="34"/>
  <c r="Q3722" i="34"/>
  <c r="R3724" i="34"/>
  <c r="V3724" i="34"/>
  <c r="AA3724" i="34"/>
  <c r="P3724" i="34"/>
  <c r="X3724" i="34"/>
  <c r="Q3724" i="34"/>
  <c r="R3726" i="34"/>
  <c r="V3726" i="34"/>
  <c r="AA3726" i="34"/>
  <c r="P3726" i="34"/>
  <c r="X3726" i="34"/>
  <c r="Q3726" i="34"/>
  <c r="R3728" i="34"/>
  <c r="V3728" i="34"/>
  <c r="AA3728" i="34"/>
  <c r="P3728" i="34"/>
  <c r="X3728" i="34"/>
  <c r="Q3728" i="34"/>
  <c r="R3730" i="34"/>
  <c r="V3730" i="34"/>
  <c r="AA3730" i="34"/>
  <c r="P3730" i="34"/>
  <c r="X3730" i="34"/>
  <c r="Q3730" i="34"/>
  <c r="R3732" i="34"/>
  <c r="V3732" i="34"/>
  <c r="AA3732" i="34"/>
  <c r="P3732" i="34"/>
  <c r="X3732" i="34"/>
  <c r="Q3732" i="34"/>
  <c r="R3734" i="34"/>
  <c r="V3734" i="34"/>
  <c r="AA3734" i="34"/>
  <c r="P3734" i="34"/>
  <c r="X3734" i="34"/>
  <c r="Q3734" i="34"/>
  <c r="R3736" i="34"/>
  <c r="V3736" i="34"/>
  <c r="AA3736" i="34"/>
  <c r="P3736" i="34"/>
  <c r="X3736" i="34"/>
  <c r="Q3736" i="34"/>
  <c r="R3738" i="34"/>
  <c r="V3738" i="34"/>
  <c r="AA3738" i="34"/>
  <c r="P3738" i="34"/>
  <c r="X3738" i="34"/>
  <c r="Q3738" i="34"/>
  <c r="A3740" i="34"/>
  <c r="R3740" i="34"/>
  <c r="V3740" i="34"/>
  <c r="AA3740" i="34"/>
  <c r="P3740" i="34"/>
  <c r="X3740" i="34"/>
  <c r="Q3740" i="34"/>
  <c r="A3742" i="34"/>
  <c r="R3742" i="34"/>
  <c r="V3742" i="34"/>
  <c r="AA3742" i="34"/>
  <c r="P3742" i="34"/>
  <c r="X3742" i="34"/>
  <c r="Q3742" i="34"/>
  <c r="R3744" i="34"/>
  <c r="V3744" i="34"/>
  <c r="AA3744" i="34"/>
  <c r="P3744" i="34"/>
  <c r="X3744" i="34"/>
  <c r="Q3744" i="34"/>
  <c r="A3746" i="34"/>
  <c r="R3746" i="34"/>
  <c r="V3746" i="34"/>
  <c r="AA3746" i="34"/>
  <c r="P3746" i="34"/>
  <c r="X3746" i="34"/>
  <c r="Q3746" i="34"/>
  <c r="A3748" i="34"/>
  <c r="R3748" i="34"/>
  <c r="V3748" i="34"/>
  <c r="AA3748" i="34"/>
  <c r="P3748" i="34"/>
  <c r="X3748" i="34"/>
  <c r="Q3748" i="34"/>
  <c r="A3750" i="34"/>
  <c r="R3750" i="34"/>
  <c r="V3750" i="34"/>
  <c r="AA3750" i="34"/>
  <c r="P3750" i="34"/>
  <c r="X3750" i="34"/>
  <c r="Q3750" i="34"/>
  <c r="R3752" i="34"/>
  <c r="V3752" i="34"/>
  <c r="AA3752" i="34"/>
  <c r="P3752" i="34"/>
  <c r="X3752" i="34"/>
  <c r="Q3752" i="34"/>
  <c r="A3754" i="34"/>
  <c r="R3754" i="34"/>
  <c r="V3754" i="34"/>
  <c r="AA3754" i="34"/>
  <c r="P3754" i="34"/>
  <c r="X3754" i="34"/>
  <c r="Q3754" i="34"/>
  <c r="A3756" i="34"/>
  <c r="R3756" i="34"/>
  <c r="V3756" i="34"/>
  <c r="AA3756" i="34"/>
  <c r="P3756" i="34"/>
  <c r="X3756" i="34"/>
  <c r="Q3756" i="34"/>
  <c r="A3758" i="34"/>
  <c r="R3758" i="34"/>
  <c r="V3758" i="34"/>
  <c r="AA3758" i="34"/>
  <c r="P3758" i="34"/>
  <c r="X3758" i="34"/>
  <c r="Q3758" i="34"/>
  <c r="R3760" i="34"/>
  <c r="V3760" i="34"/>
  <c r="AA3760" i="34"/>
  <c r="P3760" i="34"/>
  <c r="X3760" i="34"/>
  <c r="Q3760" i="34"/>
  <c r="R3762" i="34"/>
  <c r="V3762" i="34"/>
  <c r="AA3762" i="34"/>
  <c r="P3762" i="34"/>
  <c r="X3762" i="34"/>
  <c r="Q3762" i="34"/>
  <c r="R3764" i="34"/>
  <c r="V3764" i="34"/>
  <c r="AA3764" i="34"/>
  <c r="P3764" i="34"/>
  <c r="X3764" i="34"/>
  <c r="Q3764" i="34"/>
  <c r="R3766" i="34"/>
  <c r="V3766" i="34"/>
  <c r="AA3766" i="34"/>
  <c r="P3766" i="34"/>
  <c r="X3766" i="34"/>
  <c r="Q3766" i="34"/>
  <c r="R3768" i="34"/>
  <c r="V3768" i="34"/>
  <c r="AA3768" i="34"/>
  <c r="P3768" i="34"/>
  <c r="X3768" i="34"/>
  <c r="Q3768" i="34"/>
  <c r="R3770" i="34"/>
  <c r="V3770" i="34"/>
  <c r="AA3770" i="34"/>
  <c r="P3770" i="34"/>
  <c r="X3770" i="34"/>
  <c r="Q3770" i="34"/>
  <c r="R3772" i="34"/>
  <c r="V3772" i="34"/>
  <c r="AA3772" i="34"/>
  <c r="P3772" i="34"/>
  <c r="X3772" i="34"/>
  <c r="Q3772" i="34"/>
  <c r="R3774" i="34"/>
  <c r="V3774" i="34"/>
  <c r="AA3774" i="34"/>
  <c r="P3774" i="34"/>
  <c r="X3774" i="34"/>
  <c r="Q3774" i="34"/>
  <c r="R3776" i="34"/>
  <c r="V3776" i="34"/>
  <c r="AA3776" i="34"/>
  <c r="P3776" i="34"/>
  <c r="X3776" i="34"/>
  <c r="Q3776" i="34"/>
  <c r="R3778" i="34"/>
  <c r="V3778" i="34"/>
  <c r="AA3778" i="34"/>
  <c r="P3778" i="34"/>
  <c r="X3778" i="34"/>
  <c r="Q3778" i="34"/>
  <c r="R3780" i="34"/>
  <c r="V3780" i="34"/>
  <c r="AA3780" i="34"/>
  <c r="P3780" i="34"/>
  <c r="X3780" i="34"/>
  <c r="Q3780" i="34"/>
  <c r="R3782" i="34"/>
  <c r="V3782" i="34"/>
  <c r="AA3782" i="34"/>
  <c r="P3782" i="34"/>
  <c r="X3782" i="34"/>
  <c r="Q3782" i="34"/>
  <c r="R3784" i="34"/>
  <c r="V3784" i="34"/>
  <c r="AA3784" i="34"/>
  <c r="P3784" i="34"/>
  <c r="X3784" i="34"/>
  <c r="Q3784" i="34"/>
  <c r="R3786" i="34"/>
  <c r="V3786" i="34"/>
  <c r="AA3786" i="34"/>
  <c r="P3786" i="34"/>
  <c r="X3786" i="34"/>
  <c r="Q3786" i="34"/>
  <c r="R3788" i="34"/>
  <c r="V3788" i="34"/>
  <c r="AA3788" i="34"/>
  <c r="P3788" i="34"/>
  <c r="X3788" i="34"/>
  <c r="Q3788" i="34"/>
  <c r="R3790" i="34"/>
  <c r="V3790" i="34"/>
  <c r="AA3790" i="34"/>
  <c r="P3790" i="34"/>
  <c r="X3790" i="34"/>
  <c r="Q3790" i="34"/>
  <c r="R3792" i="34"/>
  <c r="V3792" i="34"/>
  <c r="AA3792" i="34"/>
  <c r="P3792" i="34"/>
  <c r="X3792" i="34"/>
  <c r="Q3792" i="34"/>
  <c r="P3459" i="34"/>
  <c r="X3459" i="34"/>
  <c r="Q3459" i="34"/>
  <c r="R3459" i="34"/>
  <c r="V3459" i="34"/>
  <c r="AA3459" i="34"/>
  <c r="P3463" i="34"/>
  <c r="X3463" i="34"/>
  <c r="Q3463" i="34"/>
  <c r="R3463" i="34"/>
  <c r="V3463" i="34"/>
  <c r="AA3463" i="34"/>
  <c r="P3467" i="34"/>
  <c r="X3467" i="34"/>
  <c r="Q3467" i="34"/>
  <c r="R3467" i="34"/>
  <c r="V3467" i="34"/>
  <c r="AA3467" i="34"/>
  <c r="A3113" i="34"/>
  <c r="B43" i="55"/>
  <c r="A4161" i="34"/>
  <c r="A4587" i="34"/>
  <c r="A4141" i="34"/>
  <c r="A4596" i="34"/>
  <c r="A3313" i="34"/>
  <c r="A4645" i="34"/>
  <c r="A4022" i="34"/>
  <c r="A4556" i="34"/>
  <c r="A4439" i="34"/>
  <c r="A4065" i="34"/>
  <c r="A4700" i="34"/>
  <c r="A4453" i="34"/>
  <c r="A4589" i="34"/>
  <c r="A4594" i="34"/>
  <c r="A4592" i="34"/>
  <c r="A4631" i="34"/>
  <c r="A3973" i="34"/>
  <c r="A3336" i="34"/>
  <c r="A3354" i="34"/>
  <c r="A3656" i="34"/>
  <c r="A3778" i="34"/>
  <c r="A3786" i="34"/>
  <c r="A3581" i="34"/>
  <c r="A3600" i="34"/>
  <c r="A3344" i="34"/>
  <c r="A3166" i="34"/>
  <c r="A3198" i="34"/>
  <c r="A3206" i="34"/>
  <c r="A3214" i="34"/>
  <c r="A3646" i="34"/>
  <c r="A3672" i="34"/>
  <c r="A3690" i="34"/>
  <c r="A3768" i="34"/>
  <c r="A3330" i="34"/>
  <c r="A3338" i="34"/>
  <c r="A3352" i="34"/>
  <c r="A3152" i="34"/>
  <c r="A3658" i="34"/>
  <c r="A3680" i="34"/>
  <c r="A3698" i="34"/>
  <c r="A3738" i="34"/>
  <c r="A3784" i="34"/>
  <c r="A3551" i="34"/>
  <c r="A3616" i="34"/>
  <c r="A3321" i="34"/>
  <c r="A3182" i="34"/>
  <c r="A3236" i="34"/>
  <c r="A3648" i="34"/>
  <c r="A3666" i="34"/>
  <c r="A3674" i="34"/>
  <c r="A3688" i="34"/>
  <c r="A3762" i="34"/>
  <c r="A3766" i="34"/>
  <c r="A3770" i="34"/>
  <c r="A3792" i="34"/>
  <c r="A3328" i="34"/>
  <c r="A3346" i="34"/>
  <c r="A3190" i="34"/>
  <c r="A3650" i="34"/>
  <c r="A3664" i="34"/>
  <c r="A3682" i="34"/>
  <c r="A3696" i="34"/>
  <c r="A3776" i="34"/>
  <c r="A3608" i="34"/>
  <c r="A3174" i="34"/>
  <c r="A3543" i="34"/>
  <c r="A3624" i="34"/>
  <c r="A4914" i="34"/>
  <c r="A4411" i="34"/>
  <c r="A4435" i="34"/>
  <c r="A4455" i="34"/>
  <c r="A4811" i="34"/>
  <c r="A4853" i="34"/>
  <c r="A4904" i="34"/>
  <c r="A4922" i="34"/>
  <c r="A4419" i="34"/>
  <c r="A4774" i="34"/>
  <c r="A4851" i="34"/>
  <c r="A4894" i="34"/>
  <c r="A4912" i="34"/>
  <c r="A4443" i="34"/>
  <c r="A4457" i="34"/>
  <c r="A4873" i="34"/>
  <c r="A4877" i="34"/>
  <c r="A4881" i="34"/>
  <c r="A4885" i="34"/>
  <c r="A4423" i="34"/>
  <c r="A4647" i="34"/>
  <c r="A3917" i="34"/>
  <c r="A4762" i="34"/>
  <c r="A4801" i="34"/>
  <c r="A4847" i="34"/>
  <c r="A4892" i="34"/>
  <c r="A4896" i="34"/>
  <c r="A4920" i="34"/>
  <c r="A4415" i="34"/>
  <c r="A4447" i="34"/>
  <c r="A4655" i="34"/>
  <c r="A3957" i="34"/>
  <c r="A3965" i="34"/>
  <c r="A4049" i="34"/>
  <c r="A4427" i="34"/>
  <c r="A4627" i="34"/>
  <c r="A3919" i="34"/>
  <c r="A4030" i="34"/>
  <c r="A4073" i="34"/>
  <c r="A4081" i="34"/>
  <c r="A4704" i="34"/>
  <c r="A4431" i="34"/>
  <c r="A4557" i="34"/>
  <c r="A4637" i="34"/>
  <c r="A3913" i="34"/>
  <c r="A4593" i="34"/>
  <c r="A4595" i="34"/>
  <c r="A4639" i="34"/>
  <c r="A4653" i="34"/>
  <c r="A4159" i="34"/>
  <c r="A3937" i="34"/>
  <c r="A3949" i="34"/>
  <c r="A3980" i="34"/>
  <c r="A3982" i="34"/>
  <c r="A4057" i="34"/>
  <c r="A4588" i="34"/>
  <c r="A4294" i="34"/>
  <c r="A4744" i="34"/>
  <c r="A4748" i="34"/>
  <c r="A4758" i="34"/>
  <c r="A4770" i="34"/>
  <c r="A4817" i="34"/>
  <c r="A4821" i="34"/>
  <c r="A4825" i="34"/>
  <c r="A4829" i="34"/>
  <c r="A4690" i="34"/>
  <c r="A4778" i="34"/>
  <c r="A4782" i="34"/>
  <c r="A4786" i="34"/>
  <c r="A4790" i="34"/>
  <c r="A4794" i="34"/>
  <c r="A4798" i="34"/>
  <c r="A4809" i="34"/>
  <c r="A4839" i="34"/>
  <c r="A4879" i="34"/>
  <c r="A4807" i="34"/>
  <c r="A4819" i="34"/>
  <c r="A4823" i="34"/>
  <c r="A4827" i="34"/>
  <c r="A4831" i="34"/>
  <c r="A4887" i="34"/>
  <c r="A4740" i="34"/>
  <c r="A4837" i="34"/>
  <c r="A4841" i="34"/>
  <c r="A4857" i="34"/>
  <c r="A4875" i="34"/>
  <c r="A4451" i="34"/>
  <c r="A4523" i="34"/>
  <c r="A4635" i="34"/>
  <c r="A4131" i="34"/>
  <c r="A4708" i="34"/>
  <c r="A4712" i="34"/>
  <c r="A4845" i="34"/>
  <c r="A4863" i="34"/>
  <c r="A4910" i="34"/>
  <c r="A4918" i="34"/>
  <c r="A4417" i="34"/>
  <c r="A4425" i="34"/>
  <c r="A4433" i="34"/>
  <c r="A4441" i="34"/>
  <c r="A4129" i="34"/>
  <c r="A4147" i="34"/>
  <c r="A4163" i="34"/>
  <c r="A4754" i="34"/>
  <c r="A4813" i="34"/>
  <c r="A4815" i="34"/>
  <c r="A4833" i="34"/>
  <c r="A4835" i="34"/>
  <c r="A4865" i="34"/>
  <c r="A4908" i="34"/>
  <c r="A4916" i="34"/>
  <c r="A4651" i="34"/>
  <c r="A4692" i="34"/>
  <c r="A4694" i="34"/>
  <c r="A4843" i="34"/>
  <c r="A4883" i="34"/>
  <c r="A4900" i="34"/>
  <c r="A4902" i="34"/>
  <c r="A4413" i="34"/>
  <c r="A4421" i="34"/>
  <c r="A4429" i="34"/>
  <c r="A4437" i="34"/>
  <c r="A4445" i="34"/>
  <c r="A4643" i="34"/>
  <c r="A4165" i="34"/>
  <c r="A4145" i="34"/>
  <c r="A4171" i="34"/>
  <c r="A4228" i="34"/>
  <c r="A4234" i="34"/>
  <c r="A4246" i="34"/>
  <c r="A4254" i="34"/>
  <c r="A4449" i="34"/>
  <c r="A4559" i="34"/>
  <c r="A4590" i="34"/>
  <c r="A4591" i="34"/>
  <c r="A4633" i="34"/>
  <c r="A4641" i="34"/>
  <c r="A4649" i="34"/>
  <c r="A4657" i="34"/>
  <c r="A4133" i="34"/>
  <c r="A4137" i="34"/>
  <c r="A4139" i="34"/>
  <c r="A4151" i="34"/>
  <c r="A4169" i="34"/>
  <c r="A4252" i="34"/>
  <c r="A4262" i="34"/>
  <c r="A4270" i="34"/>
  <c r="A4278" i="34"/>
  <c r="A4286" i="34"/>
  <c r="A4292" i="34"/>
  <c r="A4157" i="34"/>
  <c r="A4179" i="34"/>
  <c r="A4183" i="34"/>
  <c r="A4191" i="34"/>
  <c r="A4199" i="34"/>
  <c r="A4207" i="34"/>
  <c r="A4215" i="34"/>
  <c r="A4223" i="34"/>
  <c r="A4230" i="34"/>
  <c r="A4244" i="34"/>
  <c r="A4250" i="34"/>
  <c r="A4258" i="34"/>
  <c r="A4266" i="34"/>
  <c r="A4274" i="34"/>
  <c r="A4282" i="34"/>
  <c r="A4290" i="34"/>
  <c r="A4293" i="34"/>
  <c r="A4177" i="34"/>
  <c r="A4187" i="34"/>
  <c r="A4195" i="34"/>
  <c r="A4203" i="34"/>
  <c r="A4211" i="34"/>
  <c r="A4219" i="34"/>
  <c r="A4227" i="34"/>
  <c r="A4256" i="34"/>
  <c r="A4295" i="34"/>
  <c r="A4173" i="34"/>
  <c r="A4181" i="34"/>
  <c r="A4189" i="34"/>
  <c r="A4197" i="34"/>
  <c r="A4205" i="34"/>
  <c r="A4213" i="34"/>
  <c r="A4221" i="34"/>
  <c r="A4260" i="34"/>
  <c r="A4268" i="34"/>
  <c r="A4276" i="34"/>
  <c r="A4284" i="34"/>
  <c r="A4332" i="34"/>
  <c r="A4356" i="34"/>
  <c r="A4362" i="34"/>
  <c r="A4366" i="34"/>
  <c r="A4185" i="34"/>
  <c r="A4193" i="34"/>
  <c r="A4201" i="34"/>
  <c r="A4209" i="34"/>
  <c r="A4217" i="34"/>
  <c r="A4225" i="34"/>
  <c r="A4238" i="34"/>
  <c r="A4264" i="34"/>
  <c r="A4272" i="34"/>
  <c r="A4280" i="34"/>
  <c r="A4288" i="34"/>
  <c r="A4360" i="34"/>
  <c r="A4364" i="34"/>
  <c r="A4368" i="34"/>
  <c r="A4376" i="34"/>
  <c r="A4384" i="34"/>
  <c r="A4392" i="34"/>
  <c r="A3867" i="34"/>
  <c r="A3875" i="34"/>
  <c r="A3883" i="34"/>
  <c r="A4336" i="34"/>
  <c r="A4372" i="34"/>
  <c r="A4380" i="34"/>
  <c r="A4388" i="34"/>
  <c r="A3863" i="34"/>
  <c r="A3871" i="34"/>
  <c r="A3879" i="34"/>
  <c r="A4334" i="34"/>
  <c r="A4340" i="34"/>
  <c r="A4344" i="34"/>
  <c r="A4348" i="34"/>
  <c r="A4352" i="34"/>
  <c r="A4374" i="34"/>
  <c r="A4382" i="34"/>
  <c r="A4390" i="34"/>
  <c r="A3865" i="34"/>
  <c r="A3873" i="34"/>
  <c r="A3881" i="34"/>
  <c r="A3921" i="34"/>
  <c r="A3931" i="34"/>
  <c r="A3933" i="34"/>
  <c r="A3947" i="34"/>
  <c r="A3951" i="34"/>
  <c r="A3963" i="34"/>
  <c r="A3925" i="34"/>
  <c r="A3929" i="34"/>
  <c r="A3935" i="34"/>
  <c r="A3939" i="34"/>
  <c r="A3941" i="34"/>
  <c r="A3945" i="34"/>
  <c r="A3955" i="34"/>
  <c r="A3969" i="34"/>
  <c r="A4342" i="34"/>
  <c r="A4346" i="34"/>
  <c r="A4350" i="34"/>
  <c r="A4354" i="34"/>
  <c r="A4358" i="34"/>
  <c r="A4370" i="34"/>
  <c r="A4378" i="34"/>
  <c r="A4386" i="34"/>
  <c r="A3869" i="34"/>
  <c r="A3877" i="34"/>
  <c r="A3885" i="34"/>
  <c r="A3887" i="34"/>
  <c r="A3889" i="34"/>
  <c r="A3891" i="34"/>
  <c r="A3893" i="34"/>
  <c r="A3943" i="34"/>
  <c r="A3961" i="34"/>
  <c r="A4002" i="34"/>
  <c r="A3927" i="34"/>
  <c r="A3953" i="34"/>
  <c r="A3971" i="34"/>
  <c r="A3986" i="34"/>
  <c r="A4018" i="34"/>
  <c r="A4026" i="34"/>
  <c r="A4039" i="34"/>
  <c r="A4043" i="34"/>
  <c r="A4053" i="34"/>
  <c r="A4071" i="34"/>
  <c r="A4097" i="34"/>
  <c r="A3959" i="34"/>
  <c r="A3967" i="34"/>
  <c r="A3988" i="34"/>
  <c r="A3990" i="34"/>
  <c r="A3998" i="34"/>
  <c r="A4004" i="34"/>
  <c r="A4016" i="34"/>
  <c r="A4024" i="34"/>
  <c r="A4037" i="34"/>
  <c r="A4041" i="34"/>
  <c r="A4047" i="34"/>
  <c r="A4061" i="34"/>
  <c r="A4079" i="34"/>
  <c r="A4083" i="34"/>
  <c r="A4091" i="34"/>
  <c r="A4031" i="34"/>
  <c r="A4055" i="34"/>
  <c r="A4069" i="34"/>
  <c r="A4087" i="34"/>
  <c r="A4095" i="34"/>
  <c r="A4099" i="34"/>
  <c r="A4107" i="34"/>
  <c r="A4115" i="34"/>
  <c r="A4123" i="34"/>
  <c r="A3994" i="34"/>
  <c r="A4010" i="34"/>
  <c r="A4012" i="34"/>
  <c r="A4020" i="34"/>
  <c r="A4028" i="34"/>
  <c r="A4033" i="34"/>
  <c r="A4045" i="34"/>
  <c r="A4063" i="34"/>
  <c r="A4077" i="34"/>
  <c r="A4103" i="34"/>
  <c r="A4111" i="34"/>
  <c r="A4119" i="34"/>
  <c r="A4127" i="34"/>
  <c r="A4051" i="34"/>
  <c r="A4059" i="34"/>
  <c r="A4067" i="34"/>
  <c r="A4075" i="34"/>
  <c r="A4089" i="34"/>
  <c r="A4105" i="34"/>
  <c r="A4113" i="34"/>
  <c r="A4121" i="34"/>
  <c r="A4085" i="34"/>
  <c r="A4093" i="34"/>
  <c r="A4101" i="34"/>
  <c r="A4109" i="34"/>
  <c r="A4117" i="34"/>
  <c r="A4125" i="34"/>
  <c r="A3866" i="34"/>
  <c r="A3874" i="34"/>
  <c r="A3882" i="34"/>
  <c r="A3916" i="34"/>
  <c r="A3864" i="34"/>
  <c r="A3872" i="34"/>
  <c r="A3880" i="34"/>
  <c r="A3924" i="34"/>
  <c r="A3870" i="34"/>
  <c r="A3878" i="34"/>
  <c r="A3868" i="34"/>
  <c r="A3876" i="34"/>
  <c r="A3884" i="34"/>
  <c r="A3886" i="34"/>
  <c r="A3888" i="34"/>
  <c r="A3890" i="34"/>
  <c r="A3892" i="34"/>
  <c r="A3894" i="34"/>
  <c r="A3896" i="34"/>
  <c r="A3898" i="34"/>
  <c r="A3900" i="34"/>
  <c r="A3902" i="34"/>
  <c r="A3904" i="34"/>
  <c r="A3906" i="34"/>
  <c r="A3908" i="34"/>
  <c r="A3946" i="34"/>
  <c r="A3954" i="34"/>
  <c r="A3962" i="34"/>
  <c r="A3970" i="34"/>
  <c r="A4005" i="34"/>
  <c r="A3914" i="34"/>
  <c r="A3922" i="34"/>
  <c r="A3948" i="34"/>
  <c r="A3956" i="34"/>
  <c r="A3960" i="34"/>
  <c r="A3968" i="34"/>
  <c r="A3993" i="34"/>
  <c r="A3995" i="34"/>
  <c r="A4003" i="34"/>
  <c r="A3912" i="34"/>
  <c r="A3920" i="34"/>
  <c r="A3928" i="34"/>
  <c r="A3950" i="34"/>
  <c r="A3958" i="34"/>
  <c r="A3966" i="34"/>
  <c r="A3974" i="34"/>
  <c r="A3985" i="34"/>
  <c r="A3987" i="34"/>
  <c r="A4001" i="34"/>
  <c r="A3910" i="34"/>
  <c r="A3918" i="34"/>
  <c r="A3926" i="34"/>
  <c r="A3930" i="34"/>
  <c r="A3932" i="34"/>
  <c r="A3934" i="34"/>
  <c r="A3936" i="34"/>
  <c r="A3938" i="34"/>
  <c r="A3940" i="34"/>
  <c r="A3942" i="34"/>
  <c r="A3944" i="34"/>
  <c r="A3952" i="34"/>
  <c r="A3964" i="34"/>
  <c r="A3972" i="34"/>
  <c r="A3977" i="34"/>
  <c r="A3979" i="34"/>
  <c r="A3999" i="34"/>
  <c r="A4007" i="34"/>
  <c r="A4009" i="34"/>
  <c r="A4021" i="34"/>
  <c r="A4029" i="34"/>
  <c r="A4048" i="34"/>
  <c r="A4011" i="34"/>
  <c r="A4019" i="34"/>
  <c r="A4027" i="34"/>
  <c r="A4046" i="34"/>
  <c r="A3975" i="34"/>
  <c r="A3983" i="34"/>
  <c r="A3991" i="34"/>
  <c r="A4013" i="34"/>
  <c r="A4017" i="34"/>
  <c r="A4025" i="34"/>
  <c r="A4044" i="34"/>
  <c r="A3981" i="34"/>
  <c r="A3989" i="34"/>
  <c r="A3997" i="34"/>
  <c r="A4015" i="34"/>
  <c r="A4023" i="34"/>
  <c r="A4036" i="34"/>
  <c r="A4042" i="34"/>
  <c r="A4050" i="34"/>
  <c r="A4052" i="34"/>
  <c r="A4060" i="34"/>
  <c r="A4068" i="34"/>
  <c r="A4072" i="34"/>
  <c r="A4080" i="34"/>
  <c r="A4088" i="34"/>
  <c r="A4034" i="34"/>
  <c r="A4054" i="34"/>
  <c r="A4062" i="34"/>
  <c r="A4070" i="34"/>
  <c r="A4078" i="34"/>
  <c r="A4086" i="34"/>
  <c r="A4094" i="34"/>
  <c r="A4102" i="34"/>
  <c r="A4032" i="34"/>
  <c r="A4040" i="34"/>
  <c r="A4056" i="34"/>
  <c r="A4064" i="34"/>
  <c r="A4076" i="34"/>
  <c r="A4084" i="34"/>
  <c r="A4092" i="34"/>
  <c r="A4100" i="34"/>
  <c r="A4038" i="34"/>
  <c r="A4058" i="34"/>
  <c r="A4066" i="34"/>
  <c r="A4074" i="34"/>
  <c r="A4082" i="34"/>
  <c r="A4090" i="34"/>
  <c r="A4098" i="34"/>
  <c r="A4104" i="34"/>
  <c r="A4112" i="34"/>
  <c r="A4120" i="34"/>
  <c r="A4106" i="34"/>
  <c r="A4118" i="34"/>
  <c r="A4126" i="34"/>
  <c r="A4108" i="34"/>
  <c r="A4116" i="34"/>
  <c r="A4124" i="34"/>
  <c r="A4096" i="34"/>
  <c r="A4110" i="34"/>
  <c r="A4114" i="34"/>
  <c r="A4122" i="34"/>
  <c r="A5035" i="34"/>
  <c r="A5043" i="34"/>
  <c r="A5051" i="34"/>
  <c r="A4128" i="34"/>
  <c r="A4136" i="34"/>
  <c r="A4937" i="34"/>
  <c r="A4154" i="34"/>
  <c r="A4162" i="34"/>
  <c r="A4170" i="34"/>
  <c r="A4178" i="34"/>
  <c r="A4188" i="34"/>
  <c r="A4196" i="34"/>
  <c r="A4204" i="34"/>
  <c r="A4212" i="34"/>
  <c r="A4220" i="34"/>
  <c r="A4249" i="34"/>
  <c r="A4929" i="34"/>
  <c r="A4134" i="34"/>
  <c r="A4142" i="34"/>
  <c r="A4156" i="34"/>
  <c r="A4164" i="34"/>
  <c r="A4172" i="34"/>
  <c r="A4180" i="34"/>
  <c r="A4186" i="34"/>
  <c r="A4194" i="34"/>
  <c r="A4202" i="34"/>
  <c r="A4210" i="34"/>
  <c r="A4218" i="34"/>
  <c r="A4226" i="34"/>
  <c r="A4241" i="34"/>
  <c r="A4243" i="34"/>
  <c r="A4132" i="34"/>
  <c r="A4140" i="34"/>
  <c r="A4158" i="34"/>
  <c r="A4166" i="34"/>
  <c r="A4174" i="34"/>
  <c r="A4182" i="34"/>
  <c r="A4184" i="34"/>
  <c r="A4192" i="34"/>
  <c r="A4200" i="34"/>
  <c r="A4208" i="34"/>
  <c r="A4216" i="34"/>
  <c r="A4224" i="34"/>
  <c r="A4233" i="34"/>
  <c r="A4235" i="34"/>
  <c r="A4130" i="34"/>
  <c r="A4138" i="34"/>
  <c r="A4144" i="34"/>
  <c r="A4146" i="34"/>
  <c r="A4148" i="34"/>
  <c r="A4150" i="34"/>
  <c r="A4152" i="34"/>
  <c r="A4160" i="34"/>
  <c r="A4168" i="34"/>
  <c r="A4176" i="34"/>
  <c r="A4190" i="34"/>
  <c r="A4198" i="34"/>
  <c r="A4206" i="34"/>
  <c r="A4214" i="34"/>
  <c r="A4222" i="34"/>
  <c r="A4259" i="34"/>
  <c r="A4267" i="34"/>
  <c r="A4275" i="34"/>
  <c r="A4283" i="34"/>
  <c r="A4261" i="34"/>
  <c r="A4273" i="34"/>
  <c r="A4281" i="34"/>
  <c r="A4289" i="34"/>
  <c r="A4231" i="34"/>
  <c r="A4239" i="34"/>
  <c r="A4247" i="34"/>
  <c r="A4251" i="34"/>
  <c r="A4253" i="34"/>
  <c r="A4255" i="34"/>
  <c r="A4257" i="34"/>
  <c r="A4263" i="34"/>
  <c r="A4271" i="34"/>
  <c r="A4279" i="34"/>
  <c r="A4287" i="34"/>
  <c r="A4229" i="34"/>
  <c r="A4237" i="34"/>
  <c r="A4245" i="34"/>
  <c r="A4265" i="34"/>
  <c r="A4269" i="34"/>
  <c r="A4277" i="34"/>
  <c r="A4285" i="34"/>
  <c r="A4291" i="34"/>
  <c r="A4316" i="34"/>
  <c r="A4324" i="34"/>
  <c r="A4296" i="34"/>
  <c r="A4297" i="34"/>
  <c r="A4298" i="34"/>
  <c r="A4301" i="34"/>
  <c r="A4302" i="34"/>
  <c r="A4305" i="34"/>
  <c r="A4306" i="34"/>
  <c r="A4314" i="34"/>
  <c r="A4322" i="34"/>
  <c r="A4312" i="34"/>
  <c r="A4320" i="34"/>
  <c r="A4328" i="34"/>
  <c r="A4299" i="34"/>
  <c r="A4300" i="34"/>
  <c r="A4303" i="34"/>
  <c r="A4304" i="34"/>
  <c r="A4307" i="34"/>
  <c r="A4308" i="34"/>
  <c r="A4310" i="34"/>
  <c r="A4318" i="34"/>
  <c r="A4326" i="34"/>
  <c r="A4329" i="34"/>
  <c r="A4331" i="34"/>
  <c r="A4353" i="34"/>
  <c r="A4357" i="34"/>
  <c r="A4309" i="34"/>
  <c r="A4311" i="34"/>
  <c r="A4313" i="34"/>
  <c r="A4315" i="34"/>
  <c r="A4317" i="34"/>
  <c r="A4319" i="34"/>
  <c r="A4321" i="34"/>
  <c r="A4323" i="34"/>
  <c r="A4325" i="34"/>
  <c r="A4327" i="34"/>
  <c r="A4337" i="34"/>
  <c r="A4335" i="34"/>
  <c r="A4339" i="34"/>
  <c r="A4341" i="34"/>
  <c r="A4343" i="34"/>
  <c r="A4345" i="34"/>
  <c r="A4347" i="34"/>
  <c r="A4349" i="34"/>
  <c r="A4351" i="34"/>
  <c r="A4355" i="34"/>
  <c r="A4333" i="34"/>
  <c r="A4369" i="34"/>
  <c r="A4377" i="34"/>
  <c r="A4385" i="34"/>
  <c r="A4371" i="34"/>
  <c r="A4383" i="34"/>
  <c r="A4391" i="34"/>
  <c r="A4361" i="34"/>
  <c r="A4373" i="34"/>
  <c r="A4381" i="34"/>
  <c r="A4389" i="34"/>
  <c r="A4359" i="34"/>
  <c r="A4363" i="34"/>
  <c r="A4365" i="34"/>
  <c r="A4367" i="34"/>
  <c r="A4375" i="34"/>
  <c r="A4379" i="34"/>
  <c r="A4387" i="34"/>
  <c r="A3853" i="34"/>
  <c r="A3861" i="34"/>
  <c r="A4953" i="34"/>
  <c r="A5031" i="34"/>
  <c r="A5047" i="34"/>
  <c r="A4396" i="34"/>
  <c r="A4400" i="34"/>
  <c r="A4404" i="34"/>
  <c r="A4408" i="34"/>
  <c r="A4412" i="34"/>
  <c r="A4416" i="34"/>
  <c r="A4420" i="34"/>
  <c r="A4424" i="34"/>
  <c r="A4428" i="34"/>
  <c r="A4432" i="34"/>
  <c r="A4436" i="34"/>
  <c r="A4440" i="34"/>
  <c r="A4444" i="34"/>
  <c r="A4450" i="34"/>
  <c r="A4393" i="34"/>
  <c r="A4397" i="34"/>
  <c r="A4401" i="34"/>
  <c r="A4405" i="34"/>
  <c r="A4409" i="34"/>
  <c r="A4448" i="34"/>
  <c r="A3847" i="34"/>
  <c r="A5039" i="34"/>
  <c r="A5055" i="34"/>
  <c r="A4394" i="34"/>
  <c r="A4398" i="34"/>
  <c r="A4402" i="34"/>
  <c r="A4406" i="34"/>
  <c r="A4410" i="34"/>
  <c r="A4414" i="34"/>
  <c r="A4418" i="34"/>
  <c r="A4422" i="34"/>
  <c r="A4426" i="34"/>
  <c r="A4430" i="34"/>
  <c r="A4434" i="34"/>
  <c r="A4438" i="34"/>
  <c r="A4442" i="34"/>
  <c r="A4446" i="34"/>
  <c r="A4454" i="34"/>
  <c r="A4395" i="34"/>
  <c r="A4399" i="34"/>
  <c r="A4403" i="34"/>
  <c r="A4407" i="34"/>
  <c r="A4452" i="34"/>
  <c r="A4460" i="34"/>
  <c r="A4468" i="34"/>
  <c r="A4476" i="34"/>
  <c r="A4945" i="34"/>
  <c r="A4461" i="34"/>
  <c r="A4466" i="34"/>
  <c r="A4474" i="34"/>
  <c r="A4458" i="34"/>
  <c r="A4462" i="34"/>
  <c r="A4464" i="34"/>
  <c r="A4472" i="34"/>
  <c r="A4456" i="34"/>
  <c r="A4459" i="34"/>
  <c r="A4470" i="34"/>
  <c r="A4478" i="34"/>
  <c r="A4480" i="34"/>
  <c r="A4482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5" i="34"/>
  <c r="A4530" i="34"/>
  <c r="A4538" i="34"/>
  <c r="A4546" i="34"/>
  <c r="A4554" i="34"/>
  <c r="A4528" i="34"/>
  <c r="A4536" i="34"/>
  <c r="A4544" i="34"/>
  <c r="A4552" i="34"/>
  <c r="A4463" i="34"/>
  <c r="A4465" i="34"/>
  <c r="A4467" i="34"/>
  <c r="A4469" i="34"/>
  <c r="A4471" i="34"/>
  <c r="A4473" i="34"/>
  <c r="A4475" i="34"/>
  <c r="A4477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4" i="34"/>
  <c r="A4526" i="34"/>
  <c r="A4534" i="34"/>
  <c r="A4542" i="34"/>
  <c r="A4550" i="34"/>
  <c r="A4520" i="34"/>
  <c r="A4522" i="34"/>
  <c r="A4532" i="34"/>
  <c r="A4540" i="34"/>
  <c r="A4548" i="34"/>
  <c r="A4563" i="34"/>
  <c r="A4567" i="34"/>
  <c r="A4571" i="34"/>
  <c r="A4575" i="34"/>
  <c r="A4579" i="34"/>
  <c r="A4583" i="34"/>
  <c r="A4527" i="34"/>
  <c r="A4529" i="34"/>
  <c r="A4531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64" i="34"/>
  <c r="A4568" i="34"/>
  <c r="A4572" i="34"/>
  <c r="A4576" i="34"/>
  <c r="A4580" i="34"/>
  <c r="A4584" i="34"/>
  <c r="A4565" i="34"/>
  <c r="A4569" i="34"/>
  <c r="A4573" i="34"/>
  <c r="A4577" i="34"/>
  <c r="A4581" i="34"/>
  <c r="A4585" i="34"/>
  <c r="A4566" i="34"/>
  <c r="A4570" i="34"/>
  <c r="A4574" i="34"/>
  <c r="A4578" i="34"/>
  <c r="A4582" i="34"/>
  <c r="A4586" i="34"/>
  <c r="A4601" i="34"/>
  <c r="A4609" i="34"/>
  <c r="A4617" i="34"/>
  <c r="A4622" i="34"/>
  <c r="A4599" i="34"/>
  <c r="A4607" i="34"/>
  <c r="A4615" i="34"/>
  <c r="A4619" i="34"/>
  <c r="A4623" i="34"/>
  <c r="A4597" i="34"/>
  <c r="A4605" i="34"/>
  <c r="A4613" i="34"/>
  <c r="A4620" i="34"/>
  <c r="A4626" i="34"/>
  <c r="A4630" i="34"/>
  <c r="A4603" i="34"/>
  <c r="A4611" i="34"/>
  <c r="A4621" i="34"/>
  <c r="A4628" i="34"/>
  <c r="A4634" i="34"/>
  <c r="A4642" i="34"/>
  <c r="A4650" i="34"/>
  <c r="A4636" i="34"/>
  <c r="A4648" i="34"/>
  <c r="A4656" i="34"/>
  <c r="A4624" i="34"/>
  <c r="A4638" i="34"/>
  <c r="A4646" i="34"/>
  <c r="A4654" i="34"/>
  <c r="A4629" i="34"/>
  <c r="A4632" i="34"/>
  <c r="A4640" i="34"/>
  <c r="A4644" i="34"/>
  <c r="A4652" i="34"/>
  <c r="A3849" i="34"/>
  <c r="A3855" i="34"/>
  <c r="A3859" i="34"/>
  <c r="A4933" i="34"/>
  <c r="A4951" i="34"/>
  <c r="A4925" i="34"/>
  <c r="A4943" i="34"/>
  <c r="A4957" i="34"/>
  <c r="A4961" i="34"/>
  <c r="A3851" i="34"/>
  <c r="A3857" i="34"/>
  <c r="A4935" i="34"/>
  <c r="A4949" i="34"/>
  <c r="A4927" i="34"/>
  <c r="A4941" i="34"/>
  <c r="A4959" i="34"/>
  <c r="A5029" i="34"/>
  <c r="A5037" i="34"/>
  <c r="A5045" i="34"/>
  <c r="A5053" i="34"/>
  <c r="A4659" i="34"/>
  <c r="A4663" i="34"/>
  <c r="A4667" i="34"/>
  <c r="A4671" i="34"/>
  <c r="A4675" i="34"/>
  <c r="A4679" i="34"/>
  <c r="A4683" i="34"/>
  <c r="A4689" i="34"/>
  <c r="A4701" i="34"/>
  <c r="A4705" i="34"/>
  <c r="A4923" i="34"/>
  <c r="A4931" i="34"/>
  <c r="A4939" i="34"/>
  <c r="A4947" i="34"/>
  <c r="A4955" i="34"/>
  <c r="A4660" i="34"/>
  <c r="A4664" i="34"/>
  <c r="A4668" i="34"/>
  <c r="A4672" i="34"/>
  <c r="A4676" i="34"/>
  <c r="A4680" i="34"/>
  <c r="A4684" i="34"/>
  <c r="A4709" i="34"/>
  <c r="A4713" i="34"/>
  <c r="A4963" i="34"/>
  <c r="A5021" i="34"/>
  <c r="A5027" i="34"/>
  <c r="A5033" i="34"/>
  <c r="A5041" i="34"/>
  <c r="A5049" i="34"/>
  <c r="A4661" i="34"/>
  <c r="A4665" i="34"/>
  <c r="A4669" i="34"/>
  <c r="A4673" i="34"/>
  <c r="A4677" i="34"/>
  <c r="A4681" i="34"/>
  <c r="A4685" i="34"/>
  <c r="A4658" i="34"/>
  <c r="A4662" i="34"/>
  <c r="A4666" i="34"/>
  <c r="A4670" i="34"/>
  <c r="A4674" i="34"/>
  <c r="A4678" i="34"/>
  <c r="A4682" i="34"/>
  <c r="A4686" i="34"/>
  <c r="A4697" i="34"/>
  <c r="A4687" i="34"/>
  <c r="A4691" i="34"/>
  <c r="A4693" i="34"/>
  <c r="A4695" i="34"/>
  <c r="A4703" i="34"/>
  <c r="A4711" i="34"/>
  <c r="A4715" i="34"/>
  <c r="A4716" i="34"/>
  <c r="A4719" i="34"/>
  <c r="A4727" i="34"/>
  <c r="A4731" i="34"/>
  <c r="A4735" i="34"/>
  <c r="A4739" i="34"/>
  <c r="A4743" i="34"/>
  <c r="A4724" i="34"/>
  <c r="A4728" i="34"/>
  <c r="A4732" i="34"/>
  <c r="A4736" i="34"/>
  <c r="A4699" i="34"/>
  <c r="A4707" i="34"/>
  <c r="A4717" i="34"/>
  <c r="A4718" i="34"/>
  <c r="A4722" i="34"/>
  <c r="A4725" i="34"/>
  <c r="A4729" i="34"/>
  <c r="A4733" i="34"/>
  <c r="A4737" i="34"/>
  <c r="A4688" i="34"/>
  <c r="A4702" i="34"/>
  <c r="A4710" i="34"/>
  <c r="A4720" i="34"/>
  <c r="A4726" i="34"/>
  <c r="A4730" i="34"/>
  <c r="A4734" i="34"/>
  <c r="A4738" i="34"/>
  <c r="A4749" i="34"/>
  <c r="A4753" i="34"/>
  <c r="A4761" i="34"/>
  <c r="A4769" i="34"/>
  <c r="A4777" i="34"/>
  <c r="A4784" i="34"/>
  <c r="A4792" i="34"/>
  <c r="A4800" i="34"/>
  <c r="A4836" i="34"/>
  <c r="A4721" i="34"/>
  <c r="A4723" i="34"/>
  <c r="A4745" i="34"/>
  <c r="A4747" i="34"/>
  <c r="A4755" i="34"/>
  <c r="A4757" i="34"/>
  <c r="A4763" i="34"/>
  <c r="A4765" i="34"/>
  <c r="A4771" i="34"/>
  <c r="A4773" i="34"/>
  <c r="A4779" i="34"/>
  <c r="A4781" i="34"/>
  <c r="A4789" i="34"/>
  <c r="A4797" i="34"/>
  <c r="A4812" i="34"/>
  <c r="A4844" i="34"/>
  <c r="A4752" i="34"/>
  <c r="A4760" i="34"/>
  <c r="A4768" i="34"/>
  <c r="A4776" i="34"/>
  <c r="A4788" i="34"/>
  <c r="A4796" i="34"/>
  <c r="A4804" i="34"/>
  <c r="A4820" i="34"/>
  <c r="A4852" i="34"/>
  <c r="A4880" i="34"/>
  <c r="A4884" i="34"/>
  <c r="A4891" i="34"/>
  <c r="A4741" i="34"/>
  <c r="A4751" i="34"/>
  <c r="A4785" i="34"/>
  <c r="A4793" i="34"/>
  <c r="A4828" i="34"/>
  <c r="A4860" i="34"/>
  <c r="A4806" i="34"/>
  <c r="A4816" i="34"/>
  <c r="A4824" i="34"/>
  <c r="A4832" i="34"/>
  <c r="A4840" i="34"/>
  <c r="A4848" i="34"/>
  <c r="A4856" i="34"/>
  <c r="A4759" i="34"/>
  <c r="A4767" i="34"/>
  <c r="A4775" i="34"/>
  <c r="A4783" i="34"/>
  <c r="A4791" i="34"/>
  <c r="A4799" i="34"/>
  <c r="A4805" i="34"/>
  <c r="A4814" i="34"/>
  <c r="A4822" i="34"/>
  <c r="A4830" i="34"/>
  <c r="A4838" i="34"/>
  <c r="A4846" i="34"/>
  <c r="A4854" i="34"/>
  <c r="A4866" i="34"/>
  <c r="A4888" i="34"/>
  <c r="A4787" i="34"/>
  <c r="A4795" i="34"/>
  <c r="A4802" i="34"/>
  <c r="A4810" i="34"/>
  <c r="A4818" i="34"/>
  <c r="A4826" i="34"/>
  <c r="A4834" i="34"/>
  <c r="A4842" i="34"/>
  <c r="A4850" i="34"/>
  <c r="A4858" i="34"/>
  <c r="A4864" i="34"/>
  <c r="A4869" i="34"/>
  <c r="A4808" i="34"/>
  <c r="A4861" i="34"/>
  <c r="A4868" i="34"/>
  <c r="A4872" i="34"/>
  <c r="A4874" i="34"/>
  <c r="A4876" i="34"/>
  <c r="A4878" i="34"/>
  <c r="A4882" i="34"/>
  <c r="A4886" i="34"/>
  <c r="A4862" i="34"/>
  <c r="A4870" i="34"/>
  <c r="A4871" i="34"/>
  <c r="A4899" i="34"/>
  <c r="A4907" i="34"/>
  <c r="A4915" i="34"/>
  <c r="A4889" i="34"/>
  <c r="A4893" i="34"/>
  <c r="A4895" i="34"/>
  <c r="A4901" i="34"/>
  <c r="A4913" i="34"/>
  <c r="A4921" i="34"/>
  <c r="A4903" i="34"/>
  <c r="A4911" i="34"/>
  <c r="A4919" i="34"/>
  <c r="A4897" i="34"/>
  <c r="A4905" i="34"/>
  <c r="A4909" i="34"/>
  <c r="A4917" i="34"/>
  <c r="A3833" i="34"/>
  <c r="A3841" i="34"/>
  <c r="A3846" i="34"/>
  <c r="A3852" i="34"/>
  <c r="A3831" i="34"/>
  <c r="A3839" i="34"/>
  <c r="A3844" i="34"/>
  <c r="A3850" i="34"/>
  <c r="A3829" i="34"/>
  <c r="A3837" i="34"/>
  <c r="A3835" i="34"/>
  <c r="A3830" i="34"/>
  <c r="A3832" i="34"/>
  <c r="A3834" i="34"/>
  <c r="A3836" i="34"/>
  <c r="A3838" i="34"/>
  <c r="A3840" i="34"/>
  <c r="A3842" i="34"/>
  <c r="A3860" i="34"/>
  <c r="A4928" i="34"/>
  <c r="A4936" i="34"/>
  <c r="A4944" i="34"/>
  <c r="A4952" i="34"/>
  <c r="A4960" i="34"/>
  <c r="A3862" i="34"/>
  <c r="A4930" i="34"/>
  <c r="A4942" i="34"/>
  <c r="A4950" i="34"/>
  <c r="A4958" i="34"/>
  <c r="A3848" i="34"/>
  <c r="A4924" i="34"/>
  <c r="A4932" i="34"/>
  <c r="A4940" i="34"/>
  <c r="A4948" i="34"/>
  <c r="A4956" i="34"/>
  <c r="A3845" i="34"/>
  <c r="A3854" i="34"/>
  <c r="A3856" i="34"/>
  <c r="A3858" i="34"/>
  <c r="A4926" i="34"/>
  <c r="A4934" i="34"/>
  <c r="A4938" i="34"/>
  <c r="A4946" i="34"/>
  <c r="A4954" i="34"/>
  <c r="A4962" i="34"/>
  <c r="A4964" i="34"/>
  <c r="A4971" i="34"/>
  <c r="A4977" i="34"/>
  <c r="A4978" i="34"/>
  <c r="A4981" i="34"/>
  <c r="A4982" i="34"/>
  <c r="A4985" i="34"/>
  <c r="A4986" i="34"/>
  <c r="A4988" i="34"/>
  <c r="A4996" i="34"/>
  <c r="A5004" i="34"/>
  <c r="A5012" i="34"/>
  <c r="A5020" i="34"/>
  <c r="A4969" i="34"/>
  <c r="A4994" i="34"/>
  <c r="A5002" i="34"/>
  <c r="A5010" i="34"/>
  <c r="A5018" i="34"/>
  <c r="A4967" i="34"/>
  <c r="A4975" i="34"/>
  <c r="A4976" i="34"/>
  <c r="A4979" i="34"/>
  <c r="A4980" i="34"/>
  <c r="A4983" i="34"/>
  <c r="A4984" i="34"/>
  <c r="A4992" i="34"/>
  <c r="A5000" i="34"/>
  <c r="A5008" i="34"/>
  <c r="A5016" i="34"/>
  <c r="A4966" i="34"/>
  <c r="A4973" i="34"/>
  <c r="A4990" i="34"/>
  <c r="A4998" i="34"/>
  <c r="A5006" i="34"/>
  <c r="A5014" i="34"/>
  <c r="A5022" i="34"/>
  <c r="A4987" i="34"/>
  <c r="A4989" i="34"/>
  <c r="A4991" i="34"/>
  <c r="A4993" i="34"/>
  <c r="A4995" i="34"/>
  <c r="A4997" i="34"/>
  <c r="A4999" i="34"/>
  <c r="A5001" i="34"/>
  <c r="A5003" i="34"/>
  <c r="A5005" i="34"/>
  <c r="A5007" i="34"/>
  <c r="A5009" i="34"/>
  <c r="A5011" i="34"/>
  <c r="A5013" i="34"/>
  <c r="A5015" i="34"/>
  <c r="A5017" i="34"/>
  <c r="A5019" i="34"/>
  <c r="A5046" i="34"/>
  <c r="A5050" i="34"/>
  <c r="A5054" i="34"/>
  <c r="A5026" i="34"/>
  <c r="A4968" i="34"/>
  <c r="A4970" i="34"/>
  <c r="A4972" i="34"/>
  <c r="A4974" i="34"/>
  <c r="A5024" i="34"/>
  <c r="A5028" i="34"/>
  <c r="A5030" i="34"/>
  <c r="A5032" i="34"/>
  <c r="A5034" i="34"/>
  <c r="A5036" i="34"/>
  <c r="A5038" i="34"/>
  <c r="A5040" i="34"/>
  <c r="A5042" i="34"/>
  <c r="A5044" i="34"/>
  <c r="A5048" i="34"/>
  <c r="A5052" i="34"/>
  <c r="A5056" i="34"/>
  <c r="A3478" i="34"/>
  <c r="A3498" i="34"/>
  <c r="A3482" i="34"/>
  <c r="A3460" i="34"/>
  <c r="A3490" i="34"/>
  <c r="A3502" i="34"/>
  <c r="A3535" i="34"/>
  <c r="A3470" i="34"/>
  <c r="A3462" i="34"/>
  <c r="A3476" i="34"/>
  <c r="A3494" i="34"/>
  <c r="A3500" i="34"/>
  <c r="A3468" i="34"/>
  <c r="A3638" i="34"/>
  <c r="A3654" i="34"/>
  <c r="A3686" i="34"/>
  <c r="A3760" i="34"/>
  <c r="A3466" i="34"/>
  <c r="A3504" i="34"/>
  <c r="A3678" i="34"/>
  <c r="A3790" i="34"/>
  <c r="A3458" i="34"/>
  <c r="A3488" i="34"/>
  <c r="A3818" i="34"/>
  <c r="A3670" i="34"/>
  <c r="A3782" i="34"/>
  <c r="A3512" i="34"/>
  <c r="A3640" i="34"/>
  <c r="A3662" i="34"/>
  <c r="A3694" i="34"/>
  <c r="A3774" i="34"/>
  <c r="A3474" i="34"/>
  <c r="A3486" i="34"/>
  <c r="A3652" i="34"/>
  <c r="A3660" i="34"/>
  <c r="A3668" i="34"/>
  <c r="A3676" i="34"/>
  <c r="A3684" i="34"/>
  <c r="A3692" i="34"/>
  <c r="A3772" i="34"/>
  <c r="A3780" i="34"/>
  <c r="A3788" i="34"/>
  <c r="A3464" i="34"/>
  <c r="A3472" i="34"/>
  <c r="A3480" i="34"/>
  <c r="A3518" i="34"/>
  <c r="A3547" i="34"/>
  <c r="A3592" i="34"/>
  <c r="A3606" i="34"/>
  <c r="A3620" i="34"/>
  <c r="A3516" i="34"/>
  <c r="A3553" i="34"/>
  <c r="A3557" i="34"/>
  <c r="A3561" i="34"/>
  <c r="A3565" i="34"/>
  <c r="A3569" i="34"/>
  <c r="A3573" i="34"/>
  <c r="A3577" i="34"/>
  <c r="A3596" i="34"/>
  <c r="A3614" i="34"/>
  <c r="A3539" i="34"/>
  <c r="A3545" i="34"/>
  <c r="A3604" i="34"/>
  <c r="A3622" i="34"/>
  <c r="A3496" i="34"/>
  <c r="A3555" i="34"/>
  <c r="A3559" i="34"/>
  <c r="A3563" i="34"/>
  <c r="A3567" i="34"/>
  <c r="A3571" i="34"/>
  <c r="A3575" i="34"/>
  <c r="A3579" i="34"/>
  <c r="A3598" i="34"/>
  <c r="A3612" i="34"/>
  <c r="A3549" i="34"/>
  <c r="A3583" i="34"/>
  <c r="A3585" i="34"/>
  <c r="A3587" i="34"/>
  <c r="A3589" i="34"/>
  <c r="A3602" i="34"/>
  <c r="A3610" i="34"/>
  <c r="A3618" i="34"/>
  <c r="A3806" i="34"/>
  <c r="A3798" i="34"/>
  <c r="A3810" i="34"/>
  <c r="A3461" i="34"/>
  <c r="A3469" i="34"/>
  <c r="A3477" i="34"/>
  <c r="A3485" i="34"/>
  <c r="A3493" i="34"/>
  <c r="A3501" i="34"/>
  <c r="A3794" i="34"/>
  <c r="A3802" i="34"/>
  <c r="A3814" i="34"/>
  <c r="A3463" i="34"/>
  <c r="A3471" i="34"/>
  <c r="A3483" i="34"/>
  <c r="A3491" i="34"/>
  <c r="A3499" i="34"/>
  <c r="A3465" i="34"/>
  <c r="A3473" i="34"/>
  <c r="A3481" i="34"/>
  <c r="A3489" i="34"/>
  <c r="A3497" i="34"/>
  <c r="A3515" i="34"/>
  <c r="A3517" i="34"/>
  <c r="A3457" i="34"/>
  <c r="A3459" i="34"/>
  <c r="A3467" i="34"/>
  <c r="A3475" i="34"/>
  <c r="A3479" i="34"/>
  <c r="A3487" i="34"/>
  <c r="A3495" i="34"/>
  <c r="A3507" i="34"/>
  <c r="A3509" i="34"/>
  <c r="A3526" i="34"/>
  <c r="A3519" i="34"/>
  <c r="A3524" i="34"/>
  <c r="A3534" i="34"/>
  <c r="A3505" i="34"/>
  <c r="A3513" i="34"/>
  <c r="A3520" i="34"/>
  <c r="A3522" i="34"/>
  <c r="A3530" i="34"/>
  <c r="A3503" i="34"/>
  <c r="A3511" i="34"/>
  <c r="A3521" i="34"/>
  <c r="A3528" i="34"/>
  <c r="A3538" i="34"/>
  <c r="A3523" i="34"/>
  <c r="A3525" i="34"/>
  <c r="A3527" i="34"/>
  <c r="A3529" i="34"/>
  <c r="A3531" i="34"/>
  <c r="A3582" i="34"/>
  <c r="A3536" i="34"/>
  <c r="A3542" i="34"/>
  <c r="A3544" i="34"/>
  <c r="A3546" i="34"/>
  <c r="A3548" i="34"/>
  <c r="A3550" i="34"/>
  <c r="A3552" i="34"/>
  <c r="A3554" i="34"/>
  <c r="A3556" i="34"/>
  <c r="A3558" i="34"/>
  <c r="A3560" i="34"/>
  <c r="A3562" i="34"/>
  <c r="A3564" i="34"/>
  <c r="A3566" i="34"/>
  <c r="A3580" i="34"/>
  <c r="A3599" i="34"/>
  <c r="A3532" i="34"/>
  <c r="A3597" i="34"/>
  <c r="A3540" i="34"/>
  <c r="A3568" i="34"/>
  <c r="A3595" i="34"/>
  <c r="A3570" i="34"/>
  <c r="A3572" i="34"/>
  <c r="A3574" i="34"/>
  <c r="A3576" i="34"/>
  <c r="A3578" i="34"/>
  <c r="A3584" i="34"/>
  <c r="A3586" i="34"/>
  <c r="A3588" i="34"/>
  <c r="A3590" i="34"/>
  <c r="A3605" i="34"/>
  <c r="A3617" i="34"/>
  <c r="A3593" i="34"/>
  <c r="A3607" i="34"/>
  <c r="A3615" i="34"/>
  <c r="A3623" i="34"/>
  <c r="A3591" i="34"/>
  <c r="A3601" i="34"/>
  <c r="A3609" i="34"/>
  <c r="A3613" i="34"/>
  <c r="A3621" i="34"/>
  <c r="A3603" i="34"/>
  <c r="A3611" i="34"/>
  <c r="A3619" i="34"/>
  <c r="A3800" i="34"/>
  <c r="A3628" i="34"/>
  <c r="A3649" i="34"/>
  <c r="A3626" i="34"/>
  <c r="A3634" i="34"/>
  <c r="A3643" i="34"/>
  <c r="A3645" i="34"/>
  <c r="A3796" i="34"/>
  <c r="A3804" i="34"/>
  <c r="A3632" i="34"/>
  <c r="A3635" i="34"/>
  <c r="A3637" i="34"/>
  <c r="A3630" i="34"/>
  <c r="A3651" i="34"/>
  <c r="A3808" i="34"/>
  <c r="A3812" i="34"/>
  <c r="A3816" i="34"/>
  <c r="A3653" i="34"/>
  <c r="A3661" i="34"/>
  <c r="A3669" i="34"/>
  <c r="A3673" i="34"/>
  <c r="A3681" i="34"/>
  <c r="A3689" i="34"/>
  <c r="A3697" i="34"/>
  <c r="A3820" i="34"/>
  <c r="A3625" i="34"/>
  <c r="A3627" i="34"/>
  <c r="A3629" i="34"/>
  <c r="A3631" i="34"/>
  <c r="A3633" i="34"/>
  <c r="A3655" i="34"/>
  <c r="A3663" i="34"/>
  <c r="A3671" i="34"/>
  <c r="A3679" i="34"/>
  <c r="A3687" i="34"/>
  <c r="A3695" i="34"/>
  <c r="A3641" i="34"/>
  <c r="A3657" i="34"/>
  <c r="A3665" i="34"/>
  <c r="A3677" i="34"/>
  <c r="A3685" i="34"/>
  <c r="A3693" i="34"/>
  <c r="A3639" i="34"/>
  <c r="A3647" i="34"/>
  <c r="A3659" i="34"/>
  <c r="A3667" i="34"/>
  <c r="A3675" i="34"/>
  <c r="A3683" i="34"/>
  <c r="A3691" i="34"/>
  <c r="A3699" i="34"/>
  <c r="A3705" i="34"/>
  <c r="A3711" i="34"/>
  <c r="A3715" i="34"/>
  <c r="A3719" i="34"/>
  <c r="A3723" i="34"/>
  <c r="A3727" i="34"/>
  <c r="A3731" i="34"/>
  <c r="A3703" i="34"/>
  <c r="A3708" i="34"/>
  <c r="A3712" i="34"/>
  <c r="A3716" i="34"/>
  <c r="A3720" i="34"/>
  <c r="A3724" i="34"/>
  <c r="A3701" i="34"/>
  <c r="A3709" i="34"/>
  <c r="A3713" i="34"/>
  <c r="A3717" i="34"/>
  <c r="A3721" i="34"/>
  <c r="A3725" i="34"/>
  <c r="A3729" i="34"/>
  <c r="A3707" i="34"/>
  <c r="A3710" i="34"/>
  <c r="A3714" i="34"/>
  <c r="A3718" i="34"/>
  <c r="A3722" i="34"/>
  <c r="A3743" i="34"/>
  <c r="A3751" i="34"/>
  <c r="A3763" i="34"/>
  <c r="A3765" i="34"/>
  <c r="A3785" i="34"/>
  <c r="A3726" i="34"/>
  <c r="A3728" i="34"/>
  <c r="A3730" i="34"/>
  <c r="A3741" i="34"/>
  <c r="A3749" i="34"/>
  <c r="A3757" i="34"/>
  <c r="A3769" i="34"/>
  <c r="A3739" i="34"/>
  <c r="A3747" i="34"/>
  <c r="A3755" i="34"/>
  <c r="A3761" i="34"/>
  <c r="A3764" i="34"/>
  <c r="A3777" i="34"/>
  <c r="A3732" i="34"/>
  <c r="A3734" i="34"/>
  <c r="A3736" i="34"/>
  <c r="A3744" i="34"/>
  <c r="A3745" i="34"/>
  <c r="A3752" i="34"/>
  <c r="A3753" i="34"/>
  <c r="A3771" i="34"/>
  <c r="A3779" i="34"/>
  <c r="A3783" i="34"/>
  <c r="A3791" i="34"/>
  <c r="A3759" i="34"/>
  <c r="A3767" i="34"/>
  <c r="A3773" i="34"/>
  <c r="A3781" i="34"/>
  <c r="A3789" i="34"/>
  <c r="A3775" i="34"/>
  <c r="A3787" i="34"/>
  <c r="A3793" i="34"/>
  <c r="A3797" i="34"/>
  <c r="A3801" i="34"/>
  <c r="A3805" i="34"/>
  <c r="A3809" i="34"/>
  <c r="A3813" i="34"/>
  <c r="A3817" i="34"/>
  <c r="A3795" i="34"/>
  <c r="A3799" i="34"/>
  <c r="A3803" i="34"/>
  <c r="A3807" i="34"/>
  <c r="A3811" i="34"/>
  <c r="A3815" i="34"/>
  <c r="A3819" i="34"/>
  <c r="A3821" i="34"/>
  <c r="A3825" i="34"/>
  <c r="A3822" i="34"/>
  <c r="A3826" i="34"/>
  <c r="A3823" i="34"/>
  <c r="A3827" i="34"/>
  <c r="A3824" i="34"/>
  <c r="A3828" i="34"/>
  <c r="A3279" i="34"/>
  <c r="A3291" i="34"/>
  <c r="A3299" i="34"/>
  <c r="A3317" i="34"/>
  <c r="A3283" i="34"/>
  <c r="A3277" i="34"/>
  <c r="A3244" i="34"/>
  <c r="A3248" i="34"/>
  <c r="A3252" i="34"/>
  <c r="A3256" i="34"/>
  <c r="A3260" i="34"/>
  <c r="A3264" i="34"/>
  <c r="A3268" i="34"/>
  <c r="A3272" i="34"/>
  <c r="A3276" i="34"/>
  <c r="A3287" i="34"/>
  <c r="A3160" i="34"/>
  <c r="A3172" i="34"/>
  <c r="A3186" i="34"/>
  <c r="A3204" i="34"/>
  <c r="A3295" i="34"/>
  <c r="A3158" i="34"/>
  <c r="A3164" i="34"/>
  <c r="A3178" i="34"/>
  <c r="A3196" i="34"/>
  <c r="A3210" i="34"/>
  <c r="A3240" i="34"/>
  <c r="A3246" i="34"/>
  <c r="A3250" i="34"/>
  <c r="A3254" i="34"/>
  <c r="A3258" i="34"/>
  <c r="A3262" i="34"/>
  <c r="A3266" i="34"/>
  <c r="A3270" i="34"/>
  <c r="A3274" i="34"/>
  <c r="A3319" i="34"/>
  <c r="A3334" i="34"/>
  <c r="A3342" i="34"/>
  <c r="A3350" i="34"/>
  <c r="A3156" i="34"/>
  <c r="A3170" i="34"/>
  <c r="A3188" i="34"/>
  <c r="A3202" i="34"/>
  <c r="A3309" i="34"/>
  <c r="A3311" i="34"/>
  <c r="A3332" i="34"/>
  <c r="A3340" i="34"/>
  <c r="A3348" i="34"/>
  <c r="A3162" i="34"/>
  <c r="A3180" i="34"/>
  <c r="A3194" i="34"/>
  <c r="A3212" i="34"/>
  <c r="A3242" i="34"/>
  <c r="A3356" i="34"/>
  <c r="A3168" i="34"/>
  <c r="A3176" i="34"/>
  <c r="A3184" i="34"/>
  <c r="A3192" i="34"/>
  <c r="A3200" i="34"/>
  <c r="A3208" i="34"/>
  <c r="A3238" i="34"/>
  <c r="A3385" i="34"/>
  <c r="A3129" i="34"/>
  <c r="A3133" i="34"/>
  <c r="A3137" i="34"/>
  <c r="A3141" i="34"/>
  <c r="A3145" i="34"/>
  <c r="A3151" i="34"/>
  <c r="A3403" i="34"/>
  <c r="A3130" i="34"/>
  <c r="A3134" i="34"/>
  <c r="A3138" i="34"/>
  <c r="A3142" i="34"/>
  <c r="A3146" i="34"/>
  <c r="A3387" i="34"/>
  <c r="A3131" i="34"/>
  <c r="A3135" i="34"/>
  <c r="A3139" i="34"/>
  <c r="A3143" i="34"/>
  <c r="A3147" i="34"/>
  <c r="A3357" i="34"/>
  <c r="A3377" i="34"/>
  <c r="A3401" i="34"/>
  <c r="A3132" i="34"/>
  <c r="A3136" i="34"/>
  <c r="A3140" i="34"/>
  <c r="A3144" i="34"/>
  <c r="A3148" i="34"/>
  <c r="A3169" i="34"/>
  <c r="A3177" i="34"/>
  <c r="A3181" i="34"/>
  <c r="A3189" i="34"/>
  <c r="A3197" i="34"/>
  <c r="A3205" i="34"/>
  <c r="A3393" i="34"/>
  <c r="A3153" i="34"/>
  <c r="A3163" i="34"/>
  <c r="A3171" i="34"/>
  <c r="A3179" i="34"/>
  <c r="A3187" i="34"/>
  <c r="A3195" i="34"/>
  <c r="A3203" i="34"/>
  <c r="A3211" i="34"/>
  <c r="A3165" i="34"/>
  <c r="A3173" i="34"/>
  <c r="A3185" i="34"/>
  <c r="A3193" i="34"/>
  <c r="A3201" i="34"/>
  <c r="A3209" i="34"/>
  <c r="A3395" i="34"/>
  <c r="A3149" i="34"/>
  <c r="A3155" i="34"/>
  <c r="A3157" i="34"/>
  <c r="A3159" i="34"/>
  <c r="A3161" i="34"/>
  <c r="A3167" i="34"/>
  <c r="A3175" i="34"/>
  <c r="A3183" i="34"/>
  <c r="A3191" i="34"/>
  <c r="A3199" i="34"/>
  <c r="A3207" i="34"/>
  <c r="A3213" i="34"/>
  <c r="A3217" i="34"/>
  <c r="A3223" i="34"/>
  <c r="A3227" i="34"/>
  <c r="A3231" i="34"/>
  <c r="A3235" i="34"/>
  <c r="A3215" i="34"/>
  <c r="A3220" i="34"/>
  <c r="A3224" i="34"/>
  <c r="A3228" i="34"/>
  <c r="A3232" i="34"/>
  <c r="A3241" i="34"/>
  <c r="A3221" i="34"/>
  <c r="A3225" i="34"/>
  <c r="A3229" i="34"/>
  <c r="A3233" i="34"/>
  <c r="A3239" i="34"/>
  <c r="A3219" i="34"/>
  <c r="A3222" i="34"/>
  <c r="A3226" i="34"/>
  <c r="A3230" i="34"/>
  <c r="A3234" i="34"/>
  <c r="A3237" i="34"/>
  <c r="A3365" i="34"/>
  <c r="A3363" i="34"/>
  <c r="A3115" i="34"/>
  <c r="A3371" i="34"/>
  <c r="A3379" i="34"/>
  <c r="A3383" i="34"/>
  <c r="A3391" i="34"/>
  <c r="A3381" i="34"/>
  <c r="A3243" i="34"/>
  <c r="A3247" i="34"/>
  <c r="A3251" i="34"/>
  <c r="A3255" i="34"/>
  <c r="A3259" i="34"/>
  <c r="A3263" i="34"/>
  <c r="A3267" i="34"/>
  <c r="A3271" i="34"/>
  <c r="A3275" i="34"/>
  <c r="A3361" i="34"/>
  <c r="A3369" i="34"/>
  <c r="A3375" i="34"/>
  <c r="A3367" i="34"/>
  <c r="A3399" i="34"/>
  <c r="A3245" i="34"/>
  <c r="A3249" i="34"/>
  <c r="A3253" i="34"/>
  <c r="A3257" i="34"/>
  <c r="A3261" i="34"/>
  <c r="A3265" i="34"/>
  <c r="A3269" i="34"/>
  <c r="A3273" i="34"/>
  <c r="A3278" i="34"/>
  <c r="A3282" i="34"/>
  <c r="A3303" i="34"/>
  <c r="A3306" i="34"/>
  <c r="A3314" i="34"/>
  <c r="A3322" i="34"/>
  <c r="A3329" i="34"/>
  <c r="A3389" i="34"/>
  <c r="A3397" i="34"/>
  <c r="A3300" i="34"/>
  <c r="A3304" i="34"/>
  <c r="A3312" i="34"/>
  <c r="A3320" i="34"/>
  <c r="A3325" i="34"/>
  <c r="A3327" i="34"/>
  <c r="A3286" i="34"/>
  <c r="A3310" i="34"/>
  <c r="A3318" i="34"/>
  <c r="A3280" i="34"/>
  <c r="A3284" i="34"/>
  <c r="A3288" i="34"/>
  <c r="A3290" i="34"/>
  <c r="A3292" i="34"/>
  <c r="A3294" i="34"/>
  <c r="A3296" i="34"/>
  <c r="A3298" i="34"/>
  <c r="A3302" i="34"/>
  <c r="A3308" i="34"/>
  <c r="A3316" i="34"/>
  <c r="A3333" i="34"/>
  <c r="A3341" i="34"/>
  <c r="A3345" i="34"/>
  <c r="A3353" i="34"/>
  <c r="A3335" i="34"/>
  <c r="A3343" i="34"/>
  <c r="A3351" i="34"/>
  <c r="A3323" i="34"/>
  <c r="A3337" i="34"/>
  <c r="A3349" i="34"/>
  <c r="A3331" i="34"/>
  <c r="A3339" i="34"/>
  <c r="A3347" i="34"/>
  <c r="A3355" i="34"/>
  <c r="A3119" i="34"/>
  <c r="A3109" i="34"/>
  <c r="A3117" i="34"/>
  <c r="A3121" i="34"/>
  <c r="A3035" i="34"/>
  <c r="A2895" i="34"/>
  <c r="A3127" i="34"/>
  <c r="A3015" i="34"/>
  <c r="A3019" i="34"/>
  <c r="A3023" i="34"/>
  <c r="A3027" i="34"/>
  <c r="A3031" i="34"/>
  <c r="A3039" i="34"/>
  <c r="A2899" i="34"/>
  <c r="A3106" i="34"/>
  <c r="A2975" i="34"/>
  <c r="A2903" i="34"/>
  <c r="A3111" i="34"/>
  <c r="A3017" i="34"/>
  <c r="A3021" i="34"/>
  <c r="A3025" i="34"/>
  <c r="A3029" i="34"/>
  <c r="A2947" i="34"/>
  <c r="A2842" i="34"/>
  <c r="A2875" i="34"/>
  <c r="A2907" i="34"/>
  <c r="A2977" i="34"/>
  <c r="A3009" i="34"/>
  <c r="A3037" i="34"/>
  <c r="A2955" i="34"/>
  <c r="A2877" i="34"/>
  <c r="A2881" i="34"/>
  <c r="A2885" i="34"/>
  <c r="A2889" i="34"/>
  <c r="A2893" i="34"/>
  <c r="A2897" i="34"/>
  <c r="A2901" i="34"/>
  <c r="A2905" i="34"/>
  <c r="A3056" i="34"/>
  <c r="A3033" i="34"/>
  <c r="A3041" i="34"/>
  <c r="A2883" i="34"/>
  <c r="A2887" i="34"/>
  <c r="A2891" i="34"/>
  <c r="A3072" i="34"/>
  <c r="A2943" i="34"/>
  <c r="A2908" i="34"/>
  <c r="A2951" i="34"/>
  <c r="A2912" i="34"/>
  <c r="A2945" i="34"/>
  <c r="A2959" i="34"/>
  <c r="A2953" i="34"/>
  <c r="A2845" i="34"/>
  <c r="A2849" i="34"/>
  <c r="A3064" i="34"/>
  <c r="A2949" i="34"/>
  <c r="A2957" i="34"/>
  <c r="A2961" i="34"/>
  <c r="A2846" i="34"/>
  <c r="A2850" i="34"/>
  <c r="A2843" i="34"/>
  <c r="A2847" i="34"/>
  <c r="A2851" i="34"/>
  <c r="A2855" i="34"/>
  <c r="A2910" i="34"/>
  <c r="A2841" i="34"/>
  <c r="A2844" i="34"/>
  <c r="A2848" i="34"/>
  <c r="A2852" i="34"/>
  <c r="A2853" i="34"/>
  <c r="A2874" i="34"/>
  <c r="A2857" i="34"/>
  <c r="A2859" i="34"/>
  <c r="A2861" i="34"/>
  <c r="A2863" i="34"/>
  <c r="A2865" i="34"/>
  <c r="A2867" i="34"/>
  <c r="A2869" i="34"/>
  <c r="A2871" i="34"/>
  <c r="A2873" i="34"/>
  <c r="A2878" i="34"/>
  <c r="A2882" i="34"/>
  <c r="A2884" i="34"/>
  <c r="A2886" i="34"/>
  <c r="A2888" i="34"/>
  <c r="A2890" i="34"/>
  <c r="A2892" i="34"/>
  <c r="A2894" i="34"/>
  <c r="A2896" i="34"/>
  <c r="A2900" i="34"/>
  <c r="A2904" i="34"/>
  <c r="A2876" i="34"/>
  <c r="A2854" i="34"/>
  <c r="A2856" i="34"/>
  <c r="A2858" i="34"/>
  <c r="A2860" i="34"/>
  <c r="A2862" i="34"/>
  <c r="A2864" i="34"/>
  <c r="A2866" i="34"/>
  <c r="A2868" i="34"/>
  <c r="A2870" i="34"/>
  <c r="A2872" i="34"/>
  <c r="A2898" i="34"/>
  <c r="A2902" i="34"/>
  <c r="A2906" i="34"/>
  <c r="A2880" i="34"/>
  <c r="A3104" i="34"/>
  <c r="A3098" i="34"/>
  <c r="A2909" i="34"/>
  <c r="A2913" i="34"/>
  <c r="A2929" i="34"/>
  <c r="A2937" i="34"/>
  <c r="A3060" i="34"/>
  <c r="A3068" i="34"/>
  <c r="A2918" i="34"/>
  <c r="A2927" i="34"/>
  <c r="A2935" i="34"/>
  <c r="A3096" i="34"/>
  <c r="A2916" i="34"/>
  <c r="A2925" i="34"/>
  <c r="A2933" i="34"/>
  <c r="A2941" i="34"/>
  <c r="A2911" i="34"/>
  <c r="A2914" i="34"/>
  <c r="A2931" i="34"/>
  <c r="A2939" i="34"/>
  <c r="A2946" i="34"/>
  <c r="A2954" i="34"/>
  <c r="A2963" i="34"/>
  <c r="A2967" i="34"/>
  <c r="A2971" i="34"/>
  <c r="A2920" i="34"/>
  <c r="A2922" i="34"/>
  <c r="A2924" i="34"/>
  <c r="A2926" i="34"/>
  <c r="A2928" i="34"/>
  <c r="A2930" i="34"/>
  <c r="A2932" i="34"/>
  <c r="A2934" i="34"/>
  <c r="A2936" i="34"/>
  <c r="A2938" i="34"/>
  <c r="A2940" i="34"/>
  <c r="A2948" i="34"/>
  <c r="A2956" i="34"/>
  <c r="A2958" i="34"/>
  <c r="A2960" i="34"/>
  <c r="A2964" i="34"/>
  <c r="A2968" i="34"/>
  <c r="A2972" i="34"/>
  <c r="A2950" i="34"/>
  <c r="A2965" i="34"/>
  <c r="A2969" i="34"/>
  <c r="A2973" i="34"/>
  <c r="A2915" i="34"/>
  <c r="A2917" i="34"/>
  <c r="A2919" i="34"/>
  <c r="A2921" i="34"/>
  <c r="A2923" i="34"/>
  <c r="A2942" i="34"/>
  <c r="A2944" i="34"/>
  <c r="A2952" i="34"/>
  <c r="A2962" i="34"/>
  <c r="A2966" i="34"/>
  <c r="A2970" i="34"/>
  <c r="A2974" i="34"/>
  <c r="A3058" i="34"/>
  <c r="A3066" i="34"/>
  <c r="A3074" i="34"/>
  <c r="A3082" i="34"/>
  <c r="A3090" i="34"/>
  <c r="A3102" i="34"/>
  <c r="A3086" i="34"/>
  <c r="A3094" i="34"/>
  <c r="A3054" i="34"/>
  <c r="A3062" i="34"/>
  <c r="A3070" i="34"/>
  <c r="A3076" i="34"/>
  <c r="A3080" i="34"/>
  <c r="A3084" i="34"/>
  <c r="A3092" i="34"/>
  <c r="A3100" i="34"/>
  <c r="A3108" i="34"/>
  <c r="A2980" i="34"/>
  <c r="A2984" i="34"/>
  <c r="A2989" i="34"/>
  <c r="A3052" i="34"/>
  <c r="A2978" i="34"/>
  <c r="A2981" i="34"/>
  <c r="A2985" i="34"/>
  <c r="A2987" i="34"/>
  <c r="A3078" i="34"/>
  <c r="A3088" i="34"/>
  <c r="A2976" i="34"/>
  <c r="A2982" i="34"/>
  <c r="A2986" i="34"/>
  <c r="A2979" i="34"/>
  <c r="A2983" i="34"/>
  <c r="A3008" i="34"/>
  <c r="A3012" i="34"/>
  <c r="A2988" i="34"/>
  <c r="A2990" i="34"/>
  <c r="A2992" i="34"/>
  <c r="A2994" i="34"/>
  <c r="A2996" i="34"/>
  <c r="A2998" i="34"/>
  <c r="A3000" i="34"/>
  <c r="A3002" i="34"/>
  <c r="A3004" i="34"/>
  <c r="A3006" i="34"/>
  <c r="A3016" i="34"/>
  <c r="A3018" i="34"/>
  <c r="A3020" i="34"/>
  <c r="A3022" i="34"/>
  <c r="A3024" i="34"/>
  <c r="A3026" i="34"/>
  <c r="A3028" i="34"/>
  <c r="A3034" i="34"/>
  <c r="A3032" i="34"/>
  <c r="A3040" i="34"/>
  <c r="A2991" i="34"/>
  <c r="A2993" i="34"/>
  <c r="A2995" i="34"/>
  <c r="A2997" i="34"/>
  <c r="A2999" i="34"/>
  <c r="A3001" i="34"/>
  <c r="A3003" i="34"/>
  <c r="A3005" i="34"/>
  <c r="A3007" i="34"/>
  <c r="A3030" i="34"/>
  <c r="A3038" i="34"/>
  <c r="A3010" i="34"/>
  <c r="A3014" i="34"/>
  <c r="A3036" i="34"/>
  <c r="A3042" i="34"/>
  <c r="A3044" i="34"/>
  <c r="A3049" i="34"/>
  <c r="A3053" i="34"/>
  <c r="A3055" i="34"/>
  <c r="A3057" i="34"/>
  <c r="A3059" i="34"/>
  <c r="A3061" i="34"/>
  <c r="A3065" i="34"/>
  <c r="A3069" i="34"/>
  <c r="A3073" i="34"/>
  <c r="A3045" i="34"/>
  <c r="A3047" i="34"/>
  <c r="A3043" i="34"/>
  <c r="A3063" i="34"/>
  <c r="A3067" i="34"/>
  <c r="A3071" i="34"/>
  <c r="A3051" i="34"/>
  <c r="A3085" i="34"/>
  <c r="A3093" i="34"/>
  <c r="A3101" i="34"/>
  <c r="A3087" i="34"/>
  <c r="A3099" i="34"/>
  <c r="A3107" i="34"/>
  <c r="A3077" i="34"/>
  <c r="A3089" i="34"/>
  <c r="A3097" i="34"/>
  <c r="A3105" i="34"/>
  <c r="A3075" i="34"/>
  <c r="A3079" i="34"/>
  <c r="A3081" i="34"/>
  <c r="A3083" i="34"/>
  <c r="A3091" i="34"/>
  <c r="A3095" i="34"/>
  <c r="A3103" i="34"/>
  <c r="A3116" i="34"/>
  <c r="A3124" i="34"/>
  <c r="A3360" i="34"/>
  <c r="A3114" i="34"/>
  <c r="A3122" i="34"/>
  <c r="A3358" i="34"/>
  <c r="A3112" i="34"/>
  <c r="A3120" i="34"/>
  <c r="A3128" i="34"/>
  <c r="A3110" i="34"/>
  <c r="A3118" i="34"/>
  <c r="A3126" i="34"/>
  <c r="A3370" i="34"/>
  <c r="A3362" i="34"/>
  <c r="A3364" i="34"/>
  <c r="A3366" i="34"/>
  <c r="A3368" i="34"/>
  <c r="A3384" i="34"/>
  <c r="A3396" i="34"/>
  <c r="A3386" i="34"/>
  <c r="A3394" i="34"/>
  <c r="A3402" i="34"/>
  <c r="A3374" i="34"/>
  <c r="A3388" i="34"/>
  <c r="A3392" i="34"/>
  <c r="A3400" i="34"/>
  <c r="A3372" i="34"/>
  <c r="A3376" i="34"/>
  <c r="A3378" i="34"/>
  <c r="A3380" i="34"/>
  <c r="A3382" i="34"/>
  <c r="A3390" i="34"/>
  <c r="A3398" i="34"/>
  <c r="C2547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A43" i="55" l="1"/>
  <c r="B44" i="55"/>
  <c r="H837" i="60"/>
  <c r="R178" i="60"/>
  <c r="R179" i="60"/>
  <c r="R180" i="60"/>
  <c r="R181" i="60"/>
  <c r="R182" i="60"/>
  <c r="R183" i="60"/>
  <c r="R184" i="60"/>
  <c r="R185" i="60"/>
  <c r="R186" i="60"/>
  <c r="R187" i="60"/>
  <c r="R188" i="60"/>
  <c r="T160" i="60"/>
  <c r="A44" i="55" l="1"/>
  <c r="B45" i="55"/>
  <c r="R940" i="60"/>
  <c r="R599" i="60"/>
  <c r="K2474" i="34"/>
  <c r="C2474" i="34"/>
  <c r="B2474" i="34" s="1"/>
  <c r="R19" i="60"/>
  <c r="R2474" i="34" l="1"/>
  <c r="V2474" i="34"/>
  <c r="AA2474" i="34"/>
  <c r="P2474" i="34"/>
  <c r="X2474" i="34"/>
  <c r="Q2474" i="34"/>
  <c r="B46" i="55"/>
  <c r="A45" i="55"/>
  <c r="A2474" i="34"/>
  <c r="B47" i="55" l="1"/>
  <c r="A46" i="55"/>
  <c r="K2471" i="34"/>
  <c r="K2472" i="34"/>
  <c r="K2473" i="34"/>
  <c r="K2475" i="34"/>
  <c r="K2476" i="34"/>
  <c r="K2477" i="34"/>
  <c r="K2483" i="34"/>
  <c r="K2484" i="34"/>
  <c r="K2485" i="34"/>
  <c r="K2486" i="34"/>
  <c r="K2487" i="34"/>
  <c r="K2470" i="34"/>
  <c r="T1259" i="60"/>
  <c r="T71" i="60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C60" i="34"/>
  <c r="B60" i="34" s="1"/>
  <c r="C59" i="34"/>
  <c r="B59" i="34" s="1"/>
  <c r="K58" i="34"/>
  <c r="F58" i="34"/>
  <c r="C58" i="34"/>
  <c r="B58" i="34" s="1"/>
  <c r="C57" i="34"/>
  <c r="B57" i="34" s="1"/>
  <c r="C56" i="34"/>
  <c r="B56" i="34" s="1"/>
  <c r="K55" i="34"/>
  <c r="F55" i="34"/>
  <c r="C55" i="34"/>
  <c r="B55" i="34" s="1"/>
  <c r="C54" i="34"/>
  <c r="B54" i="34" s="1"/>
  <c r="C53" i="34"/>
  <c r="B53" i="34" s="1"/>
  <c r="K52" i="34"/>
  <c r="F52" i="34"/>
  <c r="C52" i="34"/>
  <c r="B52" i="34" s="1"/>
  <c r="C51" i="34"/>
  <c r="B51" i="34" s="1"/>
  <c r="C50" i="34"/>
  <c r="B50" i="34" s="1"/>
  <c r="K49" i="34"/>
  <c r="F49" i="34"/>
  <c r="C49" i="34"/>
  <c r="B49" i="34" s="1"/>
  <c r="C48" i="34"/>
  <c r="B48" i="34" s="1"/>
  <c r="C47" i="34"/>
  <c r="B47" i="34" s="1"/>
  <c r="K46" i="34"/>
  <c r="F46" i="34"/>
  <c r="C46" i="34"/>
  <c r="B46" i="34" s="1"/>
  <c r="C45" i="34"/>
  <c r="B45" i="34" s="1"/>
  <c r="C44" i="34"/>
  <c r="B44" i="34" s="1"/>
  <c r="K43" i="34"/>
  <c r="F43" i="34"/>
  <c r="C43" i="34"/>
  <c r="B43" i="34" s="1"/>
  <c r="C42" i="34"/>
  <c r="B42" i="34" s="1"/>
  <c r="C41" i="34"/>
  <c r="B41" i="34" s="1"/>
  <c r="K40" i="34"/>
  <c r="F40" i="34"/>
  <c r="C40" i="34"/>
  <c r="B40" i="34" s="1"/>
  <c r="C39" i="34"/>
  <c r="B39" i="34" s="1"/>
  <c r="C38" i="34"/>
  <c r="B38" i="34" s="1"/>
  <c r="K37" i="34"/>
  <c r="F37" i="34"/>
  <c r="C37" i="34"/>
  <c r="B37" i="34" s="1"/>
  <c r="C36" i="34"/>
  <c r="B36" i="34" s="1"/>
  <c r="C35" i="34"/>
  <c r="B35" i="34" s="1"/>
  <c r="K34" i="34"/>
  <c r="F34" i="34"/>
  <c r="C34" i="34"/>
  <c r="B34" i="34" s="1"/>
  <c r="C33" i="34"/>
  <c r="B33" i="34" s="1"/>
  <c r="C32" i="34"/>
  <c r="B32" i="34" s="1"/>
  <c r="K31" i="34"/>
  <c r="F31" i="34"/>
  <c r="C31" i="34"/>
  <c r="B31" i="34" s="1"/>
  <c r="C30" i="34"/>
  <c r="B30" i="34" s="1"/>
  <c r="C29" i="34"/>
  <c r="B29" i="34" s="1"/>
  <c r="K28" i="34"/>
  <c r="F28" i="34"/>
  <c r="C28" i="34"/>
  <c r="B28" i="34" s="1"/>
  <c r="C27" i="34"/>
  <c r="B27" i="34" s="1"/>
  <c r="C26" i="34"/>
  <c r="B26" i="34" s="1"/>
  <c r="C25" i="34"/>
  <c r="B25" i="34" s="1"/>
  <c r="C24" i="34"/>
  <c r="B24" i="34" s="1"/>
  <c r="C23" i="34"/>
  <c r="B23" i="34" s="1"/>
  <c r="C22" i="34"/>
  <c r="B22" i="34" s="1"/>
  <c r="P31" i="34" l="1"/>
  <c r="X31" i="34"/>
  <c r="Q31" i="34"/>
  <c r="R31" i="34"/>
  <c r="V31" i="34"/>
  <c r="AA31" i="34"/>
  <c r="Y31" i="34"/>
  <c r="Z31" i="34"/>
  <c r="R36" i="34"/>
  <c r="V36" i="34"/>
  <c r="AA36" i="34"/>
  <c r="P36" i="34"/>
  <c r="X36" i="34"/>
  <c r="Q36" i="34"/>
  <c r="R46" i="34"/>
  <c r="V46" i="34"/>
  <c r="P46" i="34"/>
  <c r="X46" i="34"/>
  <c r="Q46" i="34"/>
  <c r="AA46" i="34"/>
  <c r="P23" i="34"/>
  <c r="X23" i="34"/>
  <c r="Q23" i="34"/>
  <c r="R23" i="34"/>
  <c r="V23" i="34"/>
  <c r="AA23" i="34"/>
  <c r="P29" i="34"/>
  <c r="X29" i="34"/>
  <c r="Q29" i="34"/>
  <c r="R29" i="34"/>
  <c r="V29" i="34"/>
  <c r="AA29" i="34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R32" i="34"/>
  <c r="V32" i="34"/>
  <c r="AA32" i="34"/>
  <c r="P32" i="34"/>
  <c r="X32" i="34"/>
  <c r="Q32" i="34"/>
  <c r="Y37" i="34"/>
  <c r="Z37" i="34"/>
  <c r="R40" i="34"/>
  <c r="V40" i="34"/>
  <c r="P40" i="34"/>
  <c r="X40" i="34"/>
  <c r="Q40" i="34"/>
  <c r="AA40" i="34"/>
  <c r="R42" i="34"/>
  <c r="V42" i="34"/>
  <c r="P42" i="34"/>
  <c r="X42" i="34"/>
  <c r="Q42" i="34"/>
  <c r="AA42" i="34"/>
  <c r="R44" i="34"/>
  <c r="V44" i="34"/>
  <c r="P44" i="34"/>
  <c r="X44" i="34"/>
  <c r="Q44" i="34"/>
  <c r="AA44" i="34"/>
  <c r="Y49" i="34"/>
  <c r="Z49" i="34"/>
  <c r="R52" i="34"/>
  <c r="V52" i="34"/>
  <c r="X52" i="34"/>
  <c r="P52" i="34"/>
  <c r="AA52" i="34"/>
  <c r="Q52" i="34"/>
  <c r="R54" i="34"/>
  <c r="V54" i="34"/>
  <c r="P54" i="34"/>
  <c r="Q54" i="34"/>
  <c r="AA54" i="34"/>
  <c r="X54" i="34"/>
  <c r="R56" i="34"/>
  <c r="V56" i="34"/>
  <c r="P56" i="34"/>
  <c r="Q56" i="34"/>
  <c r="AA56" i="34"/>
  <c r="X56" i="34"/>
  <c r="Y61" i="34"/>
  <c r="Z61" i="34"/>
  <c r="P25" i="34"/>
  <c r="X25" i="34"/>
  <c r="Q25" i="34"/>
  <c r="R25" i="34"/>
  <c r="V25" i="34"/>
  <c r="AA25" i="34"/>
  <c r="Z40" i="34"/>
  <c r="Y40" i="34"/>
  <c r="P43" i="34"/>
  <c r="X43" i="34"/>
  <c r="R43" i="34"/>
  <c r="V43" i="34"/>
  <c r="AA43" i="34"/>
  <c r="Q43" i="34"/>
  <c r="P45" i="34"/>
  <c r="X45" i="34"/>
  <c r="R45" i="34"/>
  <c r="V45" i="34"/>
  <c r="AA45" i="34"/>
  <c r="Q45" i="34"/>
  <c r="P47" i="34"/>
  <c r="X47" i="34"/>
  <c r="Q47" i="34"/>
  <c r="R47" i="34"/>
  <c r="V47" i="34"/>
  <c r="AA47" i="34"/>
  <c r="Z52" i="34"/>
  <c r="Y52" i="34"/>
  <c r="P55" i="34"/>
  <c r="X55" i="34"/>
  <c r="Q55" i="34"/>
  <c r="R55" i="34"/>
  <c r="V55" i="34"/>
  <c r="AA55" i="34"/>
  <c r="P57" i="34"/>
  <c r="X57" i="34"/>
  <c r="Q57" i="34"/>
  <c r="R57" i="34"/>
  <c r="V57" i="34"/>
  <c r="AA57" i="34"/>
  <c r="Q59" i="34"/>
  <c r="R59" i="34"/>
  <c r="V59" i="34"/>
  <c r="AA59" i="34"/>
  <c r="P59" i="34"/>
  <c r="X59" i="34"/>
  <c r="P33" i="34"/>
  <c r="X33" i="34"/>
  <c r="Q33" i="34"/>
  <c r="R33" i="34"/>
  <c r="V33" i="34"/>
  <c r="AA33" i="34"/>
  <c r="R26" i="34"/>
  <c r="V26" i="34"/>
  <c r="AA26" i="34"/>
  <c r="P26" i="34"/>
  <c r="X26" i="34"/>
  <c r="Q26" i="34"/>
  <c r="Z43" i="34"/>
  <c r="Y43" i="34"/>
  <c r="R50" i="34"/>
  <c r="V50" i="34"/>
  <c r="X50" i="34"/>
  <c r="P50" i="34"/>
  <c r="Q50" i="34"/>
  <c r="AA50" i="34"/>
  <c r="Y55" i="34"/>
  <c r="Z55" i="34"/>
  <c r="AA58" i="34"/>
  <c r="P58" i="34"/>
  <c r="X58" i="34"/>
  <c r="Q58" i="34"/>
  <c r="R58" i="34"/>
  <c r="V58" i="34"/>
  <c r="AA60" i="34"/>
  <c r="P60" i="34"/>
  <c r="X60" i="34"/>
  <c r="Q60" i="34"/>
  <c r="R60" i="34"/>
  <c r="V60" i="34"/>
  <c r="G14" i="55" a="1"/>
  <c r="G14" i="55" s="1"/>
  <c r="I14" i="55" a="1"/>
  <c r="I14" i="55" s="1"/>
  <c r="Z28" i="34"/>
  <c r="Y28" i="34"/>
  <c r="P35" i="34"/>
  <c r="X35" i="34"/>
  <c r="Q35" i="34"/>
  <c r="R35" i="34"/>
  <c r="V35" i="34"/>
  <c r="AA35" i="34"/>
  <c r="R22" i="34"/>
  <c r="V22" i="34"/>
  <c r="AA22" i="34"/>
  <c r="P22" i="34"/>
  <c r="X22" i="34"/>
  <c r="Q22" i="34"/>
  <c r="R34" i="34"/>
  <c r="V34" i="34"/>
  <c r="AA34" i="34"/>
  <c r="P34" i="34"/>
  <c r="X34" i="34"/>
  <c r="Q34" i="34"/>
  <c r="R38" i="34"/>
  <c r="V38" i="34"/>
  <c r="P38" i="34"/>
  <c r="X38" i="34"/>
  <c r="Q38" i="34"/>
  <c r="AA38" i="34"/>
  <c r="R48" i="34"/>
  <c r="V48" i="34"/>
  <c r="X48" i="34"/>
  <c r="P48" i="34"/>
  <c r="Q48" i="34"/>
  <c r="AA48" i="34"/>
  <c r="P27" i="34"/>
  <c r="X27" i="34"/>
  <c r="Q27" i="34"/>
  <c r="R27" i="34"/>
  <c r="V27" i="34"/>
  <c r="AA27" i="34"/>
  <c r="Z34" i="34"/>
  <c r="Y34" i="34"/>
  <c r="P37" i="34"/>
  <c r="X37" i="34"/>
  <c r="Q37" i="34"/>
  <c r="R37" i="34"/>
  <c r="V37" i="34"/>
  <c r="AA37" i="34"/>
  <c r="P39" i="34"/>
  <c r="X39" i="34"/>
  <c r="R39" i="34"/>
  <c r="V39" i="34"/>
  <c r="AA39" i="34"/>
  <c r="Q39" i="34"/>
  <c r="P41" i="34"/>
  <c r="X41" i="34"/>
  <c r="R41" i="34"/>
  <c r="V41" i="34"/>
  <c r="AA41" i="34"/>
  <c r="Q41" i="34"/>
  <c r="Z46" i="34"/>
  <c r="Y46" i="34"/>
  <c r="P49" i="34"/>
  <c r="X49" i="34"/>
  <c r="Q49" i="34"/>
  <c r="R49" i="34"/>
  <c r="V49" i="34"/>
  <c r="AA49" i="34"/>
  <c r="P51" i="34"/>
  <c r="X51" i="34"/>
  <c r="Q51" i="34"/>
  <c r="R51" i="34"/>
  <c r="V51" i="34"/>
  <c r="AA51" i="34"/>
  <c r="P53" i="34"/>
  <c r="X53" i="34"/>
  <c r="Q53" i="34"/>
  <c r="R53" i="34"/>
  <c r="V53" i="34"/>
  <c r="AA53" i="34"/>
  <c r="Y58" i="34"/>
  <c r="Z58" i="34"/>
  <c r="Q61" i="34"/>
  <c r="R61" i="34"/>
  <c r="V61" i="34"/>
  <c r="AA61" i="34"/>
  <c r="P61" i="34"/>
  <c r="X61" i="34"/>
  <c r="B49" i="55"/>
  <c r="A48" i="55"/>
  <c r="A60" i="34"/>
  <c r="A30" i="34"/>
  <c r="A61" i="34"/>
  <c r="A59" i="34"/>
  <c r="A55" i="34"/>
  <c r="A54" i="34"/>
  <c r="A53" i="34"/>
  <c r="A49" i="34"/>
  <c r="A48" i="34"/>
  <c r="A47" i="34"/>
  <c r="A43" i="34"/>
  <c r="A42" i="34"/>
  <c r="A37" i="34"/>
  <c r="A31" i="34"/>
  <c r="A29" i="34"/>
  <c r="A33" i="34"/>
  <c r="A22" i="34"/>
  <c r="A23" i="34"/>
  <c r="A24" i="34"/>
  <c r="A25" i="34"/>
  <c r="A26" i="34"/>
  <c r="A27" i="34"/>
  <c r="A28" i="34"/>
  <c r="A39" i="34"/>
  <c r="A44" i="34"/>
  <c r="A38" i="34"/>
  <c r="A40" i="34"/>
  <c r="A32" i="34"/>
  <c r="A50" i="34"/>
  <c r="A51" i="34"/>
  <c r="A52" i="34"/>
  <c r="A35" i="34"/>
  <c r="A45" i="34"/>
  <c r="A34" i="34"/>
  <c r="A41" i="34"/>
  <c r="A36" i="34"/>
  <c r="A46" i="34"/>
  <c r="A56" i="34"/>
  <c r="A57" i="34"/>
  <c r="A58" i="34"/>
  <c r="K14" i="55" l="1"/>
  <c r="A49" i="55"/>
  <c r="B50" i="55"/>
  <c r="C2258" i="34"/>
  <c r="B2258" i="34" s="1"/>
  <c r="K2260" i="34"/>
  <c r="K2259" i="34" s="1"/>
  <c r="C2260" i="34"/>
  <c r="B2260" i="34" s="1"/>
  <c r="A7" i="12"/>
  <c r="A8" i="12"/>
  <c r="A9" i="12"/>
  <c r="C2243" i="34"/>
  <c r="B2243" i="34" s="1"/>
  <c r="Q2260" i="34" l="1"/>
  <c r="R2260" i="34"/>
  <c r="V2260" i="34"/>
  <c r="AA2260" i="34"/>
  <c r="P2260" i="34"/>
  <c r="X2260" i="34"/>
  <c r="Q2258" i="34"/>
  <c r="R2258" i="34"/>
  <c r="V2258" i="34"/>
  <c r="AA2258" i="34"/>
  <c r="P2258" i="34"/>
  <c r="X2258" i="34"/>
  <c r="AA2243" i="34"/>
  <c r="P2243" i="34"/>
  <c r="X2243" i="34"/>
  <c r="Q2243" i="34"/>
  <c r="R2243" i="34"/>
  <c r="V2243" i="34"/>
  <c r="A50" i="55"/>
  <c r="B51" i="55"/>
  <c r="A2258" i="34"/>
  <c r="A2260" i="34"/>
  <c r="A2243" i="34"/>
  <c r="R925" i="60"/>
  <c r="R926" i="60"/>
  <c r="R927" i="60"/>
  <c r="R928" i="60"/>
  <c r="R558" i="60"/>
  <c r="R559" i="60"/>
  <c r="R560" i="60"/>
  <c r="R562" i="60"/>
  <c r="R563" i="60"/>
  <c r="R564" i="60"/>
  <c r="R565" i="60"/>
  <c r="R566" i="60"/>
  <c r="R567" i="60"/>
  <c r="R568" i="60"/>
  <c r="R569" i="60"/>
  <c r="R570" i="60"/>
  <c r="R571" i="60"/>
  <c r="R572" i="60"/>
  <c r="T171" i="60"/>
  <c r="T172" i="60"/>
  <c r="T173" i="60"/>
  <c r="T174" i="60"/>
  <c r="T175" i="60"/>
  <c r="T176" i="60"/>
  <c r="T177" i="60"/>
  <c r="T178" i="60"/>
  <c r="T179" i="60"/>
  <c r="T180" i="60"/>
  <c r="T181" i="60"/>
  <c r="T182" i="60"/>
  <c r="T183" i="60"/>
  <c r="T184" i="60"/>
  <c r="T185" i="60"/>
  <c r="T186" i="60"/>
  <c r="T187" i="60"/>
  <c r="T188" i="60"/>
  <c r="T189" i="60"/>
  <c r="T190" i="60"/>
  <c r="T191" i="60"/>
  <c r="T192" i="60"/>
  <c r="T193" i="60"/>
  <c r="T194" i="60"/>
  <c r="T195" i="60"/>
  <c r="T196" i="60"/>
  <c r="T197" i="60"/>
  <c r="T198" i="60"/>
  <c r="T199" i="60"/>
  <c r="T200" i="60"/>
  <c r="T201" i="60"/>
  <c r="T202" i="60"/>
  <c r="T203" i="60"/>
  <c r="T204" i="60"/>
  <c r="T205" i="60"/>
  <c r="T206" i="60"/>
  <c r="T207" i="60"/>
  <c r="T208" i="60"/>
  <c r="T209" i="60"/>
  <c r="T210" i="60"/>
  <c r="T211" i="60"/>
  <c r="T212" i="60"/>
  <c r="T213" i="60"/>
  <c r="T214" i="60"/>
  <c r="T215" i="60"/>
  <c r="T216" i="60"/>
  <c r="T217" i="60"/>
  <c r="T218" i="60"/>
  <c r="T219" i="60"/>
  <c r="T220" i="60"/>
  <c r="T221" i="60"/>
  <c r="T222" i="60"/>
  <c r="T223" i="60"/>
  <c r="T224" i="60"/>
  <c r="T225" i="60"/>
  <c r="T226" i="60"/>
  <c r="T227" i="60"/>
  <c r="T228" i="60"/>
  <c r="T229" i="60"/>
  <c r="T230" i="60"/>
  <c r="T231" i="60"/>
  <c r="T232" i="60"/>
  <c r="T233" i="60"/>
  <c r="T234" i="60"/>
  <c r="T235" i="60"/>
  <c r="T236" i="60"/>
  <c r="T237" i="60"/>
  <c r="T238" i="60"/>
  <c r="T239" i="60"/>
  <c r="T240" i="60"/>
  <c r="T241" i="60"/>
  <c r="T242" i="60"/>
  <c r="T243" i="60"/>
  <c r="T244" i="60"/>
  <c r="T245" i="60"/>
  <c r="T246" i="60"/>
  <c r="T247" i="60"/>
  <c r="T248" i="60"/>
  <c r="T249" i="60"/>
  <c r="T250" i="60"/>
  <c r="T251" i="60"/>
  <c r="T252" i="60"/>
  <c r="T253" i="60"/>
  <c r="T254" i="60"/>
  <c r="T255" i="60"/>
  <c r="T256" i="60"/>
  <c r="T257" i="60"/>
  <c r="T258" i="60"/>
  <c r="T259" i="60"/>
  <c r="T260" i="60"/>
  <c r="T261" i="60"/>
  <c r="T262" i="60"/>
  <c r="T263" i="60"/>
  <c r="T264" i="60"/>
  <c r="T265" i="60"/>
  <c r="T266" i="60"/>
  <c r="T267" i="60"/>
  <c r="T268" i="60"/>
  <c r="T269" i="60"/>
  <c r="T270" i="60"/>
  <c r="T271" i="60"/>
  <c r="T272" i="60"/>
  <c r="T273" i="60"/>
  <c r="T274" i="60"/>
  <c r="T275" i="60"/>
  <c r="T276" i="60"/>
  <c r="T277" i="60"/>
  <c r="T278" i="60"/>
  <c r="T279" i="60"/>
  <c r="T280" i="60"/>
  <c r="T281" i="60"/>
  <c r="T282" i="60"/>
  <c r="T283" i="60"/>
  <c r="T284" i="60"/>
  <c r="T285" i="60"/>
  <c r="T286" i="60"/>
  <c r="T287" i="60"/>
  <c r="T288" i="60"/>
  <c r="T289" i="60"/>
  <c r="T290" i="60"/>
  <c r="T291" i="60"/>
  <c r="T292" i="60"/>
  <c r="T293" i="60"/>
  <c r="T294" i="60"/>
  <c r="T295" i="60"/>
  <c r="T296" i="60"/>
  <c r="T297" i="60"/>
  <c r="T298" i="60"/>
  <c r="T299" i="60"/>
  <c r="T300" i="60"/>
  <c r="T301" i="60"/>
  <c r="T302" i="60"/>
  <c r="T303" i="60"/>
  <c r="T304" i="60"/>
  <c r="T305" i="60"/>
  <c r="T306" i="60"/>
  <c r="T307" i="60"/>
  <c r="T308" i="60"/>
  <c r="T309" i="60"/>
  <c r="T310" i="60"/>
  <c r="T311" i="60"/>
  <c r="T312" i="60"/>
  <c r="T313" i="60"/>
  <c r="T314" i="60"/>
  <c r="T315" i="60"/>
  <c r="T316" i="60"/>
  <c r="T317" i="60"/>
  <c r="T318" i="60"/>
  <c r="T319" i="60"/>
  <c r="T320" i="60"/>
  <c r="T321" i="60"/>
  <c r="T322" i="60"/>
  <c r="T323" i="60"/>
  <c r="T324" i="60"/>
  <c r="T325" i="60"/>
  <c r="T326" i="60"/>
  <c r="T327" i="60"/>
  <c r="T328" i="60"/>
  <c r="T329" i="60"/>
  <c r="T330" i="60"/>
  <c r="T331" i="60"/>
  <c r="T332" i="60"/>
  <c r="T333" i="60"/>
  <c r="T334" i="60"/>
  <c r="T335" i="60"/>
  <c r="T336" i="60"/>
  <c r="T337" i="60"/>
  <c r="T338" i="60"/>
  <c r="T339" i="60"/>
  <c r="T340" i="60"/>
  <c r="T341" i="60"/>
  <c r="T342" i="60"/>
  <c r="T343" i="60"/>
  <c r="T344" i="60"/>
  <c r="T345" i="60"/>
  <c r="T346" i="60"/>
  <c r="T347" i="60"/>
  <c r="T348" i="60"/>
  <c r="T349" i="60"/>
  <c r="T350" i="60"/>
  <c r="T351" i="60"/>
  <c r="T352" i="60"/>
  <c r="T353" i="60"/>
  <c r="T354" i="60"/>
  <c r="T355" i="60"/>
  <c r="T356" i="60"/>
  <c r="T357" i="60"/>
  <c r="T358" i="60"/>
  <c r="T359" i="60"/>
  <c r="T360" i="60"/>
  <c r="T361" i="60"/>
  <c r="T362" i="60"/>
  <c r="T363" i="60"/>
  <c r="T364" i="60"/>
  <c r="T365" i="60"/>
  <c r="T366" i="60"/>
  <c r="T367" i="60"/>
  <c r="T368" i="60"/>
  <c r="T369" i="60"/>
  <c r="T370" i="60"/>
  <c r="T371" i="60"/>
  <c r="T372" i="60"/>
  <c r="T373" i="60"/>
  <c r="T374" i="60"/>
  <c r="T375" i="60"/>
  <c r="T376" i="60"/>
  <c r="T377" i="60"/>
  <c r="T378" i="60"/>
  <c r="T379" i="60"/>
  <c r="T380" i="60"/>
  <c r="T381" i="60"/>
  <c r="T382" i="60"/>
  <c r="T383" i="60"/>
  <c r="T384" i="60"/>
  <c r="T385" i="60"/>
  <c r="T386" i="60"/>
  <c r="T387" i="60"/>
  <c r="T388" i="60"/>
  <c r="T389" i="60"/>
  <c r="T390" i="60"/>
  <c r="T391" i="60"/>
  <c r="T392" i="60"/>
  <c r="T393" i="60"/>
  <c r="T394" i="60"/>
  <c r="T395" i="60"/>
  <c r="T396" i="60"/>
  <c r="T397" i="60"/>
  <c r="T398" i="60"/>
  <c r="T399" i="60"/>
  <c r="T400" i="60"/>
  <c r="T401" i="60"/>
  <c r="T402" i="60"/>
  <c r="T403" i="60"/>
  <c r="T404" i="60"/>
  <c r="T405" i="60"/>
  <c r="T406" i="60"/>
  <c r="T407" i="60"/>
  <c r="T408" i="60"/>
  <c r="T409" i="60"/>
  <c r="T410" i="60"/>
  <c r="T411" i="60"/>
  <c r="T412" i="60"/>
  <c r="T413" i="60"/>
  <c r="T414" i="60"/>
  <c r="T415" i="60"/>
  <c r="T416" i="60"/>
  <c r="T417" i="60"/>
  <c r="T418" i="60"/>
  <c r="T419" i="60"/>
  <c r="T420" i="60"/>
  <c r="T421" i="60"/>
  <c r="T422" i="60"/>
  <c r="T423" i="60"/>
  <c r="T424" i="60"/>
  <c r="T425" i="60"/>
  <c r="T426" i="60"/>
  <c r="T427" i="60"/>
  <c r="T428" i="60"/>
  <c r="T429" i="60"/>
  <c r="T430" i="60"/>
  <c r="T431" i="60"/>
  <c r="T432" i="60"/>
  <c r="T433" i="60"/>
  <c r="T434" i="60"/>
  <c r="T435" i="60"/>
  <c r="T436" i="60"/>
  <c r="T437" i="60"/>
  <c r="T438" i="60"/>
  <c r="T439" i="60"/>
  <c r="T440" i="60"/>
  <c r="T441" i="60"/>
  <c r="T442" i="60"/>
  <c r="T443" i="60"/>
  <c r="T444" i="60"/>
  <c r="T445" i="60"/>
  <c r="T446" i="60"/>
  <c r="T447" i="60"/>
  <c r="T448" i="60"/>
  <c r="T449" i="60"/>
  <c r="T450" i="60"/>
  <c r="T451" i="60"/>
  <c r="T452" i="60"/>
  <c r="T453" i="60"/>
  <c r="T454" i="60"/>
  <c r="T455" i="60"/>
  <c r="T456" i="60"/>
  <c r="T457" i="60"/>
  <c r="T458" i="60"/>
  <c r="T459" i="60"/>
  <c r="T460" i="60"/>
  <c r="T461" i="60"/>
  <c r="T462" i="60"/>
  <c r="T463" i="60"/>
  <c r="T464" i="60"/>
  <c r="T465" i="60"/>
  <c r="T466" i="60"/>
  <c r="T467" i="60"/>
  <c r="T468" i="60"/>
  <c r="T469" i="60"/>
  <c r="T470" i="60"/>
  <c r="T471" i="60"/>
  <c r="T472" i="60"/>
  <c r="T473" i="60"/>
  <c r="T474" i="60"/>
  <c r="T475" i="60"/>
  <c r="T476" i="60"/>
  <c r="T477" i="60"/>
  <c r="T478" i="60"/>
  <c r="T479" i="60"/>
  <c r="T480" i="60"/>
  <c r="T481" i="60"/>
  <c r="T482" i="60"/>
  <c r="T483" i="60"/>
  <c r="T484" i="60"/>
  <c r="T485" i="60"/>
  <c r="T486" i="60"/>
  <c r="T487" i="60"/>
  <c r="T488" i="60"/>
  <c r="T489" i="60"/>
  <c r="T490" i="60"/>
  <c r="T491" i="60"/>
  <c r="T492" i="60"/>
  <c r="T493" i="60"/>
  <c r="T494" i="60"/>
  <c r="T495" i="60"/>
  <c r="T496" i="60"/>
  <c r="T497" i="60"/>
  <c r="T498" i="60"/>
  <c r="T499" i="60"/>
  <c r="T500" i="60"/>
  <c r="T501" i="60"/>
  <c r="T502" i="60"/>
  <c r="T503" i="60"/>
  <c r="T504" i="60"/>
  <c r="T505" i="60"/>
  <c r="T506" i="60"/>
  <c r="T507" i="60"/>
  <c r="T508" i="60"/>
  <c r="T509" i="60"/>
  <c r="T510" i="60"/>
  <c r="T511" i="60"/>
  <c r="T512" i="60"/>
  <c r="T513" i="60"/>
  <c r="T514" i="60"/>
  <c r="T515" i="60"/>
  <c r="T516" i="60"/>
  <c r="T517" i="60"/>
  <c r="T518" i="60"/>
  <c r="T519" i="60"/>
  <c r="T520" i="60"/>
  <c r="T521" i="60"/>
  <c r="T522" i="60"/>
  <c r="T523" i="60"/>
  <c r="T524" i="60"/>
  <c r="T525" i="60"/>
  <c r="T526" i="60"/>
  <c r="T527" i="60"/>
  <c r="T528" i="60"/>
  <c r="T529" i="60"/>
  <c r="T530" i="60"/>
  <c r="T531" i="60"/>
  <c r="T532" i="60"/>
  <c r="T533" i="60"/>
  <c r="T534" i="60"/>
  <c r="T535" i="60"/>
  <c r="T536" i="60"/>
  <c r="T537" i="60"/>
  <c r="T538" i="60"/>
  <c r="T539" i="60"/>
  <c r="T540" i="60"/>
  <c r="T170" i="60"/>
  <c r="B52" i="55" l="1"/>
  <c r="A51" i="55"/>
  <c r="A10" i="12"/>
  <c r="A11" i="12"/>
  <c r="A12" i="12"/>
  <c r="A13" i="12"/>
  <c r="A14" i="12"/>
  <c r="C2068" i="34"/>
  <c r="B2068" i="34" s="1"/>
  <c r="Q2068" i="34" l="1"/>
  <c r="R2068" i="34"/>
  <c r="V2068" i="34"/>
  <c r="AA2068" i="34"/>
  <c r="P2068" i="34"/>
  <c r="X2068" i="34"/>
  <c r="A52" i="55"/>
  <c r="B53" i="55"/>
  <c r="A2068" i="34"/>
  <c r="T889" i="60"/>
  <c r="T890" i="60"/>
  <c r="T891" i="60"/>
  <c r="T892" i="60"/>
  <c r="T893" i="60"/>
  <c r="T894" i="60"/>
  <c r="T895" i="60"/>
  <c r="T896" i="60"/>
  <c r="T897" i="60"/>
  <c r="T898" i="60"/>
  <c r="T899" i="60"/>
  <c r="T900" i="60"/>
  <c r="T901" i="60"/>
  <c r="T902" i="60"/>
  <c r="T903" i="60"/>
  <c r="T904" i="60"/>
  <c r="T905" i="60"/>
  <c r="T906" i="60"/>
  <c r="T907" i="60"/>
  <c r="T908" i="60"/>
  <c r="T909" i="60"/>
  <c r="T910" i="60"/>
  <c r="T911" i="60"/>
  <c r="T912" i="60"/>
  <c r="T913" i="60"/>
  <c r="T914" i="60"/>
  <c r="T915" i="60"/>
  <c r="T916" i="60"/>
  <c r="T917" i="60"/>
  <c r="T918" i="60"/>
  <c r="T919" i="60"/>
  <c r="T920" i="60"/>
  <c r="T921" i="60"/>
  <c r="T922" i="60"/>
  <c r="T923" i="60"/>
  <c r="T924" i="60"/>
  <c r="T925" i="60"/>
  <c r="T926" i="60"/>
  <c r="T927" i="60"/>
  <c r="T928" i="60"/>
  <c r="T929" i="60"/>
  <c r="T930" i="60"/>
  <c r="T931" i="60"/>
  <c r="T932" i="60"/>
  <c r="T933" i="60"/>
  <c r="T934" i="60"/>
  <c r="T935" i="60"/>
  <c r="T936" i="60"/>
  <c r="T937" i="60"/>
  <c r="T938" i="60"/>
  <c r="T939" i="60"/>
  <c r="T940" i="60"/>
  <c r="T941" i="60"/>
  <c r="T942" i="60"/>
  <c r="T943" i="60"/>
  <c r="T944" i="60"/>
  <c r="T945" i="60"/>
  <c r="T946" i="60"/>
  <c r="T947" i="60"/>
  <c r="T948" i="60"/>
  <c r="T949" i="60"/>
  <c r="T950" i="60"/>
  <c r="T951" i="60"/>
  <c r="T952" i="60"/>
  <c r="T953" i="60"/>
  <c r="T954" i="60"/>
  <c r="T955" i="60"/>
  <c r="T956" i="60"/>
  <c r="T957" i="60"/>
  <c r="T958" i="60"/>
  <c r="T959" i="60"/>
  <c r="T960" i="60"/>
  <c r="T961" i="60"/>
  <c r="T962" i="60"/>
  <c r="T963" i="60"/>
  <c r="T964" i="60"/>
  <c r="T965" i="60"/>
  <c r="T966" i="60"/>
  <c r="T967" i="60"/>
  <c r="T968" i="60"/>
  <c r="T969" i="60"/>
  <c r="T970" i="60"/>
  <c r="T971" i="60"/>
  <c r="T972" i="60"/>
  <c r="T973" i="60"/>
  <c r="T974" i="60"/>
  <c r="T975" i="60"/>
  <c r="T976" i="60"/>
  <c r="T977" i="60"/>
  <c r="T978" i="60"/>
  <c r="T979" i="60"/>
  <c r="T980" i="60"/>
  <c r="T981" i="60"/>
  <c r="T982" i="60"/>
  <c r="T983" i="60"/>
  <c r="T984" i="60"/>
  <c r="T985" i="60"/>
  <c r="T986" i="60"/>
  <c r="T987" i="60"/>
  <c r="T988" i="60"/>
  <c r="T989" i="60"/>
  <c r="T990" i="60"/>
  <c r="T991" i="60"/>
  <c r="T992" i="60"/>
  <c r="T993" i="60"/>
  <c r="T994" i="60"/>
  <c r="T995" i="60"/>
  <c r="T996" i="60"/>
  <c r="T997" i="60"/>
  <c r="T998" i="60"/>
  <c r="T999" i="60"/>
  <c r="T1000" i="60"/>
  <c r="T1001" i="60"/>
  <c r="T1002" i="60"/>
  <c r="T1003" i="60"/>
  <c r="T1004" i="60"/>
  <c r="T1005" i="60"/>
  <c r="T1006" i="60"/>
  <c r="T1007" i="60"/>
  <c r="T1008" i="60"/>
  <c r="T1009" i="60"/>
  <c r="T1010" i="60"/>
  <c r="T1011" i="60"/>
  <c r="T1012" i="60"/>
  <c r="T1013" i="60"/>
  <c r="T1014" i="60"/>
  <c r="T1015" i="60"/>
  <c r="T1016" i="60"/>
  <c r="T1017" i="60"/>
  <c r="T1018" i="60"/>
  <c r="T1019" i="60"/>
  <c r="T1020" i="60"/>
  <c r="T1021" i="60"/>
  <c r="T1022" i="60"/>
  <c r="T1023" i="60"/>
  <c r="T1024" i="60"/>
  <c r="T1025" i="60"/>
  <c r="T1026" i="60"/>
  <c r="T1027" i="60"/>
  <c r="T1028" i="60"/>
  <c r="T1029" i="60"/>
  <c r="T1030" i="60"/>
  <c r="T1031" i="60"/>
  <c r="T1032" i="60"/>
  <c r="T1033" i="60"/>
  <c r="T1034" i="60"/>
  <c r="T1035" i="60"/>
  <c r="T1036" i="60"/>
  <c r="T1037" i="60"/>
  <c r="T1038" i="60"/>
  <c r="T1039" i="60"/>
  <c r="T1040" i="60"/>
  <c r="T1041" i="60"/>
  <c r="T1042" i="60"/>
  <c r="T1043" i="60"/>
  <c r="T1044" i="60"/>
  <c r="T1045" i="60"/>
  <c r="T1046" i="60"/>
  <c r="T1047" i="60"/>
  <c r="T1048" i="60"/>
  <c r="T1049" i="60"/>
  <c r="T1050" i="60"/>
  <c r="T1051" i="60"/>
  <c r="T1052" i="60"/>
  <c r="T1053" i="60"/>
  <c r="T1054" i="60"/>
  <c r="T1055" i="60"/>
  <c r="T1056" i="60"/>
  <c r="T1057" i="60"/>
  <c r="T1058" i="60"/>
  <c r="T1059" i="60"/>
  <c r="T1060" i="60"/>
  <c r="T1061" i="60"/>
  <c r="T1062" i="60"/>
  <c r="T1063" i="60"/>
  <c r="T1064" i="60"/>
  <c r="T1065" i="60"/>
  <c r="T1066" i="60"/>
  <c r="T1067" i="60"/>
  <c r="T1068" i="60"/>
  <c r="T1069" i="60"/>
  <c r="T1070" i="60"/>
  <c r="T1071" i="60"/>
  <c r="T1072" i="60"/>
  <c r="T1073" i="60"/>
  <c r="T1074" i="60"/>
  <c r="T1075" i="60"/>
  <c r="T1076" i="60"/>
  <c r="T1077" i="60"/>
  <c r="T1078" i="60"/>
  <c r="T1079" i="60"/>
  <c r="T1080" i="60"/>
  <c r="T1081" i="60"/>
  <c r="T1082" i="60"/>
  <c r="T1083" i="60"/>
  <c r="T1084" i="60"/>
  <c r="T1085" i="60"/>
  <c r="T1086" i="60"/>
  <c r="T1087" i="60"/>
  <c r="T1088" i="60"/>
  <c r="T1089" i="60"/>
  <c r="T1090" i="60"/>
  <c r="T1091" i="60"/>
  <c r="T1092" i="60"/>
  <c r="T1093" i="60"/>
  <c r="T1094" i="60"/>
  <c r="T1095" i="60"/>
  <c r="T1096" i="60"/>
  <c r="T1097" i="60"/>
  <c r="T1098" i="60"/>
  <c r="T1099" i="60"/>
  <c r="T1100" i="60"/>
  <c r="T1101" i="60"/>
  <c r="T1102" i="60"/>
  <c r="T1103" i="60"/>
  <c r="T1104" i="60"/>
  <c r="T1105" i="60"/>
  <c r="T1106" i="60"/>
  <c r="T1107" i="60"/>
  <c r="T1108" i="60"/>
  <c r="T1109" i="60"/>
  <c r="T1110" i="60"/>
  <c r="T1111" i="60"/>
  <c r="T1112" i="60"/>
  <c r="T1113" i="60"/>
  <c r="T1114" i="60"/>
  <c r="T1115" i="60"/>
  <c r="T1116" i="60"/>
  <c r="T1117" i="60"/>
  <c r="T1118" i="60"/>
  <c r="T1119" i="60"/>
  <c r="T1120" i="60"/>
  <c r="T1121" i="60"/>
  <c r="T1122" i="60"/>
  <c r="T1123" i="60"/>
  <c r="T1124" i="60"/>
  <c r="T1125" i="60"/>
  <c r="T1126" i="60"/>
  <c r="T1127" i="60"/>
  <c r="T1128" i="60"/>
  <c r="T1129" i="60"/>
  <c r="T1130" i="60"/>
  <c r="T1131" i="60"/>
  <c r="T1132" i="60"/>
  <c r="T1133" i="60"/>
  <c r="T1134" i="60"/>
  <c r="T1135" i="60"/>
  <c r="T1136" i="60"/>
  <c r="T1137" i="60"/>
  <c r="T1138" i="60"/>
  <c r="T1139" i="60"/>
  <c r="T1140" i="60"/>
  <c r="T1141" i="60"/>
  <c r="T1142" i="60"/>
  <c r="T1143" i="60"/>
  <c r="T1144" i="60"/>
  <c r="T1145" i="60"/>
  <c r="T1146" i="60"/>
  <c r="T1147" i="60"/>
  <c r="T1148" i="60"/>
  <c r="T1149" i="60"/>
  <c r="T1150" i="60"/>
  <c r="T1151" i="60"/>
  <c r="T1152" i="60"/>
  <c r="T1153" i="60"/>
  <c r="T1154" i="60"/>
  <c r="T1155" i="60"/>
  <c r="T1156" i="60"/>
  <c r="T1157" i="60"/>
  <c r="T1158" i="60"/>
  <c r="T1159" i="60"/>
  <c r="T1160" i="60"/>
  <c r="T1161" i="60"/>
  <c r="T1162" i="60"/>
  <c r="T1163" i="60"/>
  <c r="T1164" i="60"/>
  <c r="T1165" i="60"/>
  <c r="T1166" i="60"/>
  <c r="T1167" i="60"/>
  <c r="T1168" i="60"/>
  <c r="T1169" i="60"/>
  <c r="T1170" i="60"/>
  <c r="T1171" i="60"/>
  <c r="T1172" i="60"/>
  <c r="T1173" i="60"/>
  <c r="T1174" i="60"/>
  <c r="T1175" i="60"/>
  <c r="T1176" i="60"/>
  <c r="T1177" i="60"/>
  <c r="T1178" i="60"/>
  <c r="T1179" i="60"/>
  <c r="T1180" i="60"/>
  <c r="T1181" i="60"/>
  <c r="T1182" i="60"/>
  <c r="T1183" i="60"/>
  <c r="T1184" i="60"/>
  <c r="T1185" i="60"/>
  <c r="T1186" i="60"/>
  <c r="T1187" i="60"/>
  <c r="T1188" i="60"/>
  <c r="T1189" i="60"/>
  <c r="T1190" i="60"/>
  <c r="T1191" i="60"/>
  <c r="T1192" i="60"/>
  <c r="T1193" i="60"/>
  <c r="T1194" i="60"/>
  <c r="T1195" i="60"/>
  <c r="T1196" i="60"/>
  <c r="T1197" i="60"/>
  <c r="T1198" i="60"/>
  <c r="T1199" i="60"/>
  <c r="T1200" i="60"/>
  <c r="T1201" i="60"/>
  <c r="T1202" i="60"/>
  <c r="T1203" i="60"/>
  <c r="T1204" i="60"/>
  <c r="T1205" i="60"/>
  <c r="T1206" i="60"/>
  <c r="T1207" i="60"/>
  <c r="T1208" i="60"/>
  <c r="T1209" i="60"/>
  <c r="T1210" i="60"/>
  <c r="T1211" i="60"/>
  <c r="T1212" i="60"/>
  <c r="T1213" i="60"/>
  <c r="T1214" i="60"/>
  <c r="T1215" i="60"/>
  <c r="T1216" i="60"/>
  <c r="T1217" i="60"/>
  <c r="T1218" i="60"/>
  <c r="T1219" i="60"/>
  <c r="T1220" i="60"/>
  <c r="T1221" i="60"/>
  <c r="T1222" i="60"/>
  <c r="T1223" i="60"/>
  <c r="T1224" i="60"/>
  <c r="T1225" i="60"/>
  <c r="T1226" i="60"/>
  <c r="T1227" i="60"/>
  <c r="T1228" i="60"/>
  <c r="T1229" i="60"/>
  <c r="T1230" i="60"/>
  <c r="T1231" i="60"/>
  <c r="T1232" i="60"/>
  <c r="T1233" i="60"/>
  <c r="T1234" i="60"/>
  <c r="T1235" i="60"/>
  <c r="T1236" i="60"/>
  <c r="T1237" i="60"/>
  <c r="T1238" i="60"/>
  <c r="T1239" i="60"/>
  <c r="T1240" i="60"/>
  <c r="T1241" i="60"/>
  <c r="T1242" i="60"/>
  <c r="T1243" i="60"/>
  <c r="T1244" i="60"/>
  <c r="T1245" i="60"/>
  <c r="T1246" i="60"/>
  <c r="T1247" i="60"/>
  <c r="T1248" i="60"/>
  <c r="T1249" i="60"/>
  <c r="T1250" i="60"/>
  <c r="T1251" i="60"/>
  <c r="T1252" i="60"/>
  <c r="T1253" i="60"/>
  <c r="T1254" i="60"/>
  <c r="T1255" i="60"/>
  <c r="T1256" i="60"/>
  <c r="T1257" i="60"/>
  <c r="T1258" i="60"/>
  <c r="T888" i="60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T671" i="60"/>
  <c r="H671" i="60"/>
  <c r="J671" i="60" s="1"/>
  <c r="T670" i="60"/>
  <c r="H670" i="60"/>
  <c r="J670" i="60" s="1"/>
  <c r="T675" i="60"/>
  <c r="H675" i="60"/>
  <c r="J675" i="60" s="1"/>
  <c r="T674" i="60"/>
  <c r="H674" i="60"/>
  <c r="J674" i="60" s="1"/>
  <c r="T673" i="60"/>
  <c r="H673" i="60"/>
  <c r="J673" i="60" s="1"/>
  <c r="T672" i="60"/>
  <c r="H672" i="60"/>
  <c r="T677" i="60"/>
  <c r="H677" i="60"/>
  <c r="J677" i="60" s="1"/>
  <c r="T676" i="60"/>
  <c r="H676" i="60"/>
  <c r="J676" i="60" s="1"/>
  <c r="T679" i="60"/>
  <c r="H679" i="60"/>
  <c r="J679" i="60" s="1"/>
  <c r="T678" i="60"/>
  <c r="H678" i="60"/>
  <c r="J678" i="60" s="1"/>
  <c r="AD923" i="34"/>
  <c r="AC923" i="34"/>
  <c r="K923" i="34"/>
  <c r="C923" i="34"/>
  <c r="B923" i="34" s="1"/>
  <c r="AD922" i="34"/>
  <c r="AC922" i="34"/>
  <c r="K922" i="34"/>
  <c r="C922" i="34"/>
  <c r="B922" i="34" s="1"/>
  <c r="AD921" i="34"/>
  <c r="AC921" i="34"/>
  <c r="K921" i="34"/>
  <c r="C921" i="34"/>
  <c r="B921" i="34" s="1"/>
  <c r="AD920" i="34"/>
  <c r="AC920" i="34"/>
  <c r="K920" i="34"/>
  <c r="C920" i="34"/>
  <c r="B920" i="34" s="1"/>
  <c r="AD919" i="34"/>
  <c r="AC919" i="34"/>
  <c r="K919" i="34"/>
  <c r="C919" i="34"/>
  <c r="B919" i="34" s="1"/>
  <c r="AD918" i="34"/>
  <c r="AC918" i="34"/>
  <c r="K918" i="34"/>
  <c r="C918" i="34"/>
  <c r="B918" i="34" s="1"/>
  <c r="AD917" i="34"/>
  <c r="AC917" i="34"/>
  <c r="K917" i="34"/>
  <c r="C917" i="34"/>
  <c r="B917" i="34" s="1"/>
  <c r="AD916" i="34"/>
  <c r="AC916" i="34"/>
  <c r="K916" i="34"/>
  <c r="C916" i="34"/>
  <c r="B916" i="34" s="1"/>
  <c r="AD915" i="34"/>
  <c r="AC915" i="34"/>
  <c r="K915" i="34"/>
  <c r="C915" i="34"/>
  <c r="B915" i="34" s="1"/>
  <c r="AD914" i="34"/>
  <c r="AC914" i="34"/>
  <c r="K914" i="34"/>
  <c r="C914" i="34"/>
  <c r="B914" i="34" s="1"/>
  <c r="AD754" i="34"/>
  <c r="AC754" i="34"/>
  <c r="K754" i="34"/>
  <c r="C754" i="34"/>
  <c r="B754" i="34" s="1"/>
  <c r="AD753" i="34"/>
  <c r="AC753" i="34"/>
  <c r="K753" i="34"/>
  <c r="C753" i="34"/>
  <c r="B753" i="34" s="1"/>
  <c r="AD752" i="34"/>
  <c r="AC752" i="34"/>
  <c r="K752" i="34"/>
  <c r="C752" i="34"/>
  <c r="B752" i="34" s="1"/>
  <c r="AD751" i="34"/>
  <c r="AC751" i="34"/>
  <c r="K751" i="34"/>
  <c r="C751" i="34"/>
  <c r="B751" i="34" s="1"/>
  <c r="AD750" i="34"/>
  <c r="AC750" i="34"/>
  <c r="K750" i="34"/>
  <c r="C750" i="34"/>
  <c r="B750" i="34" s="1"/>
  <c r="AD749" i="34"/>
  <c r="AC749" i="34"/>
  <c r="K749" i="34"/>
  <c r="C749" i="34"/>
  <c r="B749" i="34" s="1"/>
  <c r="AD748" i="34"/>
  <c r="AC748" i="34"/>
  <c r="K748" i="34"/>
  <c r="C748" i="34"/>
  <c r="B748" i="34" s="1"/>
  <c r="AD747" i="34"/>
  <c r="AC747" i="34"/>
  <c r="K747" i="34"/>
  <c r="C747" i="34"/>
  <c r="B747" i="34" s="1"/>
  <c r="AD746" i="34"/>
  <c r="AC746" i="34"/>
  <c r="K746" i="34"/>
  <c r="C746" i="34"/>
  <c r="B746" i="34" s="1"/>
  <c r="AD745" i="34"/>
  <c r="AC745" i="34"/>
  <c r="K745" i="34"/>
  <c r="C745" i="34"/>
  <c r="B745" i="34" s="1"/>
  <c r="P745" i="34" l="1"/>
  <c r="X745" i="34"/>
  <c r="R745" i="34"/>
  <c r="V745" i="34"/>
  <c r="AA745" i="34"/>
  <c r="Q745" i="34"/>
  <c r="P747" i="34"/>
  <c r="X747" i="34"/>
  <c r="R747" i="34"/>
  <c r="V747" i="34"/>
  <c r="AA747" i="34"/>
  <c r="Q747" i="34"/>
  <c r="AA749" i="34"/>
  <c r="P749" i="34"/>
  <c r="X749" i="34"/>
  <c r="Q749" i="34"/>
  <c r="R749" i="34"/>
  <c r="V749" i="34"/>
  <c r="Q750" i="34"/>
  <c r="R750" i="34"/>
  <c r="V750" i="34"/>
  <c r="AA750" i="34"/>
  <c r="P750" i="34"/>
  <c r="X750" i="34"/>
  <c r="Q752" i="34"/>
  <c r="R752" i="34"/>
  <c r="V752" i="34"/>
  <c r="AA752" i="34"/>
  <c r="P752" i="34"/>
  <c r="X752" i="34"/>
  <c r="Q754" i="34"/>
  <c r="R754" i="34"/>
  <c r="V754" i="34"/>
  <c r="AA754" i="34"/>
  <c r="P754" i="34"/>
  <c r="X754" i="34"/>
  <c r="P915" i="34"/>
  <c r="R915" i="34"/>
  <c r="V915" i="34"/>
  <c r="Q915" i="34"/>
  <c r="AA915" i="34"/>
  <c r="X915" i="34"/>
  <c r="P917" i="34"/>
  <c r="X917" i="34"/>
  <c r="Q917" i="34"/>
  <c r="R917" i="34"/>
  <c r="V917" i="34"/>
  <c r="AA917" i="34"/>
  <c r="R918" i="34"/>
  <c r="V918" i="34"/>
  <c r="AA918" i="34"/>
  <c r="P918" i="34"/>
  <c r="X918" i="34"/>
  <c r="Q918" i="34"/>
  <c r="R920" i="34"/>
  <c r="V920" i="34"/>
  <c r="AA920" i="34"/>
  <c r="P920" i="34"/>
  <c r="X920" i="34"/>
  <c r="Q920" i="34"/>
  <c r="P921" i="34"/>
  <c r="X921" i="34"/>
  <c r="Q921" i="34"/>
  <c r="R921" i="34"/>
  <c r="V921" i="34"/>
  <c r="AA921" i="34"/>
  <c r="P923" i="34"/>
  <c r="X923" i="34"/>
  <c r="Q923" i="34"/>
  <c r="R923" i="34"/>
  <c r="V923" i="34"/>
  <c r="AA923" i="34"/>
  <c r="R746" i="34"/>
  <c r="V746" i="34"/>
  <c r="P746" i="34"/>
  <c r="X746" i="34"/>
  <c r="AA746" i="34"/>
  <c r="Q746" i="34"/>
  <c r="P748" i="34"/>
  <c r="X748" i="34"/>
  <c r="Q748" i="34"/>
  <c r="R748" i="34"/>
  <c r="V748" i="34"/>
  <c r="AA748" i="34"/>
  <c r="AA751" i="34"/>
  <c r="P751" i="34"/>
  <c r="X751" i="34"/>
  <c r="Q751" i="34"/>
  <c r="R751" i="34"/>
  <c r="V751" i="34"/>
  <c r="AA753" i="34"/>
  <c r="P753" i="34"/>
  <c r="X753" i="34"/>
  <c r="Q753" i="34"/>
  <c r="R753" i="34"/>
  <c r="V753" i="34"/>
  <c r="R914" i="34"/>
  <c r="V914" i="34"/>
  <c r="P914" i="34"/>
  <c r="X914" i="34"/>
  <c r="AA914" i="34"/>
  <c r="Q914" i="34"/>
  <c r="P916" i="34"/>
  <c r="X916" i="34"/>
  <c r="Q916" i="34"/>
  <c r="R916" i="34"/>
  <c r="V916" i="34"/>
  <c r="AA916" i="34"/>
  <c r="P919" i="34"/>
  <c r="X919" i="34"/>
  <c r="Q919" i="34"/>
  <c r="R919" i="34"/>
  <c r="V919" i="34"/>
  <c r="AA919" i="34"/>
  <c r="R922" i="34"/>
  <c r="V922" i="34"/>
  <c r="AA922" i="34"/>
  <c r="P922" i="34"/>
  <c r="X922" i="34"/>
  <c r="Q922" i="34"/>
  <c r="B54" i="55"/>
  <c r="A53" i="55"/>
  <c r="J672" i="60"/>
  <c r="AF924" i="34"/>
  <c r="A915" i="34"/>
  <c r="A919" i="34"/>
  <c r="A923" i="34"/>
  <c r="A918" i="34"/>
  <c r="A922" i="34"/>
  <c r="A917" i="34"/>
  <c r="A921" i="34"/>
  <c r="A916" i="34"/>
  <c r="A920" i="34"/>
  <c r="A914" i="34"/>
  <c r="AF755" i="34"/>
  <c r="A754" i="34"/>
  <c r="A753" i="34"/>
  <c r="A752" i="34"/>
  <c r="A751" i="34"/>
  <c r="A750" i="34"/>
  <c r="A749" i="34"/>
  <c r="A748" i="34"/>
  <c r="A747" i="34"/>
  <c r="A746" i="34"/>
  <c r="A745" i="34"/>
  <c r="A54" i="55" l="1"/>
  <c r="B55" i="55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0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48" i="60"/>
  <c r="T49" i="60"/>
  <c r="T50" i="60"/>
  <c r="T51" i="60"/>
  <c r="T52" i="60"/>
  <c r="T53" i="60"/>
  <c r="T54" i="60"/>
  <c r="T55" i="60"/>
  <c r="T56" i="60"/>
  <c r="T57" i="60"/>
  <c r="T58" i="60"/>
  <c r="T59" i="60"/>
  <c r="T60" i="60"/>
  <c r="T61" i="60"/>
  <c r="T62" i="60"/>
  <c r="T63" i="60"/>
  <c r="T64" i="60"/>
  <c r="T65" i="60"/>
  <c r="T66" i="60"/>
  <c r="T67" i="60"/>
  <c r="T68" i="60"/>
  <c r="T69" i="60"/>
  <c r="T70" i="60"/>
  <c r="T72" i="60"/>
  <c r="T73" i="60"/>
  <c r="T74" i="60"/>
  <c r="T75" i="60"/>
  <c r="T76" i="60"/>
  <c r="T77" i="60"/>
  <c r="T78" i="60"/>
  <c r="T79" i="60"/>
  <c r="T80" i="60"/>
  <c r="T81" i="60"/>
  <c r="T82" i="60"/>
  <c r="T83" i="60"/>
  <c r="T84" i="60"/>
  <c r="T85" i="60"/>
  <c r="T86" i="60"/>
  <c r="T87" i="60"/>
  <c r="T88" i="60"/>
  <c r="T89" i="60"/>
  <c r="T90" i="60"/>
  <c r="T91" i="60"/>
  <c r="T92" i="60"/>
  <c r="T93" i="60"/>
  <c r="T94" i="60"/>
  <c r="T95" i="60"/>
  <c r="T96" i="60"/>
  <c r="T97" i="60"/>
  <c r="T98" i="60"/>
  <c r="T99" i="60"/>
  <c r="T100" i="60"/>
  <c r="T101" i="60"/>
  <c r="T102" i="60"/>
  <c r="T103" i="60"/>
  <c r="T104" i="60"/>
  <c r="T105" i="60"/>
  <c r="T106" i="60"/>
  <c r="T107" i="60"/>
  <c r="T108" i="60"/>
  <c r="T109" i="60"/>
  <c r="T110" i="60"/>
  <c r="T111" i="60"/>
  <c r="T112" i="60"/>
  <c r="T113" i="60"/>
  <c r="T114" i="60"/>
  <c r="T115" i="60"/>
  <c r="T116" i="60"/>
  <c r="T117" i="60"/>
  <c r="T118" i="60"/>
  <c r="T119" i="60"/>
  <c r="T120" i="60"/>
  <c r="T121" i="60"/>
  <c r="T122" i="60"/>
  <c r="T123" i="60"/>
  <c r="T124" i="60"/>
  <c r="T125" i="60"/>
  <c r="T126" i="60"/>
  <c r="T127" i="60"/>
  <c r="T128" i="60"/>
  <c r="T129" i="60"/>
  <c r="T130" i="60"/>
  <c r="T131" i="60"/>
  <c r="T132" i="60"/>
  <c r="T133" i="60"/>
  <c r="T134" i="60"/>
  <c r="T135" i="60"/>
  <c r="T136" i="60"/>
  <c r="T137" i="60"/>
  <c r="T138" i="60"/>
  <c r="T139" i="60"/>
  <c r="T140" i="60"/>
  <c r="T141" i="60"/>
  <c r="T142" i="60"/>
  <c r="T143" i="60"/>
  <c r="T144" i="60"/>
  <c r="T145" i="60"/>
  <c r="T146" i="60"/>
  <c r="T147" i="60"/>
  <c r="T148" i="60"/>
  <c r="T149" i="60"/>
  <c r="T150" i="60"/>
  <c r="T151" i="60"/>
  <c r="T152" i="60"/>
  <c r="T153" i="60"/>
  <c r="T154" i="60"/>
  <c r="T155" i="60"/>
  <c r="T156" i="60"/>
  <c r="T157" i="60"/>
  <c r="T158" i="60"/>
  <c r="T159" i="60"/>
  <c r="T6" i="60"/>
  <c r="A55" i="55" l="1"/>
  <c r="B56" i="55"/>
  <c r="T162" i="60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78" i="70"/>
  <c r="S1734" i="34" l="1"/>
  <c r="AA1734" i="34"/>
  <c r="P1734" i="34"/>
  <c r="T1734" i="34"/>
  <c r="X1734" i="34"/>
  <c r="Q1734" i="34"/>
  <c r="U1734" i="34"/>
  <c r="R1734" i="34"/>
  <c r="V1734" i="34"/>
  <c r="A57" i="55"/>
  <c r="B58" i="55"/>
  <c r="A1734" i="34"/>
  <c r="A58" i="55" l="1"/>
  <c r="B59" i="55"/>
  <c r="A25" i="12"/>
  <c r="A26" i="12"/>
  <c r="A27" i="12"/>
  <c r="A59" i="55" l="1"/>
  <c r="B60" i="55"/>
  <c r="AC2323" i="34"/>
  <c r="AC2322" i="34"/>
  <c r="C2322" i="34"/>
  <c r="B2322" i="34" s="1"/>
  <c r="AC2358" i="34"/>
  <c r="C2358" i="34"/>
  <c r="B2358" i="34" s="1"/>
  <c r="AC2361" i="34"/>
  <c r="C2361" i="34"/>
  <c r="B2361" i="34" s="1"/>
  <c r="AC2348" i="34"/>
  <c r="C2348" i="34"/>
  <c r="B2348" i="34" s="1"/>
  <c r="Q2348" i="34" l="1"/>
  <c r="R2348" i="34"/>
  <c r="V2348" i="34"/>
  <c r="AA2348" i="34"/>
  <c r="P2348" i="34"/>
  <c r="X2348" i="34"/>
  <c r="Q2358" i="34"/>
  <c r="R2358" i="34"/>
  <c r="V2358" i="34"/>
  <c r="AA2358" i="34"/>
  <c r="P2358" i="34"/>
  <c r="X2358" i="34"/>
  <c r="AA2361" i="34"/>
  <c r="P2361" i="34"/>
  <c r="X2361" i="34"/>
  <c r="Q2361" i="34"/>
  <c r="R2361" i="34"/>
  <c r="V2361" i="34"/>
  <c r="Q2322" i="34"/>
  <c r="R2322" i="34"/>
  <c r="V2322" i="34"/>
  <c r="AA2322" i="34"/>
  <c r="P2322" i="34"/>
  <c r="X2322" i="34"/>
  <c r="A60" i="55"/>
  <c r="B61" i="55"/>
  <c r="A2322" i="34"/>
  <c r="A2358" i="34"/>
  <c r="A2361" i="34"/>
  <c r="A2348" i="34"/>
  <c r="A61" i="55" l="1"/>
  <c r="B62" i="55"/>
  <c r="K2313" i="34"/>
  <c r="AC2184" i="34"/>
  <c r="C2184" i="34"/>
  <c r="B2184" i="34" s="1"/>
  <c r="AC2181" i="34"/>
  <c r="C2181" i="34"/>
  <c r="B2181" i="34" s="1"/>
  <c r="AC2178" i="34"/>
  <c r="C2178" i="34"/>
  <c r="B2178" i="34" s="1"/>
  <c r="AC2175" i="34"/>
  <c r="C2175" i="34"/>
  <c r="B2175" i="34" s="1"/>
  <c r="AC2173" i="34"/>
  <c r="C2173" i="34"/>
  <c r="B2173" i="34" s="1"/>
  <c r="AC2166" i="34"/>
  <c r="C2166" i="34"/>
  <c r="B2166" i="34" s="1"/>
  <c r="AC2163" i="34"/>
  <c r="C2163" i="34"/>
  <c r="B2163" i="34" s="1"/>
  <c r="AC2157" i="34"/>
  <c r="C2157" i="34"/>
  <c r="B2157" i="34" s="1"/>
  <c r="AC2149" i="34"/>
  <c r="C2149" i="34"/>
  <c r="B2149" i="34" s="1"/>
  <c r="AC2146" i="34"/>
  <c r="C2146" i="34"/>
  <c r="B2146" i="34" s="1"/>
  <c r="AC2143" i="34"/>
  <c r="C2143" i="34"/>
  <c r="B2143" i="34" s="1"/>
  <c r="AC2140" i="34"/>
  <c r="C2140" i="34"/>
  <c r="B2140" i="34" s="1"/>
  <c r="AC2138" i="34"/>
  <c r="C2138" i="34"/>
  <c r="B2138" i="34" s="1"/>
  <c r="AC2132" i="34"/>
  <c r="C2132" i="34"/>
  <c r="B2132" i="34" s="1"/>
  <c r="AC2129" i="34"/>
  <c r="C2129" i="34"/>
  <c r="B2129" i="34" s="1"/>
  <c r="Q2132" i="34" l="1"/>
  <c r="R2132" i="34"/>
  <c r="V2132" i="34"/>
  <c r="AA2132" i="34"/>
  <c r="P2132" i="34"/>
  <c r="X2132" i="34"/>
  <c r="Q2140" i="34"/>
  <c r="R2140" i="34"/>
  <c r="V2140" i="34"/>
  <c r="AA2140" i="34"/>
  <c r="P2140" i="34"/>
  <c r="X2140" i="34"/>
  <c r="Q2146" i="34"/>
  <c r="R2146" i="34"/>
  <c r="V2146" i="34"/>
  <c r="AA2146" i="34"/>
  <c r="P2146" i="34"/>
  <c r="X2146" i="34"/>
  <c r="AA2157" i="34"/>
  <c r="P2157" i="34"/>
  <c r="X2157" i="34"/>
  <c r="Q2157" i="34"/>
  <c r="R2157" i="34"/>
  <c r="V2157" i="34"/>
  <c r="Q2166" i="34"/>
  <c r="R2166" i="34"/>
  <c r="V2166" i="34"/>
  <c r="AA2166" i="34"/>
  <c r="P2166" i="34"/>
  <c r="X2166" i="34"/>
  <c r="AA2175" i="34"/>
  <c r="P2175" i="34"/>
  <c r="X2175" i="34"/>
  <c r="Q2175" i="34"/>
  <c r="R2175" i="34"/>
  <c r="V2175" i="34"/>
  <c r="AA2181" i="34"/>
  <c r="P2181" i="34"/>
  <c r="X2181" i="34"/>
  <c r="Q2181" i="34"/>
  <c r="R2181" i="34"/>
  <c r="V2181" i="34"/>
  <c r="AA2129" i="34"/>
  <c r="P2129" i="34"/>
  <c r="X2129" i="34"/>
  <c r="Q2129" i="34"/>
  <c r="R2129" i="34"/>
  <c r="V2129" i="34"/>
  <c r="Q2138" i="34"/>
  <c r="R2138" i="34"/>
  <c r="V2138" i="34"/>
  <c r="AA2138" i="34"/>
  <c r="P2138" i="34"/>
  <c r="X2138" i="34"/>
  <c r="AA2143" i="34"/>
  <c r="P2143" i="34"/>
  <c r="X2143" i="34"/>
  <c r="Q2143" i="34"/>
  <c r="R2143" i="34"/>
  <c r="V2143" i="34"/>
  <c r="AA2149" i="34"/>
  <c r="P2149" i="34"/>
  <c r="X2149" i="34"/>
  <c r="Q2149" i="34"/>
  <c r="R2149" i="34"/>
  <c r="V2149" i="34"/>
  <c r="AA2163" i="34"/>
  <c r="P2163" i="34"/>
  <c r="X2163" i="34"/>
  <c r="Q2163" i="34"/>
  <c r="R2163" i="34"/>
  <c r="V2163" i="34"/>
  <c r="AA2173" i="34"/>
  <c r="P2173" i="34"/>
  <c r="X2173" i="34"/>
  <c r="Q2173" i="34"/>
  <c r="R2173" i="34"/>
  <c r="V2173" i="34"/>
  <c r="Q2178" i="34"/>
  <c r="R2178" i="34"/>
  <c r="V2178" i="34"/>
  <c r="AA2178" i="34"/>
  <c r="P2178" i="34"/>
  <c r="X2178" i="34"/>
  <c r="Q2184" i="34"/>
  <c r="R2184" i="34"/>
  <c r="V2184" i="34"/>
  <c r="AA2184" i="34"/>
  <c r="P2184" i="34"/>
  <c r="X2184" i="34"/>
  <c r="A62" i="55"/>
  <c r="B63" i="55"/>
  <c r="A2129" i="34"/>
  <c r="A2149" i="34"/>
  <c r="A2178" i="34"/>
  <c r="A2138" i="34"/>
  <c r="A2132" i="34"/>
  <c r="A2143" i="34"/>
  <c r="A2173" i="34"/>
  <c r="A2146" i="34"/>
  <c r="A2166" i="34"/>
  <c r="A2140" i="34"/>
  <c r="A2175" i="34"/>
  <c r="A2184" i="34"/>
  <c r="A2181" i="34"/>
  <c r="A2163" i="34"/>
  <c r="A2157" i="34"/>
  <c r="A24" i="12"/>
  <c r="A63" i="55" l="1"/>
  <c r="B64" i="55"/>
  <c r="A22" i="12"/>
  <c r="A23" i="12"/>
  <c r="A64" i="55" l="1"/>
  <c r="B65" i="55"/>
  <c r="AC2083" i="34"/>
  <c r="C2083" i="34"/>
  <c r="B2083" i="34" s="1"/>
  <c r="AC2078" i="34"/>
  <c r="C2078" i="34"/>
  <c r="B2078" i="34" s="1"/>
  <c r="AA2083" i="34" l="1"/>
  <c r="P2083" i="34"/>
  <c r="X2083" i="34"/>
  <c r="Q2083" i="34"/>
  <c r="R2083" i="34"/>
  <c r="V2083" i="34"/>
  <c r="Q2078" i="34"/>
  <c r="R2078" i="34"/>
  <c r="V2078" i="34"/>
  <c r="AA2078" i="34"/>
  <c r="P2078" i="34"/>
  <c r="X2078" i="34"/>
  <c r="A65" i="55"/>
  <c r="B66" i="55"/>
  <c r="A2078" i="34"/>
  <c r="A2083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5" i="34"/>
  <c r="C2476" i="34"/>
  <c r="C2477" i="34"/>
  <c r="C2483" i="34"/>
  <c r="C2484" i="34"/>
  <c r="C2485" i="34"/>
  <c r="C2486" i="34"/>
  <c r="C2487" i="34"/>
  <c r="C2488" i="34"/>
  <c r="C2489" i="34"/>
  <c r="C2490" i="34"/>
  <c r="C2491" i="34"/>
  <c r="C2492" i="34"/>
  <c r="C2493" i="34"/>
  <c r="C2494" i="34"/>
  <c r="C2495" i="34"/>
  <c r="C2496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8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D41" i="15"/>
  <c r="C41" i="15"/>
  <c r="A66" i="55" l="1"/>
  <c r="B67" i="55"/>
  <c r="C2432" i="34"/>
  <c r="C2433" i="34"/>
  <c r="C2434" i="34"/>
  <c r="C2435" i="34"/>
  <c r="C2436" i="34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18" i="34"/>
  <c r="C2419" i="34"/>
  <c r="C2420" i="34"/>
  <c r="C2421" i="34"/>
  <c r="C2422" i="34"/>
  <c r="C2423" i="34"/>
  <c r="C2424" i="34"/>
  <c r="C2425" i="34"/>
  <c r="C2426" i="34"/>
  <c r="C2427" i="34"/>
  <c r="C2428" i="34"/>
  <c r="C2429" i="34"/>
  <c r="C2430" i="34"/>
  <c r="C2431" i="34"/>
  <c r="C2417" i="34"/>
  <c r="C2416" i="34"/>
  <c r="C2412" i="34"/>
  <c r="C2413" i="34"/>
  <c r="C2414" i="34"/>
  <c r="C2415" i="34"/>
  <c r="B68" i="55" l="1"/>
  <c r="A67" i="55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G764" i="34"/>
  <c r="A70" i="55" l="1"/>
  <c r="B71" i="55"/>
  <c r="R14" i="60"/>
  <c r="R18" i="60"/>
  <c r="A71" i="55" l="1"/>
  <c r="B72" i="55"/>
  <c r="A1" i="60"/>
  <c r="R938" i="60"/>
  <c r="R939" i="60"/>
  <c r="R597" i="60"/>
  <c r="R598" i="60"/>
  <c r="B16" i="55"/>
  <c r="A16" i="55" s="1"/>
  <c r="B17" i="55"/>
  <c r="A17" i="55" s="1"/>
  <c r="B18" i="55"/>
  <c r="A18" i="55" s="1"/>
  <c r="T1261" i="60"/>
  <c r="R937" i="60"/>
  <c r="R934" i="60"/>
  <c r="R931" i="60"/>
  <c r="R930" i="60"/>
  <c r="R929" i="60"/>
  <c r="R924" i="60"/>
  <c r="R923" i="60"/>
  <c r="R922" i="60"/>
  <c r="R921" i="60"/>
  <c r="R920" i="60"/>
  <c r="R919" i="60"/>
  <c r="R918" i="60"/>
  <c r="R917" i="60"/>
  <c r="R916" i="60"/>
  <c r="R915" i="60"/>
  <c r="R914" i="60"/>
  <c r="R913" i="60"/>
  <c r="R912" i="60"/>
  <c r="R911" i="60"/>
  <c r="R910" i="60"/>
  <c r="R909" i="60"/>
  <c r="R908" i="60"/>
  <c r="R907" i="60"/>
  <c r="R906" i="60"/>
  <c r="R905" i="60"/>
  <c r="R904" i="60"/>
  <c r="R903" i="60"/>
  <c r="R902" i="60"/>
  <c r="R901" i="60"/>
  <c r="R900" i="60"/>
  <c r="R899" i="60"/>
  <c r="R898" i="60"/>
  <c r="R897" i="60"/>
  <c r="R896" i="60"/>
  <c r="R895" i="60"/>
  <c r="R894" i="60"/>
  <c r="R893" i="60"/>
  <c r="R892" i="60"/>
  <c r="R891" i="60"/>
  <c r="R890" i="60"/>
  <c r="R889" i="60"/>
  <c r="R888" i="60"/>
  <c r="T553" i="60"/>
  <c r="T554" i="60"/>
  <c r="T555" i="60"/>
  <c r="T556" i="60"/>
  <c r="T557" i="60"/>
  <c r="T558" i="60"/>
  <c r="T559" i="60"/>
  <c r="T560" i="60"/>
  <c r="T561" i="60"/>
  <c r="T562" i="60"/>
  <c r="T563" i="60"/>
  <c r="T564" i="60"/>
  <c r="T565" i="60"/>
  <c r="T566" i="60"/>
  <c r="T567" i="60"/>
  <c r="T568" i="60"/>
  <c r="T569" i="60"/>
  <c r="T570" i="60"/>
  <c r="T571" i="60"/>
  <c r="T572" i="60"/>
  <c r="T573" i="60"/>
  <c r="T574" i="60"/>
  <c r="T575" i="60"/>
  <c r="T576" i="60"/>
  <c r="T577" i="60"/>
  <c r="T578" i="60"/>
  <c r="T579" i="60"/>
  <c r="T580" i="60"/>
  <c r="T581" i="60"/>
  <c r="T582" i="60"/>
  <c r="T583" i="60"/>
  <c r="T584" i="60"/>
  <c r="T585" i="60"/>
  <c r="T586" i="60"/>
  <c r="T587" i="60"/>
  <c r="T588" i="60"/>
  <c r="T589" i="60"/>
  <c r="T590" i="60"/>
  <c r="T591" i="60"/>
  <c r="T592" i="60"/>
  <c r="T593" i="60"/>
  <c r="T594" i="60"/>
  <c r="T595" i="60"/>
  <c r="T596" i="60"/>
  <c r="T597" i="60"/>
  <c r="T598" i="60"/>
  <c r="T599" i="60"/>
  <c r="T600" i="60"/>
  <c r="T601" i="60"/>
  <c r="T602" i="60"/>
  <c r="T603" i="60"/>
  <c r="T604" i="60"/>
  <c r="T605" i="60"/>
  <c r="T606" i="60"/>
  <c r="T607" i="60"/>
  <c r="T608" i="60"/>
  <c r="T609" i="60"/>
  <c r="T610" i="60"/>
  <c r="T611" i="60"/>
  <c r="T612" i="60"/>
  <c r="T613" i="60"/>
  <c r="T614" i="60"/>
  <c r="T615" i="60"/>
  <c r="T616" i="60"/>
  <c r="T617" i="60"/>
  <c r="T618" i="60"/>
  <c r="T619" i="60"/>
  <c r="T620" i="60"/>
  <c r="T621" i="60"/>
  <c r="T622" i="60"/>
  <c r="T623" i="60"/>
  <c r="T624" i="60"/>
  <c r="T625" i="60"/>
  <c r="T626" i="60"/>
  <c r="T627" i="60"/>
  <c r="T628" i="60"/>
  <c r="T629" i="60"/>
  <c r="T630" i="60"/>
  <c r="T631" i="60"/>
  <c r="T632" i="60"/>
  <c r="T633" i="60"/>
  <c r="T634" i="60"/>
  <c r="T635" i="60"/>
  <c r="T636" i="60"/>
  <c r="T637" i="60"/>
  <c r="T638" i="60"/>
  <c r="T639" i="60"/>
  <c r="T640" i="60"/>
  <c r="T641" i="60"/>
  <c r="T642" i="60"/>
  <c r="T643" i="60"/>
  <c r="T644" i="60"/>
  <c r="T645" i="60"/>
  <c r="T646" i="60"/>
  <c r="T647" i="60"/>
  <c r="T648" i="60"/>
  <c r="T649" i="60"/>
  <c r="T650" i="60"/>
  <c r="T651" i="60"/>
  <c r="T652" i="60"/>
  <c r="T653" i="60"/>
  <c r="T654" i="60"/>
  <c r="T655" i="60"/>
  <c r="T656" i="60"/>
  <c r="T657" i="60"/>
  <c r="T658" i="60"/>
  <c r="T659" i="60"/>
  <c r="T660" i="60"/>
  <c r="T661" i="60"/>
  <c r="T662" i="60"/>
  <c r="T663" i="60"/>
  <c r="T664" i="60"/>
  <c r="T665" i="60"/>
  <c r="T666" i="60"/>
  <c r="T667" i="60"/>
  <c r="T668" i="60"/>
  <c r="T669" i="60"/>
  <c r="T680" i="60"/>
  <c r="T681" i="60"/>
  <c r="T682" i="60"/>
  <c r="T683" i="60"/>
  <c r="T684" i="60"/>
  <c r="T685" i="60"/>
  <c r="T686" i="60"/>
  <c r="T687" i="60"/>
  <c r="T688" i="60"/>
  <c r="T689" i="60"/>
  <c r="T690" i="60"/>
  <c r="T691" i="60"/>
  <c r="T692" i="60"/>
  <c r="T693" i="60"/>
  <c r="T694" i="60"/>
  <c r="T695" i="60"/>
  <c r="T696" i="60"/>
  <c r="T697" i="60"/>
  <c r="T698" i="60"/>
  <c r="T699" i="60"/>
  <c r="T700" i="60"/>
  <c r="T701" i="60"/>
  <c r="T702" i="60"/>
  <c r="T703" i="60"/>
  <c r="T704" i="60"/>
  <c r="T705" i="60"/>
  <c r="T706" i="60"/>
  <c r="T707" i="60"/>
  <c r="T708" i="60"/>
  <c r="T709" i="60"/>
  <c r="T710" i="60"/>
  <c r="T711" i="60"/>
  <c r="T712" i="60"/>
  <c r="T713" i="60"/>
  <c r="T714" i="60"/>
  <c r="T715" i="60"/>
  <c r="T716" i="60"/>
  <c r="T717" i="60"/>
  <c r="T718" i="60"/>
  <c r="T719" i="60"/>
  <c r="T720" i="60"/>
  <c r="T721" i="60"/>
  <c r="T722" i="60"/>
  <c r="T723" i="60"/>
  <c r="T724" i="60"/>
  <c r="T725" i="60"/>
  <c r="T726" i="60"/>
  <c r="T727" i="60"/>
  <c r="T728" i="60"/>
  <c r="T729" i="60"/>
  <c r="T730" i="60"/>
  <c r="T731" i="60"/>
  <c r="T732" i="60"/>
  <c r="T733" i="60"/>
  <c r="T734" i="60"/>
  <c r="T735" i="60"/>
  <c r="T736" i="60"/>
  <c r="T737" i="60"/>
  <c r="T738" i="60"/>
  <c r="T739" i="60"/>
  <c r="T740" i="60"/>
  <c r="T741" i="60"/>
  <c r="T742" i="60"/>
  <c r="T743" i="60"/>
  <c r="T744" i="60"/>
  <c r="T745" i="60"/>
  <c r="T746" i="60"/>
  <c r="T747" i="60"/>
  <c r="T748" i="60"/>
  <c r="T749" i="60"/>
  <c r="T750" i="60"/>
  <c r="T751" i="60"/>
  <c r="T752" i="60"/>
  <c r="T753" i="60"/>
  <c r="T754" i="60"/>
  <c r="T755" i="60"/>
  <c r="T756" i="60"/>
  <c r="T757" i="60"/>
  <c r="T758" i="60"/>
  <c r="T759" i="60"/>
  <c r="T760" i="60"/>
  <c r="T761" i="60"/>
  <c r="T762" i="60"/>
  <c r="T763" i="60"/>
  <c r="T764" i="60"/>
  <c r="T765" i="60"/>
  <c r="T766" i="60"/>
  <c r="T767" i="60"/>
  <c r="T768" i="60"/>
  <c r="T769" i="60"/>
  <c r="T770" i="60"/>
  <c r="T771" i="60"/>
  <c r="T772" i="60"/>
  <c r="T773" i="60"/>
  <c r="T774" i="60"/>
  <c r="T775" i="60"/>
  <c r="T776" i="60"/>
  <c r="T777" i="60"/>
  <c r="T778" i="60"/>
  <c r="T779" i="60"/>
  <c r="T780" i="60"/>
  <c r="T781" i="60"/>
  <c r="T782" i="60"/>
  <c r="T783" i="60"/>
  <c r="T784" i="60"/>
  <c r="T785" i="60"/>
  <c r="T786" i="60"/>
  <c r="T787" i="60"/>
  <c r="T788" i="60"/>
  <c r="T789" i="60"/>
  <c r="T790" i="60"/>
  <c r="T791" i="60"/>
  <c r="T792" i="60"/>
  <c r="T793" i="60"/>
  <c r="T794" i="60"/>
  <c r="T795" i="60"/>
  <c r="T796" i="60"/>
  <c r="T797" i="60"/>
  <c r="T798" i="60"/>
  <c r="T799" i="60"/>
  <c r="T800" i="60"/>
  <c r="T801" i="60"/>
  <c r="T802" i="60"/>
  <c r="T803" i="60"/>
  <c r="T804" i="60"/>
  <c r="T805" i="60"/>
  <c r="T806" i="60"/>
  <c r="T807" i="60"/>
  <c r="T808" i="60"/>
  <c r="T809" i="60"/>
  <c r="T810" i="60"/>
  <c r="T811" i="60"/>
  <c r="T812" i="60"/>
  <c r="T813" i="60"/>
  <c r="T814" i="60"/>
  <c r="T815" i="60"/>
  <c r="T816" i="60"/>
  <c r="T817" i="60"/>
  <c r="T818" i="60"/>
  <c r="T819" i="60"/>
  <c r="T820" i="60"/>
  <c r="T821" i="60"/>
  <c r="T822" i="60"/>
  <c r="T823" i="60"/>
  <c r="T824" i="60"/>
  <c r="T825" i="60"/>
  <c r="T826" i="60"/>
  <c r="T827" i="60"/>
  <c r="T828" i="60"/>
  <c r="T829" i="60"/>
  <c r="T830" i="60"/>
  <c r="T831" i="60"/>
  <c r="T832" i="60"/>
  <c r="T833" i="60"/>
  <c r="T834" i="60"/>
  <c r="T835" i="60"/>
  <c r="T836" i="60"/>
  <c r="T837" i="60"/>
  <c r="T838" i="60"/>
  <c r="T839" i="60"/>
  <c r="T840" i="60"/>
  <c r="T841" i="60"/>
  <c r="T842" i="60"/>
  <c r="T843" i="60"/>
  <c r="T844" i="60"/>
  <c r="T845" i="60"/>
  <c r="T846" i="60"/>
  <c r="T847" i="60"/>
  <c r="T848" i="60"/>
  <c r="T849" i="60"/>
  <c r="T850" i="60"/>
  <c r="T851" i="60"/>
  <c r="T852" i="60"/>
  <c r="T853" i="60"/>
  <c r="T854" i="60"/>
  <c r="T855" i="60"/>
  <c r="T856" i="60"/>
  <c r="T857" i="60"/>
  <c r="T858" i="60"/>
  <c r="T859" i="60"/>
  <c r="T860" i="60"/>
  <c r="T861" i="60"/>
  <c r="T862" i="60"/>
  <c r="T863" i="60"/>
  <c r="T864" i="60"/>
  <c r="T865" i="60"/>
  <c r="T866" i="60"/>
  <c r="T867" i="60"/>
  <c r="T868" i="60"/>
  <c r="T869" i="60"/>
  <c r="T870" i="60"/>
  <c r="T871" i="60"/>
  <c r="T872" i="60"/>
  <c r="T873" i="60"/>
  <c r="T874" i="60"/>
  <c r="T875" i="60"/>
  <c r="T876" i="60"/>
  <c r="T877" i="60"/>
  <c r="T878" i="60"/>
  <c r="T879" i="60"/>
  <c r="T552" i="60"/>
  <c r="R594" i="60"/>
  <c r="R593" i="60"/>
  <c r="R590" i="60"/>
  <c r="R589" i="60"/>
  <c r="R588" i="60"/>
  <c r="R587" i="60"/>
  <c r="R586" i="60"/>
  <c r="R585" i="60"/>
  <c r="R584" i="60"/>
  <c r="R583" i="60"/>
  <c r="R582" i="60"/>
  <c r="R581" i="60"/>
  <c r="R580" i="60"/>
  <c r="R579" i="60"/>
  <c r="R578" i="60"/>
  <c r="R577" i="60"/>
  <c r="R576" i="60"/>
  <c r="R575" i="60"/>
  <c r="R574" i="60"/>
  <c r="R573" i="60"/>
  <c r="R561" i="60"/>
  <c r="R557" i="60"/>
  <c r="R556" i="60"/>
  <c r="R555" i="60"/>
  <c r="R554" i="60"/>
  <c r="R553" i="60"/>
  <c r="R552" i="60"/>
  <c r="R10" i="60"/>
  <c r="R11" i="60"/>
  <c r="R177" i="60"/>
  <c r="R189" i="60"/>
  <c r="R190" i="60"/>
  <c r="R191" i="60"/>
  <c r="R192" i="60"/>
  <c r="R199" i="60"/>
  <c r="R198" i="60"/>
  <c r="R195" i="60"/>
  <c r="R176" i="60"/>
  <c r="R175" i="60"/>
  <c r="R174" i="60"/>
  <c r="R173" i="60"/>
  <c r="R172" i="60"/>
  <c r="R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R6" i="60"/>
  <c r="R16" i="60"/>
  <c r="R17" i="60"/>
  <c r="R9" i="60"/>
  <c r="R8" i="60"/>
  <c r="D27" i="15"/>
  <c r="C27" i="15"/>
  <c r="C25" i="15"/>
  <c r="D25" i="15"/>
  <c r="E667" i="55"/>
  <c r="A667" i="55"/>
  <c r="F667" i="55"/>
  <c r="F668" i="55" s="1"/>
  <c r="A72" i="55" l="1"/>
  <c r="B73" i="55"/>
  <c r="T881" i="60"/>
  <c r="R942" i="60"/>
  <c r="R944" i="60" s="1"/>
  <c r="R933" i="60"/>
  <c r="R943" i="60" s="1"/>
  <c r="R601" i="60"/>
  <c r="R603" i="60" s="1"/>
  <c r="T544" i="60"/>
  <c r="R592" i="60"/>
  <c r="R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R201" i="60"/>
  <c r="R203" i="60" s="1"/>
  <c r="R194" i="60"/>
  <c r="R202" i="60" s="1"/>
  <c r="J170" i="60"/>
  <c r="J162" i="60"/>
  <c r="R21" i="60"/>
  <c r="R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AC2273" i="34"/>
  <c r="AC2272" i="34"/>
  <c r="AC2271" i="34"/>
  <c r="AC2321" i="34"/>
  <c r="AC2367" i="34"/>
  <c r="AC2245" i="34"/>
  <c r="AC2244" i="34"/>
  <c r="AC2295" i="34"/>
  <c r="AC2289" i="34"/>
  <c r="AC2288" i="34"/>
  <c r="AC2314" i="34"/>
  <c r="AC2304" i="34"/>
  <c r="AC2303" i="34"/>
  <c r="AC2302" i="34"/>
  <c r="AC2332" i="34"/>
  <c r="AC2306" i="34"/>
  <c r="AC2355" i="34"/>
  <c r="AC2354" i="34"/>
  <c r="AC2316" i="34"/>
  <c r="AC2357" i="34"/>
  <c r="AC2352" i="34"/>
  <c r="AC2351" i="34"/>
  <c r="AC2204" i="34"/>
  <c r="AC2203" i="34"/>
  <c r="AC2201" i="34"/>
  <c r="AC2200" i="34"/>
  <c r="AC2212" i="34"/>
  <c r="AC2211" i="34"/>
  <c r="AC2209" i="34"/>
  <c r="AC2208" i="34"/>
  <c r="AC2219" i="34"/>
  <c r="AC2206" i="34"/>
  <c r="AC2335" i="34"/>
  <c r="AC2334" i="34"/>
  <c r="AC2365" i="34"/>
  <c r="AC2349" i="34"/>
  <c r="AC2328" i="34"/>
  <c r="AC2337" i="34"/>
  <c r="AC2339" i="34"/>
  <c r="AC2341" i="34"/>
  <c r="AC2360" i="34"/>
  <c r="AC2346" i="34"/>
  <c r="AC2369" i="34"/>
  <c r="AC2343" i="34"/>
  <c r="AC2297" i="34"/>
  <c r="AC2292" i="34"/>
  <c r="AC2285" i="34"/>
  <c r="AC2311" i="34"/>
  <c r="AC2308" i="34"/>
  <c r="AC2318" i="34"/>
  <c r="AC2278" i="34"/>
  <c r="AC2275" i="34"/>
  <c r="AC2268" i="34"/>
  <c r="AC2265" i="34"/>
  <c r="AC2262" i="34"/>
  <c r="AC2253" i="34"/>
  <c r="AC2250" i="34"/>
  <c r="AC2247" i="34"/>
  <c r="AC2237" i="34"/>
  <c r="AC2234" i="34"/>
  <c r="AC2232" i="34"/>
  <c r="AC2229" i="34"/>
  <c r="AC2226" i="34"/>
  <c r="AC2221" i="34"/>
  <c r="AC2216" i="34"/>
  <c r="AC2195" i="34"/>
  <c r="AC2192" i="34"/>
  <c r="AC2189" i="34"/>
  <c r="AC2186" i="34"/>
  <c r="AC2183" i="34"/>
  <c r="AC2180" i="34"/>
  <c r="AC2177" i="34"/>
  <c r="AC2174" i="34"/>
  <c r="AC2171" i="34"/>
  <c r="AC2168" i="34"/>
  <c r="AC2165" i="34"/>
  <c r="AC2162" i="34"/>
  <c r="AC2160" i="34"/>
  <c r="AC2159" i="34"/>
  <c r="AC2156" i="34"/>
  <c r="AC2154" i="34"/>
  <c r="AC2153" i="34"/>
  <c r="AC2151" i="34"/>
  <c r="AC2148" i="34"/>
  <c r="AC2145" i="34"/>
  <c r="AC2142" i="34"/>
  <c r="AC2139" i="34"/>
  <c r="AC2136" i="34"/>
  <c r="AC2134" i="34"/>
  <c r="AC2133" i="34"/>
  <c r="AC2130" i="34"/>
  <c r="AC2127" i="34"/>
  <c r="AC2125" i="34"/>
  <c r="AC2121" i="34"/>
  <c r="AC2119" i="34"/>
  <c r="AC2117" i="34"/>
  <c r="AC2116" i="34"/>
  <c r="AC2114" i="34"/>
  <c r="AC2112" i="34"/>
  <c r="AC2110" i="34"/>
  <c r="AC2108" i="34"/>
  <c r="AC2106" i="34"/>
  <c r="AC2104" i="34"/>
  <c r="AC2103" i="34"/>
  <c r="AC2099" i="34"/>
  <c r="AC2097" i="34"/>
  <c r="AC2095" i="34"/>
  <c r="AC2092" i="34"/>
  <c r="AC2081" i="34"/>
  <c r="AC2076" i="34"/>
  <c r="AC2073" i="34"/>
  <c r="AC2056" i="34"/>
  <c r="AC2088" i="34"/>
  <c r="AC2087" i="34"/>
  <c r="AC2086" i="34"/>
  <c r="AC2085" i="34"/>
  <c r="AC2084" i="34"/>
  <c r="AD2273" i="34"/>
  <c r="AD2272" i="34"/>
  <c r="AD2271" i="34"/>
  <c r="AD2321" i="34"/>
  <c r="AD2367" i="34"/>
  <c r="AD2245" i="34"/>
  <c r="AD2244" i="34"/>
  <c r="AD2295" i="34"/>
  <c r="AD2289" i="34"/>
  <c r="AD2288" i="34"/>
  <c r="AD2314" i="34"/>
  <c r="AD2304" i="34"/>
  <c r="AD2303" i="34"/>
  <c r="AD2302" i="34"/>
  <c r="AD2332" i="34"/>
  <c r="AD2306" i="34"/>
  <c r="AD2355" i="34"/>
  <c r="AD2354" i="34"/>
  <c r="AD2316" i="34"/>
  <c r="AD2357" i="34"/>
  <c r="AD2352" i="34"/>
  <c r="AD2351" i="34"/>
  <c r="AD2204" i="34"/>
  <c r="AD2203" i="34"/>
  <c r="AD2201" i="34"/>
  <c r="AD2200" i="34"/>
  <c r="AD2212" i="34"/>
  <c r="AD2211" i="34"/>
  <c r="AD2209" i="34"/>
  <c r="AD2208" i="34"/>
  <c r="AD2219" i="34"/>
  <c r="AD2206" i="34"/>
  <c r="AD2335" i="34"/>
  <c r="AD2334" i="34"/>
  <c r="AD2365" i="34"/>
  <c r="AD2349" i="34"/>
  <c r="AD2328" i="34"/>
  <c r="AD2337" i="34"/>
  <c r="AD2339" i="34"/>
  <c r="AD2341" i="34"/>
  <c r="AD2360" i="34"/>
  <c r="AD2346" i="34"/>
  <c r="AD2369" i="34"/>
  <c r="AD2343" i="34"/>
  <c r="AD2297" i="34"/>
  <c r="AD2292" i="34"/>
  <c r="AD2285" i="34"/>
  <c r="AD2311" i="34"/>
  <c r="AD2308" i="34"/>
  <c r="AD2318" i="34"/>
  <c r="AD2278" i="34"/>
  <c r="AD2275" i="34"/>
  <c r="AD2268" i="34"/>
  <c r="AD2265" i="34"/>
  <c r="AD2262" i="34"/>
  <c r="AD2253" i="34"/>
  <c r="AD2250" i="34"/>
  <c r="AD2247" i="34"/>
  <c r="AD2237" i="34"/>
  <c r="AD2234" i="34"/>
  <c r="AD2232" i="34"/>
  <c r="AD2229" i="34"/>
  <c r="AD2226" i="34"/>
  <c r="AD2221" i="34"/>
  <c r="AD2216" i="34"/>
  <c r="AD2195" i="34"/>
  <c r="AD2192" i="34"/>
  <c r="AD2189" i="34"/>
  <c r="AD2186" i="34"/>
  <c r="AD2183" i="34"/>
  <c r="AD2180" i="34"/>
  <c r="AD2177" i="34"/>
  <c r="AD2174" i="34"/>
  <c r="AD2171" i="34"/>
  <c r="AD2168" i="34"/>
  <c r="AD2165" i="34"/>
  <c r="AD2162" i="34"/>
  <c r="AD2160" i="34"/>
  <c r="AD2159" i="34"/>
  <c r="AD2156" i="34"/>
  <c r="AD2154" i="34"/>
  <c r="AD2153" i="34"/>
  <c r="AD2151" i="34"/>
  <c r="AD2148" i="34"/>
  <c r="AD2145" i="34"/>
  <c r="AD2142" i="34"/>
  <c r="AD2139" i="34"/>
  <c r="AD2136" i="34"/>
  <c r="AD2134" i="34"/>
  <c r="AD2133" i="34"/>
  <c r="AD2130" i="34"/>
  <c r="AD2127" i="34"/>
  <c r="AD2125" i="34"/>
  <c r="AD2121" i="34"/>
  <c r="AD2119" i="34"/>
  <c r="AD2117" i="34"/>
  <c r="AD2116" i="34"/>
  <c r="AD2114" i="34"/>
  <c r="AD2112" i="34"/>
  <c r="AD2110" i="34"/>
  <c r="AD2108" i="34"/>
  <c r="AD2106" i="34"/>
  <c r="AD2104" i="34"/>
  <c r="AD2103" i="34"/>
  <c r="AD2099" i="34"/>
  <c r="AD2097" i="34"/>
  <c r="AD2095" i="34"/>
  <c r="AD2092" i="34"/>
  <c r="AD2081" i="34"/>
  <c r="AD2076" i="34"/>
  <c r="AD2073" i="34"/>
  <c r="AD2056" i="34"/>
  <c r="AD2088" i="34"/>
  <c r="AD2087" i="34"/>
  <c r="AD2086" i="34"/>
  <c r="AD2085" i="34"/>
  <c r="AD2084" i="34"/>
  <c r="AD2048" i="34"/>
  <c r="J1261" i="60" l="1"/>
  <c r="A73" i="55"/>
  <c r="B74" i="55"/>
  <c r="R950" i="60"/>
  <c r="R608" i="60"/>
  <c r="R611" i="60" s="1"/>
  <c r="R208" i="60"/>
  <c r="J544" i="60"/>
  <c r="AD1721" i="34"/>
  <c r="AD1720" i="34"/>
  <c r="AD1719" i="34"/>
  <c r="AD1718" i="34"/>
  <c r="AD1717" i="34"/>
  <c r="AD1716" i="34"/>
  <c r="AD1715" i="34"/>
  <c r="AD1714" i="34"/>
  <c r="AD1712" i="34"/>
  <c r="AD1711" i="34"/>
  <c r="AD1710" i="34"/>
  <c r="AD1708" i="34"/>
  <c r="AD1707" i="34"/>
  <c r="AD1706" i="34"/>
  <c r="AD1704" i="34"/>
  <c r="AD1703" i="34"/>
  <c r="AD1702" i="34"/>
  <c r="AD1701" i="34"/>
  <c r="AD1700" i="34"/>
  <c r="AD1699" i="34"/>
  <c r="AD1698" i="34"/>
  <c r="AD1697" i="34"/>
  <c r="AD1695" i="34"/>
  <c r="AD1693" i="34"/>
  <c r="AD1691" i="34"/>
  <c r="AD1690" i="34"/>
  <c r="AD1688" i="34"/>
  <c r="AD1686" i="34"/>
  <c r="AD1685" i="34"/>
  <c r="AD1684" i="34"/>
  <c r="AD1683" i="34"/>
  <c r="AD1681" i="34"/>
  <c r="AD1680" i="34"/>
  <c r="AD1678" i="34"/>
  <c r="AD1677" i="34"/>
  <c r="AD1676" i="34"/>
  <c r="AD1674" i="34"/>
  <c r="AD1672" i="34"/>
  <c r="AD1671" i="34"/>
  <c r="AD1670" i="34"/>
  <c r="AD1668" i="34"/>
  <c r="AD1666" i="34"/>
  <c r="AD1665" i="34"/>
  <c r="AD1664" i="34"/>
  <c r="AD1662" i="34"/>
  <c r="AD1661" i="34"/>
  <c r="AD1660" i="34"/>
  <c r="AD1658" i="34"/>
  <c r="AD1656" i="34"/>
  <c r="AD1654" i="34"/>
  <c r="AD1653" i="34"/>
  <c r="AD1652" i="34"/>
  <c r="AD1650" i="34"/>
  <c r="AD1649" i="34"/>
  <c r="AD1648" i="34"/>
  <c r="AD1647" i="34"/>
  <c r="AD1645" i="34"/>
  <c r="AD1644" i="34"/>
  <c r="AD1642" i="34"/>
  <c r="AD1640" i="34"/>
  <c r="AD1639" i="34"/>
  <c r="AD1638" i="34"/>
  <c r="AD1637" i="34"/>
  <c r="AD1636" i="34"/>
  <c r="AD1635" i="34"/>
  <c r="AD1634" i="34"/>
  <c r="AD1632" i="34"/>
  <c r="AD1630" i="34"/>
  <c r="AD1628" i="34"/>
  <c r="AD1627" i="34"/>
  <c r="AD1625" i="34"/>
  <c r="AD1624" i="34"/>
  <c r="AD1623" i="34"/>
  <c r="AD1622" i="34"/>
  <c r="AD1620" i="34"/>
  <c r="AD1618" i="34"/>
  <c r="AD1617" i="34"/>
  <c r="AD1616" i="34"/>
  <c r="AD1615" i="34"/>
  <c r="AD1614" i="34"/>
  <c r="AD1613" i="34"/>
  <c r="AD1612" i="34"/>
  <c r="AD1611" i="34"/>
  <c r="AD1609" i="34"/>
  <c r="AD1608" i="34"/>
  <c r="AD1607" i="34"/>
  <c r="AD1606" i="34"/>
  <c r="AD1605" i="34"/>
  <c r="AD1603" i="34"/>
  <c r="AD1602" i="34"/>
  <c r="AD1601" i="34"/>
  <c r="AD1600" i="34"/>
  <c r="AD1599" i="34"/>
  <c r="AD1598" i="34"/>
  <c r="AD1596" i="34"/>
  <c r="AD1595" i="34"/>
  <c r="AD1593" i="34"/>
  <c r="AD1591" i="34"/>
  <c r="AD1590" i="34"/>
  <c r="AD1589" i="34"/>
  <c r="AD1588" i="34"/>
  <c r="AD1587" i="34"/>
  <c r="AD1586" i="34"/>
  <c r="AD1585" i="34"/>
  <c r="AD1584" i="34"/>
  <c r="AD1582" i="34"/>
  <c r="AD1581" i="34"/>
  <c r="AD1579" i="34"/>
  <c r="AD1578" i="34"/>
  <c r="AD1577" i="34"/>
  <c r="AD1575" i="34"/>
  <c r="AD1574" i="34"/>
  <c r="AD1573" i="34"/>
  <c r="AD1572" i="34"/>
  <c r="AD1571" i="34"/>
  <c r="AD1570" i="34"/>
  <c r="AD1569" i="34"/>
  <c r="AD1568" i="34"/>
  <c r="AD1567" i="34"/>
  <c r="AD1566" i="34"/>
  <c r="AD1564" i="34"/>
  <c r="AD1562" i="34"/>
  <c r="AD1561" i="34"/>
  <c r="AD1560" i="34"/>
  <c r="AD1558" i="34"/>
  <c r="AD1557" i="34"/>
  <c r="AD1556" i="34"/>
  <c r="AD1555" i="34"/>
  <c r="AD1554" i="34"/>
  <c r="AD1553" i="34"/>
  <c r="AD1552" i="34"/>
  <c r="AD1551" i="34"/>
  <c r="AD1550" i="34"/>
  <c r="AD1548" i="34"/>
  <c r="AD1546" i="34"/>
  <c r="AD1544" i="34"/>
  <c r="AD1543" i="34"/>
  <c r="AD1541" i="34"/>
  <c r="AD1540" i="34"/>
  <c r="AD1539" i="34"/>
  <c r="AD1537" i="34"/>
  <c r="AD1536" i="34"/>
  <c r="AD1534" i="34"/>
  <c r="AD1532" i="34"/>
  <c r="AD1530" i="34"/>
  <c r="AD1529" i="34"/>
  <c r="AD1528" i="34"/>
  <c r="AD1527" i="34"/>
  <c r="AD1526" i="34"/>
  <c r="AD1524" i="34"/>
  <c r="AD1523" i="34"/>
  <c r="AD1521" i="34"/>
  <c r="AD1520" i="34"/>
  <c r="AD1519" i="34"/>
  <c r="AD1518" i="34"/>
  <c r="AD1517" i="34"/>
  <c r="AD1515" i="34"/>
  <c r="AD1514" i="34"/>
  <c r="AD1512" i="34"/>
  <c r="AD1510" i="34"/>
  <c r="AD1509" i="34"/>
  <c r="AD1508" i="34"/>
  <c r="AD1506" i="34"/>
  <c r="AD1504" i="34"/>
  <c r="AD1502" i="34"/>
  <c r="AD1501" i="34"/>
  <c r="AD1499" i="34"/>
  <c r="AD1497" i="34"/>
  <c r="AD1496" i="34"/>
  <c r="AD1495" i="34"/>
  <c r="AD1494" i="34"/>
  <c r="AD1492" i="34"/>
  <c r="AD1490" i="34"/>
  <c r="AD1488" i="34"/>
  <c r="AD1487" i="34"/>
  <c r="AD1485" i="34"/>
  <c r="AD1483" i="34"/>
  <c r="AD1482" i="34"/>
  <c r="AD1481" i="34"/>
  <c r="AD1480" i="34"/>
  <c r="AD1478" i="34"/>
  <c r="AD1477" i="34"/>
  <c r="AD1475" i="34"/>
  <c r="AD1474" i="34"/>
  <c r="AD1473" i="34"/>
  <c r="AD1472" i="34"/>
  <c r="AD1470" i="34"/>
  <c r="AD1468" i="34"/>
  <c r="AD1467" i="34"/>
  <c r="AD1465" i="34"/>
  <c r="AD1464" i="34"/>
  <c r="AD1463" i="34"/>
  <c r="AD1462" i="34"/>
  <c r="AD1460" i="34"/>
  <c r="AD1459" i="34"/>
  <c r="AD1457" i="34"/>
  <c r="AD1455" i="34"/>
  <c r="AD1454" i="34"/>
  <c r="AD1452" i="34"/>
  <c r="AD1450" i="34"/>
  <c r="AD1448" i="34"/>
  <c r="AD1446" i="34"/>
  <c r="AD1444" i="34"/>
  <c r="AD1442" i="34"/>
  <c r="AD1441" i="34"/>
  <c r="AD1440" i="34"/>
  <c r="AD1438" i="34"/>
  <c r="AD1436" i="34"/>
  <c r="AD1434" i="34"/>
  <c r="AD1432" i="34"/>
  <c r="AD1431" i="34"/>
  <c r="AD1429" i="34"/>
  <c r="AD1427" i="34"/>
  <c r="AD1425" i="34"/>
  <c r="AD1424" i="34"/>
  <c r="AD1423" i="34"/>
  <c r="AD1422" i="34"/>
  <c r="AD1421" i="34"/>
  <c r="AD1419" i="34"/>
  <c r="AD1418" i="34"/>
  <c r="AD1417" i="34"/>
  <c r="AD1416" i="34"/>
  <c r="AD1415" i="34"/>
  <c r="AD1414" i="34"/>
  <c r="AD1413" i="34"/>
  <c r="AD1412" i="34"/>
  <c r="AD1411" i="34"/>
  <c r="AD1409" i="34"/>
  <c r="AD1408" i="34"/>
  <c r="AD1406" i="34"/>
  <c r="AD1404" i="34"/>
  <c r="AD1403" i="34"/>
  <c r="AD1402" i="34"/>
  <c r="AD1401" i="34"/>
  <c r="AD1400" i="34"/>
  <c r="AD1399" i="34"/>
  <c r="AD1398" i="34"/>
  <c r="AD1397" i="34"/>
  <c r="AD1396" i="34"/>
  <c r="AD1395" i="34"/>
  <c r="AD1393" i="34"/>
  <c r="AD1392" i="34"/>
  <c r="AD1391" i="34"/>
  <c r="AD1389" i="34"/>
  <c r="AD1388" i="34"/>
  <c r="AD1386" i="34"/>
  <c r="AD1384" i="34"/>
  <c r="AD1382" i="34"/>
  <c r="AD1380" i="34"/>
  <c r="AD1378" i="34"/>
  <c r="AD1376" i="34"/>
  <c r="AD1375" i="34"/>
  <c r="AD1374" i="34"/>
  <c r="AD1373" i="34"/>
  <c r="AD1372" i="34"/>
  <c r="AD1371" i="34"/>
  <c r="AD1370" i="34"/>
  <c r="AD1369" i="34"/>
  <c r="AD1368" i="34"/>
  <c r="AD1366" i="34"/>
  <c r="AD1364" i="34"/>
  <c r="AD1363" i="34"/>
  <c r="AD1362" i="34"/>
  <c r="AD1360" i="34"/>
  <c r="AD1359" i="34"/>
  <c r="AD1357" i="34"/>
  <c r="AD1355" i="34"/>
  <c r="AD1354" i="34"/>
  <c r="AD1353" i="34"/>
  <c r="AD1352" i="34"/>
  <c r="AD1350" i="34"/>
  <c r="AD1349" i="34"/>
  <c r="AD1348" i="34"/>
  <c r="AD1347" i="34"/>
  <c r="AD1346" i="34"/>
  <c r="AD1344" i="34"/>
  <c r="AD1343" i="34"/>
  <c r="AD1342" i="34"/>
  <c r="AD1341" i="34"/>
  <c r="AD1339" i="34"/>
  <c r="AD1338" i="34"/>
  <c r="AD1337" i="34"/>
  <c r="AD1336" i="34"/>
  <c r="AD1334" i="34"/>
  <c r="AD1332" i="34"/>
  <c r="AD1330" i="34"/>
  <c r="AD1329" i="34"/>
  <c r="AD1328" i="34"/>
  <c r="AD1327" i="34"/>
  <c r="AD1325" i="34"/>
  <c r="AD1323" i="34"/>
  <c r="AD1322" i="34"/>
  <c r="AD1320" i="34"/>
  <c r="AD1318" i="34"/>
  <c r="AD1317" i="34"/>
  <c r="AD1316" i="34"/>
  <c r="AD1314" i="34"/>
  <c r="AD1312" i="34"/>
  <c r="AD1311" i="34"/>
  <c r="AD1310" i="34"/>
  <c r="AD1309" i="34"/>
  <c r="AD1308" i="34"/>
  <c r="AD1307" i="34"/>
  <c r="AD1305" i="34"/>
  <c r="AD1303" i="34"/>
  <c r="AD1301" i="34"/>
  <c r="AD1299" i="34"/>
  <c r="AD1298" i="34"/>
  <c r="AD1297" i="34"/>
  <c r="AD1295" i="34"/>
  <c r="AD1294" i="34"/>
  <c r="AD1292" i="34"/>
  <c r="AD1291" i="34"/>
  <c r="AD1289" i="34"/>
  <c r="AD1287" i="34"/>
  <c r="AD1285" i="34"/>
  <c r="AD1283" i="34"/>
  <c r="AD1281" i="34"/>
  <c r="AD1279" i="34"/>
  <c r="AD1278" i="34"/>
  <c r="AD1276" i="34"/>
  <c r="AD1274" i="34"/>
  <c r="AD1273" i="34"/>
  <c r="AD1272" i="34"/>
  <c r="AD1271" i="34"/>
  <c r="AD1269" i="34"/>
  <c r="AD1268" i="34"/>
  <c r="AD1267" i="34"/>
  <c r="AD1266" i="34"/>
  <c r="AD1265" i="34"/>
  <c r="AD1264" i="34"/>
  <c r="AD1262" i="34"/>
  <c r="AD1261" i="34"/>
  <c r="AD1259" i="34"/>
  <c r="AD1257" i="34"/>
  <c r="AD1256" i="34"/>
  <c r="AD1255" i="34"/>
  <c r="AD1254" i="34"/>
  <c r="AD1252" i="34"/>
  <c r="AD1250" i="34"/>
  <c r="AD1249" i="34"/>
  <c r="AD1247" i="34"/>
  <c r="AD1246" i="34"/>
  <c r="AD1244" i="34"/>
  <c r="AD1243" i="34"/>
  <c r="AD1242" i="34"/>
  <c r="AD1241" i="34"/>
  <c r="AD1240" i="34"/>
  <c r="AD1238" i="34"/>
  <c r="AD1236" i="34"/>
  <c r="AD1234" i="34"/>
  <c r="AD1233" i="34"/>
  <c r="AD1232" i="34"/>
  <c r="AD1231" i="34"/>
  <c r="AD1230" i="34"/>
  <c r="AD1228" i="34"/>
  <c r="AD1227" i="34"/>
  <c r="AD1225" i="34"/>
  <c r="AD1224" i="34"/>
  <c r="AD1223" i="34"/>
  <c r="AD1222" i="34"/>
  <c r="AD1221" i="34"/>
  <c r="AD1219" i="34"/>
  <c r="AD1218" i="34"/>
  <c r="AD1217" i="34"/>
  <c r="AD1215" i="34"/>
  <c r="AD1213" i="34"/>
  <c r="AD1211" i="34"/>
  <c r="AD1210" i="34"/>
  <c r="AD1208" i="34"/>
  <c r="AD1207" i="34"/>
  <c r="AD1206" i="34"/>
  <c r="AD1204" i="34"/>
  <c r="AD1202" i="34"/>
  <c r="AD1201" i="34"/>
  <c r="AD1200" i="34"/>
  <c r="AD1198" i="34"/>
  <c r="AD1196" i="34"/>
  <c r="AD1195" i="34"/>
  <c r="AD1193" i="34"/>
  <c r="AD1192" i="34"/>
  <c r="AD1190" i="34"/>
  <c r="AD1189" i="34"/>
  <c r="AD1188" i="34"/>
  <c r="AD1186" i="34"/>
  <c r="AD1184" i="34"/>
  <c r="AD1182" i="34"/>
  <c r="AD1180" i="34"/>
  <c r="AD1178" i="34"/>
  <c r="AD1177" i="34"/>
  <c r="AD1176" i="34"/>
  <c r="AD1174" i="34"/>
  <c r="AD1172" i="34"/>
  <c r="AD1171" i="34"/>
  <c r="AD1169" i="34"/>
  <c r="AD1168" i="34"/>
  <c r="AD1167" i="34"/>
  <c r="AD1165" i="34"/>
  <c r="AD1163" i="34"/>
  <c r="AD1162" i="34"/>
  <c r="AD1160" i="34"/>
  <c r="AD1158" i="34"/>
  <c r="AD1157" i="34"/>
  <c r="AD1156" i="34"/>
  <c r="AD1154" i="34"/>
  <c r="AD1153" i="34"/>
  <c r="AD1152" i="34"/>
  <c r="AD1151" i="34"/>
  <c r="AD1149" i="34"/>
  <c r="AD1148" i="34"/>
  <c r="AD1146" i="34"/>
  <c r="AD1145" i="34"/>
  <c r="AD1144" i="34"/>
  <c r="AD1143" i="34"/>
  <c r="AD1142" i="34"/>
  <c r="AD1141" i="34"/>
  <c r="AD1140" i="34"/>
  <c r="AD1138" i="34"/>
  <c r="AD1136" i="34"/>
  <c r="AD1134" i="34"/>
  <c r="AD1132" i="34"/>
  <c r="AD1131" i="34"/>
  <c r="AD1130" i="34"/>
  <c r="AD1128" i="34"/>
  <c r="AD1126" i="34"/>
  <c r="AD1124" i="34"/>
  <c r="AD1123" i="34"/>
  <c r="AD1121" i="34"/>
  <c r="AD1120" i="34"/>
  <c r="AD1118" i="34"/>
  <c r="AD1117" i="34"/>
  <c r="AD1116" i="34"/>
  <c r="AD1115" i="34"/>
  <c r="AD1113" i="34"/>
  <c r="AD1111" i="34"/>
  <c r="AD1110" i="34"/>
  <c r="AD1109" i="34"/>
  <c r="AD1108" i="34"/>
  <c r="AD1107" i="34"/>
  <c r="AD1106" i="34"/>
  <c r="AD1105" i="34"/>
  <c r="AD1104" i="34"/>
  <c r="AD1103" i="34"/>
  <c r="AD1101" i="34"/>
  <c r="AD1099" i="34"/>
  <c r="AD1097" i="34"/>
  <c r="AD1095" i="34"/>
  <c r="AD1094" i="34"/>
  <c r="AD1093" i="34"/>
  <c r="AD1092" i="34"/>
  <c r="AD1091" i="34"/>
  <c r="AD1090" i="34"/>
  <c r="AD1089" i="34"/>
  <c r="AD1088" i="34"/>
  <c r="AD1087" i="34"/>
  <c r="AD1086" i="34"/>
  <c r="AD1084" i="34"/>
  <c r="AD1083" i="34"/>
  <c r="AD1082" i="34"/>
  <c r="AD1081" i="34"/>
  <c r="AD1080" i="34"/>
  <c r="AD1079" i="34"/>
  <c r="AD1077" i="34"/>
  <c r="AD1075" i="34"/>
  <c r="AD1074" i="34"/>
  <c r="AD1072" i="34"/>
  <c r="AD1070" i="34"/>
  <c r="AD1069" i="34"/>
  <c r="AD1068" i="34"/>
  <c r="AD1067" i="34"/>
  <c r="AD1065" i="34"/>
  <c r="AD1063" i="34"/>
  <c r="AD1062" i="34"/>
  <c r="AD1060" i="34"/>
  <c r="AD1058" i="34"/>
  <c r="AD1057" i="34"/>
  <c r="AD1056" i="34"/>
  <c r="AD1055" i="34"/>
  <c r="AD1053" i="34"/>
  <c r="AD1052" i="34"/>
  <c r="AD1050" i="34"/>
  <c r="AD1049" i="34"/>
  <c r="AD1048" i="34"/>
  <c r="AD1047" i="34"/>
  <c r="AD1046" i="34"/>
  <c r="AD1045" i="34"/>
  <c r="AD1044" i="34"/>
  <c r="AD1042" i="34"/>
  <c r="AD1041" i="34"/>
  <c r="AD1040" i="34"/>
  <c r="AD1039" i="34"/>
  <c r="AD1038" i="34"/>
  <c r="AD1037" i="34"/>
  <c r="AD1036" i="34"/>
  <c r="AD1034" i="34"/>
  <c r="AD1033" i="34"/>
  <c r="AD1031" i="34"/>
  <c r="AD1029" i="34"/>
  <c r="AD1028" i="34"/>
  <c r="AD1026" i="34"/>
  <c r="AD1024" i="34"/>
  <c r="AD1023" i="34"/>
  <c r="AD1021" i="34"/>
  <c r="AD1020" i="34"/>
  <c r="AD1019" i="34"/>
  <c r="AD1018" i="34"/>
  <c r="AD1016" i="34"/>
  <c r="AD1015" i="34"/>
  <c r="AD1013" i="34"/>
  <c r="AD1012" i="34"/>
  <c r="AD1010" i="34"/>
  <c r="AD1009" i="34"/>
  <c r="AD1008" i="34"/>
  <c r="AD1006" i="34"/>
  <c r="AD1005" i="34"/>
  <c r="AD1003" i="34"/>
  <c r="AD1002" i="34"/>
  <c r="AD1000" i="34"/>
  <c r="AD998" i="34"/>
  <c r="AD996" i="34"/>
  <c r="AD995" i="34"/>
  <c r="AD994" i="34"/>
  <c r="AD992" i="34"/>
  <c r="AD991" i="34"/>
  <c r="AD989" i="34"/>
  <c r="AD987" i="34"/>
  <c r="AD985" i="34"/>
  <c r="AD983" i="34"/>
  <c r="AD982" i="34"/>
  <c r="AD980" i="34"/>
  <c r="AD979" i="34"/>
  <c r="AD978" i="34"/>
  <c r="AD976" i="34"/>
  <c r="AD975" i="34"/>
  <c r="AD974" i="34"/>
  <c r="AD973" i="34"/>
  <c r="AD972" i="34"/>
  <c r="AD971" i="34"/>
  <c r="AD970" i="34"/>
  <c r="AD969" i="34"/>
  <c r="AD968" i="34"/>
  <c r="AD966" i="34"/>
  <c r="AD964" i="34"/>
  <c r="AD963" i="34"/>
  <c r="AD962" i="34"/>
  <c r="AD961" i="34"/>
  <c r="AD960" i="34"/>
  <c r="AD959" i="34"/>
  <c r="AD958" i="34"/>
  <c r="AD957" i="34"/>
  <c r="AD956" i="34"/>
  <c r="AD955" i="34"/>
  <c r="AD953" i="34"/>
  <c r="AD951" i="34"/>
  <c r="AD950" i="34"/>
  <c r="AD948" i="34"/>
  <c r="AD946" i="34"/>
  <c r="AD945" i="34"/>
  <c r="AD943" i="34"/>
  <c r="AD942" i="34"/>
  <c r="AD941" i="34"/>
  <c r="AD940" i="34"/>
  <c r="AD939" i="34"/>
  <c r="AD938" i="34"/>
  <c r="AD936" i="34"/>
  <c r="AD935" i="34"/>
  <c r="AD933" i="34"/>
  <c r="AD932" i="34"/>
  <c r="AD930" i="34"/>
  <c r="AD928" i="34"/>
  <c r="AD926" i="34"/>
  <c r="AD925" i="34"/>
  <c r="AD912" i="34"/>
  <c r="AD910" i="34"/>
  <c r="AD909" i="34"/>
  <c r="AD908" i="34"/>
  <c r="AD906" i="34"/>
  <c r="AD904" i="34"/>
  <c r="AD903" i="34"/>
  <c r="AD901" i="34"/>
  <c r="AD900" i="34"/>
  <c r="AD899" i="34"/>
  <c r="AD898" i="34"/>
  <c r="AD897" i="34"/>
  <c r="AD896" i="34"/>
  <c r="AD895" i="34"/>
  <c r="AD894" i="34"/>
  <c r="AD892" i="34"/>
  <c r="AD890" i="34"/>
  <c r="AD889" i="34"/>
  <c r="AD888" i="34"/>
  <c r="AD886" i="34"/>
  <c r="AD885" i="34"/>
  <c r="AD884" i="34"/>
  <c r="AD883" i="34"/>
  <c r="AD882" i="34"/>
  <c r="AD881" i="34"/>
  <c r="AD880" i="34"/>
  <c r="AD879" i="34"/>
  <c r="AD877" i="34"/>
  <c r="AD876" i="34"/>
  <c r="AD875" i="34"/>
  <c r="AD874" i="34"/>
  <c r="AD873" i="34"/>
  <c r="AD872" i="34"/>
  <c r="AD870" i="34"/>
  <c r="AD869" i="34"/>
  <c r="AD868" i="34"/>
  <c r="AD867" i="34"/>
  <c r="AD866" i="34"/>
  <c r="AD865" i="34"/>
  <c r="AD864" i="34"/>
  <c r="AD863" i="34"/>
  <c r="AD862" i="34"/>
  <c r="AD861" i="34"/>
  <c r="AD859" i="34"/>
  <c r="AD858" i="34"/>
  <c r="AD857" i="34"/>
  <c r="AD855" i="34"/>
  <c r="AD854" i="34"/>
  <c r="AD852" i="34"/>
  <c r="AD851" i="34"/>
  <c r="AD849" i="34"/>
  <c r="AD848" i="34"/>
  <c r="AD847" i="34"/>
  <c r="AD845" i="34"/>
  <c r="AD843" i="34"/>
  <c r="AD842" i="34"/>
  <c r="AD840" i="34"/>
  <c r="AD839" i="34"/>
  <c r="AD837" i="34"/>
  <c r="AD836" i="34"/>
  <c r="AD835" i="34"/>
  <c r="AD834" i="34"/>
  <c r="AD833" i="34"/>
  <c r="AD832" i="34"/>
  <c r="AD831" i="34"/>
  <c r="AD830" i="34"/>
  <c r="AD829" i="34"/>
  <c r="AD827" i="34"/>
  <c r="AD826" i="34"/>
  <c r="AD825" i="34"/>
  <c r="AD824" i="34"/>
  <c r="AD823" i="34"/>
  <c r="AD822" i="34"/>
  <c r="AD821" i="34"/>
  <c r="AD820" i="34"/>
  <c r="AD818" i="34"/>
  <c r="AD817" i="34"/>
  <c r="AD816" i="34"/>
  <c r="AD815" i="34"/>
  <c r="AD814" i="34"/>
  <c r="AD813" i="34"/>
  <c r="AD812" i="34"/>
  <c r="AD811" i="34"/>
  <c r="AD810" i="34"/>
  <c r="AD809" i="34"/>
  <c r="AD807" i="34"/>
  <c r="AD805" i="34"/>
  <c r="AD803" i="34"/>
  <c r="AD801" i="34"/>
  <c r="AD799" i="34"/>
  <c r="AD797" i="34"/>
  <c r="AD795" i="34"/>
  <c r="AD794" i="34"/>
  <c r="AD793" i="34"/>
  <c r="AD791" i="34"/>
  <c r="AD789" i="34"/>
  <c r="AD787" i="34"/>
  <c r="AD785" i="34"/>
  <c r="AD783" i="34"/>
  <c r="AD781" i="34"/>
  <c r="AD779" i="34"/>
  <c r="AD778" i="34"/>
  <c r="AD777" i="34"/>
  <c r="AD776" i="34"/>
  <c r="AD774" i="34"/>
  <c r="AD772" i="34"/>
  <c r="AD770" i="34"/>
  <c r="AD769" i="34"/>
  <c r="AD767" i="34"/>
  <c r="AD766" i="34"/>
  <c r="AD765" i="34"/>
  <c r="AD763" i="34"/>
  <c r="AD761" i="34"/>
  <c r="AD760" i="34"/>
  <c r="AD759" i="34"/>
  <c r="AD758" i="34"/>
  <c r="AD757" i="34"/>
  <c r="AD756" i="34"/>
  <c r="AD743" i="34"/>
  <c r="AD741" i="34"/>
  <c r="AD739" i="34"/>
  <c r="AD738" i="34"/>
  <c r="AD737" i="34"/>
  <c r="AD735" i="34"/>
  <c r="AD734" i="34"/>
  <c r="AD733" i="34"/>
  <c r="AD732" i="34"/>
  <c r="AD731" i="34"/>
  <c r="AD730" i="34"/>
  <c r="AD729" i="34"/>
  <c r="AD728" i="34"/>
  <c r="AD726" i="34"/>
  <c r="AD724" i="34"/>
  <c r="AD723" i="34"/>
  <c r="AD721" i="34"/>
  <c r="AD720" i="34"/>
  <c r="AD719" i="34"/>
  <c r="AD718" i="34"/>
  <c r="AD717" i="34"/>
  <c r="AD715" i="34"/>
  <c r="AD714" i="34"/>
  <c r="AD712" i="34"/>
  <c r="AD711" i="34"/>
  <c r="AD710" i="34"/>
  <c r="AD709" i="34"/>
  <c r="AD708" i="34"/>
  <c r="AD707" i="34"/>
  <c r="AD706" i="34"/>
  <c r="AD705" i="34"/>
  <c r="AD704" i="34"/>
  <c r="AD702" i="34"/>
  <c r="AD700" i="34"/>
  <c r="AD698" i="34"/>
  <c r="AD696" i="34"/>
  <c r="AD695" i="34"/>
  <c r="AD693" i="34"/>
  <c r="AD691" i="34"/>
  <c r="AD689" i="34"/>
  <c r="AD688" i="34"/>
  <c r="AD687" i="34"/>
  <c r="AD686" i="34"/>
  <c r="AD685" i="34"/>
  <c r="AD684" i="34"/>
  <c r="AD683" i="34"/>
  <c r="AD682" i="34"/>
  <c r="AD681" i="34"/>
  <c r="AD680" i="34"/>
  <c r="AD678" i="34"/>
  <c r="AD677" i="34"/>
  <c r="AD676" i="34"/>
  <c r="AD675" i="34"/>
  <c r="AD674" i="34"/>
  <c r="AD673" i="34"/>
  <c r="AD671" i="34"/>
  <c r="AD670" i="34"/>
  <c r="AD669" i="34"/>
  <c r="AD667" i="34"/>
  <c r="AD666" i="34"/>
  <c r="AD665" i="34"/>
  <c r="AD664" i="34"/>
  <c r="AD663" i="34"/>
  <c r="AD662" i="34"/>
  <c r="AD661" i="34"/>
  <c r="AD660" i="34"/>
  <c r="AD659" i="34"/>
  <c r="AD658" i="34"/>
  <c r="AD656" i="34"/>
  <c r="AD655" i="34"/>
  <c r="AD654" i="34"/>
  <c r="AD653" i="34"/>
  <c r="AD652" i="34"/>
  <c r="AD651" i="34"/>
  <c r="AD650" i="34"/>
  <c r="AD649" i="34"/>
  <c r="AD648" i="34"/>
  <c r="AD647" i="34"/>
  <c r="AD645" i="34"/>
  <c r="AD644" i="34"/>
  <c r="AD642" i="34"/>
  <c r="AD641" i="34"/>
  <c r="AD640" i="34"/>
  <c r="AD639" i="34"/>
  <c r="AD638" i="34"/>
  <c r="AD637" i="34"/>
  <c r="AD636" i="34"/>
  <c r="AD635" i="34"/>
  <c r="AD633" i="34"/>
  <c r="AD631" i="34"/>
  <c r="AD630" i="34"/>
  <c r="AD629" i="34"/>
  <c r="AD628" i="34"/>
  <c r="AD627" i="34"/>
  <c r="AD626" i="34"/>
  <c r="AD625" i="34"/>
  <c r="AD624" i="34"/>
  <c r="AD623" i="34"/>
  <c r="AD622" i="34"/>
  <c r="AD620" i="34"/>
  <c r="AD619" i="34"/>
  <c r="AD618" i="34"/>
  <c r="AD617" i="34"/>
  <c r="AD616" i="34"/>
  <c r="AD615" i="34"/>
  <c r="AD614" i="34"/>
  <c r="AD613" i="34"/>
  <c r="AD612" i="34"/>
  <c r="AD611" i="34"/>
  <c r="AD609" i="34"/>
  <c r="AD608" i="34"/>
  <c r="AD607" i="34"/>
  <c r="AD605" i="34"/>
  <c r="AD603" i="34"/>
  <c r="AD601" i="34"/>
  <c r="AD600" i="34"/>
  <c r="AD598" i="34"/>
  <c r="AD596" i="34"/>
  <c r="AD594" i="34"/>
  <c r="AD592" i="34"/>
  <c r="AD591" i="34"/>
  <c r="AD589" i="34"/>
  <c r="AD588" i="34"/>
  <c r="AD587" i="34"/>
  <c r="AD585" i="34"/>
  <c r="AD584" i="34"/>
  <c r="AD583" i="34"/>
  <c r="AD582" i="34"/>
  <c r="AD580" i="34"/>
  <c r="AD578" i="34"/>
  <c r="AD576" i="34"/>
  <c r="AD575" i="34"/>
  <c r="AD573" i="34"/>
  <c r="AD572" i="34"/>
  <c r="AD570" i="34"/>
  <c r="AD568" i="34"/>
  <c r="AD567" i="34"/>
  <c r="AD566" i="34"/>
  <c r="AD565" i="34"/>
  <c r="AD563" i="34"/>
  <c r="AD562" i="34"/>
  <c r="AD561" i="34"/>
  <c r="AD560" i="34"/>
  <c r="AD558" i="34"/>
  <c r="AD557" i="34"/>
  <c r="AD555" i="34"/>
  <c r="AD554" i="34"/>
  <c r="AD553" i="34"/>
  <c r="AD552" i="34"/>
  <c r="AD551" i="34"/>
  <c r="AD550" i="34"/>
  <c r="AD549" i="34"/>
  <c r="AD548" i="34"/>
  <c r="AD547" i="34"/>
  <c r="AD546" i="34"/>
  <c r="AD544" i="34"/>
  <c r="AD543" i="34"/>
  <c r="AD542" i="34"/>
  <c r="AD541" i="34"/>
  <c r="AD539" i="34"/>
  <c r="AD537" i="34"/>
  <c r="AD536" i="34"/>
  <c r="AD535" i="34"/>
  <c r="AD534" i="34"/>
  <c r="AD533" i="34"/>
  <c r="AD532" i="34"/>
  <c r="AD531" i="34"/>
  <c r="AD530" i="34"/>
  <c r="AD529" i="34"/>
  <c r="AD528" i="34"/>
  <c r="AD526" i="34"/>
  <c r="AD524" i="34"/>
  <c r="AD523" i="34"/>
  <c r="AD522" i="34"/>
  <c r="AD521" i="34"/>
  <c r="AD520" i="34"/>
  <c r="AD518" i="34"/>
  <c r="AD516" i="34"/>
  <c r="AD514" i="34"/>
  <c r="AD513" i="34"/>
  <c r="AD511" i="34"/>
  <c r="AD510" i="34"/>
  <c r="AD509" i="34"/>
  <c r="AD508" i="34"/>
  <c r="AD506" i="34"/>
  <c r="AD505" i="34"/>
  <c r="AD504" i="34"/>
  <c r="AD503" i="34"/>
  <c r="AD502" i="34"/>
  <c r="AD500" i="34"/>
  <c r="AD498" i="34"/>
  <c r="AD497" i="34"/>
  <c r="AD496" i="34"/>
  <c r="AD495" i="34"/>
  <c r="AD494" i="34"/>
  <c r="AD493" i="34"/>
  <c r="AD492" i="34"/>
  <c r="AD491" i="34"/>
  <c r="AD490" i="34"/>
  <c r="AD489" i="34"/>
  <c r="AD487" i="34"/>
  <c r="AD485" i="34"/>
  <c r="AD483" i="34"/>
  <c r="AD481" i="34"/>
  <c r="AD480" i="34"/>
  <c r="AD479" i="34"/>
  <c r="AD478" i="34"/>
  <c r="AD477" i="34"/>
  <c r="AD475" i="34"/>
  <c r="AD474" i="34"/>
  <c r="AD473" i="34"/>
  <c r="AD472" i="34"/>
  <c r="AD470" i="34"/>
  <c r="AD469" i="34"/>
  <c r="AD468" i="34"/>
  <c r="AD467" i="34"/>
  <c r="AD466" i="34"/>
  <c r="AD465" i="34"/>
  <c r="AD464" i="34"/>
  <c r="AD463" i="34"/>
  <c r="AD462" i="34"/>
  <c r="AD461" i="34"/>
  <c r="AD459" i="34"/>
  <c r="AD458" i="34"/>
  <c r="AD457" i="34"/>
  <c r="AD456" i="34"/>
  <c r="AD455" i="34"/>
  <c r="AD454" i="34"/>
  <c r="AD453" i="34"/>
  <c r="AD452" i="34"/>
  <c r="AD451" i="34"/>
  <c r="AD450" i="34"/>
  <c r="AD448" i="34"/>
  <c r="AD447" i="34"/>
  <c r="AD446" i="34"/>
  <c r="AD445" i="34"/>
  <c r="AD444" i="34"/>
  <c r="AD443" i="34"/>
  <c r="AD442" i="34"/>
  <c r="AD441" i="34"/>
  <c r="AD440" i="34"/>
  <c r="AD439" i="34"/>
  <c r="AD437" i="34"/>
  <c r="AD436" i="34"/>
  <c r="AD435" i="34"/>
  <c r="AD434" i="34"/>
  <c r="AD433" i="34"/>
  <c r="AD431" i="34"/>
  <c r="AD429" i="34"/>
  <c r="AD428" i="34"/>
  <c r="AD427" i="34"/>
  <c r="AD425" i="34"/>
  <c r="AD424" i="34"/>
  <c r="AD423" i="34"/>
  <c r="AD421" i="34"/>
  <c r="AD420" i="34"/>
  <c r="AD418" i="34"/>
  <c r="AD416" i="34"/>
  <c r="AD415" i="34"/>
  <c r="AD413" i="34"/>
  <c r="AD411" i="34"/>
  <c r="AD410" i="34"/>
  <c r="AD408" i="34"/>
  <c r="AD407" i="34"/>
  <c r="AD405" i="34"/>
  <c r="AD404" i="34"/>
  <c r="AD403" i="34"/>
  <c r="AD402" i="34"/>
  <c r="AD401" i="34"/>
  <c r="AD400" i="34"/>
  <c r="AD399" i="34"/>
  <c r="AD397" i="34"/>
  <c r="AD395" i="34"/>
  <c r="AD394" i="34"/>
  <c r="AD393" i="34"/>
  <c r="AD392" i="34"/>
  <c r="AD391" i="34"/>
  <c r="AD390" i="34"/>
  <c r="AD388" i="34"/>
  <c r="AD387" i="34"/>
  <c r="AD386" i="34"/>
  <c r="AD385" i="34"/>
  <c r="AD384" i="34"/>
  <c r="AD382" i="34"/>
  <c r="AD381" i="34"/>
  <c r="AD380" i="34"/>
  <c r="AD379" i="34"/>
  <c r="AD378" i="34"/>
  <c r="AD376" i="34"/>
  <c r="AD374" i="34"/>
  <c r="AD372" i="34"/>
  <c r="AD371" i="34"/>
  <c r="AD370" i="34"/>
  <c r="AD369" i="34"/>
  <c r="AD368" i="34"/>
  <c r="AD367" i="34"/>
  <c r="AD365" i="34"/>
  <c r="AD364" i="34"/>
  <c r="AD362" i="34"/>
  <c r="AD361" i="34"/>
  <c r="AD359" i="34"/>
  <c r="AD358" i="34"/>
  <c r="AD357" i="34"/>
  <c r="AD356" i="34"/>
  <c r="AD355" i="34"/>
  <c r="AD353" i="34"/>
  <c r="AD351" i="34"/>
  <c r="AD349" i="34"/>
  <c r="AD348" i="34"/>
  <c r="AD346" i="34"/>
  <c r="AD344" i="34"/>
  <c r="AD343" i="34"/>
  <c r="AD342" i="34"/>
  <c r="AD341" i="34"/>
  <c r="AD339" i="34"/>
  <c r="AD337" i="34"/>
  <c r="AD336" i="34"/>
  <c r="AD335" i="34"/>
  <c r="AD334" i="34"/>
  <c r="AD333" i="34"/>
  <c r="AD331" i="34"/>
  <c r="AD330" i="34"/>
  <c r="AD328" i="34"/>
  <c r="AD327" i="34"/>
  <c r="AD326" i="34"/>
  <c r="AD324" i="34"/>
  <c r="AD323" i="34"/>
  <c r="AD322" i="34"/>
  <c r="AD321" i="34"/>
  <c r="AD320" i="34"/>
  <c r="AD319" i="34"/>
  <c r="AD317" i="34"/>
  <c r="AD316" i="34"/>
  <c r="AD315" i="34"/>
  <c r="AD314" i="34"/>
  <c r="AD313" i="34"/>
  <c r="AD312" i="34"/>
  <c r="AD310" i="34"/>
  <c r="AD309" i="34"/>
  <c r="AD308" i="34"/>
  <c r="AD307" i="34"/>
  <c r="AD306" i="34"/>
  <c r="AD305" i="34"/>
  <c r="AD304" i="34"/>
  <c r="AD296" i="34"/>
  <c r="AD295" i="34"/>
  <c r="AD294" i="34"/>
  <c r="AD293" i="34"/>
  <c r="AD291" i="34"/>
  <c r="AD290" i="34"/>
  <c r="AD288" i="34"/>
  <c r="AD287" i="34"/>
  <c r="AD286" i="34"/>
  <c r="AD285" i="34"/>
  <c r="AD284" i="34"/>
  <c r="AD283" i="34"/>
  <c r="AD282" i="34"/>
  <c r="AD281" i="34"/>
  <c r="AD302" i="34"/>
  <c r="AD301" i="34"/>
  <c r="AD300" i="34"/>
  <c r="AD299" i="34"/>
  <c r="AD298" i="34"/>
  <c r="AD279" i="34"/>
  <c r="AD277" i="34"/>
  <c r="AD275" i="34"/>
  <c r="AD274" i="34"/>
  <c r="AD273" i="34"/>
  <c r="AD272" i="34"/>
  <c r="AD271" i="34"/>
  <c r="AD270" i="34"/>
  <c r="AD268" i="34"/>
  <c r="AD267" i="34"/>
  <c r="AD266" i="34"/>
  <c r="AD264" i="34"/>
  <c r="AD262" i="34"/>
  <c r="AD260" i="34"/>
  <c r="AD258" i="34"/>
  <c r="AD256" i="34"/>
  <c r="AD255" i="34"/>
  <c r="AD253" i="34"/>
  <c r="AD251" i="34"/>
  <c r="AD249" i="34"/>
  <c r="AD248" i="34"/>
  <c r="AD247" i="34"/>
  <c r="AD245" i="34"/>
  <c r="AD244" i="34"/>
  <c r="AD243" i="34"/>
  <c r="AD241" i="34"/>
  <c r="AD240" i="34"/>
  <c r="AD238" i="34"/>
  <c r="AD237" i="34"/>
  <c r="AD236" i="34"/>
  <c r="AD235" i="34"/>
  <c r="AD233" i="34"/>
  <c r="AD232" i="34"/>
  <c r="AD231" i="34"/>
  <c r="AD230" i="34"/>
  <c r="AD228" i="34"/>
  <c r="AD227" i="34"/>
  <c r="AD226" i="34"/>
  <c r="AD225" i="34"/>
  <c r="AD224" i="34"/>
  <c r="AD223" i="34"/>
  <c r="AD221" i="34"/>
  <c r="AD220" i="34"/>
  <c r="AD219" i="34"/>
  <c r="AD218" i="34"/>
  <c r="AD216" i="34"/>
  <c r="AD215" i="34"/>
  <c r="AD214" i="34"/>
  <c r="AD213" i="34"/>
  <c r="AD211" i="34"/>
  <c r="AD210" i="34"/>
  <c r="AD208" i="34"/>
  <c r="AD206" i="34"/>
  <c r="AD205" i="34"/>
  <c r="AD204" i="34"/>
  <c r="AD203" i="34"/>
  <c r="AD201" i="34"/>
  <c r="AD200" i="34"/>
  <c r="AD198" i="34"/>
  <c r="AD197" i="34"/>
  <c r="AD196" i="34"/>
  <c r="AD195" i="34"/>
  <c r="AD193" i="34"/>
  <c r="AD191" i="34"/>
  <c r="AD189" i="34"/>
  <c r="AD187" i="34"/>
  <c r="AD185" i="34"/>
  <c r="AD184" i="34"/>
  <c r="AD183" i="34"/>
  <c r="AD182" i="34"/>
  <c r="AD180" i="34"/>
  <c r="AD179" i="34"/>
  <c r="AD177" i="34"/>
  <c r="AD176" i="34"/>
  <c r="AD174" i="34"/>
  <c r="AD173" i="34"/>
  <c r="AD171" i="34"/>
  <c r="AD169" i="34"/>
  <c r="AD168" i="34"/>
  <c r="AD167" i="34"/>
  <c r="AD165" i="34"/>
  <c r="AD163" i="34"/>
  <c r="AD161" i="34"/>
  <c r="AD160" i="34"/>
  <c r="AD159" i="34"/>
  <c r="AD158" i="34"/>
  <c r="AD157" i="34"/>
  <c r="AD156" i="34"/>
  <c r="AD155" i="34"/>
  <c r="AD154" i="34"/>
  <c r="AD153" i="34"/>
  <c r="AD151" i="34"/>
  <c r="AD149" i="34"/>
  <c r="AD147" i="34"/>
  <c r="AD146" i="34"/>
  <c r="AD144" i="34"/>
  <c r="AD143" i="34"/>
  <c r="AD142" i="34"/>
  <c r="AD140" i="34"/>
  <c r="AD139" i="34"/>
  <c r="AD137" i="34"/>
  <c r="AD136" i="34"/>
  <c r="AD135" i="34"/>
  <c r="AD133" i="34"/>
  <c r="AD132" i="34"/>
  <c r="AD130" i="34"/>
  <c r="AD128" i="34"/>
  <c r="AD127" i="34"/>
  <c r="AD126" i="34"/>
  <c r="AD125" i="34"/>
  <c r="AD123" i="34"/>
  <c r="AD122" i="34"/>
  <c r="AD120" i="34"/>
  <c r="AD118" i="34"/>
  <c r="AD116" i="34"/>
  <c r="AD115" i="34"/>
  <c r="AD114" i="34"/>
  <c r="AD113" i="34"/>
  <c r="AD112" i="34"/>
  <c r="AD111" i="34"/>
  <c r="AD110" i="34"/>
  <c r="AD108" i="34"/>
  <c r="AD107" i="34"/>
  <c r="AD105" i="34"/>
  <c r="AD103" i="34"/>
  <c r="AD102" i="34"/>
  <c r="AD101" i="34"/>
  <c r="AD100" i="34"/>
  <c r="AD98" i="34"/>
  <c r="AD96" i="34"/>
  <c r="AD95" i="34"/>
  <c r="AD94" i="34"/>
  <c r="AD93" i="34"/>
  <c r="AD92" i="34"/>
  <c r="AD91" i="34"/>
  <c r="AD90" i="34"/>
  <c r="AD89" i="34"/>
  <c r="AD87" i="34"/>
  <c r="AD85" i="34"/>
  <c r="AD84" i="34"/>
  <c r="AD82" i="34"/>
  <c r="AD80" i="34"/>
  <c r="AD79" i="34"/>
  <c r="AD78" i="34"/>
  <c r="AD77" i="34"/>
  <c r="AD76" i="34"/>
  <c r="AD75" i="34"/>
  <c r="AD73" i="34"/>
  <c r="AD72" i="34"/>
  <c r="AD70" i="34"/>
  <c r="AD68" i="34"/>
  <c r="AD67" i="34"/>
  <c r="AD65" i="34"/>
  <c r="AD63" i="34"/>
  <c r="AD62" i="34"/>
  <c r="AC62" i="34"/>
  <c r="A17" i="12"/>
  <c r="A18" i="12"/>
  <c r="A19" i="12"/>
  <c r="A20" i="12"/>
  <c r="A21" i="12"/>
  <c r="AC2274" i="34"/>
  <c r="AC2368" i="34"/>
  <c r="AC2246" i="34"/>
  <c r="AC2296" i="34"/>
  <c r="AC2290" i="34"/>
  <c r="AC2315" i="34"/>
  <c r="AC2305" i="34"/>
  <c r="AC2333" i="34"/>
  <c r="AC2307" i="34"/>
  <c r="AC2356" i="34"/>
  <c r="AC2317" i="34"/>
  <c r="AC2359" i="34"/>
  <c r="AC2353" i="34"/>
  <c r="AC2205" i="34"/>
  <c r="AC2202" i="34"/>
  <c r="AC2213" i="34"/>
  <c r="AC2210" i="34"/>
  <c r="AC2220" i="34"/>
  <c r="AC2207" i="34"/>
  <c r="AC2336" i="34"/>
  <c r="AC2366" i="34"/>
  <c r="AC2350" i="34"/>
  <c r="AC2329" i="34"/>
  <c r="AC2338" i="34"/>
  <c r="AC2340" i="34"/>
  <c r="AC2342" i="34"/>
  <c r="AC2362" i="34"/>
  <c r="AC2347" i="34"/>
  <c r="AC2370" i="34"/>
  <c r="AC2344" i="34"/>
  <c r="AC2298" i="34"/>
  <c r="AC2293" i="34"/>
  <c r="AC2286" i="34"/>
  <c r="AC2312" i="34"/>
  <c r="AC2309" i="34"/>
  <c r="AC2319" i="34"/>
  <c r="AC2279" i="34"/>
  <c r="AC2276" i="34"/>
  <c r="AC2269" i="34"/>
  <c r="AC2266" i="34"/>
  <c r="AC2263" i="34"/>
  <c r="AC2254" i="34"/>
  <c r="AC2251" i="34"/>
  <c r="AC2248" i="34"/>
  <c r="AC2238" i="34"/>
  <c r="AC2235" i="34"/>
  <c r="AC2233" i="34"/>
  <c r="AC2230" i="34"/>
  <c r="AC2227" i="34"/>
  <c r="AC2222" i="34"/>
  <c r="AC2217" i="34"/>
  <c r="AC2196" i="34"/>
  <c r="AC2193" i="34"/>
  <c r="AC2190" i="34"/>
  <c r="AC2187" i="34"/>
  <c r="AC2185" i="34"/>
  <c r="AC2182" i="34"/>
  <c r="AC2179" i="34"/>
  <c r="AC2176" i="34"/>
  <c r="AC2172" i="34"/>
  <c r="AC2169" i="34"/>
  <c r="AC2167" i="34"/>
  <c r="AC2164" i="34"/>
  <c r="AC2161" i="34"/>
  <c r="AC2158" i="34"/>
  <c r="AC2155" i="34"/>
  <c r="AC2152" i="34"/>
  <c r="AC2150" i="34"/>
  <c r="AC2147" i="34"/>
  <c r="AC2144" i="34"/>
  <c r="AC2141" i="34"/>
  <c r="AC2137" i="34"/>
  <c r="AC2135" i="34"/>
  <c r="AC2131" i="34"/>
  <c r="AC2128" i="34"/>
  <c r="AC2126" i="34"/>
  <c r="AC2122" i="34"/>
  <c r="AC2120" i="34"/>
  <c r="AC2118" i="34"/>
  <c r="AC2115" i="34"/>
  <c r="AC2113" i="34"/>
  <c r="AC2111" i="34"/>
  <c r="AC2109" i="34"/>
  <c r="AC2107" i="34"/>
  <c r="AC2105" i="34"/>
  <c r="AC2100" i="34"/>
  <c r="AC2098" i="34"/>
  <c r="AC2096" i="34"/>
  <c r="AC2093" i="34"/>
  <c r="AC2082" i="34"/>
  <c r="AC2077" i="34"/>
  <c r="AC2074" i="34"/>
  <c r="AC2057" i="34"/>
  <c r="AC2089" i="34"/>
  <c r="AC2048" i="34"/>
  <c r="AC2371" i="34"/>
  <c r="AC2345" i="34"/>
  <c r="AC2299" i="34"/>
  <c r="AC2294" i="34"/>
  <c r="AC2287" i="34"/>
  <c r="AC2313" i="34"/>
  <c r="AC2310" i="34"/>
  <c r="AC2320" i="34"/>
  <c r="AC2280" i="34"/>
  <c r="AC2277" i="34"/>
  <c r="AC2270" i="34"/>
  <c r="AC2267" i="34"/>
  <c r="AC2264" i="34"/>
  <c r="AC2255" i="34"/>
  <c r="AC2252" i="34"/>
  <c r="AC2249" i="34"/>
  <c r="AC2236" i="34"/>
  <c r="AC2231" i="34"/>
  <c r="AC2228" i="34"/>
  <c r="AC2223" i="34"/>
  <c r="AC2218" i="34"/>
  <c r="AC2197" i="34"/>
  <c r="AC2194" i="34"/>
  <c r="AC2191" i="34"/>
  <c r="AC2188" i="34"/>
  <c r="AC2170" i="34"/>
  <c r="AC2094" i="34"/>
  <c r="AC2075" i="34"/>
  <c r="AC2058" i="34"/>
  <c r="AC2049" i="34"/>
  <c r="AC2040" i="34"/>
  <c r="AC2037" i="34"/>
  <c r="AC2030" i="34"/>
  <c r="AC2027" i="34"/>
  <c r="AC2025" i="34"/>
  <c r="AC2023" i="34"/>
  <c r="AC2020" i="34"/>
  <c r="AC2018" i="34"/>
  <c r="AC2015" i="34"/>
  <c r="AC2014" i="34"/>
  <c r="AC1985" i="34"/>
  <c r="AC1976" i="34"/>
  <c r="AC1975" i="34"/>
  <c r="AC1974" i="34"/>
  <c r="AC1973" i="34"/>
  <c r="AC1972" i="34"/>
  <c r="AC1942" i="34"/>
  <c r="AC1941" i="34"/>
  <c r="AC1933" i="34"/>
  <c r="AC1932" i="34"/>
  <c r="AC1931" i="34"/>
  <c r="AC1929" i="34"/>
  <c r="AC1922" i="34"/>
  <c r="AC1921" i="34"/>
  <c r="AC1903" i="34"/>
  <c r="AC1901" i="34"/>
  <c r="AC1900" i="34"/>
  <c r="AC1868" i="34"/>
  <c r="AC1865" i="34"/>
  <c r="AC1862" i="34"/>
  <c r="AC1854" i="34"/>
  <c r="AC1839" i="34"/>
  <c r="AC1837" i="34"/>
  <c r="AC1794" i="34"/>
  <c r="AC1791" i="34"/>
  <c r="AC1790" i="34"/>
  <c r="AC1783" i="34"/>
  <c r="AC1777" i="34"/>
  <c r="AC1773" i="34"/>
  <c r="AC1770" i="34"/>
  <c r="AC1765" i="34"/>
  <c r="AC63" i="34"/>
  <c r="AC64" i="34"/>
  <c r="AC65" i="34"/>
  <c r="AC66" i="34"/>
  <c r="AC67" i="34"/>
  <c r="AC68" i="34"/>
  <c r="AC69" i="34"/>
  <c r="AC70" i="34"/>
  <c r="AC71" i="34"/>
  <c r="AC72" i="34"/>
  <c r="AC73" i="34"/>
  <c r="AC74" i="34"/>
  <c r="AC75" i="34"/>
  <c r="AC76" i="34"/>
  <c r="AC77" i="34"/>
  <c r="AC78" i="34"/>
  <c r="AC79" i="34"/>
  <c r="AC80" i="34"/>
  <c r="AC81" i="34"/>
  <c r="AC82" i="34"/>
  <c r="AC83" i="34"/>
  <c r="AC84" i="34"/>
  <c r="AC85" i="34"/>
  <c r="AC86" i="34"/>
  <c r="AC87" i="34"/>
  <c r="AC88" i="34"/>
  <c r="AC89" i="34"/>
  <c r="AC90" i="34"/>
  <c r="AC91" i="34"/>
  <c r="AC92" i="34"/>
  <c r="AC93" i="34"/>
  <c r="AC94" i="34"/>
  <c r="AC95" i="34"/>
  <c r="AC96" i="34"/>
  <c r="AC97" i="34"/>
  <c r="AC98" i="34"/>
  <c r="AC99" i="34"/>
  <c r="AC100" i="34"/>
  <c r="AC101" i="34"/>
  <c r="AC102" i="34"/>
  <c r="AC103" i="34"/>
  <c r="AC104" i="34"/>
  <c r="AC105" i="34"/>
  <c r="AC106" i="34"/>
  <c r="AC107" i="34"/>
  <c r="AC108" i="34"/>
  <c r="AC109" i="34"/>
  <c r="AC110" i="34"/>
  <c r="AC111" i="34"/>
  <c r="AC112" i="34"/>
  <c r="AC113" i="34"/>
  <c r="AC114" i="34"/>
  <c r="AC115" i="34"/>
  <c r="AC116" i="34"/>
  <c r="AC117" i="34"/>
  <c r="AC118" i="34"/>
  <c r="AC119" i="34"/>
  <c r="AC120" i="34"/>
  <c r="AC121" i="34"/>
  <c r="AC122" i="34"/>
  <c r="AC123" i="34"/>
  <c r="AC124" i="34"/>
  <c r="AC125" i="34"/>
  <c r="AC126" i="34"/>
  <c r="AC127" i="34"/>
  <c r="AC128" i="34"/>
  <c r="AC129" i="34"/>
  <c r="AC130" i="34"/>
  <c r="AC131" i="34"/>
  <c r="AC132" i="34"/>
  <c r="AC133" i="34"/>
  <c r="AC134" i="34"/>
  <c r="AC135" i="34"/>
  <c r="AC136" i="34"/>
  <c r="AC137" i="34"/>
  <c r="AC138" i="34"/>
  <c r="AC139" i="34"/>
  <c r="AC140" i="34"/>
  <c r="AC141" i="34"/>
  <c r="AC142" i="34"/>
  <c r="AC143" i="34"/>
  <c r="AC144" i="34"/>
  <c r="AC145" i="34"/>
  <c r="AC146" i="34"/>
  <c r="AC147" i="34"/>
  <c r="AC148" i="34"/>
  <c r="AC149" i="34"/>
  <c r="AC150" i="34"/>
  <c r="AC151" i="34"/>
  <c r="AC152" i="34"/>
  <c r="AC153" i="34"/>
  <c r="AC154" i="34"/>
  <c r="AC155" i="34"/>
  <c r="AC156" i="34"/>
  <c r="AC157" i="34"/>
  <c r="AC158" i="34"/>
  <c r="AC159" i="34"/>
  <c r="AC160" i="34"/>
  <c r="AC161" i="34"/>
  <c r="AC162" i="34"/>
  <c r="AC163" i="34"/>
  <c r="AC164" i="34"/>
  <c r="AC165" i="34"/>
  <c r="AC166" i="34"/>
  <c r="AC167" i="34"/>
  <c r="AC168" i="34"/>
  <c r="AC169" i="34"/>
  <c r="AC170" i="34"/>
  <c r="AC171" i="34"/>
  <c r="AC172" i="34"/>
  <c r="AC173" i="34"/>
  <c r="AC174" i="34"/>
  <c r="AC175" i="34"/>
  <c r="AC176" i="34"/>
  <c r="AC177" i="34"/>
  <c r="AC178" i="34"/>
  <c r="AC179" i="34"/>
  <c r="AC180" i="34"/>
  <c r="AC181" i="34"/>
  <c r="AC182" i="34"/>
  <c r="AC183" i="34"/>
  <c r="AC184" i="34"/>
  <c r="AC185" i="34"/>
  <c r="AC186" i="34"/>
  <c r="AC187" i="34"/>
  <c r="AC188" i="34"/>
  <c r="AC189" i="34"/>
  <c r="AC190" i="34"/>
  <c r="AC191" i="34"/>
  <c r="AC192" i="34"/>
  <c r="AC193" i="34"/>
  <c r="AC194" i="34"/>
  <c r="AC195" i="34"/>
  <c r="AC196" i="34"/>
  <c r="AC197" i="34"/>
  <c r="AC198" i="34"/>
  <c r="AC199" i="34"/>
  <c r="AC200" i="34"/>
  <c r="AC201" i="34"/>
  <c r="AC202" i="34"/>
  <c r="AC203" i="34"/>
  <c r="AC204" i="34"/>
  <c r="AC205" i="34"/>
  <c r="AC206" i="34"/>
  <c r="AC207" i="34"/>
  <c r="AC208" i="34"/>
  <c r="AC209" i="34"/>
  <c r="AC210" i="34"/>
  <c r="AC211" i="34"/>
  <c r="AC212" i="34"/>
  <c r="AC213" i="34"/>
  <c r="AC214" i="34"/>
  <c r="AC215" i="34"/>
  <c r="AC216" i="34"/>
  <c r="AC217" i="34"/>
  <c r="AC218" i="34"/>
  <c r="AC219" i="34"/>
  <c r="AC220" i="34"/>
  <c r="AC221" i="34"/>
  <c r="AC222" i="34"/>
  <c r="AC223" i="34"/>
  <c r="AC224" i="34"/>
  <c r="AC225" i="34"/>
  <c r="AC226" i="34"/>
  <c r="AC227" i="34"/>
  <c r="AC228" i="34"/>
  <c r="AC229" i="34"/>
  <c r="AC230" i="34"/>
  <c r="AC231" i="34"/>
  <c r="AC232" i="34"/>
  <c r="AC233" i="34"/>
  <c r="AC234" i="34"/>
  <c r="AC235" i="34"/>
  <c r="AC236" i="34"/>
  <c r="AC237" i="34"/>
  <c r="AC238" i="34"/>
  <c r="AC239" i="34"/>
  <c r="AC240" i="34"/>
  <c r="AC241" i="34"/>
  <c r="AC242" i="34"/>
  <c r="AC243" i="34"/>
  <c r="AC244" i="34"/>
  <c r="AC245" i="34"/>
  <c r="AC246" i="34"/>
  <c r="AC247" i="34"/>
  <c r="AC248" i="34"/>
  <c r="AC249" i="34"/>
  <c r="AC250" i="34"/>
  <c r="AC251" i="34"/>
  <c r="AC252" i="34"/>
  <c r="AC253" i="34"/>
  <c r="AC254" i="34"/>
  <c r="AC255" i="34"/>
  <c r="AC256" i="34"/>
  <c r="AC257" i="34"/>
  <c r="AC258" i="34"/>
  <c r="AC259" i="34"/>
  <c r="AC260" i="34"/>
  <c r="AC261" i="34"/>
  <c r="AC262" i="34"/>
  <c r="AC263" i="34"/>
  <c r="AC264" i="34"/>
  <c r="AC265" i="34"/>
  <c r="AC266" i="34"/>
  <c r="AC267" i="34"/>
  <c r="AC268" i="34"/>
  <c r="AC269" i="34"/>
  <c r="AC270" i="34"/>
  <c r="AC271" i="34"/>
  <c r="AC272" i="34"/>
  <c r="AC273" i="34"/>
  <c r="AC274" i="34"/>
  <c r="AC275" i="34"/>
  <c r="AC276" i="34"/>
  <c r="AC277" i="34"/>
  <c r="AC278" i="34"/>
  <c r="AC279" i="34"/>
  <c r="AC280" i="34"/>
  <c r="AC298" i="34"/>
  <c r="AC299" i="34"/>
  <c r="AC300" i="34"/>
  <c r="AC301" i="34"/>
  <c r="AC302" i="34"/>
  <c r="AC303" i="34"/>
  <c r="AC281" i="34"/>
  <c r="AC282" i="34"/>
  <c r="AC283" i="34"/>
  <c r="AC284" i="34"/>
  <c r="AC285" i="34"/>
  <c r="AC286" i="34"/>
  <c r="AC287" i="34"/>
  <c r="AC288" i="34"/>
  <c r="AC289" i="34"/>
  <c r="AC290" i="34"/>
  <c r="AC291" i="34"/>
  <c r="AC292" i="34"/>
  <c r="AC293" i="34"/>
  <c r="AC294" i="34"/>
  <c r="AC295" i="34"/>
  <c r="AC296" i="34"/>
  <c r="AC297" i="34"/>
  <c r="AC304" i="34"/>
  <c r="AC305" i="34"/>
  <c r="AC306" i="34"/>
  <c r="AC307" i="34"/>
  <c r="AC308" i="34"/>
  <c r="AC309" i="34"/>
  <c r="AC310" i="34"/>
  <c r="AC311" i="34"/>
  <c r="AC312" i="34"/>
  <c r="AC313" i="34"/>
  <c r="AC314" i="34"/>
  <c r="AC315" i="34"/>
  <c r="AC316" i="34"/>
  <c r="AC317" i="34"/>
  <c r="AC318" i="34"/>
  <c r="AC319" i="34"/>
  <c r="AC320" i="34"/>
  <c r="AC321" i="34"/>
  <c r="AC322" i="34"/>
  <c r="AC323" i="34"/>
  <c r="AC324" i="34"/>
  <c r="AC325" i="34"/>
  <c r="AC326" i="34"/>
  <c r="AC327" i="34"/>
  <c r="AC328" i="34"/>
  <c r="AC329" i="34"/>
  <c r="AC330" i="34"/>
  <c r="AC331" i="34"/>
  <c r="AC332" i="34"/>
  <c r="AC333" i="34"/>
  <c r="AC334" i="34"/>
  <c r="AC335" i="34"/>
  <c r="AC336" i="34"/>
  <c r="AC337" i="34"/>
  <c r="AC338" i="34"/>
  <c r="AC339" i="34"/>
  <c r="AC340" i="34"/>
  <c r="AC341" i="34"/>
  <c r="AC342" i="34"/>
  <c r="AC343" i="34"/>
  <c r="AC344" i="34"/>
  <c r="AC345" i="34"/>
  <c r="AC346" i="34"/>
  <c r="AC347" i="34"/>
  <c r="AC348" i="34"/>
  <c r="AC349" i="34"/>
  <c r="AC350" i="34"/>
  <c r="AC351" i="34"/>
  <c r="AC352" i="34"/>
  <c r="AC353" i="34"/>
  <c r="AC354" i="34"/>
  <c r="AC355" i="34"/>
  <c r="AC356" i="34"/>
  <c r="AC357" i="34"/>
  <c r="AC358" i="34"/>
  <c r="AC359" i="34"/>
  <c r="AC360" i="34"/>
  <c r="AC361" i="34"/>
  <c r="AC362" i="34"/>
  <c r="AC363" i="34"/>
  <c r="AC364" i="34"/>
  <c r="AC365" i="34"/>
  <c r="AC366" i="34"/>
  <c r="AC367" i="34"/>
  <c r="AC368" i="34"/>
  <c r="AC369" i="34"/>
  <c r="AC370" i="34"/>
  <c r="AC371" i="34"/>
  <c r="AC372" i="34"/>
  <c r="AC373" i="34"/>
  <c r="AC374" i="34"/>
  <c r="AC375" i="34"/>
  <c r="AC376" i="34"/>
  <c r="AC377" i="34"/>
  <c r="AC378" i="34"/>
  <c r="AC379" i="34"/>
  <c r="AC380" i="34"/>
  <c r="AC381" i="34"/>
  <c r="AC382" i="34"/>
  <c r="AC383" i="34"/>
  <c r="AC384" i="34"/>
  <c r="AC385" i="34"/>
  <c r="AC386" i="34"/>
  <c r="AC387" i="34"/>
  <c r="AC388" i="34"/>
  <c r="AC389" i="34"/>
  <c r="AC390" i="34"/>
  <c r="AC391" i="34"/>
  <c r="AC392" i="34"/>
  <c r="AC393" i="34"/>
  <c r="AC394" i="34"/>
  <c r="AC395" i="34"/>
  <c r="AC396" i="34"/>
  <c r="AC397" i="34"/>
  <c r="AC398" i="34"/>
  <c r="AC399" i="34"/>
  <c r="AC400" i="34"/>
  <c r="AC401" i="34"/>
  <c r="AC402" i="34"/>
  <c r="AC403" i="34"/>
  <c r="AC404" i="34"/>
  <c r="AC405" i="34"/>
  <c r="AC406" i="34"/>
  <c r="AC407" i="34"/>
  <c r="AC408" i="34"/>
  <c r="AC409" i="34"/>
  <c r="AC410" i="34"/>
  <c r="AC411" i="34"/>
  <c r="AC412" i="34"/>
  <c r="AC413" i="34"/>
  <c r="AC414" i="34"/>
  <c r="AC415" i="34"/>
  <c r="AC416" i="34"/>
  <c r="AC417" i="34"/>
  <c r="AC418" i="34"/>
  <c r="AC419" i="34"/>
  <c r="AC420" i="34"/>
  <c r="AC421" i="34"/>
  <c r="AC422" i="34"/>
  <c r="AC423" i="34"/>
  <c r="AC424" i="34"/>
  <c r="AC425" i="34"/>
  <c r="AC426" i="34"/>
  <c r="AC427" i="34"/>
  <c r="AC428" i="34"/>
  <c r="AC429" i="34"/>
  <c r="AC430" i="34"/>
  <c r="AC431" i="34"/>
  <c r="AC432" i="34"/>
  <c r="AC433" i="34"/>
  <c r="AC434" i="34"/>
  <c r="AC435" i="34"/>
  <c r="AC436" i="34"/>
  <c r="AC437" i="34"/>
  <c r="AC438" i="34"/>
  <c r="AC439" i="34"/>
  <c r="AC440" i="34"/>
  <c r="AC441" i="34"/>
  <c r="AC442" i="34"/>
  <c r="AC443" i="34"/>
  <c r="AC444" i="34"/>
  <c r="AC445" i="34"/>
  <c r="AC446" i="34"/>
  <c r="AC447" i="34"/>
  <c r="AC448" i="34"/>
  <c r="AC449" i="34"/>
  <c r="AC450" i="34"/>
  <c r="AC451" i="34"/>
  <c r="AC452" i="34"/>
  <c r="AC453" i="34"/>
  <c r="AC454" i="34"/>
  <c r="AC455" i="34"/>
  <c r="AC456" i="34"/>
  <c r="AC457" i="34"/>
  <c r="AC458" i="34"/>
  <c r="AC459" i="34"/>
  <c r="AC460" i="34"/>
  <c r="AC461" i="34"/>
  <c r="AC462" i="34"/>
  <c r="AC463" i="34"/>
  <c r="AC464" i="34"/>
  <c r="AC465" i="34"/>
  <c r="AC466" i="34"/>
  <c r="AC467" i="34"/>
  <c r="AC468" i="34"/>
  <c r="AC469" i="34"/>
  <c r="AC470" i="34"/>
  <c r="AC471" i="34"/>
  <c r="AC472" i="34"/>
  <c r="AC473" i="34"/>
  <c r="AC474" i="34"/>
  <c r="AC475" i="34"/>
  <c r="AC476" i="34"/>
  <c r="AC477" i="34"/>
  <c r="AC478" i="34"/>
  <c r="AC479" i="34"/>
  <c r="AC480" i="34"/>
  <c r="AC481" i="34"/>
  <c r="AC482" i="34"/>
  <c r="AC483" i="34"/>
  <c r="AC484" i="34"/>
  <c r="AC485" i="34"/>
  <c r="AC486" i="34"/>
  <c r="AC487" i="34"/>
  <c r="AC488" i="34"/>
  <c r="AC489" i="34"/>
  <c r="AC490" i="34"/>
  <c r="AC491" i="34"/>
  <c r="AC492" i="34"/>
  <c r="AC493" i="34"/>
  <c r="AC494" i="34"/>
  <c r="AC495" i="34"/>
  <c r="AC496" i="34"/>
  <c r="AC497" i="34"/>
  <c r="AC498" i="34"/>
  <c r="AC499" i="34"/>
  <c r="AC500" i="34"/>
  <c r="AC501" i="34"/>
  <c r="AC502" i="34"/>
  <c r="AC503" i="34"/>
  <c r="AC504" i="34"/>
  <c r="AC505" i="34"/>
  <c r="AC506" i="34"/>
  <c r="AC507" i="34"/>
  <c r="AC508" i="34"/>
  <c r="AC509" i="34"/>
  <c r="AC510" i="34"/>
  <c r="AC511" i="34"/>
  <c r="AC512" i="34"/>
  <c r="AC513" i="34"/>
  <c r="AC514" i="34"/>
  <c r="AC515" i="34"/>
  <c r="AC516" i="34"/>
  <c r="AC517" i="34"/>
  <c r="AC518" i="34"/>
  <c r="AC519" i="34"/>
  <c r="AC520" i="34"/>
  <c r="AC521" i="34"/>
  <c r="AC522" i="34"/>
  <c r="AC523" i="34"/>
  <c r="AC524" i="34"/>
  <c r="AC525" i="34"/>
  <c r="AC526" i="34"/>
  <c r="AC527" i="34"/>
  <c r="AC528" i="34"/>
  <c r="AC529" i="34"/>
  <c r="AC530" i="34"/>
  <c r="AC531" i="34"/>
  <c r="AC532" i="34"/>
  <c r="AC533" i="34"/>
  <c r="AC534" i="34"/>
  <c r="AC535" i="34"/>
  <c r="AC536" i="34"/>
  <c r="AC537" i="34"/>
  <c r="AC538" i="34"/>
  <c r="AC539" i="34"/>
  <c r="AC540" i="34"/>
  <c r="AC541" i="34"/>
  <c r="AC542" i="34"/>
  <c r="AC543" i="34"/>
  <c r="AC544" i="34"/>
  <c r="AC545" i="34"/>
  <c r="AC546" i="34"/>
  <c r="AC547" i="34"/>
  <c r="AC548" i="34"/>
  <c r="AC549" i="34"/>
  <c r="AC550" i="34"/>
  <c r="AC551" i="34"/>
  <c r="AC552" i="34"/>
  <c r="AC553" i="34"/>
  <c r="AC554" i="34"/>
  <c r="AC555" i="34"/>
  <c r="AC556" i="34"/>
  <c r="AC557" i="34"/>
  <c r="AC558" i="34"/>
  <c r="AC559" i="34"/>
  <c r="AC560" i="34"/>
  <c r="AC561" i="34"/>
  <c r="AC562" i="34"/>
  <c r="AC563" i="34"/>
  <c r="AC564" i="34"/>
  <c r="AC565" i="34"/>
  <c r="AC566" i="34"/>
  <c r="AC567" i="34"/>
  <c r="AC568" i="34"/>
  <c r="AC569" i="34"/>
  <c r="AC570" i="34"/>
  <c r="AC571" i="34"/>
  <c r="AC572" i="34"/>
  <c r="AC573" i="34"/>
  <c r="AC574" i="34"/>
  <c r="AC575" i="34"/>
  <c r="AC576" i="34"/>
  <c r="AC577" i="34"/>
  <c r="AC578" i="34"/>
  <c r="AC579" i="34"/>
  <c r="AC580" i="34"/>
  <c r="AC581" i="34"/>
  <c r="AC582" i="34"/>
  <c r="AC583" i="34"/>
  <c r="AC584" i="34"/>
  <c r="AC585" i="34"/>
  <c r="AC586" i="34"/>
  <c r="AC587" i="34"/>
  <c r="AC588" i="34"/>
  <c r="AC589" i="34"/>
  <c r="AC590" i="34"/>
  <c r="AC591" i="34"/>
  <c r="AC592" i="34"/>
  <c r="AC593" i="34"/>
  <c r="AC594" i="34"/>
  <c r="AC595" i="34"/>
  <c r="AC596" i="34"/>
  <c r="AC597" i="34"/>
  <c r="AC598" i="34"/>
  <c r="AC599" i="34"/>
  <c r="AC600" i="34"/>
  <c r="AC601" i="34"/>
  <c r="AC602" i="34"/>
  <c r="AC603" i="34"/>
  <c r="AC604" i="34"/>
  <c r="AC605" i="34"/>
  <c r="AC606" i="34"/>
  <c r="AC607" i="34"/>
  <c r="AC608" i="34"/>
  <c r="AC609" i="34"/>
  <c r="AC610" i="34"/>
  <c r="AC611" i="34"/>
  <c r="AC612" i="34"/>
  <c r="AC613" i="34"/>
  <c r="AC614" i="34"/>
  <c r="AC615" i="34"/>
  <c r="AC616" i="34"/>
  <c r="AC617" i="34"/>
  <c r="AC618" i="34"/>
  <c r="AC619" i="34"/>
  <c r="AC620" i="34"/>
  <c r="AC621" i="34"/>
  <c r="AC622" i="34"/>
  <c r="AC623" i="34"/>
  <c r="AC624" i="34"/>
  <c r="AC625" i="34"/>
  <c r="AC626" i="34"/>
  <c r="AC627" i="34"/>
  <c r="AC628" i="34"/>
  <c r="AC629" i="34"/>
  <c r="AC630" i="34"/>
  <c r="AC631" i="34"/>
  <c r="AC632" i="34"/>
  <c r="AC633" i="34"/>
  <c r="AC634" i="34"/>
  <c r="AC635" i="34"/>
  <c r="AC636" i="34"/>
  <c r="AC637" i="34"/>
  <c r="AC638" i="34"/>
  <c r="AC639" i="34"/>
  <c r="AC640" i="34"/>
  <c r="AC641" i="34"/>
  <c r="AC642" i="34"/>
  <c r="AC643" i="34"/>
  <c r="AC644" i="34"/>
  <c r="AC645" i="34"/>
  <c r="AC646" i="34"/>
  <c r="AC647" i="34"/>
  <c r="AC648" i="34"/>
  <c r="AC649" i="34"/>
  <c r="AC650" i="34"/>
  <c r="AC651" i="34"/>
  <c r="AC652" i="34"/>
  <c r="AC653" i="34"/>
  <c r="AC654" i="34"/>
  <c r="AC655" i="34"/>
  <c r="AC656" i="34"/>
  <c r="AC657" i="34"/>
  <c r="AC658" i="34"/>
  <c r="AC659" i="34"/>
  <c r="AC660" i="34"/>
  <c r="AC661" i="34"/>
  <c r="AC662" i="34"/>
  <c r="AC663" i="34"/>
  <c r="AC664" i="34"/>
  <c r="AC665" i="34"/>
  <c r="AC666" i="34"/>
  <c r="AC667" i="34"/>
  <c r="AC668" i="34"/>
  <c r="AC669" i="34"/>
  <c r="AC670" i="34"/>
  <c r="AC671" i="34"/>
  <c r="AC672" i="34"/>
  <c r="AC673" i="34"/>
  <c r="AC674" i="34"/>
  <c r="AC675" i="34"/>
  <c r="AC676" i="34"/>
  <c r="AC677" i="34"/>
  <c r="AC678" i="34"/>
  <c r="AC679" i="34"/>
  <c r="AC680" i="34"/>
  <c r="AC681" i="34"/>
  <c r="AC682" i="34"/>
  <c r="AC683" i="34"/>
  <c r="AC684" i="34"/>
  <c r="AC685" i="34"/>
  <c r="AC686" i="34"/>
  <c r="AC687" i="34"/>
  <c r="AC688" i="34"/>
  <c r="AC689" i="34"/>
  <c r="AC690" i="34"/>
  <c r="AC691" i="34"/>
  <c r="AC692" i="34"/>
  <c r="AC693" i="34"/>
  <c r="AC694" i="34"/>
  <c r="AC695" i="34"/>
  <c r="AC696" i="34"/>
  <c r="AC697" i="34"/>
  <c r="AC698" i="34"/>
  <c r="AC699" i="34"/>
  <c r="AC700" i="34"/>
  <c r="AC701" i="34"/>
  <c r="AC702" i="34"/>
  <c r="AC703" i="34"/>
  <c r="AC704" i="34"/>
  <c r="AC705" i="34"/>
  <c r="AC706" i="34"/>
  <c r="AC707" i="34"/>
  <c r="AC708" i="34"/>
  <c r="AC709" i="34"/>
  <c r="AC710" i="34"/>
  <c r="AC711" i="34"/>
  <c r="AC712" i="34"/>
  <c r="AC713" i="34"/>
  <c r="AC714" i="34"/>
  <c r="AC715" i="34"/>
  <c r="AC716" i="34"/>
  <c r="AC717" i="34"/>
  <c r="AC718" i="34"/>
  <c r="AC719" i="34"/>
  <c r="AC720" i="34"/>
  <c r="AC721" i="34"/>
  <c r="AC722" i="34"/>
  <c r="AC723" i="34"/>
  <c r="AC724" i="34"/>
  <c r="AC725" i="34"/>
  <c r="AC726" i="34"/>
  <c r="AC727" i="34"/>
  <c r="AC728" i="34"/>
  <c r="AC729" i="34"/>
  <c r="AC730" i="34"/>
  <c r="AC731" i="34"/>
  <c r="AC732" i="34"/>
  <c r="AC733" i="34"/>
  <c r="AC734" i="34"/>
  <c r="AC735" i="34"/>
  <c r="AC736" i="34"/>
  <c r="AC737" i="34"/>
  <c r="AC738" i="34"/>
  <c r="AC739" i="34"/>
  <c r="AC740" i="34"/>
  <c r="AC741" i="34"/>
  <c r="AC742" i="34"/>
  <c r="AC743" i="34"/>
  <c r="AC744" i="34"/>
  <c r="AC755" i="34"/>
  <c r="AC756" i="34"/>
  <c r="AC757" i="34"/>
  <c r="AC758" i="34"/>
  <c r="AC759" i="34"/>
  <c r="AC760" i="34"/>
  <c r="AC761" i="34"/>
  <c r="AC762" i="34"/>
  <c r="AC763" i="34"/>
  <c r="AC764" i="34"/>
  <c r="AC765" i="34"/>
  <c r="AC766" i="34"/>
  <c r="AC767" i="34"/>
  <c r="AC768" i="34"/>
  <c r="AC769" i="34"/>
  <c r="AC770" i="34"/>
  <c r="AC771" i="34"/>
  <c r="AC772" i="34"/>
  <c r="AC773" i="34"/>
  <c r="AC774" i="34"/>
  <c r="AC775" i="34"/>
  <c r="AC776" i="34"/>
  <c r="AC777" i="34"/>
  <c r="AC778" i="34"/>
  <c r="AC779" i="34"/>
  <c r="AC780" i="34"/>
  <c r="AC781" i="34"/>
  <c r="AC782" i="34"/>
  <c r="AC783" i="34"/>
  <c r="AC784" i="34"/>
  <c r="AC785" i="34"/>
  <c r="AC786" i="34"/>
  <c r="AC787" i="34"/>
  <c r="AC788" i="34"/>
  <c r="AC789" i="34"/>
  <c r="AC790" i="34"/>
  <c r="AC791" i="34"/>
  <c r="AC792" i="34"/>
  <c r="AC793" i="34"/>
  <c r="AC794" i="34"/>
  <c r="AC795" i="34"/>
  <c r="AC796" i="34"/>
  <c r="AC797" i="34"/>
  <c r="AC798" i="34"/>
  <c r="AC799" i="34"/>
  <c r="AC800" i="34"/>
  <c r="AC801" i="34"/>
  <c r="AC802" i="34"/>
  <c r="AC803" i="34"/>
  <c r="AC804" i="34"/>
  <c r="AC805" i="34"/>
  <c r="AC806" i="34"/>
  <c r="AC807" i="34"/>
  <c r="AC808" i="34"/>
  <c r="AC809" i="34"/>
  <c r="AC810" i="34"/>
  <c r="AC811" i="34"/>
  <c r="AC812" i="34"/>
  <c r="AC813" i="34"/>
  <c r="AC814" i="34"/>
  <c r="AC815" i="34"/>
  <c r="AC816" i="34"/>
  <c r="AC817" i="34"/>
  <c r="AC818" i="34"/>
  <c r="AC819" i="34"/>
  <c r="AC820" i="34"/>
  <c r="AC821" i="34"/>
  <c r="AC822" i="34"/>
  <c r="AC823" i="34"/>
  <c r="AC824" i="34"/>
  <c r="AC825" i="34"/>
  <c r="AC826" i="34"/>
  <c r="AC827" i="34"/>
  <c r="AC828" i="34"/>
  <c r="AC829" i="34"/>
  <c r="AC830" i="34"/>
  <c r="AC831" i="34"/>
  <c r="AC832" i="34"/>
  <c r="AC833" i="34"/>
  <c r="AC834" i="34"/>
  <c r="AC835" i="34"/>
  <c r="AC836" i="34"/>
  <c r="AC837" i="34"/>
  <c r="AC838" i="34"/>
  <c r="AC839" i="34"/>
  <c r="AC840" i="34"/>
  <c r="AC841" i="34"/>
  <c r="AC842" i="34"/>
  <c r="AC843" i="34"/>
  <c r="AC844" i="34"/>
  <c r="AC845" i="34"/>
  <c r="AC846" i="34"/>
  <c r="AC847" i="34"/>
  <c r="AC848" i="34"/>
  <c r="AC849" i="34"/>
  <c r="AC850" i="34"/>
  <c r="AC851" i="34"/>
  <c r="AC852" i="34"/>
  <c r="AC853" i="34"/>
  <c r="AC854" i="34"/>
  <c r="AC855" i="34"/>
  <c r="AC856" i="34"/>
  <c r="AC857" i="34"/>
  <c r="AC858" i="34"/>
  <c r="AC859" i="34"/>
  <c r="AC860" i="34"/>
  <c r="AC861" i="34"/>
  <c r="AC862" i="34"/>
  <c r="AC863" i="34"/>
  <c r="AC864" i="34"/>
  <c r="AC865" i="34"/>
  <c r="AC866" i="34"/>
  <c r="AC867" i="34"/>
  <c r="AC868" i="34"/>
  <c r="AC869" i="34"/>
  <c r="AC870" i="34"/>
  <c r="AC871" i="34"/>
  <c r="AC872" i="34"/>
  <c r="AC873" i="34"/>
  <c r="AC874" i="34"/>
  <c r="AC875" i="34"/>
  <c r="AC876" i="34"/>
  <c r="AC877" i="34"/>
  <c r="AC878" i="34"/>
  <c r="AC879" i="34"/>
  <c r="AC880" i="34"/>
  <c r="AC881" i="34"/>
  <c r="AC882" i="34"/>
  <c r="AC883" i="34"/>
  <c r="AC884" i="34"/>
  <c r="AC885" i="34"/>
  <c r="AC886" i="34"/>
  <c r="AC887" i="34"/>
  <c r="AC888" i="34"/>
  <c r="AC889" i="34"/>
  <c r="AC890" i="34"/>
  <c r="AC891" i="34"/>
  <c r="AC892" i="34"/>
  <c r="AC893" i="34"/>
  <c r="AC894" i="34"/>
  <c r="AC895" i="34"/>
  <c r="AC896" i="34"/>
  <c r="AC897" i="34"/>
  <c r="AC898" i="34"/>
  <c r="AC899" i="34"/>
  <c r="AC900" i="34"/>
  <c r="AC901" i="34"/>
  <c r="AC902" i="34"/>
  <c r="AC903" i="34"/>
  <c r="AC904" i="34"/>
  <c r="AC905" i="34"/>
  <c r="AC906" i="34"/>
  <c r="AC907" i="34"/>
  <c r="AC908" i="34"/>
  <c r="AC909" i="34"/>
  <c r="AC910" i="34"/>
  <c r="AC911" i="34"/>
  <c r="AC912" i="34"/>
  <c r="AC913" i="34"/>
  <c r="AC924" i="34"/>
  <c r="AC925" i="34"/>
  <c r="AC926" i="34"/>
  <c r="AC927" i="34"/>
  <c r="AC928" i="34"/>
  <c r="AC929" i="34"/>
  <c r="AC930" i="34"/>
  <c r="AC931" i="34"/>
  <c r="AC932" i="34"/>
  <c r="AC933" i="34"/>
  <c r="AC934" i="34"/>
  <c r="AC935" i="34"/>
  <c r="AC936" i="34"/>
  <c r="AC937" i="34"/>
  <c r="AC938" i="34"/>
  <c r="AC939" i="34"/>
  <c r="AC940" i="34"/>
  <c r="AC941" i="34"/>
  <c r="AC942" i="34"/>
  <c r="AC943" i="34"/>
  <c r="AC944" i="34"/>
  <c r="AC945" i="34"/>
  <c r="AC946" i="34"/>
  <c r="AC947" i="34"/>
  <c r="AC948" i="34"/>
  <c r="AC949" i="34"/>
  <c r="AC950" i="34"/>
  <c r="AC951" i="34"/>
  <c r="AC952" i="34"/>
  <c r="AC953" i="34"/>
  <c r="AC954" i="34"/>
  <c r="AC955" i="34"/>
  <c r="AC956" i="34"/>
  <c r="AC957" i="34"/>
  <c r="AC958" i="34"/>
  <c r="AC959" i="34"/>
  <c r="AC960" i="34"/>
  <c r="AC961" i="34"/>
  <c r="AC962" i="34"/>
  <c r="AC963" i="34"/>
  <c r="AC964" i="34"/>
  <c r="AC965" i="34"/>
  <c r="AC966" i="34"/>
  <c r="AC967" i="34"/>
  <c r="AC968" i="34"/>
  <c r="AC969" i="34"/>
  <c r="AC970" i="34"/>
  <c r="AC971" i="34"/>
  <c r="AC972" i="34"/>
  <c r="AC973" i="34"/>
  <c r="AC974" i="34"/>
  <c r="AC975" i="34"/>
  <c r="AC976" i="34"/>
  <c r="AC977" i="34"/>
  <c r="AC978" i="34"/>
  <c r="AC979" i="34"/>
  <c r="AC980" i="34"/>
  <c r="AC981" i="34"/>
  <c r="AC982" i="34"/>
  <c r="AC983" i="34"/>
  <c r="AC984" i="34"/>
  <c r="AC985" i="34"/>
  <c r="AC986" i="34"/>
  <c r="AC987" i="34"/>
  <c r="AC988" i="34"/>
  <c r="AC989" i="34"/>
  <c r="AC990" i="34"/>
  <c r="AC991" i="34"/>
  <c r="AC992" i="34"/>
  <c r="AC993" i="34"/>
  <c r="AC994" i="34"/>
  <c r="AC995" i="34"/>
  <c r="AC996" i="34"/>
  <c r="AC997" i="34"/>
  <c r="AC998" i="34"/>
  <c r="AC999" i="34"/>
  <c r="AC1000" i="34"/>
  <c r="AC1001" i="34"/>
  <c r="AC1002" i="34"/>
  <c r="AC1003" i="34"/>
  <c r="AC1004" i="34"/>
  <c r="AC1005" i="34"/>
  <c r="AC1006" i="34"/>
  <c r="AC1007" i="34"/>
  <c r="AC1008" i="34"/>
  <c r="AC1009" i="34"/>
  <c r="AC1010" i="34"/>
  <c r="AC1011" i="34"/>
  <c r="AC1012" i="34"/>
  <c r="AC1013" i="34"/>
  <c r="AC1014" i="34"/>
  <c r="AC1015" i="34"/>
  <c r="AC1016" i="34"/>
  <c r="AC1017" i="34"/>
  <c r="AC1018" i="34"/>
  <c r="AC1019" i="34"/>
  <c r="AC1020" i="34"/>
  <c r="AC1021" i="34"/>
  <c r="AC1022" i="34"/>
  <c r="AC1023" i="34"/>
  <c r="AC1024" i="34"/>
  <c r="AC1025" i="34"/>
  <c r="AC1026" i="34"/>
  <c r="AC1027" i="34"/>
  <c r="AC1028" i="34"/>
  <c r="AC1029" i="34"/>
  <c r="AC1030" i="34"/>
  <c r="AC1031" i="34"/>
  <c r="AC1032" i="34"/>
  <c r="AC1033" i="34"/>
  <c r="AC1034" i="34"/>
  <c r="AC1035" i="34"/>
  <c r="AC1036" i="34"/>
  <c r="AC1037" i="34"/>
  <c r="AC1038" i="34"/>
  <c r="AC1039" i="34"/>
  <c r="AC1040" i="34"/>
  <c r="AC1041" i="34"/>
  <c r="AC1042" i="34"/>
  <c r="AC1043" i="34"/>
  <c r="AC1044" i="34"/>
  <c r="AC1045" i="34"/>
  <c r="AC1046" i="34"/>
  <c r="AC1047" i="34"/>
  <c r="AC1048" i="34"/>
  <c r="AC1049" i="34"/>
  <c r="AC1050" i="34"/>
  <c r="AC1051" i="34"/>
  <c r="AC1052" i="34"/>
  <c r="AC1053" i="34"/>
  <c r="AC1054" i="34"/>
  <c r="AC1055" i="34"/>
  <c r="AC1056" i="34"/>
  <c r="AC1057" i="34"/>
  <c r="AC1058" i="34"/>
  <c r="AC1059" i="34"/>
  <c r="AC1060" i="34"/>
  <c r="AC1061" i="34"/>
  <c r="AC1062" i="34"/>
  <c r="AC1063" i="34"/>
  <c r="AC1064" i="34"/>
  <c r="AC1065" i="34"/>
  <c r="AC1066" i="34"/>
  <c r="AC1067" i="34"/>
  <c r="AC1068" i="34"/>
  <c r="AC1069" i="34"/>
  <c r="AC1070" i="34"/>
  <c r="AC1071" i="34"/>
  <c r="AC1072" i="34"/>
  <c r="AC1073" i="34"/>
  <c r="AC1074" i="34"/>
  <c r="AC1075" i="34"/>
  <c r="AC1076" i="34"/>
  <c r="AC1077" i="34"/>
  <c r="AC1078" i="34"/>
  <c r="AC1079" i="34"/>
  <c r="AC1080" i="34"/>
  <c r="AC1081" i="34"/>
  <c r="AC1082" i="34"/>
  <c r="AC1083" i="34"/>
  <c r="AC1084" i="34"/>
  <c r="AC1085" i="34"/>
  <c r="AC1086" i="34"/>
  <c r="AC1087" i="34"/>
  <c r="AC1088" i="34"/>
  <c r="AC1089" i="34"/>
  <c r="AC1090" i="34"/>
  <c r="AC1091" i="34"/>
  <c r="AC1092" i="34"/>
  <c r="AC1093" i="34"/>
  <c r="AC1094" i="34"/>
  <c r="AC1095" i="34"/>
  <c r="AC1096" i="34"/>
  <c r="AC1097" i="34"/>
  <c r="AC1098" i="34"/>
  <c r="AC1099" i="34"/>
  <c r="AC1100" i="34"/>
  <c r="AC1101" i="34"/>
  <c r="AC1102" i="34"/>
  <c r="AC1103" i="34"/>
  <c r="AC1104" i="34"/>
  <c r="AC1105" i="34"/>
  <c r="AC1106" i="34"/>
  <c r="AC1107" i="34"/>
  <c r="AC1108" i="34"/>
  <c r="AC1109" i="34"/>
  <c r="AC1110" i="34"/>
  <c r="AC1111" i="34"/>
  <c r="AC1112" i="34"/>
  <c r="AC1113" i="34"/>
  <c r="AC1114" i="34"/>
  <c r="AC1115" i="34"/>
  <c r="AC1116" i="34"/>
  <c r="AC1117" i="34"/>
  <c r="AC1118" i="34"/>
  <c r="AC1119" i="34"/>
  <c r="AC1120" i="34"/>
  <c r="AC1121" i="34"/>
  <c r="AC1122" i="34"/>
  <c r="AC1123" i="34"/>
  <c r="AC1124" i="34"/>
  <c r="AC1125" i="34"/>
  <c r="AC1126" i="34"/>
  <c r="AC1127" i="34"/>
  <c r="AC1128" i="34"/>
  <c r="AC1129" i="34"/>
  <c r="AC1130" i="34"/>
  <c r="AC1131" i="34"/>
  <c r="AC1132" i="34"/>
  <c r="AC1133" i="34"/>
  <c r="AC1134" i="34"/>
  <c r="AC1135" i="34"/>
  <c r="AC1136" i="34"/>
  <c r="AC1137" i="34"/>
  <c r="AC1138" i="34"/>
  <c r="AC1139" i="34"/>
  <c r="AC1140" i="34"/>
  <c r="AC1141" i="34"/>
  <c r="AC1142" i="34"/>
  <c r="AC1143" i="34"/>
  <c r="AC1144" i="34"/>
  <c r="AC1145" i="34"/>
  <c r="AC1146" i="34"/>
  <c r="AC1147" i="34"/>
  <c r="AC1148" i="34"/>
  <c r="AC1149" i="34"/>
  <c r="AC1150" i="34"/>
  <c r="AC1151" i="34"/>
  <c r="AC1152" i="34"/>
  <c r="AC1153" i="34"/>
  <c r="AC1154" i="34"/>
  <c r="AC1155" i="34"/>
  <c r="AC1156" i="34"/>
  <c r="AC1157" i="34"/>
  <c r="AC1158" i="34"/>
  <c r="AC1159" i="34"/>
  <c r="AC1160" i="34"/>
  <c r="AC1161" i="34"/>
  <c r="AC1162" i="34"/>
  <c r="AC1163" i="34"/>
  <c r="AC1164" i="34"/>
  <c r="AC1165" i="34"/>
  <c r="AC1166" i="34"/>
  <c r="AC1167" i="34"/>
  <c r="AC1168" i="34"/>
  <c r="AC1169" i="34"/>
  <c r="AC1170" i="34"/>
  <c r="AC1171" i="34"/>
  <c r="AC1172" i="34"/>
  <c r="AC1173" i="34"/>
  <c r="AC1174" i="34"/>
  <c r="AC1175" i="34"/>
  <c r="AC1176" i="34"/>
  <c r="AC1177" i="34"/>
  <c r="AC1178" i="34"/>
  <c r="AC1179" i="34"/>
  <c r="AC1180" i="34"/>
  <c r="AC1181" i="34"/>
  <c r="AC1182" i="34"/>
  <c r="AC1183" i="34"/>
  <c r="AC1184" i="34"/>
  <c r="AC1185" i="34"/>
  <c r="AC1186" i="34"/>
  <c r="AC1187" i="34"/>
  <c r="AC1188" i="34"/>
  <c r="AC1189" i="34"/>
  <c r="AC1190" i="34"/>
  <c r="AC1191" i="34"/>
  <c r="AC1192" i="34"/>
  <c r="AC1193" i="34"/>
  <c r="AC1194" i="34"/>
  <c r="AC1195" i="34"/>
  <c r="AC1196" i="34"/>
  <c r="AC1197" i="34"/>
  <c r="AC1198" i="34"/>
  <c r="AC1199" i="34"/>
  <c r="AC1200" i="34"/>
  <c r="AC1201" i="34"/>
  <c r="AC1202" i="34"/>
  <c r="AC1203" i="34"/>
  <c r="AC1204" i="34"/>
  <c r="AC1205" i="34"/>
  <c r="AC1206" i="34"/>
  <c r="AC1207" i="34"/>
  <c r="AC1208" i="34"/>
  <c r="AC1209" i="34"/>
  <c r="AC1210" i="34"/>
  <c r="AC1211" i="34"/>
  <c r="AC1212" i="34"/>
  <c r="AC1213" i="34"/>
  <c r="AC1214" i="34"/>
  <c r="AC1215" i="34"/>
  <c r="AC1216" i="34"/>
  <c r="AC1217" i="34"/>
  <c r="AC1218" i="34"/>
  <c r="AC1219" i="34"/>
  <c r="AC1220" i="34"/>
  <c r="AC1221" i="34"/>
  <c r="AC1222" i="34"/>
  <c r="AC1223" i="34"/>
  <c r="AC1224" i="34"/>
  <c r="AC1225" i="34"/>
  <c r="AC1226" i="34"/>
  <c r="AC1227" i="34"/>
  <c r="AC1228" i="34"/>
  <c r="AC1229" i="34"/>
  <c r="AC1230" i="34"/>
  <c r="AC1231" i="34"/>
  <c r="AC1232" i="34"/>
  <c r="AC1233" i="34"/>
  <c r="AC1234" i="34"/>
  <c r="AC1235" i="34"/>
  <c r="AC1236" i="34"/>
  <c r="AC1237" i="34"/>
  <c r="AC1238" i="34"/>
  <c r="AC1239" i="34"/>
  <c r="AC1240" i="34"/>
  <c r="AC1241" i="34"/>
  <c r="AC1242" i="34"/>
  <c r="AC1243" i="34"/>
  <c r="AC1244" i="34"/>
  <c r="AC1245" i="34"/>
  <c r="AC1246" i="34"/>
  <c r="AC1247" i="34"/>
  <c r="AC1248" i="34"/>
  <c r="AC1249" i="34"/>
  <c r="AC1250" i="34"/>
  <c r="AC1251" i="34"/>
  <c r="AC1252" i="34"/>
  <c r="AC1253" i="34"/>
  <c r="AC1254" i="34"/>
  <c r="AC1255" i="34"/>
  <c r="AC1256" i="34"/>
  <c r="AC1257" i="34"/>
  <c r="AC1258" i="34"/>
  <c r="AC1259" i="34"/>
  <c r="AC1260" i="34"/>
  <c r="AC1261" i="34"/>
  <c r="AC1262" i="34"/>
  <c r="AC1263" i="34"/>
  <c r="AC1264" i="34"/>
  <c r="AC1265" i="34"/>
  <c r="AC1266" i="34"/>
  <c r="AC1267" i="34"/>
  <c r="AC1268" i="34"/>
  <c r="AC1269" i="34"/>
  <c r="AC1270" i="34"/>
  <c r="AC1271" i="34"/>
  <c r="AC1272" i="34"/>
  <c r="AC1273" i="34"/>
  <c r="AC1274" i="34"/>
  <c r="AC1275" i="34"/>
  <c r="AC1276" i="34"/>
  <c r="AC1277" i="34"/>
  <c r="AC1278" i="34"/>
  <c r="AC1279" i="34"/>
  <c r="AC1280" i="34"/>
  <c r="AC1281" i="34"/>
  <c r="AC1282" i="34"/>
  <c r="AC1283" i="34"/>
  <c r="AC1284" i="34"/>
  <c r="AC1285" i="34"/>
  <c r="AC1286" i="34"/>
  <c r="AC1287" i="34"/>
  <c r="AC1288" i="34"/>
  <c r="AC1289" i="34"/>
  <c r="AC1290" i="34"/>
  <c r="AC1291" i="34"/>
  <c r="AC1292" i="34"/>
  <c r="AC1293" i="34"/>
  <c r="AC1294" i="34"/>
  <c r="AC1295" i="34"/>
  <c r="AC1296" i="34"/>
  <c r="AC1297" i="34"/>
  <c r="AC1298" i="34"/>
  <c r="AC1299" i="34"/>
  <c r="AC1300" i="34"/>
  <c r="AC1301" i="34"/>
  <c r="AC1302" i="34"/>
  <c r="AC1303" i="34"/>
  <c r="AC1304" i="34"/>
  <c r="AC1305" i="34"/>
  <c r="AC1306" i="34"/>
  <c r="AC1307" i="34"/>
  <c r="AC1308" i="34"/>
  <c r="AC1309" i="34"/>
  <c r="AC1310" i="34"/>
  <c r="AC1311" i="34"/>
  <c r="AC1312" i="34"/>
  <c r="AC1313" i="34"/>
  <c r="AC1314" i="34"/>
  <c r="AC1315" i="34"/>
  <c r="AC1316" i="34"/>
  <c r="AC1317" i="34"/>
  <c r="AC1318" i="34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7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59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8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3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4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3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496" i="34"/>
  <c r="AC1497" i="34"/>
  <c r="AC1498" i="34"/>
  <c r="AC1499" i="34"/>
  <c r="AC1500" i="34"/>
  <c r="AC1501" i="34"/>
  <c r="AC1502" i="34"/>
  <c r="AC1503" i="34"/>
  <c r="AC1504" i="34"/>
  <c r="AC1505" i="34"/>
  <c r="AC1506" i="34"/>
  <c r="AC1507" i="34"/>
  <c r="AC1508" i="34"/>
  <c r="AC1509" i="34"/>
  <c r="AC1510" i="34"/>
  <c r="AC1511" i="34"/>
  <c r="AC1512" i="34"/>
  <c r="AC1513" i="34"/>
  <c r="AC1514" i="34"/>
  <c r="AC1515" i="34"/>
  <c r="AC1516" i="34"/>
  <c r="AC1517" i="34"/>
  <c r="AC1518" i="34"/>
  <c r="AC1519" i="34"/>
  <c r="AC1520" i="34"/>
  <c r="AC1521" i="34"/>
  <c r="AC1522" i="34"/>
  <c r="AC1523" i="34"/>
  <c r="AC1524" i="34"/>
  <c r="AC1525" i="34"/>
  <c r="AC1526" i="34"/>
  <c r="AC1527" i="34"/>
  <c r="AC1528" i="34"/>
  <c r="AC1529" i="34"/>
  <c r="AC1530" i="34"/>
  <c r="AC1531" i="34"/>
  <c r="AC1532" i="34"/>
  <c r="AC1533" i="34"/>
  <c r="AC1534" i="34"/>
  <c r="AC1535" i="34"/>
  <c r="AC1536" i="34"/>
  <c r="AC1537" i="34"/>
  <c r="AC1538" i="34"/>
  <c r="AC1539" i="34"/>
  <c r="AC1540" i="34"/>
  <c r="AC1541" i="34"/>
  <c r="AC1542" i="34"/>
  <c r="AC1543" i="34"/>
  <c r="AC1544" i="34"/>
  <c r="AC1545" i="34"/>
  <c r="AC1546" i="34"/>
  <c r="AC1547" i="34"/>
  <c r="AC1548" i="34"/>
  <c r="AC1549" i="34"/>
  <c r="AC1550" i="34"/>
  <c r="AC1551" i="34"/>
  <c r="AC1552" i="34"/>
  <c r="AC1553" i="34"/>
  <c r="AC1554" i="34"/>
  <c r="AC1555" i="34"/>
  <c r="AC1556" i="34"/>
  <c r="AC1557" i="34"/>
  <c r="AC1558" i="34"/>
  <c r="AC1559" i="34"/>
  <c r="AC1560" i="34"/>
  <c r="AC1561" i="34"/>
  <c r="AC1562" i="34"/>
  <c r="AC1563" i="34"/>
  <c r="AC1564" i="34"/>
  <c r="AC1565" i="34"/>
  <c r="AC1566" i="34"/>
  <c r="AC1567" i="34"/>
  <c r="AC1568" i="34"/>
  <c r="AC1569" i="34"/>
  <c r="AC1570" i="34"/>
  <c r="AC1571" i="34"/>
  <c r="AC1572" i="34"/>
  <c r="AC1573" i="34"/>
  <c r="AC1574" i="34"/>
  <c r="AC1575" i="34"/>
  <c r="AC1576" i="34"/>
  <c r="AC1577" i="34"/>
  <c r="AC1578" i="34"/>
  <c r="AC1579" i="34"/>
  <c r="AC1580" i="34"/>
  <c r="AC1581" i="34"/>
  <c r="AC1582" i="34"/>
  <c r="AC1583" i="34"/>
  <c r="AC1584" i="34"/>
  <c r="AC1585" i="34"/>
  <c r="AC1586" i="34"/>
  <c r="AC1587" i="34"/>
  <c r="AC1588" i="34"/>
  <c r="AC1589" i="34"/>
  <c r="AC1590" i="34"/>
  <c r="AC1591" i="34"/>
  <c r="AC1592" i="34"/>
  <c r="AC1593" i="34"/>
  <c r="AC1594" i="34"/>
  <c r="AC1595" i="34"/>
  <c r="AC1596" i="34"/>
  <c r="AC1597" i="34"/>
  <c r="AC1598" i="34"/>
  <c r="AC1599" i="34"/>
  <c r="AC1600" i="34"/>
  <c r="AC1601" i="34"/>
  <c r="AC1602" i="34"/>
  <c r="AC1603" i="34"/>
  <c r="AC1604" i="34"/>
  <c r="AC1605" i="34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C1667" i="34"/>
  <c r="AC1668" i="34"/>
  <c r="AC1669" i="34"/>
  <c r="AC1670" i="34"/>
  <c r="AC1671" i="34"/>
  <c r="AC1672" i="34"/>
  <c r="AC1673" i="34"/>
  <c r="AC1674" i="34"/>
  <c r="AC1675" i="34"/>
  <c r="AC1676" i="34"/>
  <c r="AC1677" i="34"/>
  <c r="AC1678" i="34"/>
  <c r="AC1679" i="34"/>
  <c r="AC1680" i="34"/>
  <c r="AC1681" i="34"/>
  <c r="AC1682" i="34"/>
  <c r="AC1683" i="34"/>
  <c r="AC1684" i="34"/>
  <c r="AC1685" i="34"/>
  <c r="AC1686" i="34"/>
  <c r="AC1687" i="34"/>
  <c r="AC1688" i="34"/>
  <c r="AC1689" i="34"/>
  <c r="AC1690" i="34"/>
  <c r="AC1691" i="34"/>
  <c r="AC1692" i="34"/>
  <c r="AC1693" i="34"/>
  <c r="AC1694" i="34"/>
  <c r="AC1695" i="34"/>
  <c r="AC1696" i="34"/>
  <c r="AC1697" i="34"/>
  <c r="AC1698" i="34"/>
  <c r="AC1699" i="34"/>
  <c r="AC1700" i="34"/>
  <c r="AC1701" i="34"/>
  <c r="AC1702" i="34"/>
  <c r="AC1703" i="34"/>
  <c r="AC1704" i="34"/>
  <c r="AC1705" i="34"/>
  <c r="AC1706" i="34"/>
  <c r="AC1707" i="34"/>
  <c r="AC1708" i="34"/>
  <c r="AC1709" i="34"/>
  <c r="AC1710" i="34"/>
  <c r="AC1711" i="34"/>
  <c r="AC1712" i="34"/>
  <c r="AC1713" i="34"/>
  <c r="AC1714" i="34"/>
  <c r="AC1715" i="34"/>
  <c r="AC1716" i="34"/>
  <c r="AC1717" i="34"/>
  <c r="AC1718" i="34"/>
  <c r="AC1719" i="34"/>
  <c r="AC1720" i="34"/>
  <c r="AC1721" i="34"/>
  <c r="AC1722" i="34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U552" i="60" s="1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R953" i="60"/>
  <c r="R211" i="60"/>
  <c r="K2273" i="34"/>
  <c r="K2272" i="34"/>
  <c r="K2271" i="34"/>
  <c r="K2321" i="34"/>
  <c r="K2367" i="34"/>
  <c r="K2244" i="34"/>
  <c r="K2314" i="34"/>
  <c r="K2302" i="34"/>
  <c r="K2303" i="34"/>
  <c r="K2304" i="34"/>
  <c r="K2288" i="34"/>
  <c r="K2289" i="34"/>
  <c r="K2295" i="34"/>
  <c r="K2245" i="34"/>
  <c r="K2306" i="34"/>
  <c r="K2355" i="34"/>
  <c r="K2354" i="34"/>
  <c r="K2316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S170" i="60" s="1"/>
  <c r="U671" i="60"/>
  <c r="S671" i="60"/>
  <c r="S670" i="60"/>
  <c r="U670" i="60"/>
  <c r="U675" i="60"/>
  <c r="S675" i="60"/>
  <c r="U672" i="60"/>
  <c r="S672" i="60"/>
  <c r="S674" i="60"/>
  <c r="U674" i="60"/>
  <c r="S673" i="60"/>
  <c r="U673" i="60"/>
  <c r="U677" i="60"/>
  <c r="S677" i="60"/>
  <c r="S676" i="60"/>
  <c r="U676" i="60"/>
  <c r="U679" i="60"/>
  <c r="S679" i="60"/>
  <c r="S678" i="60"/>
  <c r="U678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U872" i="60"/>
  <c r="S872" i="60"/>
  <c r="S778" i="60"/>
  <c r="U778" i="60"/>
  <c r="U557" i="60"/>
  <c r="S557" i="60"/>
  <c r="U764" i="60"/>
  <c r="S764" i="60"/>
  <c r="U834" i="60"/>
  <c r="S834" i="60"/>
  <c r="S746" i="60"/>
  <c r="U746" i="60"/>
  <c r="S820" i="60"/>
  <c r="U820" i="60"/>
  <c r="S788" i="60"/>
  <c r="U788" i="60"/>
  <c r="U556" i="60"/>
  <c r="S556" i="60"/>
  <c r="U863" i="60"/>
  <c r="S863" i="60"/>
  <c r="U748" i="60"/>
  <c r="S748" i="60"/>
  <c r="U823" i="60"/>
  <c r="S823" i="60"/>
  <c r="U730" i="60"/>
  <c r="S730" i="60"/>
  <c r="U850" i="60"/>
  <c r="S850" i="60"/>
  <c r="U770" i="60"/>
  <c r="S770" i="60"/>
  <c r="S876" i="60"/>
  <c r="U876" i="60"/>
  <c r="S799" i="60"/>
  <c r="U799" i="60"/>
  <c r="U644" i="60"/>
  <c r="S644" i="60"/>
  <c r="U867" i="60"/>
  <c r="S867" i="60"/>
  <c r="S810" i="60"/>
  <c r="U810" i="60"/>
  <c r="S652" i="60"/>
  <c r="U652" i="60"/>
  <c r="U750" i="60"/>
  <c r="S750" i="60"/>
  <c r="U859" i="60"/>
  <c r="S859" i="60"/>
  <c r="S774" i="60"/>
  <c r="U774" i="60"/>
  <c r="U753" i="60"/>
  <c r="S753" i="60"/>
  <c r="U553" i="60"/>
  <c r="S553" i="60"/>
  <c r="U844" i="60"/>
  <c r="S844" i="60"/>
  <c r="U826" i="60"/>
  <c r="S826" i="60"/>
  <c r="U787" i="60"/>
  <c r="S787" i="60"/>
  <c r="U734" i="60"/>
  <c r="S734" i="60"/>
  <c r="U596" i="60"/>
  <c r="S596" i="60"/>
  <c r="U851" i="60"/>
  <c r="S851" i="60"/>
  <c r="U814" i="60"/>
  <c r="S814" i="60"/>
  <c r="U775" i="60"/>
  <c r="S775" i="60"/>
  <c r="U706" i="60"/>
  <c r="S706" i="60"/>
  <c r="U878" i="60"/>
  <c r="S878" i="60"/>
  <c r="U840" i="60"/>
  <c r="S840" i="60"/>
  <c r="U802" i="60"/>
  <c r="S802" i="60"/>
  <c r="S756" i="60"/>
  <c r="U756" i="60"/>
  <c r="U660" i="60"/>
  <c r="S660" i="60"/>
  <c r="U866" i="60"/>
  <c r="S866" i="60"/>
  <c r="U828" i="60"/>
  <c r="S828" i="60"/>
  <c r="U791" i="60"/>
  <c r="S791" i="60"/>
  <c r="U738" i="60"/>
  <c r="S738" i="60"/>
  <c r="U604" i="60"/>
  <c r="S604" i="60"/>
  <c r="S860" i="60"/>
  <c r="U860" i="60"/>
  <c r="U831" i="60"/>
  <c r="S831" i="60"/>
  <c r="U803" i="60"/>
  <c r="S803" i="60"/>
  <c r="U772" i="60"/>
  <c r="S772" i="60"/>
  <c r="S726" i="60"/>
  <c r="U726" i="60"/>
  <c r="U620" i="60"/>
  <c r="S620" i="60"/>
  <c r="U766" i="60"/>
  <c r="S766" i="60"/>
  <c r="U744" i="60"/>
  <c r="S744" i="60"/>
  <c r="U716" i="60"/>
  <c r="S716" i="60"/>
  <c r="S664" i="60"/>
  <c r="U664" i="60"/>
  <c r="U600" i="60"/>
  <c r="S600" i="60"/>
  <c r="U875" i="60"/>
  <c r="S875" i="60"/>
  <c r="U854" i="60"/>
  <c r="S854" i="60"/>
  <c r="S832" i="60"/>
  <c r="U832" i="60"/>
  <c r="S811" i="60"/>
  <c r="U811" i="60"/>
  <c r="S790" i="60"/>
  <c r="U790" i="60"/>
  <c r="S768" i="60"/>
  <c r="U768" i="60"/>
  <c r="S747" i="60"/>
  <c r="U747" i="60"/>
  <c r="U720" i="60"/>
  <c r="S720" i="60"/>
  <c r="U682" i="60"/>
  <c r="S682" i="60"/>
  <c r="S608" i="60"/>
  <c r="U608" i="60"/>
  <c r="S877" i="60"/>
  <c r="U877" i="60"/>
  <c r="S861" i="60"/>
  <c r="U861" i="60"/>
  <c r="U845" i="60"/>
  <c r="S845" i="60"/>
  <c r="U829" i="60"/>
  <c r="S829" i="60"/>
  <c r="U813" i="60"/>
  <c r="S813" i="60"/>
  <c r="U797" i="60"/>
  <c r="S797" i="60"/>
  <c r="U781" i="60"/>
  <c r="S781" i="60"/>
  <c r="U765" i="60"/>
  <c r="S765" i="60"/>
  <c r="U749" i="60"/>
  <c r="S749" i="60"/>
  <c r="S733" i="60"/>
  <c r="U733" i="60"/>
  <c r="S717" i="60"/>
  <c r="U717" i="60"/>
  <c r="U701" i="60"/>
  <c r="S701" i="60"/>
  <c r="U685" i="60"/>
  <c r="S685" i="60"/>
  <c r="S659" i="60"/>
  <c r="U659" i="60"/>
  <c r="S643" i="60"/>
  <c r="U643" i="60"/>
  <c r="U627" i="60"/>
  <c r="S627" i="60"/>
  <c r="U611" i="60"/>
  <c r="S611" i="60"/>
  <c r="S595" i="60"/>
  <c r="U595" i="60"/>
  <c r="S579" i="60"/>
  <c r="U579" i="60"/>
  <c r="U563" i="60"/>
  <c r="S563" i="60"/>
  <c r="U684" i="60"/>
  <c r="S684" i="60"/>
  <c r="U658" i="60"/>
  <c r="S658" i="60"/>
  <c r="U642" i="60"/>
  <c r="S642" i="60"/>
  <c r="U626" i="60"/>
  <c r="S626" i="60"/>
  <c r="U610" i="60"/>
  <c r="S610" i="60"/>
  <c r="U594" i="60"/>
  <c r="S594" i="60"/>
  <c r="U578" i="60"/>
  <c r="S578" i="60"/>
  <c r="S562" i="60"/>
  <c r="U562" i="60"/>
  <c r="U727" i="60"/>
  <c r="S727" i="60"/>
  <c r="U711" i="60"/>
  <c r="S711" i="60"/>
  <c r="U695" i="60"/>
  <c r="S695" i="60"/>
  <c r="U669" i="60"/>
  <c r="S669" i="60"/>
  <c r="U653" i="60"/>
  <c r="S653" i="60"/>
  <c r="S637" i="60"/>
  <c r="U637" i="60"/>
  <c r="S621" i="60"/>
  <c r="U621" i="60"/>
  <c r="U605" i="60"/>
  <c r="S605" i="60"/>
  <c r="U589" i="60"/>
  <c r="S589" i="60"/>
  <c r="U573" i="60"/>
  <c r="S573" i="60"/>
  <c r="U815" i="60"/>
  <c r="S815" i="60"/>
  <c r="U714" i="60"/>
  <c r="S714" i="60"/>
  <c r="S842" i="60"/>
  <c r="U842" i="60"/>
  <c r="U804" i="60"/>
  <c r="S804" i="60"/>
  <c r="U759" i="60"/>
  <c r="S759" i="60"/>
  <c r="U668" i="60"/>
  <c r="S668" i="60"/>
  <c r="S868" i="60"/>
  <c r="U868" i="60"/>
  <c r="U830" i="60"/>
  <c r="S830" i="60"/>
  <c r="U792" i="60"/>
  <c r="S792" i="60"/>
  <c r="U743" i="60"/>
  <c r="S743" i="60"/>
  <c r="U612" i="60"/>
  <c r="S612" i="60"/>
  <c r="U856" i="60"/>
  <c r="S856" i="60"/>
  <c r="U819" i="60"/>
  <c r="S819" i="60"/>
  <c r="U780" i="60"/>
  <c r="S780" i="60"/>
  <c r="U718" i="60"/>
  <c r="S718" i="60"/>
  <c r="U564" i="60"/>
  <c r="S564" i="60"/>
  <c r="S852" i="60"/>
  <c r="U852" i="60"/>
  <c r="U824" i="60"/>
  <c r="S824" i="60"/>
  <c r="U796" i="60"/>
  <c r="S796" i="60"/>
  <c r="U762" i="60"/>
  <c r="S762" i="60"/>
  <c r="U710" i="60"/>
  <c r="S710" i="60"/>
  <c r="U588" i="60"/>
  <c r="S588" i="60"/>
  <c r="U760" i="60"/>
  <c r="S760" i="60"/>
  <c r="U739" i="60"/>
  <c r="S739" i="60"/>
  <c r="U708" i="60"/>
  <c r="S708" i="60"/>
  <c r="U648" i="60"/>
  <c r="S648" i="60"/>
  <c r="U584" i="60"/>
  <c r="S584" i="60"/>
  <c r="U870" i="60"/>
  <c r="S870" i="60"/>
  <c r="S848" i="60"/>
  <c r="U848" i="60"/>
  <c r="S827" i="60"/>
  <c r="U827" i="60"/>
  <c r="S806" i="60"/>
  <c r="U806" i="60"/>
  <c r="S784" i="60"/>
  <c r="U784" i="60"/>
  <c r="S763" i="60"/>
  <c r="U763" i="60"/>
  <c r="U742" i="60"/>
  <c r="S742" i="60"/>
  <c r="U712" i="60"/>
  <c r="S712" i="60"/>
  <c r="U656" i="60"/>
  <c r="S656" i="60"/>
  <c r="U592" i="60"/>
  <c r="S592" i="60"/>
  <c r="S873" i="60"/>
  <c r="U873" i="60"/>
  <c r="S857" i="60"/>
  <c r="U857" i="60"/>
  <c r="U841" i="60"/>
  <c r="S841" i="60"/>
  <c r="U825" i="60"/>
  <c r="S825" i="60"/>
  <c r="U809" i="60"/>
  <c r="S809" i="60"/>
  <c r="U793" i="60"/>
  <c r="S793" i="60"/>
  <c r="U777" i="60"/>
  <c r="S777" i="60"/>
  <c r="U761" i="60"/>
  <c r="S761" i="60"/>
  <c r="U745" i="60"/>
  <c r="S745" i="60"/>
  <c r="U729" i="60"/>
  <c r="S729" i="60"/>
  <c r="U713" i="60"/>
  <c r="S713" i="60"/>
  <c r="U697" i="60"/>
  <c r="S697" i="60"/>
  <c r="U681" i="60"/>
  <c r="S681" i="60"/>
  <c r="U655" i="60"/>
  <c r="S655" i="60"/>
  <c r="U639" i="60"/>
  <c r="S639" i="60"/>
  <c r="U623" i="60"/>
  <c r="S623" i="60"/>
  <c r="U607" i="60"/>
  <c r="S607" i="60"/>
  <c r="U591" i="60"/>
  <c r="S591" i="60"/>
  <c r="U575" i="60"/>
  <c r="S575" i="60"/>
  <c r="U559" i="60"/>
  <c r="S559" i="60"/>
  <c r="U680" i="60"/>
  <c r="S680" i="60"/>
  <c r="U654" i="60"/>
  <c r="S654" i="60"/>
  <c r="U638" i="60"/>
  <c r="S638" i="60"/>
  <c r="U622" i="60"/>
  <c r="S622" i="60"/>
  <c r="U606" i="60"/>
  <c r="S606" i="60"/>
  <c r="U590" i="60"/>
  <c r="S590" i="60"/>
  <c r="U574" i="60"/>
  <c r="S574" i="60"/>
  <c r="U558" i="60"/>
  <c r="S558" i="60"/>
  <c r="U723" i="60"/>
  <c r="S723" i="60"/>
  <c r="U707" i="60"/>
  <c r="S707" i="60"/>
  <c r="U691" i="60"/>
  <c r="S691" i="60"/>
  <c r="U665" i="60"/>
  <c r="S665" i="60"/>
  <c r="U649" i="60"/>
  <c r="S649" i="60"/>
  <c r="U633" i="60"/>
  <c r="S633" i="60"/>
  <c r="U617" i="60"/>
  <c r="S617" i="60"/>
  <c r="U601" i="60"/>
  <c r="S601" i="60"/>
  <c r="U585" i="60"/>
  <c r="S585" i="60"/>
  <c r="U569" i="60"/>
  <c r="S569" i="60"/>
  <c r="U835" i="60"/>
  <c r="S835" i="60"/>
  <c r="U871" i="60"/>
  <c r="S871" i="60"/>
  <c r="U628" i="60"/>
  <c r="S628" i="60"/>
  <c r="U783" i="60"/>
  <c r="S783" i="60"/>
  <c r="U572" i="60"/>
  <c r="S572" i="60"/>
  <c r="U847" i="60"/>
  <c r="S847" i="60"/>
  <c r="U808" i="60"/>
  <c r="S808" i="60"/>
  <c r="S767" i="60"/>
  <c r="U767" i="60"/>
  <c r="S698" i="60"/>
  <c r="U698" i="60"/>
  <c r="U874" i="60"/>
  <c r="S874" i="60"/>
  <c r="U818" i="60"/>
  <c r="S818" i="60"/>
  <c r="U751" i="60"/>
  <c r="S751" i="60"/>
  <c r="U694" i="60"/>
  <c r="S694" i="60"/>
  <c r="U776" i="60"/>
  <c r="S776" i="60"/>
  <c r="U755" i="60"/>
  <c r="S755" i="60"/>
  <c r="U732" i="60"/>
  <c r="S732" i="60"/>
  <c r="U700" i="60"/>
  <c r="S700" i="60"/>
  <c r="U632" i="60"/>
  <c r="S632" i="60"/>
  <c r="U568" i="60"/>
  <c r="S568" i="60"/>
  <c r="U864" i="60"/>
  <c r="S864" i="60"/>
  <c r="S843" i="60"/>
  <c r="U843" i="60"/>
  <c r="S822" i="60"/>
  <c r="U822" i="60"/>
  <c r="S800" i="60"/>
  <c r="U800" i="60"/>
  <c r="S779" i="60"/>
  <c r="U779" i="60"/>
  <c r="S758" i="60"/>
  <c r="U758" i="60"/>
  <c r="U736" i="60"/>
  <c r="S736" i="60"/>
  <c r="U704" i="60"/>
  <c r="S704" i="60"/>
  <c r="U640" i="60"/>
  <c r="S640" i="60"/>
  <c r="U576" i="60"/>
  <c r="S576" i="60"/>
  <c r="S869" i="60"/>
  <c r="U869" i="60"/>
  <c r="S853" i="60"/>
  <c r="U853" i="60"/>
  <c r="U837" i="60"/>
  <c r="S837" i="60"/>
  <c r="U821" i="60"/>
  <c r="S821" i="60"/>
  <c r="U805" i="60"/>
  <c r="S805" i="60"/>
  <c r="U789" i="60"/>
  <c r="S789" i="60"/>
  <c r="U773" i="60"/>
  <c r="S773" i="60"/>
  <c r="U757" i="60"/>
  <c r="S757" i="60"/>
  <c r="S741" i="60"/>
  <c r="U741" i="60"/>
  <c r="S725" i="60"/>
  <c r="U725" i="60"/>
  <c r="U709" i="60"/>
  <c r="S709" i="60"/>
  <c r="U693" i="60"/>
  <c r="S693" i="60"/>
  <c r="S667" i="60"/>
  <c r="U667" i="60"/>
  <c r="S651" i="60"/>
  <c r="U651" i="60"/>
  <c r="U635" i="60"/>
  <c r="S635" i="60"/>
  <c r="U619" i="60"/>
  <c r="S619" i="60"/>
  <c r="S603" i="60"/>
  <c r="U603" i="60"/>
  <c r="S587" i="60"/>
  <c r="U587" i="60"/>
  <c r="S571" i="60"/>
  <c r="U571" i="60"/>
  <c r="U692" i="60"/>
  <c r="S692" i="60"/>
  <c r="U666" i="60"/>
  <c r="S666" i="60"/>
  <c r="U650" i="60"/>
  <c r="S650" i="60"/>
  <c r="U634" i="60"/>
  <c r="S634" i="60"/>
  <c r="U618" i="60"/>
  <c r="S618" i="60"/>
  <c r="U602" i="60"/>
  <c r="S602" i="60"/>
  <c r="U586" i="60"/>
  <c r="S586" i="60"/>
  <c r="S570" i="60"/>
  <c r="U570" i="60"/>
  <c r="U735" i="60"/>
  <c r="S735" i="60"/>
  <c r="U719" i="60"/>
  <c r="S719" i="60"/>
  <c r="U703" i="60"/>
  <c r="S703" i="60"/>
  <c r="U687" i="60"/>
  <c r="S687" i="60"/>
  <c r="U661" i="60"/>
  <c r="S661" i="60"/>
  <c r="U645" i="60"/>
  <c r="S645" i="60"/>
  <c r="U629" i="60"/>
  <c r="S629" i="60"/>
  <c r="U613" i="60"/>
  <c r="S613" i="60"/>
  <c r="U597" i="60"/>
  <c r="S597" i="60"/>
  <c r="S581" i="60"/>
  <c r="U581" i="60"/>
  <c r="U565" i="60"/>
  <c r="S565" i="60"/>
  <c r="S555" i="60"/>
  <c r="U555" i="60"/>
  <c r="U879" i="60"/>
  <c r="S879" i="60"/>
  <c r="U554" i="60"/>
  <c r="S554" i="60"/>
  <c r="U807" i="60"/>
  <c r="S807" i="60"/>
  <c r="U686" i="60"/>
  <c r="S686" i="60"/>
  <c r="U794" i="60"/>
  <c r="S794" i="60"/>
  <c r="U858" i="60"/>
  <c r="S858" i="60"/>
  <c r="U722" i="60"/>
  <c r="S722" i="60"/>
  <c r="U846" i="60"/>
  <c r="S846" i="60"/>
  <c r="U855" i="60"/>
  <c r="S855" i="60"/>
  <c r="U798" i="60"/>
  <c r="S798" i="60"/>
  <c r="S636" i="60"/>
  <c r="U636" i="60"/>
  <c r="U862" i="60"/>
  <c r="S862" i="60"/>
  <c r="U786" i="60"/>
  <c r="S786" i="60"/>
  <c r="U580" i="60"/>
  <c r="S580" i="60"/>
  <c r="U812" i="60"/>
  <c r="S812" i="60"/>
  <c r="U702" i="60"/>
  <c r="S702" i="60"/>
  <c r="U836" i="60"/>
  <c r="S836" i="60"/>
  <c r="U754" i="60"/>
  <c r="S754" i="60"/>
  <c r="U839" i="60"/>
  <c r="S839" i="60"/>
  <c r="U782" i="60"/>
  <c r="S782" i="60"/>
  <c r="U740" i="60"/>
  <c r="S740" i="60"/>
  <c r="U771" i="60"/>
  <c r="S771" i="60"/>
  <c r="U724" i="60"/>
  <c r="S724" i="60"/>
  <c r="S690" i="60"/>
  <c r="U690" i="60"/>
  <c r="U616" i="60"/>
  <c r="S616" i="60"/>
  <c r="S838" i="60"/>
  <c r="U838" i="60"/>
  <c r="S816" i="60"/>
  <c r="U816" i="60"/>
  <c r="S795" i="60"/>
  <c r="U795" i="60"/>
  <c r="S752" i="60"/>
  <c r="U752" i="60"/>
  <c r="U728" i="60"/>
  <c r="S728" i="60"/>
  <c r="U696" i="60"/>
  <c r="S696" i="60"/>
  <c r="U624" i="60"/>
  <c r="S624" i="60"/>
  <c r="U560" i="60"/>
  <c r="S560" i="60"/>
  <c r="S865" i="60"/>
  <c r="U865" i="60"/>
  <c r="U849" i="60"/>
  <c r="S849" i="60"/>
  <c r="U833" i="60"/>
  <c r="S833" i="60"/>
  <c r="U817" i="60"/>
  <c r="S817" i="60"/>
  <c r="U801" i="60"/>
  <c r="S801" i="60"/>
  <c r="U785" i="60"/>
  <c r="S785" i="60"/>
  <c r="U769" i="60"/>
  <c r="S769" i="60"/>
  <c r="U737" i="60"/>
  <c r="S737" i="60"/>
  <c r="U721" i="60"/>
  <c r="S721" i="60"/>
  <c r="S705" i="60"/>
  <c r="U705" i="60"/>
  <c r="S689" i="60"/>
  <c r="U689" i="60"/>
  <c r="U663" i="60"/>
  <c r="S663" i="60"/>
  <c r="U647" i="60"/>
  <c r="S647" i="60"/>
  <c r="S631" i="60"/>
  <c r="U631" i="60"/>
  <c r="S615" i="60"/>
  <c r="U615" i="60"/>
  <c r="U599" i="60"/>
  <c r="S599" i="60"/>
  <c r="U583" i="60"/>
  <c r="S583" i="60"/>
  <c r="U567" i="60"/>
  <c r="S567" i="60"/>
  <c r="U688" i="60"/>
  <c r="S688" i="60"/>
  <c r="U662" i="60"/>
  <c r="S662" i="60"/>
  <c r="U646" i="60"/>
  <c r="S646" i="60"/>
  <c r="U630" i="60"/>
  <c r="S630" i="60"/>
  <c r="U614" i="60"/>
  <c r="S614" i="60"/>
  <c r="U598" i="60"/>
  <c r="S598" i="60"/>
  <c r="U582" i="60"/>
  <c r="S582" i="60"/>
  <c r="U566" i="60"/>
  <c r="S566" i="60"/>
  <c r="S731" i="60"/>
  <c r="U731" i="60"/>
  <c r="U715" i="60"/>
  <c r="S715" i="60"/>
  <c r="U699" i="60"/>
  <c r="S699" i="60"/>
  <c r="S683" i="60"/>
  <c r="U683" i="60"/>
  <c r="U657" i="60"/>
  <c r="S657" i="60"/>
  <c r="U641" i="60"/>
  <c r="S641" i="60"/>
  <c r="U625" i="60"/>
  <c r="S625" i="60"/>
  <c r="S609" i="60"/>
  <c r="U609" i="60"/>
  <c r="S593" i="60"/>
  <c r="U593" i="60"/>
  <c r="U577" i="60"/>
  <c r="S577" i="60"/>
  <c r="U561" i="60"/>
  <c r="S561" i="60"/>
  <c r="K2357" i="34"/>
  <c r="K2332" i="34"/>
  <c r="K2352" i="34"/>
  <c r="K2351" i="34"/>
  <c r="K2203" i="34"/>
  <c r="K2204" i="34"/>
  <c r="K2201" i="34"/>
  <c r="C2201" i="34"/>
  <c r="B2201" i="34" s="1"/>
  <c r="K2212" i="34"/>
  <c r="C2212" i="34"/>
  <c r="B2212" i="34" s="1"/>
  <c r="K2208" i="34"/>
  <c r="C2208" i="34"/>
  <c r="B2208" i="34" s="1"/>
  <c r="K2209" i="34"/>
  <c r="K2211" i="34"/>
  <c r="K2200" i="34"/>
  <c r="K2219" i="34"/>
  <c r="K2335" i="34"/>
  <c r="C2335" i="34"/>
  <c r="B2335" i="34" s="1"/>
  <c r="I2334" i="34"/>
  <c r="K2334" i="34" s="1"/>
  <c r="K2365" i="34"/>
  <c r="K2206" i="34"/>
  <c r="K2349" i="34"/>
  <c r="K2360" i="34"/>
  <c r="K2341" i="34"/>
  <c r="K2339" i="34"/>
  <c r="K2337" i="34"/>
  <c r="K2328" i="34"/>
  <c r="C2371" i="34"/>
  <c r="B2371" i="34" s="1"/>
  <c r="C2370" i="34"/>
  <c r="B2370" i="34" s="1"/>
  <c r="K2369" i="34"/>
  <c r="C2369" i="34"/>
  <c r="B2369" i="34" s="1"/>
  <c r="C2364" i="34"/>
  <c r="B2364" i="34" s="1"/>
  <c r="C2363" i="34"/>
  <c r="B2363" i="34" s="1"/>
  <c r="C2345" i="34"/>
  <c r="B2345" i="34" s="1"/>
  <c r="C2344" i="34"/>
  <c r="B2344" i="34" s="1"/>
  <c r="K2343" i="34"/>
  <c r="C2343" i="34"/>
  <c r="B2343" i="34" s="1"/>
  <c r="C2331" i="34"/>
  <c r="B2331" i="34" s="1"/>
  <c r="C2330" i="34"/>
  <c r="B2330" i="34" s="1"/>
  <c r="C2327" i="34"/>
  <c r="B2327" i="34" s="1"/>
  <c r="C2326" i="34"/>
  <c r="B2326" i="34" s="1"/>
  <c r="K2285" i="34"/>
  <c r="K2292" i="34"/>
  <c r="K2297" i="34"/>
  <c r="K2346" i="34"/>
  <c r="K2311" i="34"/>
  <c r="C2320" i="34"/>
  <c r="B2320" i="34" s="1"/>
  <c r="C2319" i="34"/>
  <c r="B2319" i="34" s="1"/>
  <c r="K2318" i="34"/>
  <c r="C2318" i="34"/>
  <c r="B2318" i="34" s="1"/>
  <c r="C2325" i="34"/>
  <c r="B2325" i="34" s="1"/>
  <c r="C2324" i="34"/>
  <c r="B2324" i="34" s="1"/>
  <c r="C2301" i="34"/>
  <c r="B2301" i="34" s="1"/>
  <c r="C2300" i="34"/>
  <c r="B2300" i="34" s="1"/>
  <c r="C2284" i="34"/>
  <c r="B2284" i="34" s="1"/>
  <c r="C2283" i="34"/>
  <c r="B2283" i="34" s="1"/>
  <c r="C2282" i="34"/>
  <c r="B2282" i="34" s="1"/>
  <c r="C2281" i="34"/>
  <c r="B2281" i="34" s="1"/>
  <c r="C2267" i="34"/>
  <c r="B2267" i="34" s="1"/>
  <c r="C2266" i="34"/>
  <c r="B2266" i="34" s="1"/>
  <c r="K2265" i="34"/>
  <c r="C2265" i="34"/>
  <c r="B2265" i="34" s="1"/>
  <c r="C2261" i="34"/>
  <c r="B2261" i="34" s="1"/>
  <c r="C2259" i="34"/>
  <c r="B2259" i="34" s="1"/>
  <c r="K2256" i="34"/>
  <c r="C2236" i="34"/>
  <c r="B2236" i="34" s="1"/>
  <c r="I2234" i="34"/>
  <c r="K2229" i="34"/>
  <c r="C2225" i="34"/>
  <c r="B2225" i="34" s="1"/>
  <c r="C2224" i="34"/>
  <c r="B2224" i="34" s="1"/>
  <c r="C2215" i="34"/>
  <c r="B2215" i="34" s="1"/>
  <c r="C2214" i="34"/>
  <c r="B2214" i="34" s="1"/>
  <c r="C2199" i="34"/>
  <c r="B2199" i="34" s="1"/>
  <c r="C2198" i="34"/>
  <c r="B2198" i="34" s="1"/>
  <c r="K2195" i="34"/>
  <c r="K2216" i="34"/>
  <c r="K2221" i="34"/>
  <c r="K2226" i="34"/>
  <c r="K2232" i="34"/>
  <c r="K2237" i="34"/>
  <c r="K2241" i="34"/>
  <c r="K2247" i="34"/>
  <c r="K2250" i="34"/>
  <c r="K2253" i="34"/>
  <c r="K2262" i="34"/>
  <c r="K2268" i="34"/>
  <c r="K2275" i="34"/>
  <c r="K2278" i="34"/>
  <c r="K2308" i="34"/>
  <c r="K2192" i="34"/>
  <c r="C2191" i="34"/>
  <c r="B2191" i="34" s="1"/>
  <c r="C2188" i="34"/>
  <c r="B2188" i="34" s="1"/>
  <c r="K2174" i="34"/>
  <c r="K2177" i="34"/>
  <c r="K2180" i="34"/>
  <c r="K2183" i="34"/>
  <c r="K2186" i="34"/>
  <c r="K2189" i="34"/>
  <c r="K2171" i="34"/>
  <c r="K2168" i="34"/>
  <c r="K2160" i="34"/>
  <c r="K2159" i="34"/>
  <c r="C2159" i="34"/>
  <c r="B2159" i="34" s="1"/>
  <c r="K2154" i="34"/>
  <c r="K2153" i="34"/>
  <c r="C2153" i="34"/>
  <c r="B2153" i="34" s="1"/>
  <c r="K2151" i="34"/>
  <c r="K2156" i="34"/>
  <c r="K2162" i="34"/>
  <c r="K2165" i="34"/>
  <c r="K2139" i="34"/>
  <c r="K2142" i="34"/>
  <c r="K2145" i="34"/>
  <c r="K2148" i="34"/>
  <c r="K2136" i="34"/>
  <c r="K2134" i="34"/>
  <c r="K2133" i="34"/>
  <c r="K2130" i="34"/>
  <c r="K2132" i="34" s="1"/>
  <c r="K2125" i="34"/>
  <c r="K2124" i="34"/>
  <c r="K2123" i="34"/>
  <c r="K2121" i="34"/>
  <c r="K2127" i="34"/>
  <c r="K2119" i="34"/>
  <c r="K2117" i="34"/>
  <c r="K2116" i="34"/>
  <c r="K2114" i="34"/>
  <c r="K2112" i="34"/>
  <c r="K2108" i="34"/>
  <c r="K2110" i="34"/>
  <c r="K2106" i="34"/>
  <c r="K2104" i="34"/>
  <c r="K2099" i="34"/>
  <c r="K2103" i="34"/>
  <c r="K2097" i="34"/>
  <c r="K2095" i="34"/>
  <c r="K2092" i="34"/>
  <c r="K2081" i="34"/>
  <c r="K2076" i="34"/>
  <c r="K2073" i="34"/>
  <c r="K2066" i="34"/>
  <c r="K2049" i="34"/>
  <c r="C2049" i="34"/>
  <c r="B2049" i="34" s="1"/>
  <c r="K2056" i="34"/>
  <c r="AA2049" i="34" l="1"/>
  <c r="P2049" i="34"/>
  <c r="X2049" i="34"/>
  <c r="Q2049" i="34"/>
  <c r="R2049" i="34"/>
  <c r="V2049" i="34"/>
  <c r="AA2159" i="34"/>
  <c r="P2159" i="34"/>
  <c r="X2159" i="34"/>
  <c r="Q2159" i="34"/>
  <c r="R2159" i="34"/>
  <c r="V2159" i="34"/>
  <c r="AA2191" i="34"/>
  <c r="P2191" i="34"/>
  <c r="X2191" i="34"/>
  <c r="Q2191" i="34"/>
  <c r="R2191" i="34"/>
  <c r="V2191" i="34"/>
  <c r="AA2215" i="34"/>
  <c r="P2215" i="34"/>
  <c r="X2215" i="34"/>
  <c r="Q2215" i="34"/>
  <c r="R2215" i="34"/>
  <c r="V2215" i="34"/>
  <c r="AA2261" i="34"/>
  <c r="P2261" i="34"/>
  <c r="X2261" i="34"/>
  <c r="Q2261" i="34"/>
  <c r="R2261" i="34"/>
  <c r="V2261" i="34"/>
  <c r="AA2267" i="34"/>
  <c r="P2267" i="34"/>
  <c r="X2267" i="34"/>
  <c r="Q2267" i="34"/>
  <c r="R2267" i="34"/>
  <c r="V2267" i="34"/>
  <c r="Q2284" i="34"/>
  <c r="R2284" i="34"/>
  <c r="V2284" i="34"/>
  <c r="AA2284" i="34"/>
  <c r="P2284" i="34"/>
  <c r="X2284" i="34"/>
  <c r="AA2325" i="34"/>
  <c r="P2325" i="34"/>
  <c r="X2325" i="34"/>
  <c r="Q2325" i="34"/>
  <c r="R2325" i="34"/>
  <c r="V2325" i="34"/>
  <c r="Q2320" i="34"/>
  <c r="R2320" i="34"/>
  <c r="V2320" i="34"/>
  <c r="AA2320" i="34"/>
  <c r="P2320" i="34"/>
  <c r="X2320" i="34"/>
  <c r="Q2330" i="34"/>
  <c r="R2330" i="34"/>
  <c r="V2330" i="34"/>
  <c r="AA2330" i="34"/>
  <c r="P2330" i="34"/>
  <c r="X2330" i="34"/>
  <c r="Q2344" i="34"/>
  <c r="R2344" i="34"/>
  <c r="V2344" i="34"/>
  <c r="AA2344" i="34"/>
  <c r="P2344" i="34"/>
  <c r="X2344" i="34"/>
  <c r="AA2369" i="34"/>
  <c r="P2369" i="34"/>
  <c r="X2369" i="34"/>
  <c r="Q2369" i="34"/>
  <c r="R2369" i="34"/>
  <c r="V2369" i="34"/>
  <c r="AA2153" i="34"/>
  <c r="P2153" i="34"/>
  <c r="X2153" i="34"/>
  <c r="Q2153" i="34"/>
  <c r="R2153" i="34"/>
  <c r="V2153" i="34"/>
  <c r="Q2198" i="34"/>
  <c r="R2198" i="34"/>
  <c r="V2198" i="34"/>
  <c r="AA2198" i="34"/>
  <c r="P2198" i="34"/>
  <c r="X2198" i="34"/>
  <c r="Q2224" i="34"/>
  <c r="R2224" i="34"/>
  <c r="V2224" i="34"/>
  <c r="AA2224" i="34"/>
  <c r="P2224" i="34"/>
  <c r="X2224" i="34"/>
  <c r="Q2236" i="34"/>
  <c r="R2236" i="34"/>
  <c r="V2236" i="34"/>
  <c r="AA2236" i="34"/>
  <c r="P2236" i="34"/>
  <c r="X2236" i="34"/>
  <c r="AA2265" i="34"/>
  <c r="P2265" i="34"/>
  <c r="X2265" i="34"/>
  <c r="Q2265" i="34"/>
  <c r="R2265" i="34"/>
  <c r="V2265" i="34"/>
  <c r="AA2281" i="34"/>
  <c r="P2281" i="34"/>
  <c r="X2281" i="34"/>
  <c r="Q2281" i="34"/>
  <c r="R2281" i="34"/>
  <c r="V2281" i="34"/>
  <c r="Q2300" i="34"/>
  <c r="R2300" i="34"/>
  <c r="V2300" i="34"/>
  <c r="AA2300" i="34"/>
  <c r="P2300" i="34"/>
  <c r="X2300" i="34"/>
  <c r="Q2318" i="34"/>
  <c r="R2318" i="34"/>
  <c r="V2318" i="34"/>
  <c r="AA2318" i="34"/>
  <c r="P2318" i="34"/>
  <c r="X2318" i="34"/>
  <c r="AA2331" i="34"/>
  <c r="P2331" i="34"/>
  <c r="X2331" i="34"/>
  <c r="Q2331" i="34"/>
  <c r="R2331" i="34"/>
  <c r="V2331" i="34"/>
  <c r="AA2345" i="34"/>
  <c r="P2345" i="34"/>
  <c r="X2345" i="34"/>
  <c r="Q2345" i="34"/>
  <c r="R2345" i="34"/>
  <c r="V2345" i="34"/>
  <c r="AA2335" i="34"/>
  <c r="P2335" i="34"/>
  <c r="X2335" i="34"/>
  <c r="Q2335" i="34"/>
  <c r="R2335" i="34"/>
  <c r="V2335" i="34"/>
  <c r="Q2212" i="34"/>
  <c r="R2212" i="34"/>
  <c r="V2212" i="34"/>
  <c r="AA2212" i="34"/>
  <c r="P2212" i="34"/>
  <c r="X2212" i="34"/>
  <c r="AA2199" i="34"/>
  <c r="P2199" i="34"/>
  <c r="X2199" i="34"/>
  <c r="Q2199" i="34"/>
  <c r="R2199" i="34"/>
  <c r="V2199" i="34"/>
  <c r="AA2225" i="34"/>
  <c r="P2225" i="34"/>
  <c r="X2225" i="34"/>
  <c r="Q2225" i="34"/>
  <c r="R2225" i="34"/>
  <c r="V2225" i="34"/>
  <c r="Q2282" i="34"/>
  <c r="R2282" i="34"/>
  <c r="V2282" i="34"/>
  <c r="AA2282" i="34"/>
  <c r="P2282" i="34"/>
  <c r="X2282" i="34"/>
  <c r="AA2301" i="34"/>
  <c r="P2301" i="34"/>
  <c r="X2301" i="34"/>
  <c r="Q2301" i="34"/>
  <c r="R2301" i="34"/>
  <c r="V2301" i="34"/>
  <c r="Q2326" i="34"/>
  <c r="R2326" i="34"/>
  <c r="V2326" i="34"/>
  <c r="AA2326" i="34"/>
  <c r="P2326" i="34"/>
  <c r="X2326" i="34"/>
  <c r="AA2343" i="34"/>
  <c r="P2343" i="34"/>
  <c r="X2343" i="34"/>
  <c r="Q2343" i="34"/>
  <c r="R2343" i="34"/>
  <c r="V2343" i="34"/>
  <c r="AA2363" i="34"/>
  <c r="P2363" i="34"/>
  <c r="X2363" i="34"/>
  <c r="Q2363" i="34"/>
  <c r="R2363" i="34"/>
  <c r="V2363" i="34"/>
  <c r="Q2370" i="34"/>
  <c r="R2370" i="34"/>
  <c r="V2370" i="34"/>
  <c r="P2370" i="34"/>
  <c r="X2370" i="34"/>
  <c r="AA2370" i="34"/>
  <c r="Q2188" i="34"/>
  <c r="R2188" i="34"/>
  <c r="V2188" i="34"/>
  <c r="AA2188" i="34"/>
  <c r="P2188" i="34"/>
  <c r="X2188" i="34"/>
  <c r="Q2214" i="34"/>
  <c r="R2214" i="34"/>
  <c r="V2214" i="34"/>
  <c r="AA2214" i="34"/>
  <c r="P2214" i="34"/>
  <c r="X2214" i="34"/>
  <c r="AA2259" i="34"/>
  <c r="P2259" i="34"/>
  <c r="X2259" i="34"/>
  <c r="Q2259" i="34"/>
  <c r="R2259" i="34"/>
  <c r="V2259" i="34"/>
  <c r="Q2266" i="34"/>
  <c r="R2266" i="34"/>
  <c r="V2266" i="34"/>
  <c r="AA2266" i="34"/>
  <c r="P2266" i="34"/>
  <c r="X2266" i="34"/>
  <c r="AA2283" i="34"/>
  <c r="P2283" i="34"/>
  <c r="X2283" i="34"/>
  <c r="Q2283" i="34"/>
  <c r="R2283" i="34"/>
  <c r="V2283" i="34"/>
  <c r="Q2324" i="34"/>
  <c r="R2324" i="34"/>
  <c r="V2324" i="34"/>
  <c r="AA2324" i="34"/>
  <c r="P2324" i="34"/>
  <c r="X2324" i="34"/>
  <c r="AA2319" i="34"/>
  <c r="P2319" i="34"/>
  <c r="X2319" i="34"/>
  <c r="Q2319" i="34"/>
  <c r="R2319" i="34"/>
  <c r="V2319" i="34"/>
  <c r="AA2327" i="34"/>
  <c r="P2327" i="34"/>
  <c r="X2327" i="34"/>
  <c r="Q2327" i="34"/>
  <c r="R2327" i="34"/>
  <c r="V2327" i="34"/>
  <c r="Q2364" i="34"/>
  <c r="R2364" i="34"/>
  <c r="V2364" i="34"/>
  <c r="AA2364" i="34"/>
  <c r="P2364" i="34"/>
  <c r="X2364" i="34"/>
  <c r="AA2371" i="34"/>
  <c r="P2371" i="34"/>
  <c r="X2371" i="34"/>
  <c r="R2371" i="34"/>
  <c r="V2371" i="34"/>
  <c r="Q2371" i="34"/>
  <c r="Q2208" i="34"/>
  <c r="R2208" i="34"/>
  <c r="V2208" i="34"/>
  <c r="AA2208" i="34"/>
  <c r="P2208" i="34"/>
  <c r="X2208" i="34"/>
  <c r="AA2201" i="34"/>
  <c r="P2201" i="34"/>
  <c r="X2201" i="34"/>
  <c r="Q2201" i="34"/>
  <c r="R2201" i="34"/>
  <c r="V2201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S541" i="60"/>
  <c r="U541" i="60"/>
  <c r="S542" i="60"/>
  <c r="U542" i="60"/>
  <c r="U170" i="60"/>
  <c r="U480" i="60"/>
  <c r="S480" i="60"/>
  <c r="U448" i="60"/>
  <c r="S448" i="60"/>
  <c r="S540" i="60"/>
  <c r="U540" i="60"/>
  <c r="U526" i="60"/>
  <c r="S526" i="60"/>
  <c r="U518" i="60"/>
  <c r="S518" i="60"/>
  <c r="S510" i="60"/>
  <c r="U510" i="60"/>
  <c r="U502" i="60"/>
  <c r="S502" i="60"/>
  <c r="S494" i="60"/>
  <c r="U494" i="60"/>
  <c r="S486" i="60"/>
  <c r="U486" i="60"/>
  <c r="U466" i="60"/>
  <c r="S466" i="60"/>
  <c r="U434" i="60"/>
  <c r="S434" i="60"/>
  <c r="S460" i="60"/>
  <c r="U460" i="60"/>
  <c r="U428" i="60"/>
  <c r="S428" i="60"/>
  <c r="U533" i="60"/>
  <c r="S533" i="60"/>
  <c r="S527" i="60"/>
  <c r="U527" i="60"/>
  <c r="S519" i="60"/>
  <c r="U519" i="60"/>
  <c r="S511" i="60"/>
  <c r="U511" i="60"/>
  <c r="S503" i="60"/>
  <c r="U503" i="60"/>
  <c r="U495" i="60"/>
  <c r="S495" i="60"/>
  <c r="U487" i="60"/>
  <c r="S487" i="60"/>
  <c r="S470" i="60"/>
  <c r="U470" i="60"/>
  <c r="S438" i="60"/>
  <c r="U438" i="60"/>
  <c r="U327" i="60"/>
  <c r="S327" i="60"/>
  <c r="U295" i="60"/>
  <c r="S295" i="60"/>
  <c r="S263" i="60"/>
  <c r="U263" i="60"/>
  <c r="S231" i="60"/>
  <c r="U231" i="60"/>
  <c r="S414" i="60"/>
  <c r="U414" i="60"/>
  <c r="S406" i="60"/>
  <c r="U406" i="60"/>
  <c r="S398" i="60"/>
  <c r="U398" i="60"/>
  <c r="S390" i="60"/>
  <c r="U390" i="60"/>
  <c r="U382" i="60"/>
  <c r="S382" i="60"/>
  <c r="U374" i="60"/>
  <c r="S374" i="60"/>
  <c r="U366" i="60"/>
  <c r="S366" i="60"/>
  <c r="U358" i="60"/>
  <c r="S358" i="60"/>
  <c r="U350" i="60"/>
  <c r="S350" i="60"/>
  <c r="U342" i="60"/>
  <c r="S342" i="60"/>
  <c r="S313" i="60"/>
  <c r="U313" i="60"/>
  <c r="U281" i="60"/>
  <c r="S281" i="60"/>
  <c r="U249" i="60"/>
  <c r="S249" i="60"/>
  <c r="U331" i="60"/>
  <c r="S331" i="60"/>
  <c r="U299" i="60"/>
  <c r="S299" i="60"/>
  <c r="S267" i="60"/>
  <c r="U267" i="60"/>
  <c r="S235" i="60"/>
  <c r="U235" i="60"/>
  <c r="S477" i="60"/>
  <c r="U477" i="60"/>
  <c r="S469" i="60"/>
  <c r="U469" i="60"/>
  <c r="S461" i="60"/>
  <c r="U461" i="60"/>
  <c r="S453" i="60"/>
  <c r="U453" i="60"/>
  <c r="S445" i="60"/>
  <c r="U445" i="60"/>
  <c r="S437" i="60"/>
  <c r="U437" i="60"/>
  <c r="S429" i="60"/>
  <c r="U429" i="60"/>
  <c r="S421" i="60"/>
  <c r="U421" i="60"/>
  <c r="S413" i="60"/>
  <c r="U413" i="60"/>
  <c r="S405" i="60"/>
  <c r="U405" i="60"/>
  <c r="S397" i="60"/>
  <c r="U397" i="60"/>
  <c r="S389" i="60"/>
  <c r="U389" i="60"/>
  <c r="S381" i="60"/>
  <c r="U381" i="60"/>
  <c r="S373" i="60"/>
  <c r="U373" i="60"/>
  <c r="S365" i="60"/>
  <c r="U365" i="60"/>
  <c r="S357" i="60"/>
  <c r="U357" i="60"/>
  <c r="S349" i="60"/>
  <c r="U349" i="60"/>
  <c r="S341" i="60"/>
  <c r="U341" i="60"/>
  <c r="S309" i="60"/>
  <c r="U309" i="60"/>
  <c r="U277" i="60"/>
  <c r="S277" i="60"/>
  <c r="U245" i="60"/>
  <c r="S245" i="60"/>
  <c r="U338" i="60"/>
  <c r="S338" i="60"/>
  <c r="U330" i="60"/>
  <c r="S330" i="60"/>
  <c r="U322" i="60"/>
  <c r="S322" i="60"/>
  <c r="U314" i="60"/>
  <c r="S314" i="60"/>
  <c r="U306" i="60"/>
  <c r="S306" i="60"/>
  <c r="U298" i="60"/>
  <c r="S298" i="60"/>
  <c r="U290" i="60"/>
  <c r="S290" i="60"/>
  <c r="U282" i="60"/>
  <c r="S282" i="60"/>
  <c r="U274" i="60"/>
  <c r="S274" i="60"/>
  <c r="U266" i="60"/>
  <c r="S266" i="60"/>
  <c r="U258" i="60"/>
  <c r="S258" i="60"/>
  <c r="U250" i="60"/>
  <c r="S250" i="60"/>
  <c r="U242" i="60"/>
  <c r="S242" i="60"/>
  <c r="U234" i="60"/>
  <c r="S234" i="60"/>
  <c r="U226" i="60"/>
  <c r="S226" i="60"/>
  <c r="U218" i="60"/>
  <c r="S218" i="60"/>
  <c r="U210" i="60"/>
  <c r="S210" i="60"/>
  <c r="U202" i="60"/>
  <c r="S202" i="60"/>
  <c r="U194" i="60"/>
  <c r="S194" i="60"/>
  <c r="U186" i="60"/>
  <c r="S186" i="60"/>
  <c r="S178" i="60"/>
  <c r="U178" i="60"/>
  <c r="U225" i="60"/>
  <c r="S225" i="60"/>
  <c r="U217" i="60"/>
  <c r="S217" i="60"/>
  <c r="U209" i="60"/>
  <c r="S209" i="60"/>
  <c r="U201" i="60"/>
  <c r="S201" i="60"/>
  <c r="U193" i="60"/>
  <c r="S193" i="60"/>
  <c r="U185" i="60"/>
  <c r="S185" i="60"/>
  <c r="U177" i="60"/>
  <c r="S177" i="60"/>
  <c r="S472" i="60"/>
  <c r="U472" i="60"/>
  <c r="U440" i="60"/>
  <c r="S440" i="60"/>
  <c r="S538" i="60"/>
  <c r="U538" i="60"/>
  <c r="S532" i="60"/>
  <c r="U532" i="60"/>
  <c r="S524" i="60"/>
  <c r="U524" i="60"/>
  <c r="U516" i="60"/>
  <c r="S516" i="60"/>
  <c r="U508" i="60"/>
  <c r="S508" i="60"/>
  <c r="U500" i="60"/>
  <c r="S500" i="60"/>
  <c r="U492" i="60"/>
  <c r="S492" i="60"/>
  <c r="U484" i="60"/>
  <c r="S484" i="60"/>
  <c r="U458" i="60"/>
  <c r="S458" i="60"/>
  <c r="U426" i="60"/>
  <c r="S426" i="60"/>
  <c r="S452" i="60"/>
  <c r="U452" i="60"/>
  <c r="U539" i="60"/>
  <c r="S539" i="60"/>
  <c r="U525" i="60"/>
  <c r="S525" i="60"/>
  <c r="U517" i="60"/>
  <c r="S517" i="60"/>
  <c r="U509" i="60"/>
  <c r="S509" i="60"/>
  <c r="U501" i="60"/>
  <c r="S501" i="60"/>
  <c r="S493" i="60"/>
  <c r="U493" i="60"/>
  <c r="S485" i="60"/>
  <c r="U485" i="60"/>
  <c r="S462" i="60"/>
  <c r="U462" i="60"/>
  <c r="S430" i="60"/>
  <c r="U430" i="60"/>
  <c r="U319" i="60"/>
  <c r="S319" i="60"/>
  <c r="S287" i="60"/>
  <c r="U287" i="60"/>
  <c r="S255" i="60"/>
  <c r="U255" i="60"/>
  <c r="U420" i="60"/>
  <c r="S420" i="60"/>
  <c r="U412" i="60"/>
  <c r="S412" i="60"/>
  <c r="S404" i="60"/>
  <c r="U404" i="60"/>
  <c r="U396" i="60"/>
  <c r="S396" i="60"/>
  <c r="U388" i="60"/>
  <c r="S388" i="60"/>
  <c r="S380" i="60"/>
  <c r="U380" i="60"/>
  <c r="S372" i="60"/>
  <c r="U372" i="60"/>
  <c r="S364" i="60"/>
  <c r="U364" i="60"/>
  <c r="S356" i="60"/>
  <c r="U356" i="60"/>
  <c r="S348" i="60"/>
  <c r="U348" i="60"/>
  <c r="S337" i="60"/>
  <c r="U337" i="60"/>
  <c r="S305" i="60"/>
  <c r="U305" i="60"/>
  <c r="U273" i="60"/>
  <c r="S273" i="60"/>
  <c r="U241" i="60"/>
  <c r="S241" i="60"/>
  <c r="U323" i="60"/>
  <c r="S323" i="60"/>
  <c r="U291" i="60"/>
  <c r="S291" i="60"/>
  <c r="S259" i="60"/>
  <c r="U259" i="60"/>
  <c r="S227" i="60"/>
  <c r="U227" i="60"/>
  <c r="U475" i="60"/>
  <c r="S475" i="60"/>
  <c r="U467" i="60"/>
  <c r="S467" i="60"/>
  <c r="U459" i="60"/>
  <c r="S459" i="60"/>
  <c r="U451" i="60"/>
  <c r="S451" i="60"/>
  <c r="U443" i="60"/>
  <c r="S443" i="60"/>
  <c r="U435" i="60"/>
  <c r="S435" i="60"/>
  <c r="U427" i="60"/>
  <c r="S427" i="60"/>
  <c r="U419" i="60"/>
  <c r="S419" i="60"/>
  <c r="U411" i="60"/>
  <c r="S411" i="60"/>
  <c r="U403" i="60"/>
  <c r="S403" i="60"/>
  <c r="U395" i="60"/>
  <c r="S395" i="60"/>
  <c r="U387" i="60"/>
  <c r="S387" i="60"/>
  <c r="U379" i="60"/>
  <c r="S379" i="60"/>
  <c r="U371" i="60"/>
  <c r="S371" i="60"/>
  <c r="U363" i="60"/>
  <c r="S363" i="60"/>
  <c r="U355" i="60"/>
  <c r="S355" i="60"/>
  <c r="U347" i="60"/>
  <c r="S347" i="60"/>
  <c r="S333" i="60"/>
  <c r="U333" i="60"/>
  <c r="S301" i="60"/>
  <c r="U301" i="60"/>
  <c r="U269" i="60"/>
  <c r="S269" i="60"/>
  <c r="U237" i="60"/>
  <c r="S237" i="60"/>
  <c r="S336" i="60"/>
  <c r="U336" i="60"/>
  <c r="S328" i="60"/>
  <c r="U328" i="60"/>
  <c r="S320" i="60"/>
  <c r="U320" i="60"/>
  <c r="S312" i="60"/>
  <c r="U312" i="60"/>
  <c r="S304" i="60"/>
  <c r="U304" i="60"/>
  <c r="S296" i="60"/>
  <c r="U296" i="60"/>
  <c r="S288" i="60"/>
  <c r="U288" i="60"/>
  <c r="S280" i="60"/>
  <c r="U280" i="60"/>
  <c r="S272" i="60"/>
  <c r="U272" i="60"/>
  <c r="S264" i="60"/>
  <c r="U264" i="60"/>
  <c r="S256" i="60"/>
  <c r="U256" i="60"/>
  <c r="S248" i="60"/>
  <c r="U248" i="60"/>
  <c r="S240" i="60"/>
  <c r="U240" i="60"/>
  <c r="S232" i="60"/>
  <c r="U232" i="60"/>
  <c r="S224" i="60"/>
  <c r="U224" i="60"/>
  <c r="S216" i="60"/>
  <c r="U216" i="60"/>
  <c r="S208" i="60"/>
  <c r="U208" i="60"/>
  <c r="S200" i="60"/>
  <c r="U200" i="60"/>
  <c r="S192" i="60"/>
  <c r="U192" i="60"/>
  <c r="S184" i="60"/>
  <c r="U184" i="60"/>
  <c r="U176" i="60"/>
  <c r="S176" i="60"/>
  <c r="S223" i="60"/>
  <c r="U223" i="60"/>
  <c r="S215" i="60"/>
  <c r="U215" i="60"/>
  <c r="S207" i="60"/>
  <c r="U207" i="60"/>
  <c r="S199" i="60"/>
  <c r="U199" i="60"/>
  <c r="S191" i="60"/>
  <c r="U191" i="60"/>
  <c r="S183" i="60"/>
  <c r="U183" i="60"/>
  <c r="S175" i="60"/>
  <c r="U175" i="60"/>
  <c r="S464" i="60"/>
  <c r="U464" i="60"/>
  <c r="U432" i="60"/>
  <c r="S432" i="60"/>
  <c r="U536" i="60"/>
  <c r="S536" i="60"/>
  <c r="S530" i="60"/>
  <c r="U530" i="60"/>
  <c r="S522" i="60"/>
  <c r="U522" i="60"/>
  <c r="U514" i="60"/>
  <c r="S514" i="60"/>
  <c r="U506" i="60"/>
  <c r="S506" i="60"/>
  <c r="U498" i="60"/>
  <c r="S498" i="60"/>
  <c r="U490" i="60"/>
  <c r="S490" i="60"/>
  <c r="U482" i="60"/>
  <c r="S482" i="60"/>
  <c r="U450" i="60"/>
  <c r="S450" i="60"/>
  <c r="S476" i="60"/>
  <c r="U476" i="60"/>
  <c r="U444" i="60"/>
  <c r="S444" i="60"/>
  <c r="S537" i="60"/>
  <c r="U537" i="60"/>
  <c r="S531" i="60"/>
  <c r="U531" i="60"/>
  <c r="S523" i="60"/>
  <c r="U523" i="60"/>
  <c r="S515" i="60"/>
  <c r="U515" i="60"/>
  <c r="S507" i="60"/>
  <c r="U507" i="60"/>
  <c r="U499" i="60"/>
  <c r="S499" i="60"/>
  <c r="U491" i="60"/>
  <c r="S491" i="60"/>
  <c r="U483" i="60"/>
  <c r="S483" i="60"/>
  <c r="S454" i="60"/>
  <c r="U454" i="60"/>
  <c r="S422" i="60"/>
  <c r="U422" i="60"/>
  <c r="U311" i="60"/>
  <c r="S311" i="60"/>
  <c r="S279" i="60"/>
  <c r="U279" i="60"/>
  <c r="S247" i="60"/>
  <c r="U247" i="60"/>
  <c r="U418" i="60"/>
  <c r="S418" i="60"/>
  <c r="U410" i="60"/>
  <c r="S410" i="60"/>
  <c r="U402" i="60"/>
  <c r="S402" i="60"/>
  <c r="U394" i="60"/>
  <c r="S394" i="60"/>
  <c r="U386" i="60"/>
  <c r="S386" i="60"/>
  <c r="U378" i="60"/>
  <c r="S378" i="60"/>
  <c r="U370" i="60"/>
  <c r="S370" i="60"/>
  <c r="U362" i="60"/>
  <c r="S362" i="60"/>
  <c r="U354" i="60"/>
  <c r="S354" i="60"/>
  <c r="U346" i="60"/>
  <c r="S346" i="60"/>
  <c r="S329" i="60"/>
  <c r="U329" i="60"/>
  <c r="S297" i="60"/>
  <c r="U297" i="60"/>
  <c r="U265" i="60"/>
  <c r="S265" i="60"/>
  <c r="U233" i="60"/>
  <c r="S233" i="60"/>
  <c r="U315" i="60"/>
  <c r="S315" i="60"/>
  <c r="S283" i="60"/>
  <c r="U283" i="60"/>
  <c r="S251" i="60"/>
  <c r="U251" i="60"/>
  <c r="S481" i="60"/>
  <c r="U481" i="60"/>
  <c r="S473" i="60"/>
  <c r="U473" i="60"/>
  <c r="S465" i="60"/>
  <c r="U465" i="60"/>
  <c r="S457" i="60"/>
  <c r="U457" i="60"/>
  <c r="S449" i="60"/>
  <c r="U449" i="60"/>
  <c r="S441" i="60"/>
  <c r="U441" i="60"/>
  <c r="S433" i="60"/>
  <c r="U433" i="60"/>
  <c r="S425" i="60"/>
  <c r="U425" i="60"/>
  <c r="S417" i="60"/>
  <c r="U417" i="60"/>
  <c r="S409" i="60"/>
  <c r="U409" i="60"/>
  <c r="S401" i="60"/>
  <c r="U401" i="60"/>
  <c r="S393" i="60"/>
  <c r="U393" i="60"/>
  <c r="S385" i="60"/>
  <c r="U385" i="60"/>
  <c r="S377" i="60"/>
  <c r="U377" i="60"/>
  <c r="S369" i="60"/>
  <c r="U369" i="60"/>
  <c r="S361" i="60"/>
  <c r="U361" i="60"/>
  <c r="S353" i="60"/>
  <c r="U353" i="60"/>
  <c r="S345" i="60"/>
  <c r="U345" i="60"/>
  <c r="S325" i="60"/>
  <c r="U325" i="60"/>
  <c r="S293" i="60"/>
  <c r="U293" i="60"/>
  <c r="U261" i="60"/>
  <c r="S261" i="60"/>
  <c r="U229" i="60"/>
  <c r="S229" i="60"/>
  <c r="U334" i="60"/>
  <c r="S334" i="60"/>
  <c r="U326" i="60"/>
  <c r="S326" i="60"/>
  <c r="U318" i="60"/>
  <c r="S318" i="60"/>
  <c r="U310" i="60"/>
  <c r="S310" i="60"/>
  <c r="U302" i="60"/>
  <c r="S302" i="60"/>
  <c r="U294" i="60"/>
  <c r="S294" i="60"/>
  <c r="U286" i="60"/>
  <c r="S286" i="60"/>
  <c r="U278" i="60"/>
  <c r="S278" i="60"/>
  <c r="U270" i="60"/>
  <c r="S270" i="60"/>
  <c r="U262" i="60"/>
  <c r="S262" i="60"/>
  <c r="U254" i="60"/>
  <c r="S254" i="60"/>
  <c r="U246" i="60"/>
  <c r="S246" i="60"/>
  <c r="U238" i="60"/>
  <c r="S238" i="60"/>
  <c r="U230" i="60"/>
  <c r="S230" i="60"/>
  <c r="U222" i="60"/>
  <c r="S222" i="60"/>
  <c r="U214" i="60"/>
  <c r="S214" i="60"/>
  <c r="U206" i="60"/>
  <c r="S206" i="60"/>
  <c r="U198" i="60"/>
  <c r="S198" i="60"/>
  <c r="U190" i="60"/>
  <c r="S190" i="60"/>
  <c r="U182" i="60"/>
  <c r="S182" i="60"/>
  <c r="U174" i="60"/>
  <c r="S174" i="60"/>
  <c r="U221" i="60"/>
  <c r="S221" i="60"/>
  <c r="U213" i="60"/>
  <c r="S213" i="60"/>
  <c r="U205" i="60"/>
  <c r="S205" i="60"/>
  <c r="U197" i="60"/>
  <c r="S197" i="60"/>
  <c r="U189" i="60"/>
  <c r="S189" i="60"/>
  <c r="U181" i="60"/>
  <c r="S181" i="60"/>
  <c r="U173" i="60"/>
  <c r="S173" i="60"/>
  <c r="S456" i="60"/>
  <c r="U456" i="60"/>
  <c r="U424" i="60"/>
  <c r="S424" i="60"/>
  <c r="S534" i="60"/>
  <c r="U534" i="60"/>
  <c r="S528" i="60"/>
  <c r="U528" i="60"/>
  <c r="U520" i="60"/>
  <c r="S520" i="60"/>
  <c r="S512" i="60"/>
  <c r="U512" i="60"/>
  <c r="U504" i="60"/>
  <c r="S504" i="60"/>
  <c r="U496" i="60"/>
  <c r="S496" i="60"/>
  <c r="U488" i="60"/>
  <c r="S488" i="60"/>
  <c r="U474" i="60"/>
  <c r="S474" i="60"/>
  <c r="U442" i="60"/>
  <c r="S442" i="60"/>
  <c r="S468" i="60"/>
  <c r="U468" i="60"/>
  <c r="U436" i="60"/>
  <c r="S436" i="60"/>
  <c r="S535" i="60"/>
  <c r="U535" i="60"/>
  <c r="U529" i="60"/>
  <c r="S529" i="60"/>
  <c r="U521" i="60"/>
  <c r="S521" i="60"/>
  <c r="U513" i="60"/>
  <c r="S513" i="60"/>
  <c r="U505" i="60"/>
  <c r="S505" i="60"/>
  <c r="S497" i="60"/>
  <c r="U497" i="60"/>
  <c r="S489" i="60"/>
  <c r="U489" i="60"/>
  <c r="S478" i="60"/>
  <c r="U478" i="60"/>
  <c r="S446" i="60"/>
  <c r="U446" i="60"/>
  <c r="U335" i="60"/>
  <c r="S335" i="60"/>
  <c r="U303" i="60"/>
  <c r="S303" i="60"/>
  <c r="S271" i="60"/>
  <c r="U271" i="60"/>
  <c r="S239" i="60"/>
  <c r="U239" i="60"/>
  <c r="U416" i="60"/>
  <c r="S416" i="60"/>
  <c r="U408" i="60"/>
  <c r="S408" i="60"/>
  <c r="S400" i="60"/>
  <c r="U400" i="60"/>
  <c r="U392" i="60"/>
  <c r="S392" i="60"/>
  <c r="U384" i="60"/>
  <c r="S384" i="60"/>
  <c r="S376" i="60"/>
  <c r="U376" i="60"/>
  <c r="S368" i="60"/>
  <c r="U368" i="60"/>
  <c r="S360" i="60"/>
  <c r="U360" i="60"/>
  <c r="S352" i="60"/>
  <c r="U352" i="60"/>
  <c r="S344" i="60"/>
  <c r="U344" i="60"/>
  <c r="S321" i="60"/>
  <c r="U321" i="60"/>
  <c r="U289" i="60"/>
  <c r="S289" i="60"/>
  <c r="U257" i="60"/>
  <c r="S257" i="60"/>
  <c r="U339" i="60"/>
  <c r="S339" i="60"/>
  <c r="U307" i="60"/>
  <c r="S307" i="60"/>
  <c r="S275" i="60"/>
  <c r="U275" i="60"/>
  <c r="S243" i="60"/>
  <c r="U243" i="60"/>
  <c r="U479" i="60"/>
  <c r="S479" i="60"/>
  <c r="U471" i="60"/>
  <c r="S471" i="60"/>
  <c r="U463" i="60"/>
  <c r="S463" i="60"/>
  <c r="U455" i="60"/>
  <c r="S455" i="60"/>
  <c r="U447" i="60"/>
  <c r="S447" i="60"/>
  <c r="U439" i="60"/>
  <c r="S439" i="60"/>
  <c r="U431" i="60"/>
  <c r="S431" i="60"/>
  <c r="U423" i="60"/>
  <c r="S423" i="60"/>
  <c r="U415" i="60"/>
  <c r="S415" i="60"/>
  <c r="U407" i="60"/>
  <c r="S407" i="60"/>
  <c r="U399" i="60"/>
  <c r="S399" i="60"/>
  <c r="U391" i="60"/>
  <c r="S391" i="60"/>
  <c r="U383" i="60"/>
  <c r="S383" i="60"/>
  <c r="U375" i="60"/>
  <c r="S375" i="60"/>
  <c r="U367" i="60"/>
  <c r="S367" i="60"/>
  <c r="U359" i="60"/>
  <c r="S359" i="60"/>
  <c r="U351" i="60"/>
  <c r="S351" i="60"/>
  <c r="U343" i="60"/>
  <c r="S343" i="60"/>
  <c r="S317" i="60"/>
  <c r="U317" i="60"/>
  <c r="U285" i="60"/>
  <c r="S285" i="60"/>
  <c r="U253" i="60"/>
  <c r="S253" i="60"/>
  <c r="S340" i="60"/>
  <c r="U340" i="60"/>
  <c r="S332" i="60"/>
  <c r="U332" i="60"/>
  <c r="S324" i="60"/>
  <c r="U324" i="60"/>
  <c r="S316" i="60"/>
  <c r="U316" i="60"/>
  <c r="S308" i="60"/>
  <c r="U308" i="60"/>
  <c r="S300" i="60"/>
  <c r="U300" i="60"/>
  <c r="S292" i="60"/>
  <c r="U292" i="60"/>
  <c r="S284" i="60"/>
  <c r="U284" i="60"/>
  <c r="S276" i="60"/>
  <c r="U276" i="60"/>
  <c r="S268" i="60"/>
  <c r="U268" i="60"/>
  <c r="S260" i="60"/>
  <c r="U260" i="60"/>
  <c r="S252" i="60"/>
  <c r="U252" i="60"/>
  <c r="S244" i="60"/>
  <c r="U244" i="60"/>
  <c r="S236" i="60"/>
  <c r="U236" i="60"/>
  <c r="S228" i="60"/>
  <c r="U228" i="60"/>
  <c r="S220" i="60"/>
  <c r="U220" i="60"/>
  <c r="S212" i="60"/>
  <c r="U212" i="60"/>
  <c r="S204" i="60"/>
  <c r="U204" i="60"/>
  <c r="S196" i="60"/>
  <c r="U196" i="60"/>
  <c r="S188" i="60"/>
  <c r="U188" i="60"/>
  <c r="S180" i="60"/>
  <c r="U180" i="60"/>
  <c r="S172" i="60"/>
  <c r="U172" i="60"/>
  <c r="S219" i="60"/>
  <c r="U219" i="60"/>
  <c r="S211" i="60"/>
  <c r="U211" i="60"/>
  <c r="S203" i="60"/>
  <c r="U203" i="60"/>
  <c r="S195" i="60"/>
  <c r="U195" i="60"/>
  <c r="S187" i="60"/>
  <c r="U187" i="60"/>
  <c r="S179" i="60"/>
  <c r="U179" i="60"/>
  <c r="S171" i="60"/>
  <c r="U171" i="60"/>
  <c r="S1248" i="60"/>
  <c r="U1248" i="60"/>
  <c r="S1178" i="60"/>
  <c r="U1178" i="60"/>
  <c r="U1243" i="60"/>
  <c r="S1243" i="60"/>
  <c r="S1215" i="60"/>
  <c r="U1215" i="60"/>
  <c r="S1167" i="60"/>
  <c r="U1167" i="60"/>
  <c r="S1135" i="60"/>
  <c r="U1135" i="60"/>
  <c r="S1254" i="60"/>
  <c r="U1254" i="60"/>
  <c r="U1234" i="60"/>
  <c r="S1234" i="60"/>
  <c r="S1214" i="60"/>
  <c r="U1214" i="60"/>
  <c r="S1182" i="60"/>
  <c r="U1182" i="60"/>
  <c r="S1150" i="60"/>
  <c r="U1150" i="60"/>
  <c r="S1111" i="60"/>
  <c r="U1111" i="60"/>
  <c r="S1245" i="60"/>
  <c r="U1245" i="60"/>
  <c r="S1229" i="60"/>
  <c r="U1229" i="60"/>
  <c r="S1203" i="60"/>
  <c r="U1203" i="60"/>
  <c r="U1171" i="60"/>
  <c r="S1171" i="60"/>
  <c r="U1139" i="60"/>
  <c r="S1139" i="60"/>
  <c r="S1222" i="60"/>
  <c r="U1222" i="60"/>
  <c r="S1119" i="60"/>
  <c r="U1119" i="60"/>
  <c r="S1162" i="60"/>
  <c r="U1162" i="60"/>
  <c r="S1232" i="60"/>
  <c r="U1232" i="60"/>
  <c r="U1255" i="60"/>
  <c r="S1255" i="60"/>
  <c r="S1199" i="60"/>
  <c r="U1199" i="60"/>
  <c r="U1220" i="60"/>
  <c r="S1220" i="60"/>
  <c r="U1204" i="60"/>
  <c r="S1204" i="60"/>
  <c r="U1188" i="60"/>
  <c r="S1188" i="60"/>
  <c r="U1172" i="60"/>
  <c r="S1172" i="60"/>
  <c r="U1156" i="60"/>
  <c r="S1156" i="60"/>
  <c r="U1140" i="60"/>
  <c r="S1140" i="60"/>
  <c r="U1124" i="60"/>
  <c r="S1124" i="60"/>
  <c r="U1108" i="60"/>
  <c r="S1108" i="60"/>
  <c r="U1092" i="60"/>
  <c r="S1092" i="60"/>
  <c r="U1076" i="60"/>
  <c r="S1076" i="60"/>
  <c r="U1060" i="60"/>
  <c r="S1060" i="60"/>
  <c r="U1044" i="60"/>
  <c r="S1044" i="60"/>
  <c r="U1028" i="60"/>
  <c r="S1028" i="60"/>
  <c r="U1012" i="60"/>
  <c r="S1012" i="60"/>
  <c r="S996" i="60"/>
  <c r="U996" i="60"/>
  <c r="U980" i="60"/>
  <c r="S980" i="60"/>
  <c r="S964" i="60"/>
  <c r="U964" i="60"/>
  <c r="S948" i="60"/>
  <c r="U948" i="60"/>
  <c r="S932" i="60"/>
  <c r="U932" i="60"/>
  <c r="S916" i="60"/>
  <c r="U916" i="60"/>
  <c r="S900" i="60"/>
  <c r="U900" i="60"/>
  <c r="S1103" i="60"/>
  <c r="U1103" i="60"/>
  <c r="U1087" i="60"/>
  <c r="S1087" i="60"/>
  <c r="U1071" i="60"/>
  <c r="S1071" i="60"/>
  <c r="U1055" i="60"/>
  <c r="S1055" i="60"/>
  <c r="U1039" i="60"/>
  <c r="S1039" i="60"/>
  <c r="U1023" i="60"/>
  <c r="S1023" i="60"/>
  <c r="U1007" i="60"/>
  <c r="S1007" i="60"/>
  <c r="U991" i="60"/>
  <c r="S991" i="60"/>
  <c r="U975" i="60"/>
  <c r="S975" i="60"/>
  <c r="U959" i="60"/>
  <c r="S959" i="60"/>
  <c r="U943" i="60"/>
  <c r="S943" i="60"/>
  <c r="U927" i="60"/>
  <c r="S927" i="60"/>
  <c r="U911" i="60"/>
  <c r="S911" i="60"/>
  <c r="U891" i="60"/>
  <c r="S891" i="60"/>
  <c r="S1110" i="60"/>
  <c r="U1110" i="60"/>
  <c r="S1094" i="60"/>
  <c r="U1094" i="60"/>
  <c r="S1078" i="60"/>
  <c r="U1078" i="60"/>
  <c r="S1062" i="60"/>
  <c r="U1062" i="60"/>
  <c r="S1046" i="60"/>
  <c r="U1046" i="60"/>
  <c r="S1030" i="60"/>
  <c r="U1030" i="60"/>
  <c r="S1014" i="60"/>
  <c r="U1014" i="60"/>
  <c r="U998" i="60"/>
  <c r="S998" i="60"/>
  <c r="U982" i="60"/>
  <c r="S982" i="60"/>
  <c r="U966" i="60"/>
  <c r="S966" i="60"/>
  <c r="U950" i="60"/>
  <c r="S950" i="60"/>
  <c r="U934" i="60"/>
  <c r="S934" i="60"/>
  <c r="U918" i="60"/>
  <c r="S918" i="60"/>
  <c r="U902" i="60"/>
  <c r="S902" i="60"/>
  <c r="U1213" i="60"/>
  <c r="S1213" i="60"/>
  <c r="U1197" i="60"/>
  <c r="S1197" i="60"/>
  <c r="U1181" i="60"/>
  <c r="S1181" i="60"/>
  <c r="U1165" i="60"/>
  <c r="S1165" i="60"/>
  <c r="U1149" i="60"/>
  <c r="S1149" i="60"/>
  <c r="U1133" i="60"/>
  <c r="S1133" i="60"/>
  <c r="U1117" i="60"/>
  <c r="S1117" i="60"/>
  <c r="U1101" i="60"/>
  <c r="S1101" i="60"/>
  <c r="S1085" i="60"/>
  <c r="U1085" i="60"/>
  <c r="S1069" i="60"/>
  <c r="U1069" i="60"/>
  <c r="S1053" i="60"/>
  <c r="U1053" i="60"/>
  <c r="S1037" i="60"/>
  <c r="U1037" i="60"/>
  <c r="S1021" i="60"/>
  <c r="U1021" i="60"/>
  <c r="S1005" i="60"/>
  <c r="U1005" i="60"/>
  <c r="S989" i="60"/>
  <c r="U989" i="60"/>
  <c r="S973" i="60"/>
  <c r="U973" i="60"/>
  <c r="S957" i="60"/>
  <c r="U957" i="60"/>
  <c r="S941" i="60"/>
  <c r="U941" i="60"/>
  <c r="S925" i="60"/>
  <c r="U925" i="60"/>
  <c r="S909" i="60"/>
  <c r="U909" i="60"/>
  <c r="S893" i="60"/>
  <c r="U893" i="60"/>
  <c r="U1236" i="60"/>
  <c r="S1236" i="60"/>
  <c r="S1154" i="60"/>
  <c r="U1154" i="60"/>
  <c r="U1235" i="60"/>
  <c r="S1235" i="60"/>
  <c r="S1191" i="60"/>
  <c r="U1191" i="60"/>
  <c r="S1159" i="60"/>
  <c r="U1159" i="60"/>
  <c r="S1127" i="60"/>
  <c r="U1127" i="60"/>
  <c r="U1250" i="60"/>
  <c r="S1250" i="60"/>
  <c r="S1230" i="60"/>
  <c r="U1230" i="60"/>
  <c r="S1206" i="60"/>
  <c r="U1206" i="60"/>
  <c r="S1174" i="60"/>
  <c r="U1174" i="60"/>
  <c r="S1142" i="60"/>
  <c r="U1142" i="60"/>
  <c r="S1257" i="60"/>
  <c r="U1257" i="60"/>
  <c r="S1241" i="60"/>
  <c r="U1241" i="60"/>
  <c r="U1223" i="60"/>
  <c r="S1223" i="60"/>
  <c r="S1195" i="60"/>
  <c r="U1195" i="60"/>
  <c r="U1163" i="60"/>
  <c r="S1163" i="60"/>
  <c r="U1131" i="60"/>
  <c r="S1131" i="60"/>
  <c r="S1170" i="60"/>
  <c r="U1170" i="60"/>
  <c r="U1244" i="60"/>
  <c r="S1244" i="60"/>
  <c r="S1207" i="60"/>
  <c r="U1207" i="60"/>
  <c r="S1210" i="60"/>
  <c r="U1210" i="60"/>
  <c r="U1247" i="60"/>
  <c r="S1247" i="60"/>
  <c r="S1246" i="60"/>
  <c r="U1246" i="60"/>
  <c r="S1216" i="60"/>
  <c r="U1216" i="60"/>
  <c r="U1200" i="60"/>
  <c r="S1200" i="60"/>
  <c r="U1184" i="60"/>
  <c r="S1184" i="60"/>
  <c r="U1168" i="60"/>
  <c r="S1168" i="60"/>
  <c r="U1152" i="60"/>
  <c r="S1152" i="60"/>
  <c r="U1136" i="60"/>
  <c r="S1136" i="60"/>
  <c r="U1120" i="60"/>
  <c r="S1120" i="60"/>
  <c r="U1104" i="60"/>
  <c r="S1104" i="60"/>
  <c r="U1088" i="60"/>
  <c r="S1088" i="60"/>
  <c r="U1072" i="60"/>
  <c r="S1072" i="60"/>
  <c r="U1056" i="60"/>
  <c r="S1056" i="60"/>
  <c r="U1040" i="60"/>
  <c r="S1040" i="60"/>
  <c r="U1024" i="60"/>
  <c r="S1024" i="60"/>
  <c r="S1008" i="60"/>
  <c r="U1008" i="60"/>
  <c r="S992" i="60"/>
  <c r="U992" i="60"/>
  <c r="S976" i="60"/>
  <c r="U976" i="60"/>
  <c r="S960" i="60"/>
  <c r="U960" i="60"/>
  <c r="S944" i="60"/>
  <c r="U944" i="60"/>
  <c r="S928" i="60"/>
  <c r="U928" i="60"/>
  <c r="S912" i="60"/>
  <c r="U912" i="60"/>
  <c r="S896" i="60"/>
  <c r="U896" i="60"/>
  <c r="U1099" i="60"/>
  <c r="S1099" i="60"/>
  <c r="U1083" i="60"/>
  <c r="S1083" i="60"/>
  <c r="U1067" i="60"/>
  <c r="S1067" i="60"/>
  <c r="U1051" i="60"/>
  <c r="S1051" i="60"/>
  <c r="U1035" i="60"/>
  <c r="S1035" i="60"/>
  <c r="U1019" i="60"/>
  <c r="S1019" i="60"/>
  <c r="U1003" i="60"/>
  <c r="S1003" i="60"/>
  <c r="U987" i="60"/>
  <c r="S987" i="60"/>
  <c r="U971" i="60"/>
  <c r="S971" i="60"/>
  <c r="U955" i="60"/>
  <c r="S955" i="60"/>
  <c r="U939" i="60"/>
  <c r="S939" i="60"/>
  <c r="U923" i="60"/>
  <c r="S923" i="60"/>
  <c r="U907" i="60"/>
  <c r="S907" i="60"/>
  <c r="S1122" i="60"/>
  <c r="U1122" i="60"/>
  <c r="S1106" i="60"/>
  <c r="U1106" i="60"/>
  <c r="S1090" i="60"/>
  <c r="U1090" i="60"/>
  <c r="S1074" i="60"/>
  <c r="U1074" i="60"/>
  <c r="S1058" i="60"/>
  <c r="U1058" i="60"/>
  <c r="S1042" i="60"/>
  <c r="U1042" i="60"/>
  <c r="S1026" i="60"/>
  <c r="U1026" i="60"/>
  <c r="S1010" i="60"/>
  <c r="U1010" i="60"/>
  <c r="U994" i="60"/>
  <c r="S994" i="60"/>
  <c r="S978" i="60"/>
  <c r="U978" i="60"/>
  <c r="U962" i="60"/>
  <c r="S962" i="60"/>
  <c r="U946" i="60"/>
  <c r="S946" i="60"/>
  <c r="U930" i="60"/>
  <c r="S930" i="60"/>
  <c r="U914" i="60"/>
  <c r="S914" i="60"/>
  <c r="U898" i="60"/>
  <c r="S898" i="60"/>
  <c r="U1209" i="60"/>
  <c r="S1209" i="60"/>
  <c r="U1193" i="60"/>
  <c r="S1193" i="60"/>
  <c r="U1177" i="60"/>
  <c r="S1177" i="60"/>
  <c r="S1161" i="60"/>
  <c r="U1161" i="60"/>
  <c r="S1145" i="60"/>
  <c r="U1145" i="60"/>
  <c r="S1129" i="60"/>
  <c r="U1129" i="60"/>
  <c r="S1113" i="60"/>
  <c r="U1113" i="60"/>
  <c r="S1097" i="60"/>
  <c r="U1097" i="60"/>
  <c r="S1081" i="60"/>
  <c r="U1081" i="60"/>
  <c r="S1065" i="60"/>
  <c r="U1065" i="60"/>
  <c r="S1049" i="60"/>
  <c r="U1049" i="60"/>
  <c r="S1033" i="60"/>
  <c r="U1033" i="60"/>
  <c r="S1017" i="60"/>
  <c r="U1017" i="60"/>
  <c r="S1001" i="60"/>
  <c r="U1001" i="60"/>
  <c r="S985" i="60"/>
  <c r="U985" i="60"/>
  <c r="S969" i="60"/>
  <c r="U969" i="60"/>
  <c r="S953" i="60"/>
  <c r="U953" i="60"/>
  <c r="S937" i="60"/>
  <c r="U937" i="60"/>
  <c r="S921" i="60"/>
  <c r="U921" i="60"/>
  <c r="S905" i="60"/>
  <c r="U905" i="60"/>
  <c r="S889" i="60"/>
  <c r="U889" i="60"/>
  <c r="U895" i="60"/>
  <c r="S895" i="60"/>
  <c r="S1217" i="60"/>
  <c r="U1217" i="60"/>
  <c r="U1259" i="60"/>
  <c r="S1259" i="60"/>
  <c r="U1231" i="60"/>
  <c r="S1231" i="60"/>
  <c r="S1183" i="60"/>
  <c r="U1183" i="60"/>
  <c r="S1151" i="60"/>
  <c r="U1151" i="60"/>
  <c r="U1115" i="60"/>
  <c r="S1115" i="60"/>
  <c r="U1242" i="60"/>
  <c r="S1242" i="60"/>
  <c r="S1225" i="60"/>
  <c r="U1225" i="60"/>
  <c r="S1198" i="60"/>
  <c r="U1198" i="60"/>
  <c r="S1166" i="60"/>
  <c r="U1166" i="60"/>
  <c r="S1134" i="60"/>
  <c r="U1134" i="60"/>
  <c r="S1253" i="60"/>
  <c r="U1253" i="60"/>
  <c r="S1237" i="60"/>
  <c r="U1237" i="60"/>
  <c r="U1218" i="60"/>
  <c r="S1218" i="60"/>
  <c r="S1187" i="60"/>
  <c r="U1187" i="60"/>
  <c r="U1155" i="60"/>
  <c r="S1155" i="60"/>
  <c r="U1123" i="60"/>
  <c r="S1123" i="60"/>
  <c r="S1138" i="60"/>
  <c r="U1138" i="60"/>
  <c r="U1227" i="60"/>
  <c r="S1227" i="60"/>
  <c r="S1256" i="60"/>
  <c r="U1256" i="60"/>
  <c r="S1186" i="60"/>
  <c r="U1186" i="60"/>
  <c r="U1239" i="60"/>
  <c r="S1239" i="60"/>
  <c r="U1228" i="60"/>
  <c r="S1228" i="60"/>
  <c r="S1212" i="60"/>
  <c r="U1212" i="60"/>
  <c r="U1196" i="60"/>
  <c r="S1196" i="60"/>
  <c r="U1180" i="60"/>
  <c r="S1180" i="60"/>
  <c r="U1164" i="60"/>
  <c r="S1164" i="60"/>
  <c r="U1148" i="60"/>
  <c r="S1148" i="60"/>
  <c r="U1132" i="60"/>
  <c r="S1132" i="60"/>
  <c r="U1116" i="60"/>
  <c r="S1116" i="60"/>
  <c r="U1100" i="60"/>
  <c r="S1100" i="60"/>
  <c r="U1084" i="60"/>
  <c r="S1084" i="60"/>
  <c r="U1068" i="60"/>
  <c r="S1068" i="60"/>
  <c r="U1052" i="60"/>
  <c r="S1052" i="60"/>
  <c r="U1036" i="60"/>
  <c r="S1036" i="60"/>
  <c r="U1020" i="60"/>
  <c r="S1020" i="60"/>
  <c r="S1004" i="60"/>
  <c r="U1004" i="60"/>
  <c r="S988" i="60"/>
  <c r="U988" i="60"/>
  <c r="U972" i="60"/>
  <c r="S972" i="60"/>
  <c r="S956" i="60"/>
  <c r="U956" i="60"/>
  <c r="S940" i="60"/>
  <c r="U940" i="60"/>
  <c r="S924" i="60"/>
  <c r="U924" i="60"/>
  <c r="S908" i="60"/>
  <c r="U908" i="60"/>
  <c r="S892" i="60"/>
  <c r="U892" i="60"/>
  <c r="S1095" i="60"/>
  <c r="U1095" i="60"/>
  <c r="U1079" i="60"/>
  <c r="S1079" i="60"/>
  <c r="U1063" i="60"/>
  <c r="S1063" i="60"/>
  <c r="U1047" i="60"/>
  <c r="S1047" i="60"/>
  <c r="U1031" i="60"/>
  <c r="S1031" i="60"/>
  <c r="U1015" i="60"/>
  <c r="S1015" i="60"/>
  <c r="U999" i="60"/>
  <c r="S999" i="60"/>
  <c r="U983" i="60"/>
  <c r="S983" i="60"/>
  <c r="U967" i="60"/>
  <c r="S967" i="60"/>
  <c r="U951" i="60"/>
  <c r="S951" i="60"/>
  <c r="U935" i="60"/>
  <c r="S935" i="60"/>
  <c r="U919" i="60"/>
  <c r="S919" i="60"/>
  <c r="U903" i="60"/>
  <c r="S903" i="60"/>
  <c r="S1118" i="60"/>
  <c r="U1118" i="60"/>
  <c r="S1102" i="60"/>
  <c r="U1102" i="60"/>
  <c r="S1086" i="60"/>
  <c r="U1086" i="60"/>
  <c r="S1070" i="60"/>
  <c r="U1070" i="60"/>
  <c r="S1054" i="60"/>
  <c r="U1054" i="60"/>
  <c r="S1038" i="60"/>
  <c r="U1038" i="60"/>
  <c r="S1022" i="60"/>
  <c r="U1022" i="60"/>
  <c r="U1006" i="60"/>
  <c r="S1006" i="60"/>
  <c r="U990" i="60"/>
  <c r="S990" i="60"/>
  <c r="U974" i="60"/>
  <c r="S974" i="60"/>
  <c r="U958" i="60"/>
  <c r="S958" i="60"/>
  <c r="U942" i="60"/>
  <c r="S942" i="60"/>
  <c r="U926" i="60"/>
  <c r="S926" i="60"/>
  <c r="U910" i="60"/>
  <c r="S910" i="60"/>
  <c r="U894" i="60"/>
  <c r="S894" i="60"/>
  <c r="U1205" i="60"/>
  <c r="S1205" i="60"/>
  <c r="U1189" i="60"/>
  <c r="S1189" i="60"/>
  <c r="U1173" i="60"/>
  <c r="S1173" i="60"/>
  <c r="U1157" i="60"/>
  <c r="S1157" i="60"/>
  <c r="U1141" i="60"/>
  <c r="S1141" i="60"/>
  <c r="U1125" i="60"/>
  <c r="S1125" i="60"/>
  <c r="U1109" i="60"/>
  <c r="S1109" i="60"/>
  <c r="S1093" i="60"/>
  <c r="U1093" i="60"/>
  <c r="S1077" i="60"/>
  <c r="U1077" i="60"/>
  <c r="S1061" i="60"/>
  <c r="U1061" i="60"/>
  <c r="S1045" i="60"/>
  <c r="U1045" i="60"/>
  <c r="S1029" i="60"/>
  <c r="U1029" i="60"/>
  <c r="S1013" i="60"/>
  <c r="U1013" i="60"/>
  <c r="S997" i="60"/>
  <c r="U997" i="60"/>
  <c r="S981" i="60"/>
  <c r="U981" i="60"/>
  <c r="S965" i="60"/>
  <c r="U965" i="60"/>
  <c r="S949" i="60"/>
  <c r="U949" i="60"/>
  <c r="S933" i="60"/>
  <c r="U933" i="60"/>
  <c r="S917" i="60"/>
  <c r="U917" i="60"/>
  <c r="S901" i="60"/>
  <c r="U901" i="60"/>
  <c r="S888" i="60"/>
  <c r="U888" i="60"/>
  <c r="S1194" i="60"/>
  <c r="U1194" i="60"/>
  <c r="U1251" i="60"/>
  <c r="S1251" i="60"/>
  <c r="S1221" i="60"/>
  <c r="U1221" i="60"/>
  <c r="S1175" i="60"/>
  <c r="U1175" i="60"/>
  <c r="S1143" i="60"/>
  <c r="U1143" i="60"/>
  <c r="U1258" i="60"/>
  <c r="S1258" i="60"/>
  <c r="S1238" i="60"/>
  <c r="U1238" i="60"/>
  <c r="U1219" i="60"/>
  <c r="S1219" i="60"/>
  <c r="S1190" i="60"/>
  <c r="U1190" i="60"/>
  <c r="S1158" i="60"/>
  <c r="U1158" i="60"/>
  <c r="S1126" i="60"/>
  <c r="U1126" i="60"/>
  <c r="S1249" i="60"/>
  <c r="U1249" i="60"/>
  <c r="S1233" i="60"/>
  <c r="U1233" i="60"/>
  <c r="S1211" i="60"/>
  <c r="U1211" i="60"/>
  <c r="S1179" i="60"/>
  <c r="U1179" i="60"/>
  <c r="U1147" i="60"/>
  <c r="S1147" i="60"/>
  <c r="U1252" i="60"/>
  <c r="S1252" i="60"/>
  <c r="S1130" i="60"/>
  <c r="U1130" i="60"/>
  <c r="S1202" i="60"/>
  <c r="U1202" i="60"/>
  <c r="S1240" i="60"/>
  <c r="U1240" i="60"/>
  <c r="S1146" i="60"/>
  <c r="U1146" i="60"/>
  <c r="S1226" i="60"/>
  <c r="U1226" i="60"/>
  <c r="S1224" i="60"/>
  <c r="U1224" i="60"/>
  <c r="S1208" i="60"/>
  <c r="U1208" i="60"/>
  <c r="U1192" i="60"/>
  <c r="S1192" i="60"/>
  <c r="U1176" i="60"/>
  <c r="S1176" i="60"/>
  <c r="U1160" i="60"/>
  <c r="S1160" i="60"/>
  <c r="U1144" i="60"/>
  <c r="S1144" i="60"/>
  <c r="U1128" i="60"/>
  <c r="S1128" i="60"/>
  <c r="U1112" i="60"/>
  <c r="S1112" i="60"/>
  <c r="U1096" i="60"/>
  <c r="S1096" i="60"/>
  <c r="U1080" i="60"/>
  <c r="S1080" i="60"/>
  <c r="U1064" i="60"/>
  <c r="S1064" i="60"/>
  <c r="U1048" i="60"/>
  <c r="S1048" i="60"/>
  <c r="U1032" i="60"/>
  <c r="S1032" i="60"/>
  <c r="U1016" i="60"/>
  <c r="S1016" i="60"/>
  <c r="S1000" i="60"/>
  <c r="U1000" i="60"/>
  <c r="S984" i="60"/>
  <c r="U984" i="60"/>
  <c r="S968" i="60"/>
  <c r="U968" i="60"/>
  <c r="S952" i="60"/>
  <c r="U952" i="60"/>
  <c r="S936" i="60"/>
  <c r="U936" i="60"/>
  <c r="S920" i="60"/>
  <c r="U920" i="60"/>
  <c r="S904" i="60"/>
  <c r="U904" i="60"/>
  <c r="U1107" i="60"/>
  <c r="S1107" i="60"/>
  <c r="U1091" i="60"/>
  <c r="S1091" i="60"/>
  <c r="U1075" i="60"/>
  <c r="S1075" i="60"/>
  <c r="U1059" i="60"/>
  <c r="S1059" i="60"/>
  <c r="U1043" i="60"/>
  <c r="S1043" i="60"/>
  <c r="U1027" i="60"/>
  <c r="S1027" i="60"/>
  <c r="U1011" i="60"/>
  <c r="S1011" i="60"/>
  <c r="U995" i="60"/>
  <c r="S995" i="60"/>
  <c r="U979" i="60"/>
  <c r="S979" i="60"/>
  <c r="U963" i="60"/>
  <c r="S963" i="60"/>
  <c r="U947" i="60"/>
  <c r="S947" i="60"/>
  <c r="U931" i="60"/>
  <c r="S931" i="60"/>
  <c r="U915" i="60"/>
  <c r="S915" i="60"/>
  <c r="U899" i="60"/>
  <c r="S899" i="60"/>
  <c r="S1114" i="60"/>
  <c r="U1114" i="60"/>
  <c r="S1098" i="60"/>
  <c r="U1098" i="60"/>
  <c r="S1082" i="60"/>
  <c r="U1082" i="60"/>
  <c r="S1066" i="60"/>
  <c r="U1066" i="60"/>
  <c r="S1050" i="60"/>
  <c r="U1050" i="60"/>
  <c r="S1034" i="60"/>
  <c r="U1034" i="60"/>
  <c r="S1018" i="60"/>
  <c r="U1018" i="60"/>
  <c r="U1002" i="60"/>
  <c r="S1002" i="60"/>
  <c r="U986" i="60"/>
  <c r="S986" i="60"/>
  <c r="S970" i="60"/>
  <c r="U970" i="60"/>
  <c r="U954" i="60"/>
  <c r="S954" i="60"/>
  <c r="U938" i="60"/>
  <c r="S938" i="60"/>
  <c r="U922" i="60"/>
  <c r="S922" i="60"/>
  <c r="U906" i="60"/>
  <c r="S906" i="60"/>
  <c r="U890" i="60"/>
  <c r="S890" i="60"/>
  <c r="U1201" i="60"/>
  <c r="S1201" i="60"/>
  <c r="U1185" i="60"/>
  <c r="S1185" i="60"/>
  <c r="S1169" i="60"/>
  <c r="U1169" i="60"/>
  <c r="S1153" i="60"/>
  <c r="U1153" i="60"/>
  <c r="S1137" i="60"/>
  <c r="U1137" i="60"/>
  <c r="S1121" i="60"/>
  <c r="U1121" i="60"/>
  <c r="S1105" i="60"/>
  <c r="U1105" i="60"/>
  <c r="S1089" i="60"/>
  <c r="U1089" i="60"/>
  <c r="S1073" i="60"/>
  <c r="U1073" i="60"/>
  <c r="S1057" i="60"/>
  <c r="U1057" i="60"/>
  <c r="S1041" i="60"/>
  <c r="U1041" i="60"/>
  <c r="S1025" i="60"/>
  <c r="U1025" i="60"/>
  <c r="S1009" i="60"/>
  <c r="U1009" i="60"/>
  <c r="S993" i="60"/>
  <c r="U993" i="60"/>
  <c r="S977" i="60"/>
  <c r="U977" i="60"/>
  <c r="S961" i="60"/>
  <c r="U961" i="60"/>
  <c r="S945" i="60"/>
  <c r="U945" i="60"/>
  <c r="S929" i="60"/>
  <c r="U929" i="60"/>
  <c r="S913" i="60"/>
  <c r="U913" i="60"/>
  <c r="S897" i="60"/>
  <c r="U897" i="60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K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K118" i="55" s="1"/>
  <c r="G357" i="55" a="1"/>
  <c r="G357" i="55" s="1"/>
  <c r="G329" i="55" a="1"/>
  <c r="G329" i="55" s="1"/>
  <c r="G358" i="55" a="1"/>
  <c r="G358" i="55" s="1"/>
  <c r="G413" i="55" a="1"/>
  <c r="G413" i="55" s="1"/>
  <c r="K413" i="55" s="1"/>
  <c r="G183" i="55" a="1"/>
  <c r="G183" i="55" s="1"/>
  <c r="G143" i="55" a="1"/>
  <c r="G143" i="55" s="1"/>
  <c r="G616" i="55" a="1"/>
  <c r="G616" i="55" s="1"/>
  <c r="K2234" i="34"/>
  <c r="I37" i="55" a="1"/>
  <c r="I37" i="55" s="1"/>
  <c r="G38" i="55" a="1"/>
  <c r="G38" i="55" s="1"/>
  <c r="I38" i="55" a="1"/>
  <c r="I38" i="55" s="1"/>
  <c r="G37" i="55" a="1"/>
  <c r="G37" i="55" s="1"/>
  <c r="A2335" i="34"/>
  <c r="A2201" i="34"/>
  <c r="A2212" i="34"/>
  <c r="A2208" i="34"/>
  <c r="A2369" i="34"/>
  <c r="A2371" i="34"/>
  <c r="A2370" i="34"/>
  <c r="A2363" i="34"/>
  <c r="A2364" i="34"/>
  <c r="A2345" i="34"/>
  <c r="A2343" i="34"/>
  <c r="A2344" i="34"/>
  <c r="A2330" i="34"/>
  <c r="A2331" i="34"/>
  <c r="A2327" i="34"/>
  <c r="A2326" i="34"/>
  <c r="A2319" i="34"/>
  <c r="A2320" i="34"/>
  <c r="A2318" i="34"/>
  <c r="A2325" i="34"/>
  <c r="A2324" i="34"/>
  <c r="A2300" i="34"/>
  <c r="A2301" i="34"/>
  <c r="A2283" i="34"/>
  <c r="A2284" i="34"/>
  <c r="A2282" i="34"/>
  <c r="A2281" i="34"/>
  <c r="A2265" i="34"/>
  <c r="A2266" i="34"/>
  <c r="A2267" i="34"/>
  <c r="A2259" i="34"/>
  <c r="A2261" i="34"/>
  <c r="A2236" i="34"/>
  <c r="A2224" i="34"/>
  <c r="A2225" i="34"/>
  <c r="A2214" i="34"/>
  <c r="A2215" i="34"/>
  <c r="A2198" i="34"/>
  <c r="A2199" i="34"/>
  <c r="A2191" i="34"/>
  <c r="A2188" i="34"/>
  <c r="A2159" i="34"/>
  <c r="A2153" i="34"/>
  <c r="A2049" i="34"/>
  <c r="K42" i="55" l="1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S544" i="60"/>
  <c r="S1261" i="60"/>
  <c r="R1260" i="60" s="1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5" i="34"/>
  <c r="K2086" i="34"/>
  <c r="K2087" i="34"/>
  <c r="K2088" i="34"/>
  <c r="K2084" i="34"/>
  <c r="K2072" i="34"/>
  <c r="K2071" i="34"/>
  <c r="K2063" i="34"/>
  <c r="K2062" i="34"/>
  <c r="K2051" i="34"/>
  <c r="K2050" i="34"/>
  <c r="K2048" i="34"/>
  <c r="C2060" i="34"/>
  <c r="C2061" i="34"/>
  <c r="C2291" i="34"/>
  <c r="C2048" i="34"/>
  <c r="C2050" i="34"/>
  <c r="C2051" i="34"/>
  <c r="C2062" i="34"/>
  <c r="C2063" i="34"/>
  <c r="C2071" i="34"/>
  <c r="C2072" i="34"/>
  <c r="C2084" i="34"/>
  <c r="C2085" i="34"/>
  <c r="C2086" i="34"/>
  <c r="C2087" i="34"/>
  <c r="C2088" i="34"/>
  <c r="C2089" i="34"/>
  <c r="C2052" i="34"/>
  <c r="C2053" i="34"/>
  <c r="C2056" i="34"/>
  <c r="C2057" i="34"/>
  <c r="C2058" i="34"/>
  <c r="C2064" i="34"/>
  <c r="C2065" i="34"/>
  <c r="C2066" i="34"/>
  <c r="C2067" i="34"/>
  <c r="C2073" i="34"/>
  <c r="C2074" i="34"/>
  <c r="C2075" i="34"/>
  <c r="C2076" i="34"/>
  <c r="C2077" i="34"/>
  <c r="C2081" i="34"/>
  <c r="C2082" i="34"/>
  <c r="C2069" i="34"/>
  <c r="C2070" i="34"/>
  <c r="C2054" i="34"/>
  <c r="C2055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30" i="34"/>
  <c r="C2131" i="34"/>
  <c r="C2133" i="34"/>
  <c r="C2134" i="34"/>
  <c r="C2135" i="34"/>
  <c r="C2136" i="34"/>
  <c r="C2137" i="34"/>
  <c r="C2139" i="34"/>
  <c r="C2141" i="34"/>
  <c r="C2142" i="34"/>
  <c r="C2144" i="34"/>
  <c r="C2145" i="34"/>
  <c r="C2147" i="34"/>
  <c r="C2079" i="34"/>
  <c r="C2080" i="34"/>
  <c r="C2148" i="34"/>
  <c r="C2150" i="34"/>
  <c r="C2151" i="34"/>
  <c r="C2152" i="34"/>
  <c r="C2154" i="34"/>
  <c r="C2155" i="34"/>
  <c r="C2156" i="34"/>
  <c r="C2158" i="34"/>
  <c r="C2160" i="34"/>
  <c r="C2161" i="34"/>
  <c r="C2162" i="34"/>
  <c r="C2164" i="34"/>
  <c r="C2165" i="34"/>
  <c r="C2167" i="34"/>
  <c r="C2168" i="34"/>
  <c r="C2169" i="34"/>
  <c r="C2170" i="34"/>
  <c r="C2171" i="34"/>
  <c r="C2172" i="34"/>
  <c r="C2174" i="34"/>
  <c r="C2176" i="34"/>
  <c r="C2177" i="34"/>
  <c r="C2179" i="34"/>
  <c r="C2180" i="34"/>
  <c r="C2182" i="34"/>
  <c r="C2183" i="34"/>
  <c r="C2185" i="34"/>
  <c r="C2186" i="34"/>
  <c r="C2187" i="34"/>
  <c r="C2189" i="34"/>
  <c r="C2190" i="34"/>
  <c r="C2192" i="34"/>
  <c r="C2193" i="34"/>
  <c r="C2194" i="34"/>
  <c r="C2195" i="34"/>
  <c r="C2196" i="34"/>
  <c r="C2197" i="34"/>
  <c r="C2216" i="34"/>
  <c r="C2217" i="34"/>
  <c r="C2218" i="34"/>
  <c r="C2221" i="34"/>
  <c r="C2222" i="34"/>
  <c r="C2223" i="34"/>
  <c r="C2226" i="34"/>
  <c r="C2227" i="34"/>
  <c r="C2228" i="34"/>
  <c r="C2229" i="34"/>
  <c r="C2230" i="34"/>
  <c r="C2231" i="34"/>
  <c r="C2232" i="34"/>
  <c r="C2233" i="34"/>
  <c r="C2234" i="34"/>
  <c r="C2235" i="34"/>
  <c r="C2237" i="34"/>
  <c r="C2238" i="34"/>
  <c r="C2239" i="34"/>
  <c r="C2240" i="34"/>
  <c r="C2241" i="34"/>
  <c r="C2242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62" i="34"/>
  <c r="C2263" i="34"/>
  <c r="C2264" i="34"/>
  <c r="C2268" i="34"/>
  <c r="C2269" i="34"/>
  <c r="C2270" i="34"/>
  <c r="C2275" i="34"/>
  <c r="C2276" i="34"/>
  <c r="C2277" i="34"/>
  <c r="C2278" i="34"/>
  <c r="C2279" i="34"/>
  <c r="C2280" i="34"/>
  <c r="C2308" i="34"/>
  <c r="C2309" i="34"/>
  <c r="C2310" i="34"/>
  <c r="C2311" i="34"/>
  <c r="C2312" i="34"/>
  <c r="C2313" i="34"/>
  <c r="C2285" i="34"/>
  <c r="C2286" i="34"/>
  <c r="C2287" i="34"/>
  <c r="C2292" i="34"/>
  <c r="C2293" i="34"/>
  <c r="C2294" i="34"/>
  <c r="C2297" i="34"/>
  <c r="C2298" i="34"/>
  <c r="C2299" i="34"/>
  <c r="C2346" i="34"/>
  <c r="C2347" i="34"/>
  <c r="C2360" i="34"/>
  <c r="C2362" i="34"/>
  <c r="C2341" i="34"/>
  <c r="C2342" i="34"/>
  <c r="C2339" i="34"/>
  <c r="C2340" i="34"/>
  <c r="C2337" i="34"/>
  <c r="C2338" i="34"/>
  <c r="C2328" i="34"/>
  <c r="C2329" i="34"/>
  <c r="C2349" i="34"/>
  <c r="C2350" i="34"/>
  <c r="C2365" i="34"/>
  <c r="C2366" i="34"/>
  <c r="C2334" i="34"/>
  <c r="C2336" i="34"/>
  <c r="C2206" i="34"/>
  <c r="C2207" i="34"/>
  <c r="C2219" i="34"/>
  <c r="C2220" i="34"/>
  <c r="C2209" i="34"/>
  <c r="C2210" i="34"/>
  <c r="C2211" i="34"/>
  <c r="C2213" i="34"/>
  <c r="C2200" i="34"/>
  <c r="C2202" i="34"/>
  <c r="C2203" i="34"/>
  <c r="C2204" i="34"/>
  <c r="C2205" i="34"/>
  <c r="C2351" i="34"/>
  <c r="C2352" i="34"/>
  <c r="C2353" i="34"/>
  <c r="C2357" i="34"/>
  <c r="C2359" i="34"/>
  <c r="C2316" i="34"/>
  <c r="C2317" i="34"/>
  <c r="C2354" i="34"/>
  <c r="C2355" i="34"/>
  <c r="C2356" i="34"/>
  <c r="C2306" i="34"/>
  <c r="C2307" i="34"/>
  <c r="C2332" i="34"/>
  <c r="C2333" i="34"/>
  <c r="C2302" i="34"/>
  <c r="C2303" i="34"/>
  <c r="C2304" i="34"/>
  <c r="C2305" i="34"/>
  <c r="C2314" i="34"/>
  <c r="C2315" i="34"/>
  <c r="C2288" i="34"/>
  <c r="C2289" i="34"/>
  <c r="C2290" i="34"/>
  <c r="C2295" i="34"/>
  <c r="C2296" i="34"/>
  <c r="C2244" i="34"/>
  <c r="C2245" i="34"/>
  <c r="C2246" i="34"/>
  <c r="C2367" i="34"/>
  <c r="C2368" i="34"/>
  <c r="C2321" i="34"/>
  <c r="C2323" i="34"/>
  <c r="C2271" i="34"/>
  <c r="C2272" i="34"/>
  <c r="C2273" i="34"/>
  <c r="C2274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059" i="34"/>
  <c r="R544" i="60" l="1"/>
  <c r="A78" i="55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9" i="12"/>
  <c r="I10" i="12"/>
  <c r="I11" i="12"/>
  <c r="I12" i="12"/>
  <c r="I13" i="12"/>
  <c r="I14" i="12"/>
  <c r="I15" i="12"/>
  <c r="I16" i="12"/>
  <c r="I29" i="12"/>
  <c r="I6" i="12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15" i="12"/>
  <c r="A16" i="12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2" i="34"/>
  <c r="B2450" i="34"/>
  <c r="B1873" i="34"/>
  <c r="B1871" i="34"/>
  <c r="B1762" i="34"/>
  <c r="B1573" i="34"/>
  <c r="B1571" i="34"/>
  <c r="B1374" i="34"/>
  <c r="B1033" i="34"/>
  <c r="R2450" i="34" l="1"/>
  <c r="V2450" i="34"/>
  <c r="AA2450" i="34"/>
  <c r="P2450" i="34"/>
  <c r="X2450" i="34"/>
  <c r="Q2450" i="34"/>
  <c r="R1573" i="34"/>
  <c r="V1573" i="34"/>
  <c r="P1573" i="34"/>
  <c r="X1573" i="34"/>
  <c r="Q1573" i="34"/>
  <c r="AA1573" i="34"/>
  <c r="R2452" i="34"/>
  <c r="V2452" i="34"/>
  <c r="AA2452" i="34"/>
  <c r="P2452" i="34"/>
  <c r="X2452" i="34"/>
  <c r="Q2452" i="34"/>
  <c r="S1762" i="34"/>
  <c r="AA1762" i="34"/>
  <c r="P1762" i="34"/>
  <c r="T1762" i="34"/>
  <c r="X1762" i="34"/>
  <c r="Q1762" i="34"/>
  <c r="U1762" i="34"/>
  <c r="R1762" i="34"/>
  <c r="V1762" i="34"/>
  <c r="AA1374" i="34"/>
  <c r="P1374" i="34"/>
  <c r="X1374" i="34"/>
  <c r="R1374" i="34"/>
  <c r="V1374" i="34"/>
  <c r="Q1374" i="34"/>
  <c r="R1871" i="34"/>
  <c r="V1871" i="34"/>
  <c r="P1871" i="34"/>
  <c r="T1871" i="34"/>
  <c r="X1871" i="34"/>
  <c r="S1871" i="34"/>
  <c r="U1871" i="34"/>
  <c r="AA1871" i="34"/>
  <c r="Q1871" i="34"/>
  <c r="P1033" i="34"/>
  <c r="X1033" i="34"/>
  <c r="Q1033" i="34"/>
  <c r="R1033" i="34"/>
  <c r="V1033" i="34"/>
  <c r="AA1033" i="34"/>
  <c r="R1571" i="34"/>
  <c r="V1571" i="34"/>
  <c r="P1571" i="34"/>
  <c r="X1571" i="34"/>
  <c r="Q1571" i="34"/>
  <c r="AA1571" i="34"/>
  <c r="R1873" i="34"/>
  <c r="V1873" i="34"/>
  <c r="P1873" i="34"/>
  <c r="T1873" i="34"/>
  <c r="X1873" i="34"/>
  <c r="Q1873" i="34"/>
  <c r="S1873" i="34"/>
  <c r="U1873" i="34"/>
  <c r="AA1873" i="34"/>
  <c r="B90" i="55"/>
  <c r="A89" i="55"/>
  <c r="A2450" i="34"/>
  <c r="A2452" i="34"/>
  <c r="A1871" i="34"/>
  <c r="A1573" i="34"/>
  <c r="A1033" i="34"/>
  <c r="A1762" i="34"/>
  <c r="A1374" i="34"/>
  <c r="A1571" i="34"/>
  <c r="A1873" i="34"/>
  <c r="B2795" i="34"/>
  <c r="B2001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67" i="34"/>
  <c r="B1166" i="34"/>
  <c r="B1165" i="34"/>
  <c r="B1164" i="34"/>
  <c r="B1163" i="34"/>
  <c r="B1162" i="34"/>
  <c r="B1161" i="34"/>
  <c r="B1160" i="34"/>
  <c r="B1159" i="34"/>
  <c r="B1126" i="34"/>
  <c r="B1125" i="34"/>
  <c r="B1124" i="34"/>
  <c r="B1123" i="34"/>
  <c r="B1122" i="34"/>
  <c r="B1121" i="34"/>
  <c r="B1120" i="34"/>
  <c r="B1119" i="34"/>
  <c r="B1118" i="34"/>
  <c r="B1091" i="34"/>
  <c r="B1090" i="34"/>
  <c r="B1089" i="34"/>
  <c r="B1088" i="34"/>
  <c r="B1087" i="34"/>
  <c r="B1086" i="34"/>
  <c r="B1085" i="34"/>
  <c r="B1084" i="34"/>
  <c r="B1083" i="34"/>
  <c r="B1584" i="34"/>
  <c r="B1564" i="34"/>
  <c r="B1563" i="34"/>
  <c r="B1463" i="34"/>
  <c r="B1462" i="34"/>
  <c r="B1397" i="34"/>
  <c r="B1396" i="34"/>
  <c r="B1368" i="34"/>
  <c r="B1367" i="34"/>
  <c r="B1333" i="34"/>
  <c r="B1332" i="34"/>
  <c r="B1325" i="34"/>
  <c r="B1324" i="34"/>
  <c r="B1323" i="34"/>
  <c r="B1322" i="34"/>
  <c r="B1309" i="34"/>
  <c r="B1308" i="34"/>
  <c r="B1307" i="34"/>
  <c r="B1306" i="34"/>
  <c r="B1305" i="34"/>
  <c r="B1304" i="34"/>
  <c r="B1284" i="34"/>
  <c r="B1283" i="34"/>
  <c r="B1282" i="34"/>
  <c r="B1281" i="34"/>
  <c r="B1280" i="34"/>
  <c r="B1279" i="34"/>
  <c r="B1278" i="34"/>
  <c r="B1277" i="34"/>
  <c r="B1276" i="34"/>
  <c r="B1254" i="34"/>
  <c r="B1253" i="34"/>
  <c r="B1252" i="34"/>
  <c r="B1251" i="34"/>
  <c r="B1250" i="34"/>
  <c r="B1249" i="34"/>
  <c r="B1248" i="34"/>
  <c r="B1247" i="34"/>
  <c r="B1246" i="34"/>
  <c r="B1212" i="34"/>
  <c r="B1211" i="34"/>
  <c r="B1210" i="34"/>
  <c r="B1719" i="34"/>
  <c r="B1718" i="34"/>
  <c r="B1717" i="34"/>
  <c r="B1705" i="34"/>
  <c r="B1704" i="34"/>
  <c r="B1703" i="34"/>
  <c r="B1702" i="34"/>
  <c r="B1701" i="34"/>
  <c r="B1700" i="34"/>
  <c r="B1699" i="34"/>
  <c r="B1698" i="34"/>
  <c r="B1697" i="34"/>
  <c r="B1676" i="34"/>
  <c r="B1675" i="34"/>
  <c r="B1674" i="34"/>
  <c r="B1673" i="34"/>
  <c r="B1672" i="34"/>
  <c r="B1671" i="34"/>
  <c r="B1670" i="34"/>
  <c r="B1669" i="34"/>
  <c r="B1668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27" i="34"/>
  <c r="B1626" i="34"/>
  <c r="B1592" i="34"/>
  <c r="B1591" i="34"/>
  <c r="B1590" i="34"/>
  <c r="B1589" i="34"/>
  <c r="B1588" i="34"/>
  <c r="B1587" i="34"/>
  <c r="B1586" i="34"/>
  <c r="B1585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33" i="34"/>
  <c r="B1432" i="34"/>
  <c r="B1431" i="34"/>
  <c r="B1430" i="34"/>
  <c r="B1429" i="34"/>
  <c r="B1428" i="34"/>
  <c r="B1427" i="34"/>
  <c r="B1426" i="34"/>
  <c r="B1425" i="34"/>
  <c r="B1406" i="34"/>
  <c r="B1405" i="34"/>
  <c r="B1404" i="34"/>
  <c r="B1403" i="34"/>
  <c r="B1402" i="34"/>
  <c r="B1401" i="34"/>
  <c r="B1400" i="34"/>
  <c r="B1399" i="34"/>
  <c r="B1398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520" i="34"/>
  <c r="B1519" i="34"/>
  <c r="B1518" i="34"/>
  <c r="B1517" i="34"/>
  <c r="B1516" i="34"/>
  <c r="B1515" i="34"/>
  <c r="B1514" i="34"/>
  <c r="B1513" i="34"/>
  <c r="B1482" i="34"/>
  <c r="B1481" i="34"/>
  <c r="B1480" i="34"/>
  <c r="B1479" i="34"/>
  <c r="A80" i="70"/>
  <c r="B537" i="34"/>
  <c r="R1481" i="34" l="1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513" i="34"/>
  <c r="V1513" i="34"/>
  <c r="AA1513" i="34"/>
  <c r="P1513" i="34"/>
  <c r="X1513" i="34"/>
  <c r="Q1513" i="34"/>
  <c r="R1517" i="34"/>
  <c r="V1517" i="34"/>
  <c r="AA1517" i="34"/>
  <c r="P1517" i="34"/>
  <c r="X1517" i="34"/>
  <c r="Q1517" i="34"/>
  <c r="AA1720" i="34"/>
  <c r="P1720" i="34"/>
  <c r="X1720" i="34"/>
  <c r="Q1720" i="34"/>
  <c r="R1720" i="34"/>
  <c r="V1720" i="34"/>
  <c r="S1724" i="34"/>
  <c r="AA1724" i="34"/>
  <c r="P1724" i="34"/>
  <c r="T1724" i="34"/>
  <c r="X1724" i="34"/>
  <c r="Q1724" i="34"/>
  <c r="U1724" i="34"/>
  <c r="R1724" i="34"/>
  <c r="V1724" i="34"/>
  <c r="S1728" i="34"/>
  <c r="AA1728" i="34"/>
  <c r="P1728" i="34"/>
  <c r="T1728" i="34"/>
  <c r="X1728" i="34"/>
  <c r="Q1728" i="34"/>
  <c r="U1728" i="34"/>
  <c r="R1728" i="34"/>
  <c r="V1728" i="34"/>
  <c r="R1399" i="34"/>
  <c r="V1399" i="34"/>
  <c r="P1399" i="34"/>
  <c r="X1399" i="34"/>
  <c r="AA1399" i="34"/>
  <c r="Q1399" i="34"/>
  <c r="R1403" i="34"/>
  <c r="V1403" i="34"/>
  <c r="P1403" i="34"/>
  <c r="X1403" i="34"/>
  <c r="AA1403" i="34"/>
  <c r="Q1403" i="34"/>
  <c r="R1425" i="34"/>
  <c r="V1425" i="34"/>
  <c r="AA1425" i="34"/>
  <c r="P1425" i="34"/>
  <c r="X1425" i="34"/>
  <c r="Q1425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69" i="34"/>
  <c r="V1469" i="34"/>
  <c r="AA1469" i="34"/>
  <c r="P1469" i="34"/>
  <c r="X1469" i="34"/>
  <c r="Q1469" i="34"/>
  <c r="R1473" i="34"/>
  <c r="V1473" i="34"/>
  <c r="AA1473" i="34"/>
  <c r="P1473" i="34"/>
  <c r="X1473" i="34"/>
  <c r="Q1473" i="34"/>
  <c r="R1477" i="34"/>
  <c r="V1477" i="34"/>
  <c r="AA1477" i="34"/>
  <c r="P1477" i="34"/>
  <c r="X1477" i="34"/>
  <c r="Q1477" i="34"/>
  <c r="Q1587" i="34"/>
  <c r="R1587" i="34"/>
  <c r="V1587" i="34"/>
  <c r="AA1587" i="34"/>
  <c r="P1587" i="34"/>
  <c r="X1587" i="34"/>
  <c r="Q1591" i="34"/>
  <c r="R1591" i="34"/>
  <c r="V1591" i="34"/>
  <c r="AA1591" i="34"/>
  <c r="P1591" i="34"/>
  <c r="X1591" i="34"/>
  <c r="Q1639" i="34"/>
  <c r="R1639" i="34"/>
  <c r="V1639" i="34"/>
  <c r="AA1639" i="34"/>
  <c r="P1639" i="34"/>
  <c r="X1639" i="34"/>
  <c r="Q1643" i="34"/>
  <c r="R1643" i="34"/>
  <c r="V1643" i="34"/>
  <c r="AA1643" i="34"/>
  <c r="P1643" i="34"/>
  <c r="X1643" i="34"/>
  <c r="Q1647" i="34"/>
  <c r="R1647" i="34"/>
  <c r="V1647" i="34"/>
  <c r="AA1647" i="34"/>
  <c r="P1647" i="34"/>
  <c r="X1647" i="34"/>
  <c r="Q1669" i="34"/>
  <c r="R1669" i="34"/>
  <c r="V1669" i="34"/>
  <c r="AA1669" i="34"/>
  <c r="P1669" i="34"/>
  <c r="X1669" i="34"/>
  <c r="Q1673" i="34"/>
  <c r="R1673" i="34"/>
  <c r="V1673" i="34"/>
  <c r="AA1673" i="34"/>
  <c r="P1673" i="34"/>
  <c r="X1673" i="34"/>
  <c r="Q1697" i="34"/>
  <c r="R1697" i="34"/>
  <c r="V1697" i="34"/>
  <c r="AA1697" i="34"/>
  <c r="P1697" i="34"/>
  <c r="X1697" i="34"/>
  <c r="Q1701" i="34"/>
  <c r="R1701" i="34"/>
  <c r="V1701" i="34"/>
  <c r="AA1701" i="34"/>
  <c r="P1701" i="34"/>
  <c r="X1701" i="34"/>
  <c r="Q1705" i="34"/>
  <c r="R1705" i="34"/>
  <c r="V1705" i="34"/>
  <c r="AA1705" i="34"/>
  <c r="P1705" i="34"/>
  <c r="X1705" i="34"/>
  <c r="AA1210" i="34"/>
  <c r="P1210" i="34"/>
  <c r="X1210" i="34"/>
  <c r="Q1210" i="34"/>
  <c r="R1210" i="34"/>
  <c r="V1210" i="34"/>
  <c r="Q1247" i="34"/>
  <c r="R1247" i="34"/>
  <c r="V1247" i="34"/>
  <c r="AA1247" i="34"/>
  <c r="P1247" i="34"/>
  <c r="X1247" i="34"/>
  <c r="Q1251" i="34"/>
  <c r="R1251" i="34"/>
  <c r="V1251" i="34"/>
  <c r="AA1251" i="34"/>
  <c r="P1251" i="34"/>
  <c r="X1251" i="34"/>
  <c r="AA1276" i="34"/>
  <c r="P1276" i="34"/>
  <c r="X1276" i="34"/>
  <c r="Q1276" i="34"/>
  <c r="R1276" i="34"/>
  <c r="V1276" i="34"/>
  <c r="AA1280" i="34"/>
  <c r="P1280" i="34"/>
  <c r="X1280" i="34"/>
  <c r="Q1280" i="34"/>
  <c r="R1280" i="34"/>
  <c r="V1280" i="34"/>
  <c r="AA1284" i="34"/>
  <c r="P1284" i="34"/>
  <c r="X1284" i="34"/>
  <c r="Q1284" i="34"/>
  <c r="R1284" i="34"/>
  <c r="V1284" i="34"/>
  <c r="Q1307" i="34"/>
  <c r="R1307" i="34"/>
  <c r="V1307" i="34"/>
  <c r="AA1307" i="34"/>
  <c r="P1307" i="34"/>
  <c r="X1307" i="34"/>
  <c r="Q1323" i="34"/>
  <c r="R1323" i="34"/>
  <c r="V1323" i="34"/>
  <c r="AA1323" i="34"/>
  <c r="P1323" i="34"/>
  <c r="X1323" i="34"/>
  <c r="Q1333" i="34"/>
  <c r="R1333" i="34"/>
  <c r="V1333" i="34"/>
  <c r="AA1333" i="34"/>
  <c r="P1333" i="34"/>
  <c r="X1333" i="34"/>
  <c r="R1397" i="34"/>
  <c r="V1397" i="34"/>
  <c r="P1397" i="34"/>
  <c r="X1397" i="34"/>
  <c r="AA1397" i="34"/>
  <c r="Q1397" i="34"/>
  <c r="P1564" i="34"/>
  <c r="X1564" i="34"/>
  <c r="Q1564" i="34"/>
  <c r="R1564" i="34"/>
  <c r="V1564" i="34"/>
  <c r="AA1564" i="34"/>
  <c r="Q1085" i="34"/>
  <c r="R1085" i="34"/>
  <c r="V1085" i="34"/>
  <c r="AA1085" i="34"/>
  <c r="P1085" i="34"/>
  <c r="X1085" i="34"/>
  <c r="Q1089" i="34"/>
  <c r="R1089" i="34"/>
  <c r="V1089" i="34"/>
  <c r="AA1089" i="34"/>
  <c r="P1089" i="34"/>
  <c r="X1089" i="34"/>
  <c r="Q1119" i="34"/>
  <c r="R1119" i="34"/>
  <c r="V1119" i="34"/>
  <c r="AA1119" i="34"/>
  <c r="P1119" i="34"/>
  <c r="X1119" i="34"/>
  <c r="Q1123" i="34"/>
  <c r="R1123" i="34"/>
  <c r="V1123" i="34"/>
  <c r="AA1123" i="34"/>
  <c r="P1123" i="34"/>
  <c r="X1123" i="34"/>
  <c r="Q1159" i="34"/>
  <c r="R1159" i="34"/>
  <c r="V1159" i="34"/>
  <c r="AA1159" i="34"/>
  <c r="P1159" i="34"/>
  <c r="X1159" i="34"/>
  <c r="Q1163" i="34"/>
  <c r="R1163" i="34"/>
  <c r="V1163" i="34"/>
  <c r="AA1163" i="34"/>
  <c r="P1163" i="34"/>
  <c r="X1163" i="34"/>
  <c r="Q1167" i="34"/>
  <c r="R1167" i="34"/>
  <c r="V1167" i="34"/>
  <c r="AA1167" i="34"/>
  <c r="P1167" i="34"/>
  <c r="X1167" i="34"/>
  <c r="AA1198" i="34"/>
  <c r="P1198" i="34"/>
  <c r="X1198" i="34"/>
  <c r="Q1198" i="34"/>
  <c r="R1198" i="34"/>
  <c r="V1198" i="34"/>
  <c r="AA1202" i="34"/>
  <c r="P1202" i="34"/>
  <c r="X1202" i="34"/>
  <c r="Q1202" i="34"/>
  <c r="R1202" i="34"/>
  <c r="V1202" i="34"/>
  <c r="AA1206" i="34"/>
  <c r="P1206" i="34"/>
  <c r="X1206" i="34"/>
  <c r="Q1206" i="34"/>
  <c r="R1206" i="34"/>
  <c r="V1206" i="34"/>
  <c r="S2001" i="34"/>
  <c r="AA2001" i="34"/>
  <c r="P2001" i="34"/>
  <c r="T2001" i="34"/>
  <c r="X2001" i="34"/>
  <c r="Q2001" i="34"/>
  <c r="U2001" i="34"/>
  <c r="R2001" i="34"/>
  <c r="V2001" i="34"/>
  <c r="P1514" i="34"/>
  <c r="X1514" i="34"/>
  <c r="Q1514" i="34"/>
  <c r="R1514" i="34"/>
  <c r="V1514" i="34"/>
  <c r="AA1514" i="34"/>
  <c r="P1518" i="34"/>
  <c r="X1518" i="34"/>
  <c r="Q1518" i="34"/>
  <c r="R1518" i="34"/>
  <c r="V1518" i="34"/>
  <c r="AA1518" i="34"/>
  <c r="Q1721" i="34"/>
  <c r="R1721" i="34"/>
  <c r="V1721" i="34"/>
  <c r="AA1721" i="34"/>
  <c r="P1721" i="34"/>
  <c r="X1721" i="34"/>
  <c r="Q1725" i="34"/>
  <c r="U1725" i="34"/>
  <c r="R1725" i="34"/>
  <c r="V1725" i="34"/>
  <c r="S1725" i="34"/>
  <c r="AA1725" i="34"/>
  <c r="P1725" i="34"/>
  <c r="T1725" i="34"/>
  <c r="X1725" i="34"/>
  <c r="Q1729" i="34"/>
  <c r="U1729" i="34"/>
  <c r="R1729" i="34"/>
  <c r="V1729" i="34"/>
  <c r="S1729" i="34"/>
  <c r="AA1729" i="34"/>
  <c r="P1729" i="34"/>
  <c r="T1729" i="34"/>
  <c r="X1729" i="34"/>
  <c r="P1400" i="34"/>
  <c r="X1400" i="34"/>
  <c r="R1400" i="34"/>
  <c r="V1400" i="34"/>
  <c r="AA1400" i="34"/>
  <c r="Q1400" i="34"/>
  <c r="P1404" i="34"/>
  <c r="X1404" i="34"/>
  <c r="R1404" i="34"/>
  <c r="V1404" i="34"/>
  <c r="AA1404" i="34"/>
  <c r="Q1404" i="34"/>
  <c r="P1426" i="34"/>
  <c r="X1426" i="34"/>
  <c r="Q1426" i="34"/>
  <c r="R1426" i="34"/>
  <c r="V1426" i="34"/>
  <c r="AA1426" i="34"/>
  <c r="P1430" i="34"/>
  <c r="X1430" i="34"/>
  <c r="Q1430" i="34"/>
  <c r="R1430" i="34"/>
  <c r="V1430" i="34"/>
  <c r="AA1430" i="34"/>
  <c r="P1466" i="34"/>
  <c r="X1466" i="34"/>
  <c r="Q1466" i="34"/>
  <c r="R1466" i="34"/>
  <c r="V1466" i="34"/>
  <c r="AA1466" i="34"/>
  <c r="P1470" i="34"/>
  <c r="X1470" i="34"/>
  <c r="Q1470" i="34"/>
  <c r="R1470" i="34"/>
  <c r="V1470" i="34"/>
  <c r="AA1470" i="34"/>
  <c r="P1474" i="34"/>
  <c r="X1474" i="34"/>
  <c r="Q1474" i="34"/>
  <c r="R1474" i="34"/>
  <c r="V1474" i="34"/>
  <c r="AA1474" i="34"/>
  <c r="P1478" i="34"/>
  <c r="X1478" i="34"/>
  <c r="Q1478" i="34"/>
  <c r="R1478" i="34"/>
  <c r="V1478" i="34"/>
  <c r="AA1478" i="34"/>
  <c r="AA1588" i="34"/>
  <c r="P1588" i="34"/>
  <c r="X1588" i="34"/>
  <c r="Q1588" i="34"/>
  <c r="R1588" i="34"/>
  <c r="V1588" i="34"/>
  <c r="AA1592" i="34"/>
  <c r="P1592" i="34"/>
  <c r="X1592" i="34"/>
  <c r="Q1592" i="34"/>
  <c r="R1592" i="34"/>
  <c r="V1592" i="34"/>
  <c r="AA1640" i="34"/>
  <c r="P1640" i="34"/>
  <c r="X1640" i="34"/>
  <c r="Q1640" i="34"/>
  <c r="R1640" i="34"/>
  <c r="V1640" i="34"/>
  <c r="AA1644" i="34"/>
  <c r="P1644" i="34"/>
  <c r="X1644" i="34"/>
  <c r="Q1644" i="34"/>
  <c r="R1644" i="34"/>
  <c r="V1644" i="34"/>
  <c r="AA1648" i="34"/>
  <c r="P1648" i="34"/>
  <c r="X1648" i="34"/>
  <c r="Q1648" i="34"/>
  <c r="R1648" i="34"/>
  <c r="V1648" i="34"/>
  <c r="AA1670" i="34"/>
  <c r="P1670" i="34"/>
  <c r="X1670" i="34"/>
  <c r="Q1670" i="34"/>
  <c r="R1670" i="34"/>
  <c r="V1670" i="34"/>
  <c r="AA1674" i="34"/>
  <c r="P1674" i="34"/>
  <c r="X1674" i="34"/>
  <c r="Q1674" i="34"/>
  <c r="R1674" i="34"/>
  <c r="V1674" i="34"/>
  <c r="AA1698" i="34"/>
  <c r="P1698" i="34"/>
  <c r="X1698" i="34"/>
  <c r="Q1698" i="34"/>
  <c r="R1698" i="34"/>
  <c r="V1698" i="34"/>
  <c r="AA1702" i="34"/>
  <c r="P1702" i="34"/>
  <c r="X1702" i="34"/>
  <c r="Q1702" i="34"/>
  <c r="R1702" i="34"/>
  <c r="V1702" i="34"/>
  <c r="Q1717" i="34"/>
  <c r="R1717" i="34"/>
  <c r="V1717" i="34"/>
  <c r="AA1717" i="34"/>
  <c r="P1717" i="34"/>
  <c r="X1717" i="34"/>
  <c r="Q1211" i="34"/>
  <c r="R1211" i="34"/>
  <c r="V1211" i="34"/>
  <c r="AA1211" i="34"/>
  <c r="P1211" i="34"/>
  <c r="X1211" i="34"/>
  <c r="AA1248" i="34"/>
  <c r="P1248" i="34"/>
  <c r="X1248" i="34"/>
  <c r="Q1248" i="34"/>
  <c r="R1248" i="34"/>
  <c r="V1248" i="34"/>
  <c r="AA1252" i="34"/>
  <c r="P1252" i="34"/>
  <c r="X1252" i="34"/>
  <c r="Q1252" i="34"/>
  <c r="R1252" i="34"/>
  <c r="V1252" i="34"/>
  <c r="Q1277" i="34"/>
  <c r="R1277" i="34"/>
  <c r="V1277" i="34"/>
  <c r="AA1277" i="34"/>
  <c r="P1277" i="34"/>
  <c r="X1277" i="34"/>
  <c r="Q1281" i="34"/>
  <c r="R1281" i="34"/>
  <c r="V1281" i="34"/>
  <c r="AA1281" i="34"/>
  <c r="P1281" i="34"/>
  <c r="X1281" i="34"/>
  <c r="AA1304" i="34"/>
  <c r="P1304" i="34"/>
  <c r="X1304" i="34"/>
  <c r="Q1304" i="34"/>
  <c r="R1304" i="34"/>
  <c r="V1304" i="34"/>
  <c r="AA1308" i="34"/>
  <c r="P1308" i="34"/>
  <c r="X1308" i="34"/>
  <c r="Q1308" i="34"/>
  <c r="R1308" i="34"/>
  <c r="V1308" i="34"/>
  <c r="AA1324" i="34"/>
  <c r="P1324" i="34"/>
  <c r="X1324" i="34"/>
  <c r="Q1324" i="34"/>
  <c r="R1324" i="34"/>
  <c r="V1324" i="34"/>
  <c r="Q1367" i="34"/>
  <c r="R1367" i="34"/>
  <c r="V1367" i="34"/>
  <c r="P1367" i="34"/>
  <c r="X1367" i="34"/>
  <c r="AA1367" i="34"/>
  <c r="P1462" i="34"/>
  <c r="X1462" i="34"/>
  <c r="Q1462" i="34"/>
  <c r="R1462" i="34"/>
  <c r="V1462" i="34"/>
  <c r="AA1462" i="34"/>
  <c r="AA1584" i="34"/>
  <c r="P1584" i="34"/>
  <c r="X1584" i="34"/>
  <c r="Q1584" i="34"/>
  <c r="R1584" i="34"/>
  <c r="V1584" i="34"/>
  <c r="AA1086" i="34"/>
  <c r="P1086" i="34"/>
  <c r="X1086" i="34"/>
  <c r="Q1086" i="34"/>
  <c r="R1086" i="34"/>
  <c r="V1086" i="34"/>
  <c r="AA1090" i="34"/>
  <c r="P1090" i="34"/>
  <c r="X1090" i="34"/>
  <c r="Q1090" i="34"/>
  <c r="R1090" i="34"/>
  <c r="V1090" i="34"/>
  <c r="AA1120" i="34"/>
  <c r="P1120" i="34"/>
  <c r="X1120" i="34"/>
  <c r="Q1120" i="34"/>
  <c r="R1120" i="34"/>
  <c r="V1120" i="34"/>
  <c r="AA1124" i="34"/>
  <c r="P1124" i="34"/>
  <c r="X1124" i="34"/>
  <c r="Q1124" i="34"/>
  <c r="R1124" i="34"/>
  <c r="V1124" i="34"/>
  <c r="AA1160" i="34"/>
  <c r="P1160" i="34"/>
  <c r="X1160" i="34"/>
  <c r="Q1160" i="34"/>
  <c r="R1160" i="34"/>
  <c r="V1160" i="34"/>
  <c r="AA1164" i="34"/>
  <c r="P1164" i="34"/>
  <c r="X1164" i="34"/>
  <c r="Q1164" i="34"/>
  <c r="R1164" i="34"/>
  <c r="V1164" i="34"/>
  <c r="Q1195" i="34"/>
  <c r="R1195" i="34"/>
  <c r="V1195" i="34"/>
  <c r="AA1195" i="34"/>
  <c r="P1195" i="34"/>
  <c r="X1195" i="34"/>
  <c r="Q1199" i="34"/>
  <c r="R1199" i="34"/>
  <c r="V1199" i="34"/>
  <c r="AA1199" i="34"/>
  <c r="P1199" i="34"/>
  <c r="X1199" i="34"/>
  <c r="Q1203" i="34"/>
  <c r="R1203" i="34"/>
  <c r="V1203" i="34"/>
  <c r="AA1203" i="34"/>
  <c r="P1203" i="34"/>
  <c r="X1203" i="34"/>
  <c r="Q1207" i="34"/>
  <c r="R1207" i="34"/>
  <c r="V1207" i="34"/>
  <c r="AA1207" i="34"/>
  <c r="P1207" i="34"/>
  <c r="X1207" i="34"/>
  <c r="Q2795" i="34"/>
  <c r="R2795" i="34"/>
  <c r="V2795" i="34"/>
  <c r="AA2795" i="34"/>
  <c r="P2795" i="34"/>
  <c r="X2795" i="34"/>
  <c r="P1480" i="34"/>
  <c r="X1480" i="34"/>
  <c r="Q1480" i="34"/>
  <c r="R1480" i="34"/>
  <c r="V1480" i="34"/>
  <c r="AA1480" i="34"/>
  <c r="R1515" i="34"/>
  <c r="V1515" i="34"/>
  <c r="AA1515" i="34"/>
  <c r="P1515" i="34"/>
  <c r="X1515" i="34"/>
  <c r="Q1515" i="34"/>
  <c r="AA1722" i="34"/>
  <c r="P1722" i="34"/>
  <c r="X1722" i="34"/>
  <c r="Q1722" i="34"/>
  <c r="R1722" i="34"/>
  <c r="V1722" i="34"/>
  <c r="S1726" i="34"/>
  <c r="AA1726" i="34"/>
  <c r="P1726" i="34"/>
  <c r="T1726" i="34"/>
  <c r="X1726" i="34"/>
  <c r="Q1726" i="34"/>
  <c r="U1726" i="34"/>
  <c r="R1726" i="34"/>
  <c r="V1726" i="34"/>
  <c r="S1730" i="34"/>
  <c r="AA1730" i="34"/>
  <c r="P1730" i="34"/>
  <c r="T1730" i="34"/>
  <c r="X1730" i="34"/>
  <c r="Q1730" i="34"/>
  <c r="U1730" i="34"/>
  <c r="R1730" i="34"/>
  <c r="V1730" i="34"/>
  <c r="R1401" i="34"/>
  <c r="V1401" i="34"/>
  <c r="P1401" i="34"/>
  <c r="X1401" i="34"/>
  <c r="AA1401" i="34"/>
  <c r="Q1401" i="34"/>
  <c r="R1405" i="34"/>
  <c r="V1405" i="34"/>
  <c r="P1405" i="34"/>
  <c r="X1405" i="34"/>
  <c r="AA1405" i="34"/>
  <c r="Q1405" i="34"/>
  <c r="R1427" i="34"/>
  <c r="V1427" i="34"/>
  <c r="AA1427" i="34"/>
  <c r="P1427" i="34"/>
  <c r="X1427" i="34"/>
  <c r="Q1427" i="34"/>
  <c r="R1431" i="34"/>
  <c r="V1431" i="34"/>
  <c r="AA1431" i="34"/>
  <c r="P1431" i="34"/>
  <c r="X1431" i="34"/>
  <c r="Q1431" i="34"/>
  <c r="R1467" i="34"/>
  <c r="V1467" i="34"/>
  <c r="AA1467" i="34"/>
  <c r="P1467" i="34"/>
  <c r="X1467" i="34"/>
  <c r="Q1467" i="34"/>
  <c r="R1471" i="34"/>
  <c r="V1471" i="34"/>
  <c r="AA1471" i="34"/>
  <c r="P1471" i="34"/>
  <c r="X1471" i="34"/>
  <c r="Q1471" i="34"/>
  <c r="R1475" i="34"/>
  <c r="V1475" i="34"/>
  <c r="AA1475" i="34"/>
  <c r="P1475" i="34"/>
  <c r="X1475" i="34"/>
  <c r="Q1475" i="34"/>
  <c r="Q1585" i="34"/>
  <c r="R1585" i="34"/>
  <c r="V1585" i="34"/>
  <c r="AA1585" i="34"/>
  <c r="P1585" i="34"/>
  <c r="X1585" i="34"/>
  <c r="Q1589" i="34"/>
  <c r="R1589" i="34"/>
  <c r="V1589" i="34"/>
  <c r="AA1589" i="34"/>
  <c r="P1589" i="34"/>
  <c r="X1589" i="34"/>
  <c r="AA1626" i="34"/>
  <c r="P1626" i="34"/>
  <c r="X1626" i="34"/>
  <c r="Q1626" i="34"/>
  <c r="R1626" i="34"/>
  <c r="V1626" i="34"/>
  <c r="Q1641" i="34"/>
  <c r="R1641" i="34"/>
  <c r="V1641" i="34"/>
  <c r="AA1641" i="34"/>
  <c r="P1641" i="34"/>
  <c r="X1641" i="34"/>
  <c r="Q1645" i="34"/>
  <c r="R1645" i="34"/>
  <c r="V1645" i="34"/>
  <c r="AA1645" i="34"/>
  <c r="P1645" i="34"/>
  <c r="X1645" i="34"/>
  <c r="Q1649" i="34"/>
  <c r="R1649" i="34"/>
  <c r="V1649" i="34"/>
  <c r="AA1649" i="34"/>
  <c r="P1649" i="34"/>
  <c r="X1649" i="34"/>
  <c r="Q1671" i="34"/>
  <c r="R1671" i="34"/>
  <c r="V1671" i="34"/>
  <c r="AA1671" i="34"/>
  <c r="P1671" i="34"/>
  <c r="X1671" i="34"/>
  <c r="Q1675" i="34"/>
  <c r="R1675" i="34"/>
  <c r="V1675" i="34"/>
  <c r="AA1675" i="34"/>
  <c r="P1675" i="34"/>
  <c r="X1675" i="34"/>
  <c r="Q1699" i="34"/>
  <c r="R1699" i="34"/>
  <c r="V1699" i="34"/>
  <c r="AA1699" i="34"/>
  <c r="P1699" i="34"/>
  <c r="X1699" i="34"/>
  <c r="Q1703" i="34"/>
  <c r="R1703" i="34"/>
  <c r="V1703" i="34"/>
  <c r="AA1703" i="34"/>
  <c r="P1703" i="34"/>
  <c r="X1703" i="34"/>
  <c r="AA1718" i="34"/>
  <c r="P1718" i="34"/>
  <c r="X1718" i="34"/>
  <c r="Q1718" i="34"/>
  <c r="R1718" i="34"/>
  <c r="V1718" i="34"/>
  <c r="AA1212" i="34"/>
  <c r="P1212" i="34"/>
  <c r="X1212" i="34"/>
  <c r="Q1212" i="34"/>
  <c r="R1212" i="34"/>
  <c r="V1212" i="34"/>
  <c r="Q1249" i="34"/>
  <c r="R1249" i="34"/>
  <c r="V1249" i="34"/>
  <c r="AA1249" i="34"/>
  <c r="P1249" i="34"/>
  <c r="X1249" i="34"/>
  <c r="Q1253" i="34"/>
  <c r="R1253" i="34"/>
  <c r="V1253" i="34"/>
  <c r="AA1253" i="34"/>
  <c r="P1253" i="34"/>
  <c r="X1253" i="34"/>
  <c r="AA1278" i="34"/>
  <c r="P1278" i="34"/>
  <c r="X1278" i="34"/>
  <c r="Q1278" i="34"/>
  <c r="R1278" i="34"/>
  <c r="V1278" i="34"/>
  <c r="AA1282" i="34"/>
  <c r="P1282" i="34"/>
  <c r="X1282" i="34"/>
  <c r="Q1282" i="34"/>
  <c r="R1282" i="34"/>
  <c r="V1282" i="34"/>
  <c r="Q1305" i="34"/>
  <c r="R1305" i="34"/>
  <c r="V1305" i="34"/>
  <c r="AA1305" i="34"/>
  <c r="P1305" i="34"/>
  <c r="X1305" i="34"/>
  <c r="Q1309" i="34"/>
  <c r="R1309" i="34"/>
  <c r="V1309" i="34"/>
  <c r="AA1309" i="34"/>
  <c r="P1309" i="34"/>
  <c r="X1309" i="34"/>
  <c r="Q1325" i="34"/>
  <c r="R1325" i="34"/>
  <c r="V1325" i="34"/>
  <c r="AA1325" i="34"/>
  <c r="P1325" i="34"/>
  <c r="X1325" i="34"/>
  <c r="AA1368" i="34"/>
  <c r="P1368" i="34"/>
  <c r="X1368" i="34"/>
  <c r="R1368" i="34"/>
  <c r="V1368" i="34"/>
  <c r="Q1368" i="34"/>
  <c r="R1463" i="34"/>
  <c r="V1463" i="34"/>
  <c r="AA1463" i="34"/>
  <c r="P1463" i="34"/>
  <c r="X1463" i="34"/>
  <c r="Q1463" i="34"/>
  <c r="Q1083" i="34"/>
  <c r="R1083" i="34"/>
  <c r="V1083" i="34"/>
  <c r="AA1083" i="34"/>
  <c r="P1083" i="34"/>
  <c r="X1083" i="34"/>
  <c r="Q1087" i="34"/>
  <c r="R1087" i="34"/>
  <c r="V1087" i="34"/>
  <c r="AA1087" i="34"/>
  <c r="P1087" i="34"/>
  <c r="X1087" i="34"/>
  <c r="Q1091" i="34"/>
  <c r="R1091" i="34"/>
  <c r="V1091" i="34"/>
  <c r="AA1091" i="34"/>
  <c r="P1091" i="34"/>
  <c r="X1091" i="34"/>
  <c r="Q1121" i="34"/>
  <c r="R1121" i="34"/>
  <c r="V1121" i="34"/>
  <c r="AA1121" i="34"/>
  <c r="P1121" i="34"/>
  <c r="X1121" i="34"/>
  <c r="Q1125" i="34"/>
  <c r="R1125" i="34"/>
  <c r="V1125" i="34"/>
  <c r="AA1125" i="34"/>
  <c r="P1125" i="34"/>
  <c r="X1125" i="34"/>
  <c r="Q1161" i="34"/>
  <c r="R1161" i="34"/>
  <c r="V1161" i="34"/>
  <c r="AA1161" i="34"/>
  <c r="P1161" i="34"/>
  <c r="X1161" i="34"/>
  <c r="Q1165" i="34"/>
  <c r="R1165" i="34"/>
  <c r="V1165" i="34"/>
  <c r="AA1165" i="34"/>
  <c r="P1165" i="34"/>
  <c r="X1165" i="34"/>
  <c r="AA1196" i="34"/>
  <c r="P1196" i="34"/>
  <c r="X1196" i="34"/>
  <c r="Q1196" i="34"/>
  <c r="R1196" i="34"/>
  <c r="V1196" i="34"/>
  <c r="AA1200" i="34"/>
  <c r="P1200" i="34"/>
  <c r="X1200" i="34"/>
  <c r="Q1200" i="34"/>
  <c r="R1200" i="34"/>
  <c r="V1200" i="34"/>
  <c r="AA1204" i="34"/>
  <c r="P1204" i="34"/>
  <c r="X1204" i="34"/>
  <c r="Q1204" i="34"/>
  <c r="R1204" i="34"/>
  <c r="V1204" i="34"/>
  <c r="AA1208" i="34"/>
  <c r="P1208" i="34"/>
  <c r="X1208" i="34"/>
  <c r="Q1208" i="34"/>
  <c r="R1208" i="34"/>
  <c r="V1208" i="34"/>
  <c r="AA537" i="34"/>
  <c r="P537" i="34"/>
  <c r="X537" i="34"/>
  <c r="Q537" i="34"/>
  <c r="R537" i="34"/>
  <c r="V537" i="34"/>
  <c r="R1519" i="34"/>
  <c r="V1519" i="34"/>
  <c r="AA1519" i="34"/>
  <c r="P1519" i="34"/>
  <c r="X1519" i="34"/>
  <c r="Q1519" i="34"/>
  <c r="P1482" i="34"/>
  <c r="X1482" i="34"/>
  <c r="Q1482" i="34"/>
  <c r="R1482" i="34"/>
  <c r="V1482" i="34"/>
  <c r="AA1482" i="34"/>
  <c r="P1516" i="34"/>
  <c r="X1516" i="34"/>
  <c r="Q1516" i="34"/>
  <c r="R1516" i="34"/>
  <c r="V1516" i="34"/>
  <c r="AA1516" i="34"/>
  <c r="P1520" i="34"/>
  <c r="X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X1723" i="34"/>
  <c r="Q1727" i="34"/>
  <c r="U1727" i="34"/>
  <c r="R1727" i="34"/>
  <c r="V1727" i="34"/>
  <c r="S1727" i="34"/>
  <c r="AA1727" i="34"/>
  <c r="P1727" i="34"/>
  <c r="T1727" i="34"/>
  <c r="X1727" i="34"/>
  <c r="P1398" i="34"/>
  <c r="X1398" i="34"/>
  <c r="R1398" i="34"/>
  <c r="V1398" i="34"/>
  <c r="AA1398" i="34"/>
  <c r="Q1398" i="34"/>
  <c r="P1402" i="34"/>
  <c r="X1402" i="34"/>
  <c r="R1402" i="34"/>
  <c r="V1402" i="34"/>
  <c r="AA1402" i="34"/>
  <c r="Q1402" i="34"/>
  <c r="P1406" i="34"/>
  <c r="X1406" i="34"/>
  <c r="R1406" i="34"/>
  <c r="V1406" i="34"/>
  <c r="AA1406" i="34"/>
  <c r="Q1406" i="34"/>
  <c r="P1428" i="34"/>
  <c r="X1428" i="34"/>
  <c r="Q1428" i="34"/>
  <c r="R1428" i="34"/>
  <c r="V1428" i="34"/>
  <c r="AA1428" i="34"/>
  <c r="P1432" i="34"/>
  <c r="X1432" i="34"/>
  <c r="Q1432" i="34"/>
  <c r="R1432" i="34"/>
  <c r="V1432" i="34"/>
  <c r="AA1432" i="34"/>
  <c r="P1468" i="34"/>
  <c r="X1468" i="34"/>
  <c r="Q1468" i="34"/>
  <c r="R1468" i="34"/>
  <c r="V1468" i="34"/>
  <c r="AA1468" i="34"/>
  <c r="P1472" i="34"/>
  <c r="X1472" i="34"/>
  <c r="Q1472" i="34"/>
  <c r="R1472" i="34"/>
  <c r="V1472" i="34"/>
  <c r="AA1472" i="34"/>
  <c r="P1476" i="34"/>
  <c r="X1476" i="34"/>
  <c r="Q1476" i="34"/>
  <c r="R1476" i="34"/>
  <c r="V1476" i="34"/>
  <c r="AA1476" i="34"/>
  <c r="AA1586" i="34"/>
  <c r="P1586" i="34"/>
  <c r="X1586" i="34"/>
  <c r="Q1586" i="34"/>
  <c r="R1586" i="34"/>
  <c r="V1586" i="34"/>
  <c r="AA1590" i="34"/>
  <c r="P1590" i="34"/>
  <c r="X1590" i="34"/>
  <c r="Q1590" i="34"/>
  <c r="R1590" i="34"/>
  <c r="V1590" i="34"/>
  <c r="Q1627" i="34"/>
  <c r="R1627" i="34"/>
  <c r="V1627" i="34"/>
  <c r="AA1627" i="34"/>
  <c r="P1627" i="34"/>
  <c r="X1627" i="34"/>
  <c r="AA1642" i="34"/>
  <c r="P1642" i="34"/>
  <c r="X1642" i="34"/>
  <c r="Q1642" i="34"/>
  <c r="R1642" i="34"/>
  <c r="V1642" i="34"/>
  <c r="AA1646" i="34"/>
  <c r="P1646" i="34"/>
  <c r="X1646" i="34"/>
  <c r="Q1646" i="34"/>
  <c r="R1646" i="34"/>
  <c r="V1646" i="34"/>
  <c r="AA1668" i="34"/>
  <c r="P1668" i="34"/>
  <c r="X1668" i="34"/>
  <c r="Q1668" i="34"/>
  <c r="R1668" i="34"/>
  <c r="V1668" i="34"/>
  <c r="AA1672" i="34"/>
  <c r="P1672" i="34"/>
  <c r="X1672" i="34"/>
  <c r="Q1672" i="34"/>
  <c r="R1672" i="34"/>
  <c r="V1672" i="34"/>
  <c r="AA1676" i="34"/>
  <c r="P1676" i="34"/>
  <c r="X1676" i="34"/>
  <c r="Q1676" i="34"/>
  <c r="R1676" i="34"/>
  <c r="V1676" i="34"/>
  <c r="AA1700" i="34"/>
  <c r="P1700" i="34"/>
  <c r="X1700" i="34"/>
  <c r="Q1700" i="34"/>
  <c r="R1700" i="34"/>
  <c r="V1700" i="34"/>
  <c r="AA1704" i="34"/>
  <c r="P1704" i="34"/>
  <c r="X1704" i="34"/>
  <c r="Q1704" i="34"/>
  <c r="R1704" i="34"/>
  <c r="V1704" i="34"/>
  <c r="Q1719" i="34"/>
  <c r="R1719" i="34"/>
  <c r="V1719" i="34"/>
  <c r="AA1719" i="34"/>
  <c r="P1719" i="34"/>
  <c r="X1719" i="34"/>
  <c r="AA1246" i="34"/>
  <c r="P1246" i="34"/>
  <c r="X1246" i="34"/>
  <c r="Q1246" i="34"/>
  <c r="R1246" i="34"/>
  <c r="V1246" i="34"/>
  <c r="AA1250" i="34"/>
  <c r="P1250" i="34"/>
  <c r="X1250" i="34"/>
  <c r="Q1250" i="34"/>
  <c r="R1250" i="34"/>
  <c r="V1250" i="34"/>
  <c r="AA1254" i="34"/>
  <c r="P1254" i="34"/>
  <c r="X1254" i="34"/>
  <c r="Q1254" i="34"/>
  <c r="R1254" i="34"/>
  <c r="V1254" i="34"/>
  <c r="Q1279" i="34"/>
  <c r="R1279" i="34"/>
  <c r="V1279" i="34"/>
  <c r="AA1279" i="34"/>
  <c r="P1279" i="34"/>
  <c r="X1279" i="34"/>
  <c r="Q1283" i="34"/>
  <c r="R1283" i="34"/>
  <c r="V1283" i="34"/>
  <c r="AA1283" i="34"/>
  <c r="P1283" i="34"/>
  <c r="X1283" i="34"/>
  <c r="AA1306" i="34"/>
  <c r="P1306" i="34"/>
  <c r="X1306" i="34"/>
  <c r="Q1306" i="34"/>
  <c r="R1306" i="34"/>
  <c r="V1306" i="34"/>
  <c r="AA1322" i="34"/>
  <c r="P1322" i="34"/>
  <c r="X1322" i="34"/>
  <c r="Q1322" i="34"/>
  <c r="R1322" i="34"/>
  <c r="V1322" i="34"/>
  <c r="AA1332" i="34"/>
  <c r="P1332" i="34"/>
  <c r="X1332" i="34"/>
  <c r="Q1332" i="34"/>
  <c r="R1332" i="34"/>
  <c r="V1332" i="34"/>
  <c r="P1396" i="34"/>
  <c r="X1396" i="34"/>
  <c r="R1396" i="34"/>
  <c r="V1396" i="34"/>
  <c r="AA1396" i="34"/>
  <c r="Q1396" i="34"/>
  <c r="R1563" i="34"/>
  <c r="V1563" i="34"/>
  <c r="AA1563" i="34"/>
  <c r="P1563" i="34"/>
  <c r="X1563" i="34"/>
  <c r="Q1563" i="34"/>
  <c r="AA1084" i="34"/>
  <c r="P1084" i="34"/>
  <c r="X1084" i="34"/>
  <c r="Q1084" i="34"/>
  <c r="R1084" i="34"/>
  <c r="V1084" i="34"/>
  <c r="AA1088" i="34"/>
  <c r="P1088" i="34"/>
  <c r="X1088" i="34"/>
  <c r="Q1088" i="34"/>
  <c r="R1088" i="34"/>
  <c r="V1088" i="34"/>
  <c r="AA1118" i="34"/>
  <c r="P1118" i="34"/>
  <c r="X1118" i="34"/>
  <c r="Q1118" i="34"/>
  <c r="R1118" i="34"/>
  <c r="V1118" i="34"/>
  <c r="AA1122" i="34"/>
  <c r="P1122" i="34"/>
  <c r="X1122" i="34"/>
  <c r="Q1122" i="34"/>
  <c r="R1122" i="34"/>
  <c r="V1122" i="34"/>
  <c r="AA1126" i="34"/>
  <c r="P1126" i="34"/>
  <c r="X1126" i="34"/>
  <c r="Q1126" i="34"/>
  <c r="R1126" i="34"/>
  <c r="V1126" i="34"/>
  <c r="AA1162" i="34"/>
  <c r="P1162" i="34"/>
  <c r="X1162" i="34"/>
  <c r="Q1162" i="34"/>
  <c r="R1162" i="34"/>
  <c r="V1162" i="34"/>
  <c r="AA1166" i="34"/>
  <c r="P1166" i="34"/>
  <c r="X1166" i="34"/>
  <c r="Q1166" i="34"/>
  <c r="R1166" i="34"/>
  <c r="V1166" i="34"/>
  <c r="Q1197" i="34"/>
  <c r="R1197" i="34"/>
  <c r="V1197" i="34"/>
  <c r="AA1197" i="34"/>
  <c r="P1197" i="34"/>
  <c r="X1197" i="34"/>
  <c r="Q1201" i="34"/>
  <c r="R1201" i="34"/>
  <c r="V1201" i="34"/>
  <c r="AA1201" i="34"/>
  <c r="P1201" i="34"/>
  <c r="X1201" i="34"/>
  <c r="Q1205" i="34"/>
  <c r="R1205" i="34"/>
  <c r="V1205" i="34"/>
  <c r="AA1205" i="34"/>
  <c r="P1205" i="34"/>
  <c r="X1205" i="34"/>
  <c r="Q1209" i="34"/>
  <c r="R1209" i="34"/>
  <c r="V1209" i="34"/>
  <c r="AA1209" i="34"/>
  <c r="P1209" i="34"/>
  <c r="X1209" i="34"/>
  <c r="B91" i="55"/>
  <c r="A90" i="55"/>
  <c r="A1482" i="34"/>
  <c r="A1520" i="34"/>
  <c r="A1723" i="34"/>
  <c r="A1727" i="34"/>
  <c r="A1398" i="34"/>
  <c r="A1402" i="34"/>
  <c r="A1406" i="34"/>
  <c r="A1428" i="34"/>
  <c r="A1432" i="34"/>
  <c r="A1468" i="34"/>
  <c r="A1472" i="34"/>
  <c r="A1476" i="34"/>
  <c r="A1586" i="34"/>
  <c r="A1590" i="34"/>
  <c r="A1627" i="34"/>
  <c r="A1642" i="34"/>
  <c r="A1646" i="34"/>
  <c r="A1668" i="34"/>
  <c r="A1672" i="34"/>
  <c r="A1676" i="34"/>
  <c r="A1700" i="34"/>
  <c r="A1704" i="34"/>
  <c r="A1719" i="34"/>
  <c r="A1246" i="34"/>
  <c r="A1250" i="34"/>
  <c r="A1254" i="34"/>
  <c r="A1279" i="34"/>
  <c r="A1283" i="34"/>
  <c r="A1306" i="34"/>
  <c r="A1322" i="34"/>
  <c r="A1332" i="34"/>
  <c r="A1396" i="34"/>
  <c r="A1563" i="34"/>
  <c r="A1084" i="34"/>
  <c r="A1088" i="34"/>
  <c r="A1118" i="34"/>
  <c r="A1122" i="34"/>
  <c r="A1126" i="34"/>
  <c r="A1162" i="34"/>
  <c r="A1166" i="34"/>
  <c r="A1197" i="34"/>
  <c r="A1201" i="34"/>
  <c r="A1205" i="34"/>
  <c r="A1209" i="34"/>
  <c r="A2795" i="34"/>
  <c r="A1481" i="34"/>
  <c r="A1516" i="34"/>
  <c r="A1479" i="34"/>
  <c r="A1513" i="34"/>
  <c r="A1517" i="34"/>
  <c r="A1720" i="34"/>
  <c r="A1724" i="34"/>
  <c r="A1728" i="34"/>
  <c r="A1399" i="34"/>
  <c r="A1403" i="34"/>
  <c r="A1425" i="34"/>
  <c r="A1429" i="34"/>
  <c r="A1433" i="34"/>
  <c r="A1469" i="34"/>
  <c r="A1473" i="34"/>
  <c r="A1477" i="34"/>
  <c r="A1587" i="34"/>
  <c r="A1591" i="34"/>
  <c r="A1639" i="34"/>
  <c r="A1643" i="34"/>
  <c r="A1647" i="34"/>
  <c r="A1669" i="34"/>
  <c r="A1673" i="34"/>
  <c r="A1697" i="34"/>
  <c r="A1701" i="34"/>
  <c r="A1705" i="34"/>
  <c r="A1210" i="34"/>
  <c r="A1247" i="34"/>
  <c r="A1251" i="34"/>
  <c r="A1276" i="34"/>
  <c r="A1280" i="34"/>
  <c r="A1284" i="34"/>
  <c r="A1307" i="34"/>
  <c r="A1323" i="34"/>
  <c r="A1333" i="34"/>
  <c r="A1397" i="34"/>
  <c r="A1564" i="34"/>
  <c r="A1085" i="34"/>
  <c r="A1089" i="34"/>
  <c r="A1119" i="34"/>
  <c r="A1123" i="34"/>
  <c r="A1159" i="34"/>
  <c r="A1163" i="34"/>
  <c r="A1167" i="34"/>
  <c r="A1198" i="34"/>
  <c r="A1202" i="34"/>
  <c r="A1206" i="34"/>
  <c r="A1480" i="34"/>
  <c r="A1514" i="34"/>
  <c r="A1518" i="34"/>
  <c r="A1721" i="34"/>
  <c r="A1725" i="34"/>
  <c r="A1729" i="34"/>
  <c r="A1400" i="34"/>
  <c r="A1404" i="34"/>
  <c r="A1426" i="34"/>
  <c r="A1430" i="34"/>
  <c r="A1466" i="34"/>
  <c r="A1470" i="34"/>
  <c r="A1474" i="34"/>
  <c r="A1478" i="34"/>
  <c r="A1588" i="34"/>
  <c r="A1592" i="34"/>
  <c r="A1640" i="34"/>
  <c r="A1644" i="34"/>
  <c r="A1648" i="34"/>
  <c r="A1670" i="34"/>
  <c r="A1674" i="34"/>
  <c r="A1698" i="34"/>
  <c r="A1702" i="34"/>
  <c r="A1717" i="34"/>
  <c r="A1211" i="34"/>
  <c r="A1248" i="34"/>
  <c r="A1252" i="34"/>
  <c r="A1277" i="34"/>
  <c r="A1281" i="34"/>
  <c r="A1304" i="34"/>
  <c r="A1308" i="34"/>
  <c r="A1324" i="34"/>
  <c r="A1367" i="34"/>
  <c r="A1462" i="34"/>
  <c r="A1584" i="34"/>
  <c r="A1086" i="34"/>
  <c r="A1090" i="34"/>
  <c r="A1120" i="34"/>
  <c r="A1124" i="34"/>
  <c r="A1160" i="34"/>
  <c r="A1164" i="34"/>
  <c r="A1195" i="34"/>
  <c r="A1199" i="34"/>
  <c r="A1203" i="34"/>
  <c r="A1207" i="34"/>
  <c r="A537" i="34"/>
  <c r="A1515" i="34"/>
  <c r="A1519" i="34"/>
  <c r="A1722" i="34"/>
  <c r="A1726" i="34"/>
  <c r="A1730" i="34"/>
  <c r="A1401" i="34"/>
  <c r="A1405" i="34"/>
  <c r="A1427" i="34"/>
  <c r="A1431" i="34"/>
  <c r="A1467" i="34"/>
  <c r="A1471" i="34"/>
  <c r="A1475" i="34"/>
  <c r="A1585" i="34"/>
  <c r="A1589" i="34"/>
  <c r="A1626" i="34"/>
  <c r="A1641" i="34"/>
  <c r="A1645" i="34"/>
  <c r="A1649" i="34"/>
  <c r="A1671" i="34"/>
  <c r="A1675" i="34"/>
  <c r="A1699" i="34"/>
  <c r="A1703" i="34"/>
  <c r="A1718" i="34"/>
  <c r="A1212" i="34"/>
  <c r="A1249" i="34"/>
  <c r="A1253" i="34"/>
  <c r="A1278" i="34"/>
  <c r="A1282" i="34"/>
  <c r="A1305" i="34"/>
  <c r="A1309" i="34"/>
  <c r="A1325" i="34"/>
  <c r="A1368" i="34"/>
  <c r="A1463" i="34"/>
  <c r="A1083" i="34"/>
  <c r="A1087" i="34"/>
  <c r="A1091" i="34"/>
  <c r="A1121" i="34"/>
  <c r="A1125" i="34"/>
  <c r="A1161" i="34"/>
  <c r="A1165" i="34"/>
  <c r="A1196" i="34"/>
  <c r="A1200" i="34"/>
  <c r="A1204" i="34"/>
  <c r="A1208" i="34"/>
  <c r="A2001" i="34"/>
  <c r="B299" i="34"/>
  <c r="B298" i="34"/>
  <c r="B311" i="34"/>
  <c r="B310" i="34"/>
  <c r="B309" i="34"/>
  <c r="B308" i="34"/>
  <c r="B307" i="34"/>
  <c r="B306" i="34"/>
  <c r="B305" i="34"/>
  <c r="B304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552" i="34"/>
  <c r="B551" i="34"/>
  <c r="B55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542" i="34"/>
  <c r="B541" i="34"/>
  <c r="B540" i="34"/>
  <c r="B539" i="34"/>
  <c r="B538" i="34"/>
  <c r="B435" i="34"/>
  <c r="B434" i="34"/>
  <c r="B433" i="34"/>
  <c r="B432" i="34"/>
  <c r="B431" i="34"/>
  <c r="B430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1038" i="34"/>
  <c r="B1037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Q852" i="34" l="1"/>
  <c r="R852" i="34"/>
  <c r="V852" i="34"/>
  <c r="AA852" i="34"/>
  <c r="P852" i="34"/>
  <c r="X852" i="34"/>
  <c r="P1037" i="34"/>
  <c r="X1037" i="34"/>
  <c r="Q1037" i="34"/>
  <c r="R1037" i="34"/>
  <c r="V1037" i="34"/>
  <c r="AA1037" i="34"/>
  <c r="Q822" i="34"/>
  <c r="R822" i="34"/>
  <c r="V822" i="34"/>
  <c r="AA822" i="34"/>
  <c r="P822" i="34"/>
  <c r="X822" i="34"/>
  <c r="Q838" i="34"/>
  <c r="R838" i="34"/>
  <c r="V838" i="34"/>
  <c r="AA838" i="34"/>
  <c r="P838" i="34"/>
  <c r="X838" i="34"/>
  <c r="Q538" i="34"/>
  <c r="R538" i="34"/>
  <c r="V538" i="34"/>
  <c r="AA538" i="34"/>
  <c r="X538" i="34"/>
  <c r="P538" i="34"/>
  <c r="Q854" i="34"/>
  <c r="R854" i="34"/>
  <c r="V854" i="34"/>
  <c r="AA854" i="34"/>
  <c r="P854" i="34"/>
  <c r="X854" i="34"/>
  <c r="Q862" i="34"/>
  <c r="R862" i="34"/>
  <c r="V862" i="34"/>
  <c r="AA862" i="34"/>
  <c r="P862" i="34"/>
  <c r="X862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Q832" i="34"/>
  <c r="R832" i="34"/>
  <c r="V832" i="34"/>
  <c r="AA832" i="34"/>
  <c r="P832" i="34"/>
  <c r="X832" i="34"/>
  <c r="Q840" i="34"/>
  <c r="R840" i="34"/>
  <c r="V840" i="34"/>
  <c r="AA840" i="34"/>
  <c r="P840" i="34"/>
  <c r="X840" i="34"/>
  <c r="Q848" i="34"/>
  <c r="R848" i="34"/>
  <c r="V848" i="34"/>
  <c r="AA848" i="34"/>
  <c r="P848" i="34"/>
  <c r="X848" i="34"/>
  <c r="Q434" i="34"/>
  <c r="R434" i="34"/>
  <c r="V434" i="34"/>
  <c r="AA434" i="34"/>
  <c r="P434" i="34"/>
  <c r="X434" i="34"/>
  <c r="AA777" i="34"/>
  <c r="P777" i="34"/>
  <c r="X777" i="34"/>
  <c r="Q777" i="34"/>
  <c r="R777" i="34"/>
  <c r="V777" i="34"/>
  <c r="AA789" i="34"/>
  <c r="P789" i="34"/>
  <c r="X789" i="34"/>
  <c r="Q789" i="34"/>
  <c r="R789" i="34"/>
  <c r="V789" i="34"/>
  <c r="AA855" i="34"/>
  <c r="P855" i="34"/>
  <c r="X855" i="34"/>
  <c r="Q855" i="34"/>
  <c r="R855" i="34"/>
  <c r="V855" i="34"/>
  <c r="AA859" i="34"/>
  <c r="P859" i="34"/>
  <c r="X859" i="34"/>
  <c r="Q859" i="34"/>
  <c r="R859" i="34"/>
  <c r="V859" i="34"/>
  <c r="AA863" i="34"/>
  <c r="P863" i="34"/>
  <c r="X863" i="34"/>
  <c r="Q863" i="34"/>
  <c r="R863" i="34"/>
  <c r="V863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541" i="34"/>
  <c r="P541" i="34"/>
  <c r="X541" i="34"/>
  <c r="Q541" i="34"/>
  <c r="R541" i="34"/>
  <c r="V541" i="34"/>
  <c r="Q778" i="34"/>
  <c r="R778" i="34"/>
  <c r="V778" i="34"/>
  <c r="AA778" i="34"/>
  <c r="P778" i="34"/>
  <c r="X778" i="34"/>
  <c r="Q782" i="34"/>
  <c r="R782" i="34"/>
  <c r="V782" i="34"/>
  <c r="AA782" i="34"/>
  <c r="P782" i="34"/>
  <c r="X782" i="34"/>
  <c r="Q786" i="34"/>
  <c r="R786" i="34"/>
  <c r="V786" i="34"/>
  <c r="AA786" i="34"/>
  <c r="P786" i="34"/>
  <c r="X786" i="34"/>
  <c r="Q790" i="34"/>
  <c r="R790" i="34"/>
  <c r="V790" i="34"/>
  <c r="AA790" i="34"/>
  <c r="P790" i="34"/>
  <c r="X790" i="34"/>
  <c r="Q794" i="34"/>
  <c r="R794" i="34"/>
  <c r="V794" i="34"/>
  <c r="AA794" i="34"/>
  <c r="P794" i="34"/>
  <c r="X794" i="34"/>
  <c r="Q798" i="34"/>
  <c r="R798" i="34"/>
  <c r="V798" i="34"/>
  <c r="AA798" i="34"/>
  <c r="P798" i="34"/>
  <c r="X798" i="34"/>
  <c r="Q802" i="34"/>
  <c r="R802" i="34"/>
  <c r="V802" i="34"/>
  <c r="AA802" i="34"/>
  <c r="P802" i="34"/>
  <c r="X802" i="34"/>
  <c r="Q806" i="34"/>
  <c r="R806" i="34"/>
  <c r="V806" i="34"/>
  <c r="AA806" i="34"/>
  <c r="P806" i="34"/>
  <c r="X806" i="34"/>
  <c r="AA388" i="34"/>
  <c r="P388" i="34"/>
  <c r="X388" i="34"/>
  <c r="R388" i="34"/>
  <c r="V388" i="34"/>
  <c r="Q388" i="34"/>
  <c r="P392" i="34"/>
  <c r="X392" i="34"/>
  <c r="R392" i="34"/>
  <c r="V392" i="34"/>
  <c r="Q392" i="34"/>
  <c r="AA392" i="34"/>
  <c r="P396" i="34"/>
  <c r="X396" i="34"/>
  <c r="R396" i="34"/>
  <c r="V396" i="34"/>
  <c r="Q396" i="34"/>
  <c r="AA396" i="34"/>
  <c r="P400" i="34"/>
  <c r="R400" i="34"/>
  <c r="V400" i="34"/>
  <c r="Q400" i="34"/>
  <c r="AA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Q552" i="34"/>
  <c r="AA552" i="34"/>
  <c r="X552" i="34"/>
  <c r="P552" i="34"/>
  <c r="R552" i="34"/>
  <c r="V552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P286" i="34"/>
  <c r="X286" i="34"/>
  <c r="AA286" i="34"/>
  <c r="Q290" i="34"/>
  <c r="R290" i="34"/>
  <c r="V290" i="34"/>
  <c r="P290" i="34"/>
  <c r="X290" i="34"/>
  <c r="AA290" i="34"/>
  <c r="R294" i="34"/>
  <c r="V294" i="34"/>
  <c r="P294" i="34"/>
  <c r="X294" i="34"/>
  <c r="AA294" i="34"/>
  <c r="Q294" i="34"/>
  <c r="AA304" i="34"/>
  <c r="P304" i="34"/>
  <c r="X304" i="34"/>
  <c r="Q304" i="34"/>
  <c r="R304" i="34"/>
  <c r="V304" i="34"/>
  <c r="AA308" i="34"/>
  <c r="P308" i="34"/>
  <c r="X308" i="34"/>
  <c r="Q308" i="34"/>
  <c r="R308" i="34"/>
  <c r="V308" i="34"/>
  <c r="R298" i="34"/>
  <c r="V298" i="34"/>
  <c r="Q298" i="34"/>
  <c r="AA298" i="34"/>
  <c r="X298" i="34"/>
  <c r="P298" i="34"/>
  <c r="Q856" i="34"/>
  <c r="R856" i="34"/>
  <c r="V856" i="34"/>
  <c r="AA856" i="34"/>
  <c r="P856" i="34"/>
  <c r="X856" i="34"/>
  <c r="Q814" i="34"/>
  <c r="R814" i="34"/>
  <c r="V814" i="34"/>
  <c r="AA814" i="34"/>
  <c r="P814" i="34"/>
  <c r="X814" i="34"/>
  <c r="Q834" i="34"/>
  <c r="R834" i="34"/>
  <c r="V834" i="34"/>
  <c r="AA834" i="34"/>
  <c r="P834" i="34"/>
  <c r="X834" i="34"/>
  <c r="Q432" i="34"/>
  <c r="R432" i="34"/>
  <c r="V432" i="34"/>
  <c r="AA432" i="34"/>
  <c r="P432" i="34"/>
  <c r="X432" i="34"/>
  <c r="AA783" i="34"/>
  <c r="P783" i="34"/>
  <c r="X783" i="34"/>
  <c r="Q783" i="34"/>
  <c r="R783" i="34"/>
  <c r="V783" i="34"/>
  <c r="AA791" i="34"/>
  <c r="P791" i="34"/>
  <c r="X791" i="34"/>
  <c r="Q791" i="34"/>
  <c r="R791" i="34"/>
  <c r="V791" i="34"/>
  <c r="AA803" i="34"/>
  <c r="P803" i="34"/>
  <c r="X803" i="34"/>
  <c r="Q803" i="34"/>
  <c r="R803" i="34"/>
  <c r="V803" i="34"/>
  <c r="Q389" i="34"/>
  <c r="R389" i="34"/>
  <c r="V389" i="34"/>
  <c r="P389" i="34"/>
  <c r="X389" i="34"/>
  <c r="AA389" i="34"/>
  <c r="R397" i="34"/>
  <c r="V397" i="34"/>
  <c r="P397" i="34"/>
  <c r="X397" i="34"/>
  <c r="AA397" i="34"/>
  <c r="Q397" i="34"/>
  <c r="AA405" i="34"/>
  <c r="P405" i="34"/>
  <c r="X405" i="34"/>
  <c r="Q405" i="34"/>
  <c r="R405" i="34"/>
  <c r="V405" i="34"/>
  <c r="AA413" i="34"/>
  <c r="P413" i="34"/>
  <c r="X413" i="34"/>
  <c r="Q413" i="34"/>
  <c r="R413" i="34"/>
  <c r="V413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AA429" i="34"/>
  <c r="P429" i="34"/>
  <c r="X429" i="34"/>
  <c r="Q429" i="34"/>
  <c r="R429" i="34"/>
  <c r="V429" i="34"/>
  <c r="AA271" i="34"/>
  <c r="P271" i="34"/>
  <c r="X271" i="34"/>
  <c r="Q271" i="34"/>
  <c r="R271" i="34"/>
  <c r="V271" i="34"/>
  <c r="AA275" i="34"/>
  <c r="P275" i="34"/>
  <c r="X275" i="34"/>
  <c r="Q275" i="34"/>
  <c r="R275" i="34"/>
  <c r="V275" i="34"/>
  <c r="AA279" i="34"/>
  <c r="P279" i="34"/>
  <c r="X279" i="34"/>
  <c r="Q279" i="34"/>
  <c r="R279" i="34"/>
  <c r="V279" i="34"/>
  <c r="AA283" i="34"/>
  <c r="P283" i="34"/>
  <c r="X283" i="34"/>
  <c r="Q283" i="34"/>
  <c r="R283" i="34"/>
  <c r="V283" i="34"/>
  <c r="AA287" i="34"/>
  <c r="P287" i="34"/>
  <c r="X287" i="34"/>
  <c r="R287" i="34"/>
  <c r="V287" i="34"/>
  <c r="Q287" i="34"/>
  <c r="AA291" i="34"/>
  <c r="P291" i="34"/>
  <c r="X291" i="34"/>
  <c r="R291" i="34"/>
  <c r="V291" i="34"/>
  <c r="Q291" i="34"/>
  <c r="P295" i="34"/>
  <c r="X295" i="34"/>
  <c r="R295" i="34"/>
  <c r="V295" i="34"/>
  <c r="AA295" i="34"/>
  <c r="Q295" i="34"/>
  <c r="Q305" i="34"/>
  <c r="R305" i="34"/>
  <c r="V305" i="34"/>
  <c r="AA305" i="34"/>
  <c r="P305" i="34"/>
  <c r="X305" i="34"/>
  <c r="Q309" i="34"/>
  <c r="R309" i="34"/>
  <c r="V309" i="34"/>
  <c r="AA309" i="34"/>
  <c r="P309" i="34"/>
  <c r="X309" i="34"/>
  <c r="Q299" i="34"/>
  <c r="R299" i="34"/>
  <c r="V299" i="34"/>
  <c r="AA299" i="34"/>
  <c r="P299" i="34"/>
  <c r="X299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Q842" i="34"/>
  <c r="R842" i="34"/>
  <c r="V842" i="34"/>
  <c r="AA842" i="34"/>
  <c r="P842" i="34"/>
  <c r="X842" i="34"/>
  <c r="Q850" i="34"/>
  <c r="R850" i="34"/>
  <c r="V850" i="34"/>
  <c r="AA850" i="34"/>
  <c r="P850" i="34"/>
  <c r="X850" i="34"/>
  <c r="Q542" i="34"/>
  <c r="R542" i="34"/>
  <c r="V542" i="34"/>
  <c r="AA542" i="34"/>
  <c r="X542" i="34"/>
  <c r="P542" i="34"/>
  <c r="AA787" i="34"/>
  <c r="P787" i="34"/>
  <c r="X787" i="34"/>
  <c r="Q787" i="34"/>
  <c r="R787" i="34"/>
  <c r="V787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7" i="34"/>
  <c r="P807" i="34"/>
  <c r="X807" i="34"/>
  <c r="Q807" i="34"/>
  <c r="R807" i="34"/>
  <c r="V807" i="34"/>
  <c r="R393" i="34"/>
  <c r="V393" i="34"/>
  <c r="P393" i="34"/>
  <c r="X393" i="34"/>
  <c r="AA393" i="34"/>
  <c r="Q393" i="34"/>
  <c r="P401" i="34"/>
  <c r="X401" i="34"/>
  <c r="R401" i="34"/>
  <c r="V401" i="34"/>
  <c r="AA401" i="34"/>
  <c r="Q401" i="34"/>
  <c r="AA409" i="34"/>
  <c r="P409" i="34"/>
  <c r="X409" i="34"/>
  <c r="Q409" i="34"/>
  <c r="R409" i="34"/>
  <c r="V409" i="34"/>
  <c r="AA417" i="34"/>
  <c r="P417" i="34"/>
  <c r="X417" i="34"/>
  <c r="Q417" i="34"/>
  <c r="R417" i="34"/>
  <c r="V417" i="34"/>
  <c r="AA267" i="34"/>
  <c r="P267" i="34"/>
  <c r="X267" i="34"/>
  <c r="Q267" i="34"/>
  <c r="R267" i="34"/>
  <c r="V267" i="34"/>
  <c r="AA853" i="34"/>
  <c r="P853" i="34"/>
  <c r="X853" i="34"/>
  <c r="Q853" i="34"/>
  <c r="R853" i="34"/>
  <c r="V853" i="34"/>
  <c r="AA857" i="34"/>
  <c r="P857" i="34"/>
  <c r="X857" i="34"/>
  <c r="Q857" i="34"/>
  <c r="R857" i="34"/>
  <c r="V857" i="34"/>
  <c r="AA861" i="34"/>
  <c r="P861" i="34"/>
  <c r="X861" i="34"/>
  <c r="Q861" i="34"/>
  <c r="R861" i="34"/>
  <c r="V861" i="34"/>
  <c r="R1038" i="34"/>
  <c r="V1038" i="34"/>
  <c r="AA1038" i="34"/>
  <c r="P1038" i="34"/>
  <c r="X1038" i="34"/>
  <c r="Q1038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433" i="34"/>
  <c r="P433" i="34"/>
  <c r="X433" i="34"/>
  <c r="Q433" i="34"/>
  <c r="R433" i="34"/>
  <c r="V433" i="34"/>
  <c r="AA539" i="34"/>
  <c r="P539" i="34"/>
  <c r="X539" i="34"/>
  <c r="Q539" i="34"/>
  <c r="R539" i="34"/>
  <c r="V539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Q784" i="34"/>
  <c r="R784" i="34"/>
  <c r="V784" i="34"/>
  <c r="AA784" i="34"/>
  <c r="P784" i="34"/>
  <c r="X784" i="34"/>
  <c r="Q788" i="34"/>
  <c r="R788" i="34"/>
  <c r="V788" i="34"/>
  <c r="AA788" i="34"/>
  <c r="P788" i="34"/>
  <c r="X788" i="34"/>
  <c r="Q792" i="34"/>
  <c r="R792" i="34"/>
  <c r="V792" i="34"/>
  <c r="AA792" i="34"/>
  <c r="P792" i="34"/>
  <c r="X792" i="34"/>
  <c r="Q796" i="34"/>
  <c r="R796" i="34"/>
  <c r="V796" i="34"/>
  <c r="AA796" i="34"/>
  <c r="P796" i="34"/>
  <c r="X796" i="34"/>
  <c r="Q800" i="34"/>
  <c r="R800" i="34"/>
  <c r="V800" i="34"/>
  <c r="AA800" i="34"/>
  <c r="P800" i="34"/>
  <c r="X800" i="34"/>
  <c r="Q804" i="34"/>
  <c r="R804" i="34"/>
  <c r="V804" i="34"/>
  <c r="AA804" i="34"/>
  <c r="P804" i="34"/>
  <c r="X804" i="34"/>
  <c r="AA386" i="34"/>
  <c r="P386" i="34"/>
  <c r="X386" i="34"/>
  <c r="R386" i="34"/>
  <c r="V386" i="34"/>
  <c r="Q386" i="34"/>
  <c r="P390" i="34"/>
  <c r="X390" i="34"/>
  <c r="R390" i="34"/>
  <c r="V390" i="34"/>
  <c r="Q390" i="34"/>
  <c r="AA390" i="34"/>
  <c r="P394" i="34"/>
  <c r="X394" i="34"/>
  <c r="R394" i="34"/>
  <c r="V394" i="34"/>
  <c r="Q394" i="34"/>
  <c r="AA394" i="34"/>
  <c r="P398" i="34"/>
  <c r="X398" i="34"/>
  <c r="R398" i="34"/>
  <c r="V398" i="34"/>
  <c r="Q398" i="34"/>
  <c r="AA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426" i="34"/>
  <c r="R426" i="34"/>
  <c r="V426" i="34"/>
  <c r="AA426" i="34"/>
  <c r="P426" i="34"/>
  <c r="X426" i="34"/>
  <c r="Q550" i="34"/>
  <c r="AA550" i="34"/>
  <c r="X550" i="34"/>
  <c r="P550" i="34"/>
  <c r="R550" i="34"/>
  <c r="V550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P288" i="34"/>
  <c r="X288" i="34"/>
  <c r="AA288" i="34"/>
  <c r="Q292" i="34"/>
  <c r="R292" i="34"/>
  <c r="V292" i="34"/>
  <c r="P292" i="34"/>
  <c r="X292" i="34"/>
  <c r="AA292" i="34"/>
  <c r="R296" i="34"/>
  <c r="V296" i="34"/>
  <c r="P296" i="34"/>
  <c r="X296" i="34"/>
  <c r="AA296" i="34"/>
  <c r="Q296" i="34"/>
  <c r="AA306" i="34"/>
  <c r="P306" i="34"/>
  <c r="X306" i="34"/>
  <c r="Q306" i="34"/>
  <c r="R306" i="34"/>
  <c r="V306" i="34"/>
  <c r="AA310" i="34"/>
  <c r="P310" i="34"/>
  <c r="X310" i="34"/>
  <c r="Q310" i="34"/>
  <c r="R310" i="34"/>
  <c r="V310" i="34"/>
  <c r="Q860" i="34"/>
  <c r="R860" i="34"/>
  <c r="V860" i="34"/>
  <c r="AA860" i="34"/>
  <c r="P860" i="34"/>
  <c r="X860" i="34"/>
  <c r="Q818" i="34"/>
  <c r="R818" i="34"/>
  <c r="V818" i="34"/>
  <c r="AA818" i="34"/>
  <c r="P818" i="34"/>
  <c r="X818" i="34"/>
  <c r="Q830" i="34"/>
  <c r="R830" i="34"/>
  <c r="V830" i="34"/>
  <c r="AA830" i="34"/>
  <c r="P830" i="34"/>
  <c r="X830" i="34"/>
  <c r="Q846" i="34"/>
  <c r="R846" i="34"/>
  <c r="V846" i="34"/>
  <c r="AA846" i="34"/>
  <c r="P846" i="34"/>
  <c r="X846" i="34"/>
  <c r="AA779" i="34"/>
  <c r="P779" i="34"/>
  <c r="X779" i="34"/>
  <c r="Q779" i="34"/>
  <c r="R779" i="34"/>
  <c r="V779" i="34"/>
  <c r="Q858" i="34"/>
  <c r="R858" i="34"/>
  <c r="V858" i="34"/>
  <c r="AA858" i="34"/>
  <c r="P858" i="34"/>
  <c r="X858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Q836" i="34"/>
  <c r="R836" i="34"/>
  <c r="V836" i="34"/>
  <c r="AA836" i="34"/>
  <c r="P836" i="34"/>
  <c r="X836" i="34"/>
  <c r="Q844" i="34"/>
  <c r="R844" i="34"/>
  <c r="V844" i="34"/>
  <c r="AA844" i="34"/>
  <c r="P844" i="34"/>
  <c r="X844" i="34"/>
  <c r="Q430" i="34"/>
  <c r="R430" i="34"/>
  <c r="V430" i="34"/>
  <c r="AA430" i="34"/>
  <c r="P430" i="34"/>
  <c r="X430" i="34"/>
  <c r="Q540" i="34"/>
  <c r="R540" i="34"/>
  <c r="V540" i="34"/>
  <c r="AA540" i="34"/>
  <c r="X540" i="34"/>
  <c r="P540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Q387" i="34"/>
  <c r="R387" i="34"/>
  <c r="V387" i="34"/>
  <c r="P387" i="34"/>
  <c r="X387" i="34"/>
  <c r="AA387" i="34"/>
  <c r="R391" i="34"/>
  <c r="V391" i="34"/>
  <c r="P391" i="34"/>
  <c r="X391" i="34"/>
  <c r="AA391" i="34"/>
  <c r="Q391" i="34"/>
  <c r="R395" i="34"/>
  <c r="V395" i="34"/>
  <c r="P395" i="34"/>
  <c r="X395" i="34"/>
  <c r="AA395" i="34"/>
  <c r="Q395" i="34"/>
  <c r="R399" i="34"/>
  <c r="V399" i="34"/>
  <c r="P399" i="34"/>
  <c r="X399" i="34"/>
  <c r="AA399" i="34"/>
  <c r="Q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AA551" i="34"/>
  <c r="Q551" i="34"/>
  <c r="X551" i="34"/>
  <c r="P551" i="34"/>
  <c r="R551" i="34"/>
  <c r="V551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R289" i="34"/>
  <c r="V289" i="34"/>
  <c r="Q289" i="34"/>
  <c r="P293" i="34"/>
  <c r="X293" i="34"/>
  <c r="R293" i="34"/>
  <c r="V293" i="34"/>
  <c r="AA293" i="34"/>
  <c r="Q293" i="34"/>
  <c r="P297" i="34"/>
  <c r="X297" i="34"/>
  <c r="R297" i="34"/>
  <c r="V297" i="34"/>
  <c r="AA297" i="34"/>
  <c r="Q297" i="34"/>
  <c r="Q307" i="34"/>
  <c r="R307" i="34"/>
  <c r="V307" i="34"/>
  <c r="AA307" i="34"/>
  <c r="P307" i="34"/>
  <c r="X307" i="34"/>
  <c r="Q311" i="34"/>
  <c r="R311" i="34"/>
  <c r="V311" i="34"/>
  <c r="AA311" i="34"/>
  <c r="P311" i="34"/>
  <c r="X311" i="34"/>
  <c r="A91" i="55"/>
  <c r="B92" i="55"/>
  <c r="A1038" i="34"/>
  <c r="A827" i="34"/>
  <c r="A847" i="34"/>
  <c r="A539" i="34"/>
  <c r="A854" i="34"/>
  <c r="A808" i="34"/>
  <c r="A820" i="34"/>
  <c r="A859" i="34"/>
  <c r="A809" i="34"/>
  <c r="A813" i="34"/>
  <c r="A817" i="34"/>
  <c r="A821" i="34"/>
  <c r="A825" i="34"/>
  <c r="A829" i="34"/>
  <c r="A833" i="34"/>
  <c r="A837" i="34"/>
  <c r="A841" i="34"/>
  <c r="A845" i="34"/>
  <c r="A849" i="34"/>
  <c r="A431" i="34"/>
  <c r="A435" i="34"/>
  <c r="A541" i="34"/>
  <c r="A778" i="34"/>
  <c r="A782" i="34"/>
  <c r="A786" i="34"/>
  <c r="A790" i="34"/>
  <c r="A794" i="34"/>
  <c r="A798" i="34"/>
  <c r="A802" i="34"/>
  <c r="A387" i="34"/>
  <c r="A391" i="34"/>
  <c r="A395" i="34"/>
  <c r="A399" i="34"/>
  <c r="A403" i="34"/>
  <c r="A407" i="34"/>
  <c r="A411" i="34"/>
  <c r="A415" i="34"/>
  <c r="A419" i="34"/>
  <c r="A423" i="34"/>
  <c r="A427" i="34"/>
  <c r="A551" i="34"/>
  <c r="A269" i="34"/>
  <c r="A273" i="34"/>
  <c r="A277" i="34"/>
  <c r="A281" i="34"/>
  <c r="A285" i="34"/>
  <c r="A289" i="34"/>
  <c r="A293" i="34"/>
  <c r="A297" i="34"/>
  <c r="A307" i="34"/>
  <c r="A311" i="34"/>
  <c r="A861" i="34"/>
  <c r="A815" i="34"/>
  <c r="A831" i="34"/>
  <c r="A843" i="34"/>
  <c r="A780" i="34"/>
  <c r="A858" i="34"/>
  <c r="A812" i="34"/>
  <c r="A855" i="34"/>
  <c r="A863" i="34"/>
  <c r="A852" i="34"/>
  <c r="A856" i="34"/>
  <c r="A860" i="34"/>
  <c r="A1037" i="34"/>
  <c r="A810" i="34"/>
  <c r="A814" i="34"/>
  <c r="A818" i="34"/>
  <c r="A822" i="34"/>
  <c r="A826" i="34"/>
  <c r="A830" i="34"/>
  <c r="A834" i="34"/>
  <c r="A838" i="34"/>
  <c r="A842" i="34"/>
  <c r="A846" i="34"/>
  <c r="A850" i="34"/>
  <c r="A432" i="34"/>
  <c r="A538" i="34"/>
  <c r="A542" i="34"/>
  <c r="A779" i="34"/>
  <c r="A783" i="34"/>
  <c r="A787" i="34"/>
  <c r="A791" i="34"/>
  <c r="A795" i="34"/>
  <c r="A799" i="34"/>
  <c r="A803" i="34"/>
  <c r="A806" i="34"/>
  <c r="A388" i="34"/>
  <c r="A392" i="34"/>
  <c r="A396" i="34"/>
  <c r="A400" i="34"/>
  <c r="A404" i="34"/>
  <c r="A408" i="34"/>
  <c r="A412" i="34"/>
  <c r="A416" i="34"/>
  <c r="A420" i="34"/>
  <c r="A424" i="34"/>
  <c r="A428" i="34"/>
  <c r="A552" i="34"/>
  <c r="A270" i="34"/>
  <c r="A274" i="34"/>
  <c r="A278" i="34"/>
  <c r="A282" i="34"/>
  <c r="A286" i="34"/>
  <c r="A290" i="34"/>
  <c r="A294" i="34"/>
  <c r="A304" i="34"/>
  <c r="A308" i="34"/>
  <c r="A298" i="34"/>
  <c r="A857" i="34"/>
  <c r="A819" i="34"/>
  <c r="A839" i="34"/>
  <c r="A433" i="34"/>
  <c r="A784" i="34"/>
  <c r="A788" i="34"/>
  <c r="A792" i="34"/>
  <c r="A796" i="34"/>
  <c r="A800" i="34"/>
  <c r="A804" i="34"/>
  <c r="A807" i="34"/>
  <c r="A389" i="34"/>
  <c r="A393" i="34"/>
  <c r="A397" i="34"/>
  <c r="A401" i="34"/>
  <c r="A405" i="34"/>
  <c r="A409" i="34"/>
  <c r="A413" i="34"/>
  <c r="A417" i="34"/>
  <c r="A421" i="34"/>
  <c r="A425" i="34"/>
  <c r="A429" i="34"/>
  <c r="A267" i="34"/>
  <c r="A271" i="34"/>
  <c r="A275" i="34"/>
  <c r="A279" i="34"/>
  <c r="A283" i="34"/>
  <c r="A287" i="34"/>
  <c r="A291" i="34"/>
  <c r="A295" i="34"/>
  <c r="A305" i="34"/>
  <c r="A309" i="34"/>
  <c r="A299" i="34"/>
  <c r="A853" i="34"/>
  <c r="A811" i="34"/>
  <c r="A823" i="34"/>
  <c r="A835" i="34"/>
  <c r="A851" i="34"/>
  <c r="A776" i="34"/>
  <c r="A862" i="34"/>
  <c r="A816" i="34"/>
  <c r="A824" i="34"/>
  <c r="A828" i="34"/>
  <c r="A832" i="34"/>
  <c r="A836" i="34"/>
  <c r="A840" i="34"/>
  <c r="A844" i="34"/>
  <c r="A848" i="34"/>
  <c r="A430" i="34"/>
  <c r="A434" i="34"/>
  <c r="A540" i="34"/>
  <c r="A777" i="34"/>
  <c r="A781" i="34"/>
  <c r="A785" i="34"/>
  <c r="A789" i="34"/>
  <c r="A793" i="34"/>
  <c r="A797" i="34"/>
  <c r="A801" i="34"/>
  <c r="A805" i="34"/>
  <c r="A386" i="34"/>
  <c r="A390" i="34"/>
  <c r="A394" i="34"/>
  <c r="A398" i="34"/>
  <c r="A402" i="34"/>
  <c r="A406" i="34"/>
  <c r="A410" i="34"/>
  <c r="A414" i="34"/>
  <c r="A418" i="34"/>
  <c r="A422" i="34"/>
  <c r="A426" i="34"/>
  <c r="A550" i="34"/>
  <c r="A268" i="34"/>
  <c r="A272" i="34"/>
  <c r="A276" i="34"/>
  <c r="A280" i="34"/>
  <c r="A284" i="34"/>
  <c r="A288" i="34"/>
  <c r="A292" i="34"/>
  <c r="A296" i="34"/>
  <c r="A306" i="34"/>
  <c r="A310" i="34"/>
  <c r="A92" i="55" l="1"/>
  <c r="B93" i="55"/>
  <c r="B1575" i="34"/>
  <c r="B2763" i="34"/>
  <c r="P2763" i="34" l="1"/>
  <c r="X2763" i="34"/>
  <c r="R2763" i="34"/>
  <c r="V2763" i="34"/>
  <c r="Q2763" i="34"/>
  <c r="AA2763" i="34"/>
  <c r="R1575" i="34"/>
  <c r="V1575" i="34"/>
  <c r="P1575" i="34"/>
  <c r="X1575" i="34"/>
  <c r="Q1575" i="34"/>
  <c r="AA1575" i="34"/>
  <c r="A93" i="55"/>
  <c r="B94" i="55"/>
  <c r="A1575" i="34"/>
  <c r="A2763" i="34"/>
  <c r="B2762" i="34"/>
  <c r="B2761" i="34"/>
  <c r="B83" i="34"/>
  <c r="Q83" i="34" l="1"/>
  <c r="R83" i="34"/>
  <c r="V83" i="34"/>
  <c r="AA83" i="34"/>
  <c r="P83" i="34"/>
  <c r="X83" i="34"/>
  <c r="P2761" i="34"/>
  <c r="X2761" i="34"/>
  <c r="R2761" i="34"/>
  <c r="V2761" i="34"/>
  <c r="Q2761" i="34"/>
  <c r="AA2761" i="34"/>
  <c r="R2762" i="34"/>
  <c r="V2762" i="34"/>
  <c r="P2762" i="34"/>
  <c r="X2762" i="34"/>
  <c r="AA2762" i="34"/>
  <c r="Q2762" i="34"/>
  <c r="A94" i="55"/>
  <c r="B95" i="55"/>
  <c r="A2761" i="34"/>
  <c r="A2762" i="34"/>
  <c r="A83" i="34"/>
  <c r="B3404" i="34"/>
  <c r="B3405" i="34"/>
  <c r="B3406" i="34"/>
  <c r="B3407" i="34"/>
  <c r="B3408" i="34"/>
  <c r="B3409" i="34"/>
  <c r="B3410" i="34"/>
  <c r="B3411" i="34"/>
  <c r="B3412" i="34"/>
  <c r="B3413" i="34"/>
  <c r="B3415" i="34"/>
  <c r="B3416" i="34"/>
  <c r="B3417" i="34"/>
  <c r="B3418" i="34"/>
  <c r="B3419" i="34"/>
  <c r="B3420" i="34"/>
  <c r="B3421" i="34"/>
  <c r="B3423" i="34"/>
  <c r="B3424" i="34"/>
  <c r="B3425" i="34"/>
  <c r="B3426" i="34"/>
  <c r="B2538" i="34"/>
  <c r="B2539" i="34"/>
  <c r="B2540" i="34"/>
  <c r="B2541" i="34"/>
  <c r="B2542" i="34"/>
  <c r="B2552" i="34"/>
  <c r="B2553" i="34"/>
  <c r="B2554" i="34"/>
  <c r="B2555" i="34"/>
  <c r="B2556" i="34"/>
  <c r="B2557" i="34"/>
  <c r="B2558" i="34"/>
  <c r="B2560" i="34"/>
  <c r="B2561" i="34"/>
  <c r="B2562" i="34"/>
  <c r="B2563" i="34"/>
  <c r="B2564" i="34"/>
  <c r="B2565" i="34"/>
  <c r="B2567" i="34"/>
  <c r="B2569" i="34"/>
  <c r="B2570" i="34"/>
  <c r="B2571" i="34"/>
  <c r="B2572" i="34"/>
  <c r="B2573" i="34"/>
  <c r="B2574" i="34"/>
  <c r="B2575" i="34"/>
  <c r="B2576" i="34"/>
  <c r="B2577" i="34"/>
  <c r="B2578" i="34"/>
  <c r="B2584" i="34"/>
  <c r="B2585" i="34"/>
  <c r="B2586" i="34"/>
  <c r="B2587" i="34"/>
  <c r="B2624" i="34"/>
  <c r="B2625" i="34"/>
  <c r="B2626" i="34"/>
  <c r="B2627" i="34"/>
  <c r="B2628" i="34"/>
  <c r="B2629" i="34"/>
  <c r="B2630" i="34"/>
  <c r="B2631" i="34"/>
  <c r="B2632" i="34"/>
  <c r="B2633" i="34"/>
  <c r="B2634" i="34"/>
  <c r="B2635" i="34"/>
  <c r="B2728" i="34"/>
  <c r="B2729" i="34"/>
  <c r="B2730" i="34"/>
  <c r="B2731" i="34"/>
  <c r="B2732" i="34"/>
  <c r="B2733" i="34"/>
  <c r="B2734" i="34"/>
  <c r="B2735" i="34"/>
  <c r="B2764" i="34"/>
  <c r="B2765" i="34"/>
  <c r="B2766" i="34"/>
  <c r="B2767" i="34"/>
  <c r="B2768" i="34"/>
  <c r="B2769" i="34"/>
  <c r="B2770" i="34"/>
  <c r="B2771" i="34"/>
  <c r="B2772" i="34"/>
  <c r="B2773" i="34"/>
  <c r="B2774" i="34"/>
  <c r="B2775" i="34"/>
  <c r="B2776" i="34"/>
  <c r="B2777" i="34"/>
  <c r="B2778" i="34"/>
  <c r="B2779" i="34"/>
  <c r="B2780" i="34"/>
  <c r="B2781" i="34"/>
  <c r="B2782" i="34"/>
  <c r="B2783" i="34"/>
  <c r="B2784" i="34"/>
  <c r="B2785" i="34"/>
  <c r="B2786" i="34"/>
  <c r="B2787" i="34"/>
  <c r="B2788" i="34"/>
  <c r="B2789" i="34"/>
  <c r="B2790" i="34"/>
  <c r="B2791" i="34"/>
  <c r="B2792" i="34"/>
  <c r="B2588" i="34"/>
  <c r="B2547" i="34"/>
  <c r="B2636" i="34"/>
  <c r="B2637" i="34"/>
  <c r="B2638" i="34"/>
  <c r="B2639" i="34"/>
  <c r="B2640" i="34"/>
  <c r="B2641" i="34"/>
  <c r="B2642" i="34"/>
  <c r="B2643" i="34"/>
  <c r="B2644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07" i="34"/>
  <c r="B2706" i="34"/>
  <c r="B2705" i="34"/>
  <c r="B270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46" i="34"/>
  <c r="B2545" i="34"/>
  <c r="B2583" i="34"/>
  <c r="B2582" i="34"/>
  <c r="B2760" i="34"/>
  <c r="B2581" i="34"/>
  <c r="B2580" i="34"/>
  <c r="B2579" i="34"/>
  <c r="B2551" i="34"/>
  <c r="B2550" i="34"/>
  <c r="B2549" i="34"/>
  <c r="B2544" i="34"/>
  <c r="B2543" i="34"/>
  <c r="B2568" i="34"/>
  <c r="B2566" i="34"/>
  <c r="B2559" i="34"/>
  <c r="B2537" i="34"/>
  <c r="B2535" i="34"/>
  <c r="B2536" i="34"/>
  <c r="B2835" i="34"/>
  <c r="B2834" i="34"/>
  <c r="B2833" i="34"/>
  <c r="B2832" i="34"/>
  <c r="B2831" i="34"/>
  <c r="B2830" i="34"/>
  <c r="B2829" i="34"/>
  <c r="B2828" i="34"/>
  <c r="B2827" i="34"/>
  <c r="B2826" i="34"/>
  <c r="B2825" i="34"/>
  <c r="B2824" i="34"/>
  <c r="B2823" i="34"/>
  <c r="B2822" i="34"/>
  <c r="B2821" i="34"/>
  <c r="B2820" i="34"/>
  <c r="B2819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4" i="34"/>
  <c r="B2793" i="34"/>
  <c r="B2727" i="34"/>
  <c r="B3414" i="34"/>
  <c r="B2840" i="34"/>
  <c r="B2839" i="34"/>
  <c r="B2838" i="34"/>
  <c r="B2837" i="34"/>
  <c r="B2836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10" i="34"/>
  <c r="B2709" i="34"/>
  <c r="B2708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3437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13" i="34"/>
  <c r="B2712" i="34"/>
  <c r="B2711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548" i="34"/>
  <c r="B2589" i="34"/>
  <c r="B3436" i="34"/>
  <c r="B3435" i="34"/>
  <c r="B3434" i="34"/>
  <c r="B3433" i="34"/>
  <c r="B3432" i="34"/>
  <c r="B3431" i="34"/>
  <c r="B3430" i="34"/>
  <c r="B3429" i="34"/>
  <c r="B3428" i="34"/>
  <c r="B3427" i="34"/>
  <c r="B3422" i="34"/>
  <c r="B2063" i="34"/>
  <c r="B2071" i="34"/>
  <c r="B2072" i="34"/>
  <c r="B2084" i="34"/>
  <c r="B2085" i="34"/>
  <c r="B2086" i="34"/>
  <c r="B2087" i="34"/>
  <c r="B2088" i="34"/>
  <c r="B2089" i="34"/>
  <c r="B2052" i="34"/>
  <c r="B2053" i="34"/>
  <c r="B2056" i="34"/>
  <c r="B2057" i="34"/>
  <c r="B2058" i="34"/>
  <c r="B2064" i="34"/>
  <c r="B2116" i="34"/>
  <c r="B2117" i="34"/>
  <c r="B2118" i="34"/>
  <c r="B2119" i="34"/>
  <c r="B2120" i="34"/>
  <c r="B2121" i="34"/>
  <c r="B2122" i="34"/>
  <c r="B2123" i="34"/>
  <c r="B2124" i="34"/>
  <c r="B2125" i="34"/>
  <c r="B2126" i="34"/>
  <c r="B2127" i="34"/>
  <c r="B2128" i="34"/>
  <c r="B2130" i="34"/>
  <c r="B2131" i="34"/>
  <c r="B2133" i="34"/>
  <c r="B2134" i="34"/>
  <c r="B2135" i="34"/>
  <c r="B2262" i="34"/>
  <c r="B2263" i="34"/>
  <c r="B2264" i="34"/>
  <c r="B2268" i="34"/>
  <c r="B2269" i="34"/>
  <c r="B2270" i="34"/>
  <c r="B2275" i="34"/>
  <c r="B2276" i="34"/>
  <c r="B2277" i="34"/>
  <c r="B2278" i="34"/>
  <c r="B2279" i="34"/>
  <c r="B2280" i="34"/>
  <c r="B2308" i="34"/>
  <c r="B2309" i="34"/>
  <c r="B2310" i="34"/>
  <c r="B2312" i="34"/>
  <c r="B2313" i="34"/>
  <c r="B2285" i="34"/>
  <c r="B2286" i="34"/>
  <c r="B2287" i="34"/>
  <c r="B2292" i="34"/>
  <c r="B2293" i="34"/>
  <c r="B2294" i="34"/>
  <c r="B2297" i="34"/>
  <c r="B2298" i="34"/>
  <c r="B2299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010" i="34"/>
  <c r="B2465" i="34"/>
  <c r="B2466" i="34"/>
  <c r="B2467" i="34"/>
  <c r="B2468" i="34"/>
  <c r="B2469" i="34"/>
  <c r="B2470" i="34"/>
  <c r="B2471" i="34"/>
  <c r="B2524" i="34"/>
  <c r="B2525" i="34"/>
  <c r="B2526" i="34"/>
  <c r="B2527" i="34"/>
  <c r="B2528" i="34"/>
  <c r="B2065" i="34"/>
  <c r="B2066" i="34"/>
  <c r="B2067" i="34"/>
  <c r="B2073" i="34"/>
  <c r="B2074" i="34"/>
  <c r="B2075" i="34"/>
  <c r="B2076" i="34"/>
  <c r="B2077" i="34"/>
  <c r="B2081" i="34"/>
  <c r="B2082" i="34"/>
  <c r="B2069" i="34"/>
  <c r="B2070" i="34"/>
  <c r="B2044" i="34"/>
  <c r="B2045" i="34"/>
  <c r="B2046" i="34"/>
  <c r="B2047" i="34"/>
  <c r="B2136" i="34"/>
  <c r="B2137" i="34"/>
  <c r="B2141" i="34"/>
  <c r="B2142" i="34"/>
  <c r="B2144" i="34"/>
  <c r="B2145" i="34"/>
  <c r="B2147" i="34"/>
  <c r="B2079" i="34"/>
  <c r="B2080" i="34"/>
  <c r="B2148" i="34"/>
  <c r="B2150" i="34"/>
  <c r="B2151" i="34"/>
  <c r="B2152" i="34"/>
  <c r="B2154" i="34"/>
  <c r="B2155" i="34"/>
  <c r="B2156" i="34"/>
  <c r="B2158" i="34"/>
  <c r="B2346" i="34"/>
  <c r="B2347" i="34"/>
  <c r="B2360" i="34"/>
  <c r="B2362" i="34"/>
  <c r="B2341" i="34"/>
  <c r="B2342" i="34"/>
  <c r="B2339" i="34"/>
  <c r="B2340" i="34"/>
  <c r="B2337" i="34"/>
  <c r="B2338" i="34"/>
  <c r="B2328" i="34"/>
  <c r="B2329" i="34"/>
  <c r="B2349" i="34"/>
  <c r="B2350" i="34"/>
  <c r="B2365" i="34"/>
  <c r="B2366" i="34"/>
  <c r="B2334" i="34"/>
  <c r="B2336" i="34"/>
  <c r="B2206" i="34"/>
  <c r="B2207" i="34"/>
  <c r="B2219" i="34"/>
  <c r="B2220" i="34"/>
  <c r="B2209" i="34"/>
  <c r="B2210" i="34"/>
  <c r="B2211" i="34"/>
  <c r="B2213" i="34"/>
  <c r="B2412" i="34"/>
  <c r="B2413" i="34"/>
  <c r="B2414" i="34"/>
  <c r="B2415" i="34"/>
  <c r="B2416" i="34"/>
  <c r="B2417" i="34"/>
  <c r="B2418" i="34"/>
  <c r="B2419" i="34"/>
  <c r="B2420" i="34"/>
  <c r="B2421" i="34"/>
  <c r="B2422" i="34"/>
  <c r="B2062" i="34"/>
  <c r="B2311" i="34"/>
  <c r="B2139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2" i="34" l="1"/>
  <c r="R2062" i="34"/>
  <c r="V2062" i="34"/>
  <c r="AA2062" i="34"/>
  <c r="P2062" i="34"/>
  <c r="X2062" i="34"/>
  <c r="P2419" i="34"/>
  <c r="X2419" i="34"/>
  <c r="R2419" i="34"/>
  <c r="V2419" i="34"/>
  <c r="AA2419" i="34"/>
  <c r="Q2419" i="34"/>
  <c r="P2415" i="34"/>
  <c r="X2415" i="34"/>
  <c r="R2415" i="34"/>
  <c r="V2415" i="34"/>
  <c r="AA2415" i="34"/>
  <c r="Q2415" i="34"/>
  <c r="AA2213" i="34"/>
  <c r="P2213" i="34"/>
  <c r="X2213" i="34"/>
  <c r="Q2213" i="34"/>
  <c r="R2213" i="34"/>
  <c r="V2213" i="34"/>
  <c r="Q2220" i="34"/>
  <c r="R2220" i="34"/>
  <c r="V2220" i="34"/>
  <c r="AA2220" i="34"/>
  <c r="P2220" i="34"/>
  <c r="X2220" i="34"/>
  <c r="Q2336" i="34"/>
  <c r="R2336" i="34"/>
  <c r="V2336" i="34"/>
  <c r="AA2336" i="34"/>
  <c r="P2336" i="34"/>
  <c r="X2336" i="34"/>
  <c r="Q2350" i="34"/>
  <c r="R2350" i="34"/>
  <c r="V2350" i="34"/>
  <c r="AA2350" i="34"/>
  <c r="P2350" i="34"/>
  <c r="X2350" i="34"/>
  <c r="Q2338" i="34"/>
  <c r="R2338" i="34"/>
  <c r="V2338" i="34"/>
  <c r="AA2338" i="34"/>
  <c r="P2338" i="34"/>
  <c r="X2338" i="34"/>
  <c r="Q2342" i="34"/>
  <c r="R2342" i="34"/>
  <c r="V2342" i="34"/>
  <c r="AA2342" i="34"/>
  <c r="P2342" i="34"/>
  <c r="X2342" i="34"/>
  <c r="AA2347" i="34"/>
  <c r="P2347" i="34"/>
  <c r="X2347" i="34"/>
  <c r="Q2347" i="34"/>
  <c r="R2347" i="34"/>
  <c r="V2347" i="34"/>
  <c r="AA2155" i="34"/>
  <c r="P2155" i="34"/>
  <c r="X2155" i="34"/>
  <c r="Q2155" i="34"/>
  <c r="R2155" i="34"/>
  <c r="V2155" i="34"/>
  <c r="Q2150" i="34"/>
  <c r="R2150" i="34"/>
  <c r="V2150" i="34"/>
  <c r="AA2150" i="34"/>
  <c r="P2150" i="34"/>
  <c r="X2150" i="34"/>
  <c r="AA2147" i="34"/>
  <c r="P2147" i="34"/>
  <c r="X2147" i="34"/>
  <c r="Q2147" i="34"/>
  <c r="R2147" i="34"/>
  <c r="V2147" i="34"/>
  <c r="AA2141" i="34"/>
  <c r="P2141" i="34"/>
  <c r="X2141" i="34"/>
  <c r="Q2141" i="34"/>
  <c r="R2141" i="34"/>
  <c r="V2141" i="34"/>
  <c r="Q2046" i="34"/>
  <c r="R2046" i="34"/>
  <c r="V2046" i="34"/>
  <c r="AA2046" i="34"/>
  <c r="P2046" i="34"/>
  <c r="X2046" i="34"/>
  <c r="AA2069" i="34"/>
  <c r="P2069" i="34"/>
  <c r="X2069" i="34"/>
  <c r="Q2069" i="34"/>
  <c r="R2069" i="34"/>
  <c r="V2069" i="34"/>
  <c r="Q2076" i="34"/>
  <c r="R2076" i="34"/>
  <c r="V2076" i="34"/>
  <c r="AA2076" i="34"/>
  <c r="P2076" i="34"/>
  <c r="X2076" i="34"/>
  <c r="AA2067" i="34"/>
  <c r="P2067" i="34"/>
  <c r="X2067" i="34"/>
  <c r="Q2067" i="34"/>
  <c r="R2067" i="34"/>
  <c r="V2067" i="34"/>
  <c r="P2527" i="34"/>
  <c r="X2527" i="34"/>
  <c r="Q2527" i="34"/>
  <c r="R2527" i="34"/>
  <c r="V2527" i="34"/>
  <c r="AA2527" i="34"/>
  <c r="P2471" i="34"/>
  <c r="X2471" i="34"/>
  <c r="Q2471" i="34"/>
  <c r="R2471" i="34"/>
  <c r="V2471" i="34"/>
  <c r="AA2471" i="34"/>
  <c r="P2467" i="34"/>
  <c r="X2467" i="34"/>
  <c r="Q2467" i="34"/>
  <c r="R2467" i="34"/>
  <c r="V2467" i="34"/>
  <c r="AA2467" i="34"/>
  <c r="P2411" i="34"/>
  <c r="X2411" i="34"/>
  <c r="R2411" i="34"/>
  <c r="V2411" i="34"/>
  <c r="AA2411" i="34"/>
  <c r="Q2411" i="34"/>
  <c r="P2407" i="34"/>
  <c r="X2407" i="34"/>
  <c r="R2407" i="34"/>
  <c r="V2407" i="34"/>
  <c r="AA2407" i="34"/>
  <c r="Q2407" i="34"/>
  <c r="P2403" i="34"/>
  <c r="X2403" i="34"/>
  <c r="R2403" i="34"/>
  <c r="V2403" i="34"/>
  <c r="AA2403" i="34"/>
  <c r="Q2403" i="34"/>
  <c r="P2399" i="34"/>
  <c r="X2399" i="34"/>
  <c r="R2399" i="34"/>
  <c r="V2399" i="34"/>
  <c r="AA2399" i="34"/>
  <c r="Q2399" i="34"/>
  <c r="P2395" i="34"/>
  <c r="X2395" i="34"/>
  <c r="R2395" i="34"/>
  <c r="V2395" i="34"/>
  <c r="AA2395" i="34"/>
  <c r="Q2395" i="34"/>
  <c r="P2391" i="34"/>
  <c r="X2391" i="34"/>
  <c r="R2391" i="34"/>
  <c r="V2391" i="34"/>
  <c r="AA2391" i="34"/>
  <c r="Q2391" i="34"/>
  <c r="P2387" i="34"/>
  <c r="X2387" i="34"/>
  <c r="R2387" i="34"/>
  <c r="V2387" i="34"/>
  <c r="AA2387" i="34"/>
  <c r="Q2387" i="34"/>
  <c r="AA2383" i="34"/>
  <c r="P2383" i="34"/>
  <c r="X2383" i="34"/>
  <c r="R2383" i="34"/>
  <c r="V2383" i="34"/>
  <c r="Q2383" i="34"/>
  <c r="AA2297" i="34"/>
  <c r="P2297" i="34"/>
  <c r="X2297" i="34"/>
  <c r="Q2297" i="34"/>
  <c r="R2297" i="34"/>
  <c r="V2297" i="34"/>
  <c r="AA2287" i="34"/>
  <c r="P2287" i="34"/>
  <c r="X2287" i="34"/>
  <c r="Q2287" i="34"/>
  <c r="R2287" i="34"/>
  <c r="V2287" i="34"/>
  <c r="Q2312" i="34"/>
  <c r="R2312" i="34"/>
  <c r="V2312" i="34"/>
  <c r="AA2312" i="34"/>
  <c r="P2312" i="34"/>
  <c r="X2312" i="34"/>
  <c r="Q2280" i="34"/>
  <c r="R2280" i="34"/>
  <c r="V2280" i="34"/>
  <c r="AA2280" i="34"/>
  <c r="P2280" i="34"/>
  <c r="X2280" i="34"/>
  <c r="Q2276" i="34"/>
  <c r="R2276" i="34"/>
  <c r="V2276" i="34"/>
  <c r="AA2276" i="34"/>
  <c r="P2276" i="34"/>
  <c r="X2276" i="34"/>
  <c r="Q2268" i="34"/>
  <c r="R2268" i="34"/>
  <c r="V2268" i="34"/>
  <c r="AA2268" i="34"/>
  <c r="P2268" i="34"/>
  <c r="X2268" i="34"/>
  <c r="AA2135" i="34"/>
  <c r="P2135" i="34"/>
  <c r="X2135" i="34"/>
  <c r="Q2135" i="34"/>
  <c r="R2135" i="34"/>
  <c r="V2135" i="34"/>
  <c r="Q2130" i="34"/>
  <c r="R2130" i="34"/>
  <c r="V2130" i="34"/>
  <c r="AA2130" i="34"/>
  <c r="P2130" i="34"/>
  <c r="X2130" i="34"/>
  <c r="AA2125" i="34"/>
  <c r="P2125" i="34"/>
  <c r="X2125" i="34"/>
  <c r="Q2125" i="34"/>
  <c r="R2125" i="34"/>
  <c r="V2125" i="34"/>
  <c r="AA2121" i="34"/>
  <c r="P2121" i="34"/>
  <c r="X2121" i="34"/>
  <c r="Q2121" i="34"/>
  <c r="R2121" i="34"/>
  <c r="V2121" i="34"/>
  <c r="AA2117" i="34"/>
  <c r="P2117" i="34"/>
  <c r="X2117" i="34"/>
  <c r="Q2117" i="34"/>
  <c r="R2117" i="34"/>
  <c r="V2117" i="34"/>
  <c r="AA2057" i="34"/>
  <c r="P2057" i="34"/>
  <c r="X2057" i="34"/>
  <c r="Q2057" i="34"/>
  <c r="R2057" i="34"/>
  <c r="V2057" i="34"/>
  <c r="AA2089" i="34"/>
  <c r="P2089" i="34"/>
  <c r="X2089" i="34"/>
  <c r="Q2089" i="34"/>
  <c r="R2089" i="34"/>
  <c r="V2089" i="34"/>
  <c r="AA2085" i="34"/>
  <c r="P2085" i="34"/>
  <c r="X2085" i="34"/>
  <c r="Q2085" i="34"/>
  <c r="R2085" i="34"/>
  <c r="V2085" i="34"/>
  <c r="AA2063" i="34"/>
  <c r="P2063" i="34"/>
  <c r="X2063" i="34"/>
  <c r="Q2063" i="34"/>
  <c r="R2063" i="34"/>
  <c r="V2063" i="34"/>
  <c r="R3429" i="34"/>
  <c r="V3429" i="34"/>
  <c r="P3429" i="34"/>
  <c r="X3429" i="34"/>
  <c r="AA3429" i="34"/>
  <c r="Q3429" i="34"/>
  <c r="P3433" i="34"/>
  <c r="X3433" i="34"/>
  <c r="Q3433" i="34"/>
  <c r="R3433" i="34"/>
  <c r="V3433" i="34"/>
  <c r="AA3433" i="34"/>
  <c r="P2589" i="34"/>
  <c r="X2589" i="34"/>
  <c r="Q2589" i="34"/>
  <c r="R2589" i="34"/>
  <c r="V2589" i="34"/>
  <c r="AA2589" i="34"/>
  <c r="R2672" i="34"/>
  <c r="V2672" i="34"/>
  <c r="AA2672" i="34"/>
  <c r="P2672" i="34"/>
  <c r="X2672" i="34"/>
  <c r="Q2672" i="34"/>
  <c r="R2676" i="34"/>
  <c r="V2676" i="34"/>
  <c r="AA2676" i="34"/>
  <c r="P2676" i="34"/>
  <c r="X2676" i="34"/>
  <c r="Q2676" i="34"/>
  <c r="R2680" i="34"/>
  <c r="V2680" i="34"/>
  <c r="AA2680" i="34"/>
  <c r="P2680" i="34"/>
  <c r="X2680" i="34"/>
  <c r="Q2680" i="34"/>
  <c r="R2684" i="34"/>
  <c r="V2684" i="34"/>
  <c r="AA2684" i="34"/>
  <c r="P2684" i="34"/>
  <c r="X2684" i="34"/>
  <c r="Q2684" i="34"/>
  <c r="R2688" i="34"/>
  <c r="V2688" i="34"/>
  <c r="AA2688" i="34"/>
  <c r="P2688" i="34"/>
  <c r="X2688" i="34"/>
  <c r="Q2688" i="34"/>
  <c r="R2692" i="34"/>
  <c r="V2692" i="34"/>
  <c r="AA2692" i="34"/>
  <c r="P2692" i="34"/>
  <c r="X2692" i="34"/>
  <c r="Q2692" i="34"/>
  <c r="R2696" i="34"/>
  <c r="V2696" i="34"/>
  <c r="AA2696" i="34"/>
  <c r="P2696" i="34"/>
  <c r="X2696" i="34"/>
  <c r="Q2696" i="34"/>
  <c r="R2700" i="34"/>
  <c r="V2700" i="34"/>
  <c r="AA2700" i="34"/>
  <c r="P2700" i="34"/>
  <c r="X2700" i="34"/>
  <c r="Q2700" i="34"/>
  <c r="P2711" i="34"/>
  <c r="X2711" i="34"/>
  <c r="Q2711" i="34"/>
  <c r="R2711" i="34"/>
  <c r="V2711" i="34"/>
  <c r="AA2711" i="34"/>
  <c r="P2749" i="34"/>
  <c r="X2749" i="34"/>
  <c r="Q2749" i="34"/>
  <c r="R2749" i="34"/>
  <c r="V2749" i="34"/>
  <c r="AA2749" i="34"/>
  <c r="P2753" i="34"/>
  <c r="X2753" i="34"/>
  <c r="R2753" i="34"/>
  <c r="V2753" i="34"/>
  <c r="AA2753" i="34"/>
  <c r="Q2753" i="34"/>
  <c r="P2757" i="34"/>
  <c r="X2757" i="34"/>
  <c r="R2757" i="34"/>
  <c r="V2757" i="34"/>
  <c r="Q2757" i="34"/>
  <c r="AA2757" i="34"/>
  <c r="P2645" i="34"/>
  <c r="X2645" i="34"/>
  <c r="Q2645" i="34"/>
  <c r="R2645" i="34"/>
  <c r="V2645" i="34"/>
  <c r="AA2645" i="34"/>
  <c r="P2649" i="34"/>
  <c r="X2649" i="34"/>
  <c r="Q2649" i="34"/>
  <c r="R2649" i="34"/>
  <c r="V2649" i="34"/>
  <c r="AA2649" i="34"/>
  <c r="P2653" i="34"/>
  <c r="X2653" i="34"/>
  <c r="Q2653" i="34"/>
  <c r="R2653" i="34"/>
  <c r="V2653" i="34"/>
  <c r="AA2653" i="34"/>
  <c r="P2657" i="34"/>
  <c r="X2657" i="34"/>
  <c r="Q2657" i="34"/>
  <c r="R2657" i="34"/>
  <c r="V2657" i="34"/>
  <c r="AA2657" i="34"/>
  <c r="P2661" i="34"/>
  <c r="X2661" i="34"/>
  <c r="Q2661" i="34"/>
  <c r="R2661" i="34"/>
  <c r="V2661" i="34"/>
  <c r="AA2661" i="34"/>
  <c r="P2665" i="34"/>
  <c r="X2665" i="34"/>
  <c r="Q2665" i="34"/>
  <c r="R2665" i="34"/>
  <c r="V2665" i="34"/>
  <c r="AA2665" i="34"/>
  <c r="P2669" i="34"/>
  <c r="X2669" i="34"/>
  <c r="Q2669" i="34"/>
  <c r="R2669" i="34"/>
  <c r="V2669" i="34"/>
  <c r="AA2669" i="34"/>
  <c r="R2736" i="34"/>
  <c r="V2736" i="34"/>
  <c r="AA2736" i="34"/>
  <c r="P2736" i="34"/>
  <c r="X2736" i="34"/>
  <c r="Q2736" i="34"/>
  <c r="R2740" i="34"/>
  <c r="V2740" i="34"/>
  <c r="AA2740" i="34"/>
  <c r="P2740" i="34"/>
  <c r="X2740" i="34"/>
  <c r="Q2740" i="34"/>
  <c r="R2744" i="34"/>
  <c r="V2744" i="34"/>
  <c r="AA2744" i="34"/>
  <c r="P2744" i="34"/>
  <c r="X2744" i="34"/>
  <c r="Q2744" i="34"/>
  <c r="AA2836" i="34"/>
  <c r="P2836" i="34"/>
  <c r="X2836" i="34"/>
  <c r="Q2836" i="34"/>
  <c r="R2836" i="34"/>
  <c r="V2836" i="34"/>
  <c r="AA2840" i="34"/>
  <c r="P2840" i="34"/>
  <c r="X2840" i="34"/>
  <c r="Q2840" i="34"/>
  <c r="R2840" i="34"/>
  <c r="V2840" i="34"/>
  <c r="AA2794" i="34"/>
  <c r="P2794" i="34"/>
  <c r="X2794" i="34"/>
  <c r="Q2794" i="34"/>
  <c r="R2794" i="34"/>
  <c r="V2794" i="34"/>
  <c r="Q2799" i="34"/>
  <c r="R2799" i="34"/>
  <c r="V2799" i="34"/>
  <c r="AA2799" i="34"/>
  <c r="P2799" i="34"/>
  <c r="X2799" i="34"/>
  <c r="Q2803" i="34"/>
  <c r="R2803" i="34"/>
  <c r="V2803" i="34"/>
  <c r="AA2803" i="34"/>
  <c r="P2803" i="34"/>
  <c r="X2803" i="34"/>
  <c r="Q2807" i="34"/>
  <c r="R2807" i="34"/>
  <c r="V2807" i="34"/>
  <c r="AA2807" i="34"/>
  <c r="P2807" i="34"/>
  <c r="X2807" i="34"/>
  <c r="Q2811" i="34"/>
  <c r="R2811" i="34"/>
  <c r="V2811" i="34"/>
  <c r="AA2811" i="34"/>
  <c r="P2811" i="34"/>
  <c r="X2811" i="34"/>
  <c r="Q2815" i="34"/>
  <c r="R2815" i="34"/>
  <c r="V2815" i="34"/>
  <c r="AA2815" i="34"/>
  <c r="P2815" i="34"/>
  <c r="X2815" i="34"/>
  <c r="Q2819" i="34"/>
  <c r="R2819" i="34"/>
  <c r="V2819" i="34"/>
  <c r="AA2819" i="34"/>
  <c r="P2819" i="34"/>
  <c r="X2819" i="34"/>
  <c r="Q2823" i="34"/>
  <c r="R2823" i="34"/>
  <c r="V2823" i="34"/>
  <c r="AA2823" i="34"/>
  <c r="P2823" i="34"/>
  <c r="X2823" i="34"/>
  <c r="Q2827" i="34"/>
  <c r="R2827" i="34"/>
  <c r="V2827" i="34"/>
  <c r="AA2827" i="34"/>
  <c r="P2827" i="34"/>
  <c r="X2827" i="34"/>
  <c r="Q2831" i="34"/>
  <c r="R2831" i="34"/>
  <c r="V2831" i="34"/>
  <c r="AA2831" i="34"/>
  <c r="P2831" i="34"/>
  <c r="X2831" i="34"/>
  <c r="Q2835" i="34"/>
  <c r="R2835" i="34"/>
  <c r="V2835" i="34"/>
  <c r="AA2835" i="34"/>
  <c r="P2835" i="34"/>
  <c r="X2835" i="34"/>
  <c r="P2559" i="34"/>
  <c r="X2559" i="34"/>
  <c r="Q2559" i="34"/>
  <c r="R2559" i="34"/>
  <c r="V2559" i="34"/>
  <c r="AA2559" i="34"/>
  <c r="R2544" i="34"/>
  <c r="V2544" i="34"/>
  <c r="AA2544" i="34"/>
  <c r="P2544" i="34"/>
  <c r="X2544" i="34"/>
  <c r="Q2544" i="34"/>
  <c r="P2579" i="34"/>
  <c r="X2579" i="34"/>
  <c r="Q2579" i="34"/>
  <c r="R2579" i="34"/>
  <c r="V2579" i="34"/>
  <c r="AA2579" i="34"/>
  <c r="R2582" i="34"/>
  <c r="V2582" i="34"/>
  <c r="AA2582" i="34"/>
  <c r="P2582" i="34"/>
  <c r="X2582" i="34"/>
  <c r="Q2582" i="34"/>
  <c r="R2590" i="34"/>
  <c r="V2590" i="34"/>
  <c r="AA2590" i="34"/>
  <c r="P2590" i="34"/>
  <c r="X2590" i="34"/>
  <c r="Q2590" i="34"/>
  <c r="R2594" i="34"/>
  <c r="V2594" i="34"/>
  <c r="AA2594" i="34"/>
  <c r="P2594" i="34"/>
  <c r="X2594" i="34"/>
  <c r="Q2594" i="34"/>
  <c r="R2598" i="34"/>
  <c r="V2598" i="34"/>
  <c r="AA2598" i="34"/>
  <c r="P2598" i="34"/>
  <c r="X2598" i="34"/>
  <c r="Q2598" i="34"/>
  <c r="R2602" i="34"/>
  <c r="V2602" i="34"/>
  <c r="AA2602" i="34"/>
  <c r="P2602" i="34"/>
  <c r="X2602" i="34"/>
  <c r="Q2602" i="34"/>
  <c r="R2606" i="34"/>
  <c r="V2606" i="34"/>
  <c r="AA2606" i="34"/>
  <c r="P2606" i="34"/>
  <c r="X2606" i="34"/>
  <c r="Q2606" i="34"/>
  <c r="R2610" i="34"/>
  <c r="V2610" i="34"/>
  <c r="AA2610" i="34"/>
  <c r="P2610" i="34"/>
  <c r="X2610" i="34"/>
  <c r="Q2610" i="34"/>
  <c r="R2614" i="34"/>
  <c r="V2614" i="34"/>
  <c r="AA2614" i="34"/>
  <c r="P2614" i="34"/>
  <c r="X2614" i="34"/>
  <c r="Q2614" i="34"/>
  <c r="R2618" i="34"/>
  <c r="V2618" i="34"/>
  <c r="AA2618" i="34"/>
  <c r="P2618" i="34"/>
  <c r="X2618" i="34"/>
  <c r="Q2618" i="34"/>
  <c r="R2622" i="34"/>
  <c r="V2622" i="34"/>
  <c r="AA2622" i="34"/>
  <c r="P2622" i="34"/>
  <c r="X2622" i="34"/>
  <c r="Q2622" i="34"/>
  <c r="R2706" i="34"/>
  <c r="V2706" i="34"/>
  <c r="AA2706" i="34"/>
  <c r="P2706" i="34"/>
  <c r="X2706" i="34"/>
  <c r="Q2706" i="34"/>
  <c r="R2716" i="34"/>
  <c r="V2716" i="34"/>
  <c r="AA2716" i="34"/>
  <c r="P2716" i="34"/>
  <c r="X2716" i="34"/>
  <c r="Q2716" i="34"/>
  <c r="R2720" i="34"/>
  <c r="V2720" i="34"/>
  <c r="AA2720" i="34"/>
  <c r="P2720" i="34"/>
  <c r="X2720" i="34"/>
  <c r="Q2720" i="34"/>
  <c r="R2724" i="34"/>
  <c r="V2724" i="34"/>
  <c r="AA2724" i="34"/>
  <c r="P2724" i="34"/>
  <c r="X2724" i="34"/>
  <c r="Q2724" i="34"/>
  <c r="P2643" i="34"/>
  <c r="X2643" i="34"/>
  <c r="Q2643" i="34"/>
  <c r="R2643" i="34"/>
  <c r="V2643" i="34"/>
  <c r="AA2643" i="34"/>
  <c r="P2639" i="34"/>
  <c r="X2639" i="34"/>
  <c r="Q2639" i="34"/>
  <c r="R2639" i="34"/>
  <c r="V2639" i="34"/>
  <c r="AA2639" i="34"/>
  <c r="P2547" i="34"/>
  <c r="X2547" i="34"/>
  <c r="Q2547" i="34"/>
  <c r="R2547" i="34"/>
  <c r="V2547" i="34"/>
  <c r="AA2547" i="34"/>
  <c r="AA2790" i="34"/>
  <c r="P2790" i="34"/>
  <c r="X2790" i="34"/>
  <c r="Q2790" i="34"/>
  <c r="R2790" i="34"/>
  <c r="V2790" i="34"/>
  <c r="AA2786" i="34"/>
  <c r="P2786" i="34"/>
  <c r="X2786" i="34"/>
  <c r="Q2786" i="34"/>
  <c r="R2786" i="34"/>
  <c r="V2786" i="34"/>
  <c r="AA2782" i="34"/>
  <c r="P2782" i="34"/>
  <c r="X2782" i="34"/>
  <c r="Q2782" i="34"/>
  <c r="R2782" i="34"/>
  <c r="V2782" i="34"/>
  <c r="AA2778" i="34"/>
  <c r="P2778" i="34"/>
  <c r="X2778" i="34"/>
  <c r="Q2778" i="34"/>
  <c r="R2778" i="34"/>
  <c r="V2778" i="34"/>
  <c r="AA2774" i="34"/>
  <c r="P2774" i="34"/>
  <c r="X2774" i="34"/>
  <c r="Q2774" i="34"/>
  <c r="R2774" i="34"/>
  <c r="V2774" i="34"/>
  <c r="AA2770" i="34"/>
  <c r="P2770" i="34"/>
  <c r="X2770" i="34"/>
  <c r="Q2770" i="34"/>
  <c r="R2770" i="34"/>
  <c r="V2770" i="34"/>
  <c r="P2766" i="34"/>
  <c r="AA2766" i="34"/>
  <c r="X2766" i="34"/>
  <c r="Q2766" i="34"/>
  <c r="R2766" i="34"/>
  <c r="V2766" i="34"/>
  <c r="R2734" i="34"/>
  <c r="V2734" i="34"/>
  <c r="AA2734" i="34"/>
  <c r="P2734" i="34"/>
  <c r="X2734" i="34"/>
  <c r="Q2734" i="34"/>
  <c r="R2730" i="34"/>
  <c r="V2730" i="34"/>
  <c r="AA2730" i="34"/>
  <c r="P2730" i="34"/>
  <c r="X2730" i="34"/>
  <c r="Q2730" i="34"/>
  <c r="R2634" i="34"/>
  <c r="V2634" i="34"/>
  <c r="AA2634" i="34"/>
  <c r="P2634" i="34"/>
  <c r="X2634" i="34"/>
  <c r="Q2634" i="34"/>
  <c r="R2630" i="34"/>
  <c r="V2630" i="34"/>
  <c r="AA2630" i="34"/>
  <c r="P2630" i="34"/>
  <c r="X2630" i="34"/>
  <c r="Q2630" i="34"/>
  <c r="R2626" i="34"/>
  <c r="V2626" i="34"/>
  <c r="AA2626" i="34"/>
  <c r="P2626" i="34"/>
  <c r="X2626" i="34"/>
  <c r="Q2626" i="34"/>
  <c r="R2586" i="34"/>
  <c r="V2586" i="34"/>
  <c r="AA2586" i="34"/>
  <c r="P2586" i="34"/>
  <c r="X2586" i="34"/>
  <c r="Q2586" i="34"/>
  <c r="P2577" i="34"/>
  <c r="X2577" i="34"/>
  <c r="Q2577" i="34"/>
  <c r="R2577" i="34"/>
  <c r="V2577" i="34"/>
  <c r="AA2577" i="34"/>
  <c r="P2573" i="34"/>
  <c r="X2573" i="34"/>
  <c r="Q2573" i="34"/>
  <c r="R2573" i="34"/>
  <c r="V2573" i="34"/>
  <c r="AA2573" i="34"/>
  <c r="P2569" i="34"/>
  <c r="X2569" i="34"/>
  <c r="Q2569" i="34"/>
  <c r="R2569" i="34"/>
  <c r="V2569" i="34"/>
  <c r="AA2569" i="34"/>
  <c r="P2563" i="34"/>
  <c r="X2563" i="34"/>
  <c r="Q2563" i="34"/>
  <c r="R2563" i="34"/>
  <c r="V2563" i="34"/>
  <c r="AA2563" i="34"/>
  <c r="R2558" i="34"/>
  <c r="V2558" i="34"/>
  <c r="AA2558" i="34"/>
  <c r="P2558" i="34"/>
  <c r="X2558" i="34"/>
  <c r="Q2558" i="34"/>
  <c r="R2554" i="34"/>
  <c r="V2554" i="34"/>
  <c r="AA2554" i="34"/>
  <c r="P2554" i="34"/>
  <c r="X2554" i="34"/>
  <c r="Q2554" i="34"/>
  <c r="P2541" i="34"/>
  <c r="X2541" i="34"/>
  <c r="Q2541" i="34"/>
  <c r="R2541" i="34"/>
  <c r="V2541" i="34"/>
  <c r="AA2541" i="34"/>
  <c r="P3426" i="34"/>
  <c r="X3426" i="34"/>
  <c r="R3426" i="34"/>
  <c r="V3426" i="34"/>
  <c r="Q3426" i="34"/>
  <c r="AA3426" i="34"/>
  <c r="R3421" i="34"/>
  <c r="V3421" i="34"/>
  <c r="P3421" i="34"/>
  <c r="X3421" i="34"/>
  <c r="AA3421" i="34"/>
  <c r="Q3421" i="34"/>
  <c r="R3417" i="34"/>
  <c r="V3417" i="34"/>
  <c r="P3417" i="34"/>
  <c r="X3417" i="34"/>
  <c r="AA3417" i="34"/>
  <c r="Q3417" i="34"/>
  <c r="P3412" i="34"/>
  <c r="X3412" i="34"/>
  <c r="R3412" i="34"/>
  <c r="V3412" i="34"/>
  <c r="Q3412" i="34"/>
  <c r="AA3412" i="34"/>
  <c r="P3408" i="34"/>
  <c r="X3408" i="34"/>
  <c r="R3408" i="34"/>
  <c r="V3408" i="34"/>
  <c r="Q3408" i="34"/>
  <c r="AA3408" i="34"/>
  <c r="P3404" i="34"/>
  <c r="X3404" i="34"/>
  <c r="R3404" i="34"/>
  <c r="V3404" i="34"/>
  <c r="Q3404" i="34"/>
  <c r="AA3404" i="34"/>
  <c r="R2422" i="34"/>
  <c r="V2422" i="34"/>
  <c r="P2422" i="34"/>
  <c r="X2422" i="34"/>
  <c r="AA2422" i="34"/>
  <c r="Q2422" i="34"/>
  <c r="R2418" i="34"/>
  <c r="V2418" i="34"/>
  <c r="P2418" i="34"/>
  <c r="X2418" i="34"/>
  <c r="AA2418" i="34"/>
  <c r="Q2418" i="34"/>
  <c r="R2414" i="34"/>
  <c r="V2414" i="34"/>
  <c r="P2414" i="34"/>
  <c r="X2414" i="34"/>
  <c r="AA2414" i="34"/>
  <c r="Q2414" i="34"/>
  <c r="AA2211" i="34"/>
  <c r="P2211" i="34"/>
  <c r="X2211" i="34"/>
  <c r="Q2211" i="34"/>
  <c r="R2211" i="34"/>
  <c r="V2211" i="34"/>
  <c r="AA2219" i="34"/>
  <c r="P2219" i="34"/>
  <c r="X2219" i="34"/>
  <c r="Q2219" i="34"/>
  <c r="R2219" i="34"/>
  <c r="V2219" i="34"/>
  <c r="Q2334" i="34"/>
  <c r="R2334" i="34"/>
  <c r="V2334" i="34"/>
  <c r="AA2334" i="34"/>
  <c r="P2334" i="34"/>
  <c r="X2334" i="34"/>
  <c r="AA2349" i="34"/>
  <c r="P2349" i="34"/>
  <c r="X2349" i="34"/>
  <c r="Q2349" i="34"/>
  <c r="R2349" i="34"/>
  <c r="V2349" i="34"/>
  <c r="AA2337" i="34"/>
  <c r="P2337" i="34"/>
  <c r="X2337" i="34"/>
  <c r="Q2337" i="34"/>
  <c r="R2337" i="34"/>
  <c r="V2337" i="34"/>
  <c r="AA2341" i="34"/>
  <c r="P2341" i="34"/>
  <c r="X2341" i="34"/>
  <c r="Q2341" i="34"/>
  <c r="R2341" i="34"/>
  <c r="V2341" i="34"/>
  <c r="Q2346" i="34"/>
  <c r="R2346" i="34"/>
  <c r="V2346" i="34"/>
  <c r="AA2346" i="34"/>
  <c r="P2346" i="34"/>
  <c r="X2346" i="34"/>
  <c r="Q2154" i="34"/>
  <c r="R2154" i="34"/>
  <c r="V2154" i="34"/>
  <c r="AA2154" i="34"/>
  <c r="P2154" i="34"/>
  <c r="X2154" i="34"/>
  <c r="Q2148" i="34"/>
  <c r="R2148" i="34"/>
  <c r="V2148" i="34"/>
  <c r="AA2148" i="34"/>
  <c r="P2148" i="34"/>
  <c r="X2148" i="34"/>
  <c r="AA2145" i="34"/>
  <c r="P2145" i="34"/>
  <c r="X2145" i="34"/>
  <c r="Q2145" i="34"/>
  <c r="R2145" i="34"/>
  <c r="V2145" i="34"/>
  <c r="AA2137" i="34"/>
  <c r="P2137" i="34"/>
  <c r="X2137" i="34"/>
  <c r="Q2137" i="34"/>
  <c r="R2137" i="34"/>
  <c r="V2137" i="34"/>
  <c r="AA2045" i="34"/>
  <c r="P2045" i="34"/>
  <c r="X2045" i="34"/>
  <c r="Q2045" i="34"/>
  <c r="R2045" i="34"/>
  <c r="V2045" i="34"/>
  <c r="Q2082" i="34"/>
  <c r="R2082" i="34"/>
  <c r="V2082" i="34"/>
  <c r="AA2082" i="34"/>
  <c r="P2082" i="34"/>
  <c r="X2082" i="34"/>
  <c r="AA2075" i="34"/>
  <c r="P2075" i="34"/>
  <c r="X2075" i="34"/>
  <c r="Q2075" i="34"/>
  <c r="R2075" i="34"/>
  <c r="V2075" i="34"/>
  <c r="Q2066" i="34"/>
  <c r="R2066" i="34"/>
  <c r="V2066" i="34"/>
  <c r="AA2066" i="34"/>
  <c r="P2066" i="34"/>
  <c r="X2066" i="34"/>
  <c r="R2526" i="34"/>
  <c r="V2526" i="34"/>
  <c r="AA2526" i="34"/>
  <c r="P2526" i="34"/>
  <c r="X2526" i="34"/>
  <c r="Q2526" i="34"/>
  <c r="R2470" i="34"/>
  <c r="V2470" i="34"/>
  <c r="AA2470" i="34"/>
  <c r="P2470" i="34"/>
  <c r="X2470" i="34"/>
  <c r="Q2470" i="34"/>
  <c r="R2466" i="34"/>
  <c r="V2466" i="34"/>
  <c r="AA2466" i="34"/>
  <c r="P2466" i="34"/>
  <c r="X2466" i="34"/>
  <c r="Q2466" i="34"/>
  <c r="R2410" i="34"/>
  <c r="V2410" i="34"/>
  <c r="P2410" i="34"/>
  <c r="X2410" i="34"/>
  <c r="AA2410" i="34"/>
  <c r="Q2410" i="34"/>
  <c r="R2406" i="34"/>
  <c r="V2406" i="34"/>
  <c r="P2406" i="34"/>
  <c r="X2406" i="34"/>
  <c r="AA2406" i="34"/>
  <c r="Q2406" i="34"/>
  <c r="R2402" i="34"/>
  <c r="V2402" i="34"/>
  <c r="P2402" i="34"/>
  <c r="X2402" i="34"/>
  <c r="AA2402" i="34"/>
  <c r="Q2402" i="34"/>
  <c r="R2398" i="34"/>
  <c r="V2398" i="34"/>
  <c r="P2398" i="34"/>
  <c r="X2398" i="34"/>
  <c r="AA2398" i="34"/>
  <c r="Q2398" i="34"/>
  <c r="R2394" i="34"/>
  <c r="V2394" i="34"/>
  <c r="P2394" i="34"/>
  <c r="X2394" i="34"/>
  <c r="AA2394" i="34"/>
  <c r="Q2394" i="34"/>
  <c r="R2390" i="34"/>
  <c r="V2390" i="34"/>
  <c r="P2390" i="34"/>
  <c r="X2390" i="34"/>
  <c r="AA2390" i="34"/>
  <c r="Q2390" i="34"/>
  <c r="R2386" i="34"/>
  <c r="V2386" i="34"/>
  <c r="P2386" i="34"/>
  <c r="X2386" i="34"/>
  <c r="AA2386" i="34"/>
  <c r="Q2386" i="34"/>
  <c r="Q2382" i="34"/>
  <c r="R2382" i="34"/>
  <c r="V2382" i="34"/>
  <c r="P2382" i="34"/>
  <c r="X2382" i="34"/>
  <c r="AA2382" i="34"/>
  <c r="Q2294" i="34"/>
  <c r="R2294" i="34"/>
  <c r="V2294" i="34"/>
  <c r="AA2294" i="34"/>
  <c r="P2294" i="34"/>
  <c r="X2294" i="34"/>
  <c r="Q2286" i="34"/>
  <c r="R2286" i="34"/>
  <c r="V2286" i="34"/>
  <c r="AA2286" i="34"/>
  <c r="P2286" i="34"/>
  <c r="X2286" i="34"/>
  <c r="Q2310" i="34"/>
  <c r="R2310" i="34"/>
  <c r="V2310" i="34"/>
  <c r="AA2310" i="34"/>
  <c r="P2310" i="34"/>
  <c r="X2310" i="34"/>
  <c r="AA2279" i="34"/>
  <c r="P2279" i="34"/>
  <c r="X2279" i="34"/>
  <c r="Q2279" i="34"/>
  <c r="R2279" i="34"/>
  <c r="V2279" i="34"/>
  <c r="AA2275" i="34"/>
  <c r="P2275" i="34"/>
  <c r="X2275" i="34"/>
  <c r="Q2275" i="34"/>
  <c r="R2275" i="34"/>
  <c r="V2275" i="34"/>
  <c r="Q2264" i="34"/>
  <c r="R2264" i="34"/>
  <c r="V2264" i="34"/>
  <c r="AA2264" i="34"/>
  <c r="P2264" i="34"/>
  <c r="X2264" i="34"/>
  <c r="Q2134" i="34"/>
  <c r="R2134" i="34"/>
  <c r="V2134" i="34"/>
  <c r="AA2134" i="34"/>
  <c r="P2134" i="34"/>
  <c r="X2134" i="34"/>
  <c r="Q2128" i="34"/>
  <c r="R2128" i="34"/>
  <c r="V2128" i="34"/>
  <c r="AA2128" i="34"/>
  <c r="P2128" i="34"/>
  <c r="X2128" i="34"/>
  <c r="Q2124" i="34"/>
  <c r="R2124" i="34"/>
  <c r="V2124" i="34"/>
  <c r="AA2124" i="34"/>
  <c r="P2124" i="34"/>
  <c r="X2124" i="34"/>
  <c r="Q2120" i="34"/>
  <c r="R2120" i="34"/>
  <c r="V2120" i="34"/>
  <c r="AA2120" i="34"/>
  <c r="P2120" i="34"/>
  <c r="X2120" i="34"/>
  <c r="Q2116" i="34"/>
  <c r="R2116" i="34"/>
  <c r="V2116" i="34"/>
  <c r="AA2116" i="34"/>
  <c r="P2116" i="34"/>
  <c r="X2116" i="34"/>
  <c r="Q2056" i="34"/>
  <c r="R2056" i="34"/>
  <c r="V2056" i="34"/>
  <c r="AA2056" i="34"/>
  <c r="P2056" i="34"/>
  <c r="X2056" i="34"/>
  <c r="Q2088" i="34"/>
  <c r="R2088" i="34"/>
  <c r="V2088" i="34"/>
  <c r="AA2088" i="34"/>
  <c r="P2088" i="34"/>
  <c r="X2088" i="34"/>
  <c r="Q2084" i="34"/>
  <c r="R2084" i="34"/>
  <c r="V2084" i="34"/>
  <c r="AA2084" i="34"/>
  <c r="P2084" i="34"/>
  <c r="X2084" i="34"/>
  <c r="P3422" i="34"/>
  <c r="X3422" i="34"/>
  <c r="R3422" i="34"/>
  <c r="V3422" i="34"/>
  <c r="Q3422" i="34"/>
  <c r="AA3422" i="34"/>
  <c r="R3430" i="34"/>
  <c r="V3430" i="34"/>
  <c r="P3430" i="34"/>
  <c r="Q3430" i="34"/>
  <c r="AA3430" i="34"/>
  <c r="X3430" i="34"/>
  <c r="R3434" i="34"/>
  <c r="V3434" i="34"/>
  <c r="P3434" i="34"/>
  <c r="Q3434" i="34"/>
  <c r="AA3434" i="34"/>
  <c r="X3434" i="34"/>
  <c r="R2548" i="34"/>
  <c r="V2548" i="34"/>
  <c r="AA2548" i="34"/>
  <c r="P2548" i="34"/>
  <c r="X2548" i="34"/>
  <c r="Q2548" i="34"/>
  <c r="P2673" i="34"/>
  <c r="X2673" i="34"/>
  <c r="Q2673" i="34"/>
  <c r="R2673" i="34"/>
  <c r="V2673" i="34"/>
  <c r="AA2673" i="34"/>
  <c r="P2677" i="34"/>
  <c r="X2677" i="34"/>
  <c r="Q2677" i="34"/>
  <c r="R2677" i="34"/>
  <c r="V2677" i="34"/>
  <c r="AA2677" i="34"/>
  <c r="P2681" i="34"/>
  <c r="X2681" i="34"/>
  <c r="Q2681" i="34"/>
  <c r="R2681" i="34"/>
  <c r="V2681" i="34"/>
  <c r="AA2681" i="34"/>
  <c r="P2685" i="34"/>
  <c r="X2685" i="34"/>
  <c r="Q2685" i="34"/>
  <c r="R2685" i="34"/>
  <c r="V2685" i="34"/>
  <c r="AA2685" i="34"/>
  <c r="P2689" i="34"/>
  <c r="X2689" i="34"/>
  <c r="Q2689" i="34"/>
  <c r="R2689" i="34"/>
  <c r="V2689" i="34"/>
  <c r="AA2689" i="34"/>
  <c r="P2693" i="34"/>
  <c r="X2693" i="34"/>
  <c r="Q2693" i="34"/>
  <c r="R2693" i="34"/>
  <c r="V2693" i="34"/>
  <c r="AA2693" i="34"/>
  <c r="P2697" i="34"/>
  <c r="X2697" i="34"/>
  <c r="Q2697" i="34"/>
  <c r="R2697" i="34"/>
  <c r="V2697" i="34"/>
  <c r="AA2697" i="34"/>
  <c r="P2701" i="34"/>
  <c r="X2701" i="34"/>
  <c r="Q2701" i="34"/>
  <c r="R2701" i="34"/>
  <c r="V2701" i="34"/>
  <c r="AA2701" i="34"/>
  <c r="R2712" i="34"/>
  <c r="V2712" i="34"/>
  <c r="AA2712" i="34"/>
  <c r="P2712" i="34"/>
  <c r="X2712" i="34"/>
  <c r="Q2712" i="34"/>
  <c r="R2750" i="34"/>
  <c r="V2750" i="34"/>
  <c r="P2750" i="34"/>
  <c r="X2750" i="34"/>
  <c r="Q2750" i="34"/>
  <c r="AA2750" i="34"/>
  <c r="R2754" i="34"/>
  <c r="V2754" i="34"/>
  <c r="P2754" i="34"/>
  <c r="X2754" i="34"/>
  <c r="Q2754" i="34"/>
  <c r="AA2754" i="34"/>
  <c r="R2758" i="34"/>
  <c r="V2758" i="34"/>
  <c r="P2758" i="34"/>
  <c r="X2758" i="34"/>
  <c r="AA2758" i="34"/>
  <c r="Q2758" i="34"/>
  <c r="R2646" i="34"/>
  <c r="V2646" i="34"/>
  <c r="AA2646" i="34"/>
  <c r="P2646" i="34"/>
  <c r="X2646" i="34"/>
  <c r="Q2646" i="34"/>
  <c r="R2650" i="34"/>
  <c r="V2650" i="34"/>
  <c r="AA2650" i="34"/>
  <c r="P2650" i="34"/>
  <c r="X2650" i="34"/>
  <c r="Q2650" i="34"/>
  <c r="R2654" i="34"/>
  <c r="V2654" i="34"/>
  <c r="AA2654" i="34"/>
  <c r="P2654" i="34"/>
  <c r="X2654" i="34"/>
  <c r="Q2654" i="34"/>
  <c r="R2658" i="34"/>
  <c r="V2658" i="34"/>
  <c r="AA2658" i="34"/>
  <c r="P2658" i="34"/>
  <c r="X2658" i="34"/>
  <c r="Q2658" i="34"/>
  <c r="R2662" i="34"/>
  <c r="V2662" i="34"/>
  <c r="AA2662" i="34"/>
  <c r="P2662" i="34"/>
  <c r="X2662" i="34"/>
  <c r="Q2662" i="34"/>
  <c r="R2666" i="34"/>
  <c r="V2666" i="34"/>
  <c r="AA2666" i="34"/>
  <c r="P2666" i="34"/>
  <c r="X2666" i="34"/>
  <c r="Q2666" i="34"/>
  <c r="R2708" i="34"/>
  <c r="V2708" i="34"/>
  <c r="AA2708" i="34"/>
  <c r="P2708" i="34"/>
  <c r="X2708" i="34"/>
  <c r="Q2708" i="34"/>
  <c r="P2737" i="34"/>
  <c r="X2737" i="34"/>
  <c r="Q2737" i="34"/>
  <c r="R2737" i="34"/>
  <c r="V2737" i="34"/>
  <c r="AA2737" i="34"/>
  <c r="P2741" i="34"/>
  <c r="X2741" i="34"/>
  <c r="Q2741" i="34"/>
  <c r="R2741" i="34"/>
  <c r="V2741" i="34"/>
  <c r="AA2741" i="34"/>
  <c r="P2745" i="34"/>
  <c r="X2745" i="34"/>
  <c r="Q2745" i="34"/>
  <c r="R2745" i="34"/>
  <c r="V2745" i="34"/>
  <c r="AA2745" i="34"/>
  <c r="Q2837" i="34"/>
  <c r="R2837" i="34"/>
  <c r="V2837" i="34"/>
  <c r="AA2837" i="34"/>
  <c r="P2837" i="34"/>
  <c r="X2837" i="34"/>
  <c r="P3414" i="34"/>
  <c r="X3414" i="34"/>
  <c r="R3414" i="34"/>
  <c r="V3414" i="34"/>
  <c r="Q3414" i="34"/>
  <c r="AA3414" i="34"/>
  <c r="AA2796" i="34"/>
  <c r="P2796" i="34"/>
  <c r="X2796" i="34"/>
  <c r="Q2796" i="34"/>
  <c r="R2796" i="34"/>
  <c r="V2796" i="34"/>
  <c r="AA2800" i="34"/>
  <c r="P2800" i="34"/>
  <c r="X2800" i="34"/>
  <c r="Q2800" i="34"/>
  <c r="R2800" i="34"/>
  <c r="V2800" i="34"/>
  <c r="AA2804" i="34"/>
  <c r="P2804" i="34"/>
  <c r="X2804" i="34"/>
  <c r="Q2804" i="34"/>
  <c r="R2804" i="34"/>
  <c r="V2804" i="34"/>
  <c r="AA2808" i="34"/>
  <c r="P2808" i="34"/>
  <c r="X2808" i="34"/>
  <c r="Q2808" i="34"/>
  <c r="R2808" i="34"/>
  <c r="V2808" i="34"/>
  <c r="AA2812" i="34"/>
  <c r="P2812" i="34"/>
  <c r="X2812" i="34"/>
  <c r="Q2812" i="34"/>
  <c r="R2812" i="34"/>
  <c r="V2812" i="34"/>
  <c r="AA2816" i="34"/>
  <c r="P2816" i="34"/>
  <c r="X2816" i="34"/>
  <c r="Q2816" i="34"/>
  <c r="R2816" i="34"/>
  <c r="V2816" i="34"/>
  <c r="AA2820" i="34"/>
  <c r="P2820" i="34"/>
  <c r="X2820" i="34"/>
  <c r="Q2820" i="34"/>
  <c r="R2820" i="34"/>
  <c r="V2820" i="34"/>
  <c r="AA2824" i="34"/>
  <c r="P2824" i="34"/>
  <c r="X2824" i="34"/>
  <c r="Q2824" i="34"/>
  <c r="R2824" i="34"/>
  <c r="V2824" i="34"/>
  <c r="AA2828" i="34"/>
  <c r="P2828" i="34"/>
  <c r="X2828" i="34"/>
  <c r="Q2828" i="34"/>
  <c r="R2828" i="34"/>
  <c r="V2828" i="34"/>
  <c r="AA2832" i="34"/>
  <c r="P2832" i="34"/>
  <c r="X2832" i="34"/>
  <c r="Q2832" i="34"/>
  <c r="R2832" i="34"/>
  <c r="V2832" i="34"/>
  <c r="R2536" i="34"/>
  <c r="V2536" i="34"/>
  <c r="AA2536" i="34"/>
  <c r="P2536" i="34"/>
  <c r="X2536" i="34"/>
  <c r="Q2536" i="34"/>
  <c r="R2566" i="34"/>
  <c r="V2566" i="34"/>
  <c r="AA2566" i="34"/>
  <c r="P2566" i="34"/>
  <c r="X2566" i="34"/>
  <c r="Q2566" i="34"/>
  <c r="P2549" i="34"/>
  <c r="X2549" i="34"/>
  <c r="Q2549" i="34"/>
  <c r="R2549" i="34"/>
  <c r="V2549" i="34"/>
  <c r="AA2549" i="34"/>
  <c r="R2580" i="34"/>
  <c r="V2580" i="34"/>
  <c r="AA2580" i="34"/>
  <c r="P2580" i="34"/>
  <c r="X2580" i="34"/>
  <c r="Q2580" i="34"/>
  <c r="P2583" i="34"/>
  <c r="X2583" i="34"/>
  <c r="Q2583" i="34"/>
  <c r="R2583" i="34"/>
  <c r="V2583" i="34"/>
  <c r="AA2583" i="34"/>
  <c r="P2591" i="34"/>
  <c r="X2591" i="34"/>
  <c r="Q2591" i="34"/>
  <c r="R2591" i="34"/>
  <c r="V2591" i="34"/>
  <c r="AA2591" i="34"/>
  <c r="P2595" i="34"/>
  <c r="X2595" i="34"/>
  <c r="Q2595" i="34"/>
  <c r="R2595" i="34"/>
  <c r="V2595" i="34"/>
  <c r="AA2595" i="34"/>
  <c r="P2599" i="34"/>
  <c r="X2599" i="34"/>
  <c r="Q2599" i="34"/>
  <c r="R2599" i="34"/>
  <c r="V2599" i="34"/>
  <c r="AA2599" i="34"/>
  <c r="P2603" i="34"/>
  <c r="X2603" i="34"/>
  <c r="Q2603" i="34"/>
  <c r="R2603" i="34"/>
  <c r="V2603" i="34"/>
  <c r="AA2603" i="34"/>
  <c r="P2607" i="34"/>
  <c r="X2607" i="34"/>
  <c r="Q2607" i="34"/>
  <c r="R2607" i="34"/>
  <c r="V2607" i="34"/>
  <c r="AA2607" i="34"/>
  <c r="P2611" i="34"/>
  <c r="X2611" i="34"/>
  <c r="Q2611" i="34"/>
  <c r="R2611" i="34"/>
  <c r="V2611" i="34"/>
  <c r="AA2611" i="34"/>
  <c r="P2615" i="34"/>
  <c r="X2615" i="34"/>
  <c r="Q2615" i="34"/>
  <c r="R2615" i="34"/>
  <c r="V2615" i="34"/>
  <c r="AA2615" i="34"/>
  <c r="P2619" i="34"/>
  <c r="X2619" i="34"/>
  <c r="Q2619" i="34"/>
  <c r="R2619" i="34"/>
  <c r="V2619" i="34"/>
  <c r="AA2619" i="34"/>
  <c r="P2623" i="34"/>
  <c r="X2623" i="34"/>
  <c r="Q2623" i="34"/>
  <c r="R2623" i="34"/>
  <c r="V2623" i="34"/>
  <c r="AA2623" i="34"/>
  <c r="P2707" i="34"/>
  <c r="X2707" i="34"/>
  <c r="Q2707" i="34"/>
  <c r="R2707" i="34"/>
  <c r="V2707" i="34"/>
  <c r="AA2707" i="34"/>
  <c r="P2717" i="34"/>
  <c r="X2717" i="34"/>
  <c r="Q2717" i="34"/>
  <c r="R2717" i="34"/>
  <c r="V2717" i="34"/>
  <c r="AA2717" i="34"/>
  <c r="P2721" i="34"/>
  <c r="X2721" i="34"/>
  <c r="Q2721" i="34"/>
  <c r="R2721" i="34"/>
  <c r="V2721" i="34"/>
  <c r="AA2721" i="34"/>
  <c r="P2725" i="34"/>
  <c r="X2725" i="34"/>
  <c r="Q2725" i="34"/>
  <c r="R2725" i="34"/>
  <c r="V2725" i="34"/>
  <c r="AA2725" i="34"/>
  <c r="R2642" i="34"/>
  <c r="V2642" i="34"/>
  <c r="AA2642" i="34"/>
  <c r="P2642" i="34"/>
  <c r="X2642" i="34"/>
  <c r="Q2642" i="34"/>
  <c r="R2638" i="34"/>
  <c r="V2638" i="34"/>
  <c r="AA2638" i="34"/>
  <c r="P2638" i="34"/>
  <c r="X2638" i="34"/>
  <c r="Q2638" i="34"/>
  <c r="R2588" i="34"/>
  <c r="V2588" i="34"/>
  <c r="AA2588" i="34"/>
  <c r="P2588" i="34"/>
  <c r="X2588" i="34"/>
  <c r="Q2588" i="34"/>
  <c r="Q2789" i="34"/>
  <c r="R2789" i="34"/>
  <c r="V2789" i="34"/>
  <c r="AA2789" i="34"/>
  <c r="P2789" i="34"/>
  <c r="X2789" i="34"/>
  <c r="Q2785" i="34"/>
  <c r="R2785" i="34"/>
  <c r="V2785" i="34"/>
  <c r="AA2785" i="34"/>
  <c r="P2785" i="34"/>
  <c r="X2785" i="34"/>
  <c r="Q2781" i="34"/>
  <c r="R2781" i="34"/>
  <c r="V2781" i="34"/>
  <c r="AA2781" i="34"/>
  <c r="P2781" i="34"/>
  <c r="X2781" i="34"/>
  <c r="Q2777" i="34"/>
  <c r="R2777" i="34"/>
  <c r="V2777" i="34"/>
  <c r="AA2777" i="34"/>
  <c r="P2777" i="34"/>
  <c r="X2777" i="34"/>
  <c r="Q2773" i="34"/>
  <c r="R2773" i="34"/>
  <c r="V2773" i="34"/>
  <c r="AA2773" i="34"/>
  <c r="P2773" i="34"/>
  <c r="X2773" i="34"/>
  <c r="Q2769" i="34"/>
  <c r="R2769" i="34"/>
  <c r="V2769" i="34"/>
  <c r="AA2769" i="34"/>
  <c r="P2769" i="34"/>
  <c r="X2769" i="34"/>
  <c r="P2765" i="34"/>
  <c r="X2765" i="34"/>
  <c r="R2765" i="34"/>
  <c r="V2765" i="34"/>
  <c r="Q2765" i="34"/>
  <c r="AA2765" i="34"/>
  <c r="P2733" i="34"/>
  <c r="X2733" i="34"/>
  <c r="Q2733" i="34"/>
  <c r="R2733" i="34"/>
  <c r="V2733" i="34"/>
  <c r="AA2733" i="34"/>
  <c r="P2729" i="34"/>
  <c r="X2729" i="34"/>
  <c r="Q2729" i="34"/>
  <c r="R2729" i="34"/>
  <c r="V2729" i="34"/>
  <c r="AA2729" i="34"/>
  <c r="P2633" i="34"/>
  <c r="X2633" i="34"/>
  <c r="Q2633" i="34"/>
  <c r="R2633" i="34"/>
  <c r="V2633" i="34"/>
  <c r="AA2633" i="34"/>
  <c r="P2629" i="34"/>
  <c r="X2629" i="34"/>
  <c r="Q2629" i="34"/>
  <c r="R2629" i="34"/>
  <c r="V2629" i="34"/>
  <c r="AA2629" i="34"/>
  <c r="P2625" i="34"/>
  <c r="X2625" i="34"/>
  <c r="Q2625" i="34"/>
  <c r="R2625" i="34"/>
  <c r="V2625" i="34"/>
  <c r="AA2625" i="34"/>
  <c r="P2585" i="34"/>
  <c r="X2585" i="34"/>
  <c r="Q2585" i="34"/>
  <c r="R2585" i="34"/>
  <c r="V2585" i="34"/>
  <c r="AA2585" i="34"/>
  <c r="R2576" i="34"/>
  <c r="V2576" i="34"/>
  <c r="AA2576" i="34"/>
  <c r="P2576" i="34"/>
  <c r="X2576" i="34"/>
  <c r="Q2576" i="34"/>
  <c r="R2572" i="34"/>
  <c r="V2572" i="34"/>
  <c r="AA2572" i="34"/>
  <c r="P2572" i="34"/>
  <c r="X2572" i="34"/>
  <c r="Q2572" i="34"/>
  <c r="P2567" i="34"/>
  <c r="X2567" i="34"/>
  <c r="Q2567" i="34"/>
  <c r="R2567" i="34"/>
  <c r="V2567" i="34"/>
  <c r="AA2567" i="34"/>
  <c r="R2562" i="34"/>
  <c r="V2562" i="34"/>
  <c r="AA2562" i="34"/>
  <c r="P2562" i="34"/>
  <c r="X2562" i="34"/>
  <c r="Q2562" i="34"/>
  <c r="P2557" i="34"/>
  <c r="X2557" i="34"/>
  <c r="Q2557" i="34"/>
  <c r="R2557" i="34"/>
  <c r="V2557" i="34"/>
  <c r="AA2557" i="34"/>
  <c r="P2553" i="34"/>
  <c r="X2553" i="34"/>
  <c r="Q2553" i="34"/>
  <c r="R2553" i="34"/>
  <c r="V2553" i="34"/>
  <c r="AA2553" i="34"/>
  <c r="R2540" i="34"/>
  <c r="V2540" i="34"/>
  <c r="AA2540" i="34"/>
  <c r="P2540" i="34"/>
  <c r="X2540" i="34"/>
  <c r="Q2540" i="34"/>
  <c r="R3425" i="34"/>
  <c r="V3425" i="34"/>
  <c r="P3425" i="34"/>
  <c r="X3425" i="34"/>
  <c r="AA3425" i="34"/>
  <c r="Q3425" i="34"/>
  <c r="P3420" i="34"/>
  <c r="X3420" i="34"/>
  <c r="R3420" i="34"/>
  <c r="V3420" i="34"/>
  <c r="Q3420" i="34"/>
  <c r="AA3420" i="34"/>
  <c r="P3416" i="34"/>
  <c r="X3416" i="34"/>
  <c r="R3416" i="34"/>
  <c r="V3416" i="34"/>
  <c r="Q3416" i="34"/>
  <c r="AA3416" i="34"/>
  <c r="R3411" i="34"/>
  <c r="V3411" i="34"/>
  <c r="P3411" i="34"/>
  <c r="X3411" i="34"/>
  <c r="AA3411" i="34"/>
  <c r="Q3411" i="34"/>
  <c r="R3407" i="34"/>
  <c r="V3407" i="34"/>
  <c r="P3407" i="34"/>
  <c r="X3407" i="34"/>
  <c r="AA3407" i="34"/>
  <c r="Q3407" i="34"/>
  <c r="AA2139" i="34"/>
  <c r="P2139" i="34"/>
  <c r="X2139" i="34"/>
  <c r="Q2139" i="34"/>
  <c r="R2139" i="34"/>
  <c r="V2139" i="34"/>
  <c r="P2421" i="34"/>
  <c r="X2421" i="34"/>
  <c r="R2421" i="34"/>
  <c r="V2421" i="34"/>
  <c r="AA2421" i="34"/>
  <c r="Q2421" i="34"/>
  <c r="P2417" i="34"/>
  <c r="X2417" i="34"/>
  <c r="R2417" i="34"/>
  <c r="V2417" i="34"/>
  <c r="AA2417" i="34"/>
  <c r="Q2417" i="34"/>
  <c r="P2413" i="34"/>
  <c r="X2413" i="34"/>
  <c r="R2413" i="34"/>
  <c r="V2413" i="34"/>
  <c r="AA2413" i="34"/>
  <c r="Q2413" i="34"/>
  <c r="Q2210" i="34"/>
  <c r="R2210" i="34"/>
  <c r="V2210" i="34"/>
  <c r="AA2210" i="34"/>
  <c r="P2210" i="34"/>
  <c r="X2210" i="34"/>
  <c r="AA2207" i="34"/>
  <c r="P2207" i="34"/>
  <c r="X2207" i="34"/>
  <c r="Q2207" i="34"/>
  <c r="R2207" i="34"/>
  <c r="V2207" i="34"/>
  <c r="Q2366" i="34"/>
  <c r="R2366" i="34"/>
  <c r="V2366" i="34"/>
  <c r="AA2366" i="34"/>
  <c r="P2366" i="34"/>
  <c r="X2366" i="34"/>
  <c r="AA2329" i="34"/>
  <c r="P2329" i="34"/>
  <c r="X2329" i="34"/>
  <c r="Q2329" i="34"/>
  <c r="R2329" i="34"/>
  <c r="V2329" i="34"/>
  <c r="Q2340" i="34"/>
  <c r="R2340" i="34"/>
  <c r="V2340" i="34"/>
  <c r="AA2340" i="34"/>
  <c r="P2340" i="34"/>
  <c r="X2340" i="34"/>
  <c r="Q2362" i="34"/>
  <c r="R2362" i="34"/>
  <c r="V2362" i="34"/>
  <c r="AA2362" i="34"/>
  <c r="P2362" i="34"/>
  <c r="X2362" i="34"/>
  <c r="Q2158" i="34"/>
  <c r="R2158" i="34"/>
  <c r="V2158" i="34"/>
  <c r="AA2158" i="34"/>
  <c r="P2158" i="34"/>
  <c r="X2158" i="34"/>
  <c r="Q2152" i="34"/>
  <c r="R2152" i="34"/>
  <c r="V2152" i="34"/>
  <c r="AA2152" i="34"/>
  <c r="P2152" i="34"/>
  <c r="X2152" i="34"/>
  <c r="Q2080" i="34"/>
  <c r="R2080" i="34"/>
  <c r="V2080" i="34"/>
  <c r="AA2080" i="34"/>
  <c r="P2080" i="34"/>
  <c r="X2080" i="34"/>
  <c r="Q2144" i="34"/>
  <c r="R2144" i="34"/>
  <c r="V2144" i="34"/>
  <c r="AA2144" i="34"/>
  <c r="P2144" i="34"/>
  <c r="X2144" i="34"/>
  <c r="Q2136" i="34"/>
  <c r="R2136" i="34"/>
  <c r="V2136" i="34"/>
  <c r="AA2136" i="34"/>
  <c r="P2136" i="34"/>
  <c r="X2136" i="34"/>
  <c r="Q2044" i="34"/>
  <c r="R2044" i="34"/>
  <c r="V2044" i="34"/>
  <c r="AA2044" i="34"/>
  <c r="P2044" i="34"/>
  <c r="X2044" i="34"/>
  <c r="AA2081" i="34"/>
  <c r="P2081" i="34"/>
  <c r="X2081" i="34"/>
  <c r="Q2081" i="34"/>
  <c r="R2081" i="34"/>
  <c r="V2081" i="34"/>
  <c r="Q2074" i="34"/>
  <c r="R2074" i="34"/>
  <c r="V2074" i="34"/>
  <c r="AA2074" i="34"/>
  <c r="P2074" i="34"/>
  <c r="X2074" i="34"/>
  <c r="AA2065" i="34"/>
  <c r="P2065" i="34"/>
  <c r="X2065" i="34"/>
  <c r="Q2065" i="34"/>
  <c r="R2065" i="34"/>
  <c r="V2065" i="34"/>
  <c r="P2525" i="34"/>
  <c r="X2525" i="34"/>
  <c r="Q2525" i="34"/>
  <c r="R2525" i="34"/>
  <c r="V2525" i="34"/>
  <c r="AA2525" i="34"/>
  <c r="P2469" i="34"/>
  <c r="X2469" i="34"/>
  <c r="Q2469" i="34"/>
  <c r="R2469" i="34"/>
  <c r="V2469" i="34"/>
  <c r="AA2469" i="34"/>
  <c r="P2465" i="34"/>
  <c r="X2465" i="34"/>
  <c r="Q2465" i="34"/>
  <c r="R2465" i="34"/>
  <c r="V2465" i="34"/>
  <c r="AA2465" i="34"/>
  <c r="P2409" i="34"/>
  <c r="X2409" i="34"/>
  <c r="R2409" i="34"/>
  <c r="V2409" i="34"/>
  <c r="AA2409" i="34"/>
  <c r="Q2409" i="34"/>
  <c r="P2405" i="34"/>
  <c r="X2405" i="34"/>
  <c r="R2405" i="34"/>
  <c r="V2405" i="34"/>
  <c r="AA2405" i="34"/>
  <c r="Q2405" i="34"/>
  <c r="P2401" i="34"/>
  <c r="X2401" i="34"/>
  <c r="R2401" i="34"/>
  <c r="V2401" i="34"/>
  <c r="AA2401" i="34"/>
  <c r="Q2401" i="34"/>
  <c r="P2397" i="34"/>
  <c r="X2397" i="34"/>
  <c r="R2397" i="34"/>
  <c r="V2397" i="34"/>
  <c r="AA2397" i="34"/>
  <c r="Q2397" i="34"/>
  <c r="P2393" i="34"/>
  <c r="X2393" i="34"/>
  <c r="R2393" i="34"/>
  <c r="V2393" i="34"/>
  <c r="AA2393" i="34"/>
  <c r="Q2393" i="34"/>
  <c r="P2389" i="34"/>
  <c r="X2389" i="34"/>
  <c r="R2389" i="34"/>
  <c r="V2389" i="34"/>
  <c r="AA2389" i="34"/>
  <c r="Q2389" i="34"/>
  <c r="AA2385" i="34"/>
  <c r="P2385" i="34"/>
  <c r="X2385" i="34"/>
  <c r="R2385" i="34"/>
  <c r="V2385" i="34"/>
  <c r="Q2385" i="34"/>
  <c r="AA2299" i="34"/>
  <c r="P2299" i="34"/>
  <c r="X2299" i="34"/>
  <c r="Q2299" i="34"/>
  <c r="R2299" i="34"/>
  <c r="V2299" i="34"/>
  <c r="AA2293" i="34"/>
  <c r="P2293" i="34"/>
  <c r="X2293" i="34"/>
  <c r="Q2293" i="34"/>
  <c r="R2293" i="34"/>
  <c r="V2293" i="34"/>
  <c r="AA2285" i="34"/>
  <c r="P2285" i="34"/>
  <c r="X2285" i="34"/>
  <c r="Q2285" i="34"/>
  <c r="R2285" i="34"/>
  <c r="V2285" i="34"/>
  <c r="AA2309" i="34"/>
  <c r="P2309" i="34"/>
  <c r="X2309" i="34"/>
  <c r="Q2309" i="34"/>
  <c r="R2309" i="34"/>
  <c r="V2309" i="34"/>
  <c r="Q2278" i="34"/>
  <c r="R2278" i="34"/>
  <c r="V2278" i="34"/>
  <c r="AA2278" i="34"/>
  <c r="P2278" i="34"/>
  <c r="X2278" i="34"/>
  <c r="Q2270" i="34"/>
  <c r="R2270" i="34"/>
  <c r="V2270" i="34"/>
  <c r="AA2270" i="34"/>
  <c r="P2270" i="34"/>
  <c r="X2270" i="34"/>
  <c r="AA2263" i="34"/>
  <c r="P2263" i="34"/>
  <c r="X2263" i="34"/>
  <c r="Q2263" i="34"/>
  <c r="R2263" i="34"/>
  <c r="V2263" i="34"/>
  <c r="AA2133" i="34"/>
  <c r="P2133" i="34"/>
  <c r="X2133" i="34"/>
  <c r="Q2133" i="34"/>
  <c r="R2133" i="34"/>
  <c r="V2133" i="34"/>
  <c r="AA2127" i="34"/>
  <c r="P2127" i="34"/>
  <c r="X2127" i="34"/>
  <c r="Q2127" i="34"/>
  <c r="R2127" i="34"/>
  <c r="V2127" i="34"/>
  <c r="AA2123" i="34"/>
  <c r="P2123" i="34"/>
  <c r="X2123" i="34"/>
  <c r="Q2123" i="34"/>
  <c r="R2123" i="34"/>
  <c r="V2123" i="34"/>
  <c r="AA2119" i="34"/>
  <c r="P2119" i="34"/>
  <c r="X2119" i="34"/>
  <c r="Q2119" i="34"/>
  <c r="R2119" i="34"/>
  <c r="V2119" i="34"/>
  <c r="Q2064" i="34"/>
  <c r="R2064" i="34"/>
  <c r="V2064" i="34"/>
  <c r="AA2064" i="34"/>
  <c r="P2064" i="34"/>
  <c r="X2064" i="34"/>
  <c r="AA2053" i="34"/>
  <c r="P2053" i="34"/>
  <c r="X2053" i="34"/>
  <c r="Q2053" i="34"/>
  <c r="R2053" i="34"/>
  <c r="V2053" i="34"/>
  <c r="AA2087" i="34"/>
  <c r="P2087" i="34"/>
  <c r="X2087" i="34"/>
  <c r="Q2087" i="34"/>
  <c r="R2087" i="34"/>
  <c r="V2087" i="34"/>
  <c r="Q2072" i="34"/>
  <c r="R2072" i="34"/>
  <c r="V2072" i="34"/>
  <c r="AA2072" i="34"/>
  <c r="P2072" i="34"/>
  <c r="X2072" i="34"/>
  <c r="R3427" i="34"/>
  <c r="V3427" i="34"/>
  <c r="P3427" i="34"/>
  <c r="X3427" i="34"/>
  <c r="AA3427" i="34"/>
  <c r="Q3427" i="34"/>
  <c r="P3431" i="34"/>
  <c r="X3431" i="34"/>
  <c r="Q3431" i="34"/>
  <c r="R3431" i="34"/>
  <c r="V3431" i="34"/>
  <c r="AA3431" i="34"/>
  <c r="P3435" i="34"/>
  <c r="X3435" i="34"/>
  <c r="Q3435" i="34"/>
  <c r="R3435" i="34"/>
  <c r="V3435" i="34"/>
  <c r="AA3435" i="34"/>
  <c r="R2670" i="34"/>
  <c r="V2670" i="34"/>
  <c r="AA2670" i="34"/>
  <c r="P2670" i="34"/>
  <c r="X2670" i="34"/>
  <c r="Q2670" i="34"/>
  <c r="R2674" i="34"/>
  <c r="V2674" i="34"/>
  <c r="AA2674" i="34"/>
  <c r="P2674" i="34"/>
  <c r="X2674" i="34"/>
  <c r="Q2674" i="34"/>
  <c r="R2678" i="34"/>
  <c r="V2678" i="34"/>
  <c r="AA2678" i="34"/>
  <c r="P2678" i="34"/>
  <c r="X2678" i="34"/>
  <c r="Q2678" i="34"/>
  <c r="R2682" i="34"/>
  <c r="V2682" i="34"/>
  <c r="AA2682" i="34"/>
  <c r="P2682" i="34"/>
  <c r="X2682" i="34"/>
  <c r="Q2682" i="34"/>
  <c r="R2686" i="34"/>
  <c r="V2686" i="34"/>
  <c r="AA2686" i="34"/>
  <c r="P2686" i="34"/>
  <c r="X2686" i="34"/>
  <c r="Q2686" i="34"/>
  <c r="R2690" i="34"/>
  <c r="V2690" i="34"/>
  <c r="AA2690" i="34"/>
  <c r="P2690" i="34"/>
  <c r="X2690" i="34"/>
  <c r="Q2690" i="34"/>
  <c r="R2694" i="34"/>
  <c r="V2694" i="34"/>
  <c r="AA2694" i="34"/>
  <c r="P2694" i="34"/>
  <c r="X2694" i="34"/>
  <c r="Q2694" i="34"/>
  <c r="R2698" i="34"/>
  <c r="V2698" i="34"/>
  <c r="AA2698" i="34"/>
  <c r="P2698" i="34"/>
  <c r="X2698" i="34"/>
  <c r="Q2698" i="34"/>
  <c r="R2702" i="34"/>
  <c r="V2702" i="34"/>
  <c r="AA2702" i="34"/>
  <c r="P2702" i="34"/>
  <c r="X2702" i="34"/>
  <c r="Q2702" i="34"/>
  <c r="P2713" i="34"/>
  <c r="X2713" i="34"/>
  <c r="Q2713" i="34"/>
  <c r="R2713" i="34"/>
  <c r="V2713" i="34"/>
  <c r="AA2713" i="34"/>
  <c r="P2751" i="34"/>
  <c r="X2751" i="34"/>
  <c r="R2751" i="34"/>
  <c r="V2751" i="34"/>
  <c r="AA2751" i="34"/>
  <c r="Q2751" i="34"/>
  <c r="P2755" i="34"/>
  <c r="X2755" i="34"/>
  <c r="R2755" i="34"/>
  <c r="V2755" i="34"/>
  <c r="Q2755" i="34"/>
  <c r="AA2755" i="34"/>
  <c r="P2759" i="34"/>
  <c r="X2759" i="34"/>
  <c r="R2759" i="34"/>
  <c r="V2759" i="34"/>
  <c r="Q2759" i="34"/>
  <c r="AA2759" i="34"/>
  <c r="P2647" i="34"/>
  <c r="X2647" i="34"/>
  <c r="Q2647" i="34"/>
  <c r="R2647" i="34"/>
  <c r="V2647" i="34"/>
  <c r="AA2647" i="34"/>
  <c r="P2651" i="34"/>
  <c r="X2651" i="34"/>
  <c r="Q2651" i="34"/>
  <c r="R2651" i="34"/>
  <c r="V2651" i="34"/>
  <c r="AA2651" i="34"/>
  <c r="P2655" i="34"/>
  <c r="X2655" i="34"/>
  <c r="Q2655" i="34"/>
  <c r="R2655" i="34"/>
  <c r="V2655" i="34"/>
  <c r="AA2655" i="34"/>
  <c r="P2659" i="34"/>
  <c r="X2659" i="34"/>
  <c r="Q2659" i="34"/>
  <c r="R2659" i="34"/>
  <c r="V2659" i="34"/>
  <c r="AA2659" i="34"/>
  <c r="P2663" i="34"/>
  <c r="X2663" i="34"/>
  <c r="Q2663" i="34"/>
  <c r="R2663" i="34"/>
  <c r="V2663" i="34"/>
  <c r="AA2663" i="34"/>
  <c r="P2667" i="34"/>
  <c r="X2667" i="34"/>
  <c r="Q2667" i="34"/>
  <c r="R2667" i="34"/>
  <c r="V2667" i="34"/>
  <c r="AA2667" i="34"/>
  <c r="P2709" i="34"/>
  <c r="X2709" i="34"/>
  <c r="Q2709" i="34"/>
  <c r="R2709" i="34"/>
  <c r="V2709" i="34"/>
  <c r="AA2709" i="34"/>
  <c r="R2738" i="34"/>
  <c r="V2738" i="34"/>
  <c r="AA2738" i="34"/>
  <c r="P2738" i="34"/>
  <c r="X2738" i="34"/>
  <c r="Q2738" i="34"/>
  <c r="R2742" i="34"/>
  <c r="V2742" i="34"/>
  <c r="AA2742" i="34"/>
  <c r="P2742" i="34"/>
  <c r="X2742" i="34"/>
  <c r="Q2742" i="34"/>
  <c r="R2746" i="34"/>
  <c r="V2746" i="34"/>
  <c r="AA2746" i="34"/>
  <c r="P2746" i="34"/>
  <c r="X2746" i="34"/>
  <c r="Q2746" i="34"/>
  <c r="AA2838" i="34"/>
  <c r="P2838" i="34"/>
  <c r="X2838" i="34"/>
  <c r="Q2838" i="34"/>
  <c r="R2838" i="34"/>
  <c r="V2838" i="34"/>
  <c r="P2727" i="34"/>
  <c r="X2727" i="34"/>
  <c r="Q2727" i="34"/>
  <c r="R2727" i="34"/>
  <c r="V2727" i="34"/>
  <c r="AA2727" i="34"/>
  <c r="Q2797" i="34"/>
  <c r="R2797" i="34"/>
  <c r="V2797" i="34"/>
  <c r="AA2797" i="34"/>
  <c r="P2797" i="34"/>
  <c r="X2797" i="34"/>
  <c r="Q2801" i="34"/>
  <c r="R2801" i="34"/>
  <c r="V2801" i="34"/>
  <c r="AA2801" i="34"/>
  <c r="P2801" i="34"/>
  <c r="X2801" i="34"/>
  <c r="Q2805" i="34"/>
  <c r="R2805" i="34"/>
  <c r="V2805" i="34"/>
  <c r="AA2805" i="34"/>
  <c r="P2805" i="34"/>
  <c r="X2805" i="34"/>
  <c r="Q2809" i="34"/>
  <c r="R2809" i="34"/>
  <c r="V2809" i="34"/>
  <c r="AA2809" i="34"/>
  <c r="P2809" i="34"/>
  <c r="X2809" i="34"/>
  <c r="Q2813" i="34"/>
  <c r="R2813" i="34"/>
  <c r="V2813" i="34"/>
  <c r="AA2813" i="34"/>
  <c r="P2813" i="34"/>
  <c r="X2813" i="34"/>
  <c r="Q2817" i="34"/>
  <c r="R2817" i="34"/>
  <c r="V2817" i="34"/>
  <c r="AA2817" i="34"/>
  <c r="P2817" i="34"/>
  <c r="X2817" i="34"/>
  <c r="Q2821" i="34"/>
  <c r="R2821" i="34"/>
  <c r="V2821" i="34"/>
  <c r="AA2821" i="34"/>
  <c r="P2821" i="34"/>
  <c r="X2821" i="34"/>
  <c r="Q2825" i="34"/>
  <c r="R2825" i="34"/>
  <c r="V2825" i="34"/>
  <c r="AA2825" i="34"/>
  <c r="P2825" i="34"/>
  <c r="X2825" i="34"/>
  <c r="Q2829" i="34"/>
  <c r="R2829" i="34"/>
  <c r="V2829" i="34"/>
  <c r="AA2829" i="34"/>
  <c r="P2829" i="34"/>
  <c r="X2829" i="34"/>
  <c r="Q2833" i="34"/>
  <c r="R2833" i="34"/>
  <c r="V2833" i="34"/>
  <c r="AA2833" i="34"/>
  <c r="P2833" i="34"/>
  <c r="X2833" i="34"/>
  <c r="P2535" i="34"/>
  <c r="X2535" i="34"/>
  <c r="Q2535" i="34"/>
  <c r="R2535" i="34"/>
  <c r="V2535" i="34"/>
  <c r="AA2535" i="34"/>
  <c r="R2568" i="34"/>
  <c r="V2568" i="34"/>
  <c r="AA2568" i="34"/>
  <c r="P2568" i="34"/>
  <c r="X2568" i="34"/>
  <c r="Q2568" i="34"/>
  <c r="R2550" i="34"/>
  <c r="V2550" i="34"/>
  <c r="AA2550" i="34"/>
  <c r="P2550" i="34"/>
  <c r="X2550" i="34"/>
  <c r="Q2550" i="34"/>
  <c r="P2581" i="34"/>
  <c r="X2581" i="34"/>
  <c r="Q2581" i="34"/>
  <c r="R2581" i="34"/>
  <c r="V2581" i="34"/>
  <c r="AA2581" i="34"/>
  <c r="P2545" i="34"/>
  <c r="X2545" i="34"/>
  <c r="Q2545" i="34"/>
  <c r="R2545" i="34"/>
  <c r="V2545" i="34"/>
  <c r="AA2545" i="34"/>
  <c r="R2592" i="34"/>
  <c r="V2592" i="34"/>
  <c r="AA2592" i="34"/>
  <c r="P2592" i="34"/>
  <c r="X2592" i="34"/>
  <c r="Q2592" i="34"/>
  <c r="R2596" i="34"/>
  <c r="V2596" i="34"/>
  <c r="AA2596" i="34"/>
  <c r="P2596" i="34"/>
  <c r="X2596" i="34"/>
  <c r="Q2596" i="34"/>
  <c r="R2600" i="34"/>
  <c r="V2600" i="34"/>
  <c r="AA2600" i="34"/>
  <c r="P2600" i="34"/>
  <c r="X2600" i="34"/>
  <c r="Q2600" i="34"/>
  <c r="R2604" i="34"/>
  <c r="V2604" i="34"/>
  <c r="AA2604" i="34"/>
  <c r="P2604" i="34"/>
  <c r="X2604" i="34"/>
  <c r="Q2604" i="34"/>
  <c r="R2608" i="34"/>
  <c r="V2608" i="34"/>
  <c r="AA2608" i="34"/>
  <c r="P2608" i="34"/>
  <c r="X2608" i="34"/>
  <c r="Q2608" i="34"/>
  <c r="R2612" i="34"/>
  <c r="V2612" i="34"/>
  <c r="AA2612" i="34"/>
  <c r="P2612" i="34"/>
  <c r="X2612" i="34"/>
  <c r="Q2612" i="34"/>
  <c r="R2616" i="34"/>
  <c r="V2616" i="34"/>
  <c r="AA2616" i="34"/>
  <c r="P2616" i="34"/>
  <c r="X2616" i="34"/>
  <c r="Q2616" i="34"/>
  <c r="R2620" i="34"/>
  <c r="V2620" i="34"/>
  <c r="AA2620" i="34"/>
  <c r="P2620" i="34"/>
  <c r="X2620" i="34"/>
  <c r="Q2620" i="34"/>
  <c r="R2704" i="34"/>
  <c r="V2704" i="34"/>
  <c r="AA2704" i="34"/>
  <c r="P2704" i="34"/>
  <c r="X2704" i="34"/>
  <c r="Q2704" i="34"/>
  <c r="R2714" i="34"/>
  <c r="V2714" i="34"/>
  <c r="AA2714" i="34"/>
  <c r="P2714" i="34"/>
  <c r="X2714" i="34"/>
  <c r="Q2714" i="34"/>
  <c r="R2718" i="34"/>
  <c r="V2718" i="34"/>
  <c r="AA2718" i="34"/>
  <c r="P2718" i="34"/>
  <c r="X2718" i="34"/>
  <c r="Q2718" i="34"/>
  <c r="R2722" i="34"/>
  <c r="V2722" i="34"/>
  <c r="AA2722" i="34"/>
  <c r="P2722" i="34"/>
  <c r="X2722" i="34"/>
  <c r="Q2722" i="34"/>
  <c r="R2726" i="34"/>
  <c r="V2726" i="34"/>
  <c r="AA2726" i="34"/>
  <c r="P2726" i="34"/>
  <c r="X2726" i="34"/>
  <c r="Q2726" i="34"/>
  <c r="P2641" i="34"/>
  <c r="X2641" i="34"/>
  <c r="Q2641" i="34"/>
  <c r="R2641" i="34"/>
  <c r="V2641" i="34"/>
  <c r="AA2641" i="34"/>
  <c r="P2637" i="34"/>
  <c r="X2637" i="34"/>
  <c r="Q2637" i="34"/>
  <c r="R2637" i="34"/>
  <c r="V2637" i="34"/>
  <c r="AA2637" i="34"/>
  <c r="AA2792" i="34"/>
  <c r="P2792" i="34"/>
  <c r="X2792" i="34"/>
  <c r="Q2792" i="34"/>
  <c r="R2792" i="34"/>
  <c r="V2792" i="34"/>
  <c r="AA2788" i="34"/>
  <c r="P2788" i="34"/>
  <c r="X2788" i="34"/>
  <c r="Q2788" i="34"/>
  <c r="R2788" i="34"/>
  <c r="V2788" i="34"/>
  <c r="AA2784" i="34"/>
  <c r="P2784" i="34"/>
  <c r="X2784" i="34"/>
  <c r="Q2784" i="34"/>
  <c r="R2784" i="34"/>
  <c r="V2784" i="34"/>
  <c r="AA2780" i="34"/>
  <c r="P2780" i="34"/>
  <c r="X2780" i="34"/>
  <c r="Q2780" i="34"/>
  <c r="R2780" i="34"/>
  <c r="V2780" i="34"/>
  <c r="AA2776" i="34"/>
  <c r="P2776" i="34"/>
  <c r="X2776" i="34"/>
  <c r="Q2776" i="34"/>
  <c r="R2776" i="34"/>
  <c r="V2776" i="34"/>
  <c r="AA2772" i="34"/>
  <c r="P2772" i="34"/>
  <c r="X2772" i="34"/>
  <c r="Q2772" i="34"/>
  <c r="R2772" i="34"/>
  <c r="V2772" i="34"/>
  <c r="AA2768" i="34"/>
  <c r="P2768" i="34"/>
  <c r="X2768" i="34"/>
  <c r="Q2768" i="34"/>
  <c r="R2768" i="34"/>
  <c r="V2768" i="34"/>
  <c r="R2764" i="34"/>
  <c r="V2764" i="34"/>
  <c r="P2764" i="34"/>
  <c r="X2764" i="34"/>
  <c r="AA2764" i="34"/>
  <c r="Q2764" i="34"/>
  <c r="R2732" i="34"/>
  <c r="V2732" i="34"/>
  <c r="AA2732" i="34"/>
  <c r="P2732" i="34"/>
  <c r="X2732" i="34"/>
  <c r="Q2732" i="34"/>
  <c r="R2728" i="34"/>
  <c r="V2728" i="34"/>
  <c r="AA2728" i="34"/>
  <c r="P2728" i="34"/>
  <c r="X2728" i="34"/>
  <c r="Q2728" i="34"/>
  <c r="R2632" i="34"/>
  <c r="V2632" i="34"/>
  <c r="AA2632" i="34"/>
  <c r="P2632" i="34"/>
  <c r="X2632" i="34"/>
  <c r="Q2632" i="34"/>
  <c r="R2628" i="34"/>
  <c r="V2628" i="34"/>
  <c r="AA2628" i="34"/>
  <c r="P2628" i="34"/>
  <c r="X2628" i="34"/>
  <c r="Q2628" i="34"/>
  <c r="R2624" i="34"/>
  <c r="V2624" i="34"/>
  <c r="AA2624" i="34"/>
  <c r="P2624" i="34"/>
  <c r="X2624" i="34"/>
  <c r="Q2624" i="34"/>
  <c r="R2584" i="34"/>
  <c r="V2584" i="34"/>
  <c r="AA2584" i="34"/>
  <c r="P2584" i="34"/>
  <c r="X2584" i="34"/>
  <c r="Q2584" i="34"/>
  <c r="P2575" i="34"/>
  <c r="X2575" i="34"/>
  <c r="Q2575" i="34"/>
  <c r="R2575" i="34"/>
  <c r="V2575" i="34"/>
  <c r="AA2575" i="34"/>
  <c r="P2571" i="34"/>
  <c r="X2571" i="34"/>
  <c r="Q2571" i="34"/>
  <c r="R2571" i="34"/>
  <c r="V2571" i="34"/>
  <c r="AA2571" i="34"/>
  <c r="P2565" i="34"/>
  <c r="X2565" i="34"/>
  <c r="Q2565" i="34"/>
  <c r="R2565" i="34"/>
  <c r="V2565" i="34"/>
  <c r="AA2565" i="34"/>
  <c r="P2561" i="34"/>
  <c r="X2561" i="34"/>
  <c r="Q2561" i="34"/>
  <c r="R2561" i="34"/>
  <c r="V2561" i="34"/>
  <c r="AA2561" i="34"/>
  <c r="R2556" i="34"/>
  <c r="V2556" i="34"/>
  <c r="AA2556" i="34"/>
  <c r="P2556" i="34"/>
  <c r="X2556" i="34"/>
  <c r="Q2556" i="34"/>
  <c r="R2552" i="34"/>
  <c r="V2552" i="34"/>
  <c r="AA2552" i="34"/>
  <c r="P2552" i="34"/>
  <c r="X2552" i="34"/>
  <c r="Q2552" i="34"/>
  <c r="P2539" i="34"/>
  <c r="X2539" i="34"/>
  <c r="Q2539" i="34"/>
  <c r="R2539" i="34"/>
  <c r="V2539" i="34"/>
  <c r="AA2539" i="34"/>
  <c r="P3424" i="34"/>
  <c r="X3424" i="34"/>
  <c r="R3424" i="34"/>
  <c r="V3424" i="34"/>
  <c r="Q3424" i="34"/>
  <c r="AA3424" i="34"/>
  <c r="R3419" i="34"/>
  <c r="V3419" i="34"/>
  <c r="P3419" i="34"/>
  <c r="X3419" i="34"/>
  <c r="AA3419" i="34"/>
  <c r="Q3419" i="34"/>
  <c r="R3415" i="34"/>
  <c r="V3415" i="34"/>
  <c r="P3415" i="34"/>
  <c r="X3415" i="34"/>
  <c r="AA3415" i="34"/>
  <c r="Q3415" i="34"/>
  <c r="P3410" i="34"/>
  <c r="X3410" i="34"/>
  <c r="R3410" i="34"/>
  <c r="V3410" i="34"/>
  <c r="Q3410" i="34"/>
  <c r="AA3410" i="34"/>
  <c r="P3406" i="34"/>
  <c r="X3406" i="34"/>
  <c r="R3406" i="34"/>
  <c r="V3406" i="34"/>
  <c r="Q3406" i="34"/>
  <c r="AA3406" i="34"/>
  <c r="AA2311" i="34"/>
  <c r="P2311" i="34"/>
  <c r="X2311" i="34"/>
  <c r="Q2311" i="34"/>
  <c r="R2311" i="34"/>
  <c r="V2311" i="34"/>
  <c r="R2420" i="34"/>
  <c r="V2420" i="34"/>
  <c r="P2420" i="34"/>
  <c r="X2420" i="34"/>
  <c r="AA2420" i="34"/>
  <c r="Q2420" i="34"/>
  <c r="R2416" i="34"/>
  <c r="V2416" i="34"/>
  <c r="P2416" i="34"/>
  <c r="X2416" i="34"/>
  <c r="AA2416" i="34"/>
  <c r="Q2416" i="34"/>
  <c r="R2412" i="34"/>
  <c r="V2412" i="34"/>
  <c r="P2412" i="34"/>
  <c r="X2412" i="34"/>
  <c r="AA2412" i="34"/>
  <c r="Q2412" i="34"/>
  <c r="AA2209" i="34"/>
  <c r="P2209" i="34"/>
  <c r="X2209" i="34"/>
  <c r="Q2209" i="34"/>
  <c r="R2209" i="34"/>
  <c r="V2209" i="34"/>
  <c r="Q2206" i="34"/>
  <c r="R2206" i="34"/>
  <c r="V2206" i="34"/>
  <c r="AA2206" i="34"/>
  <c r="P2206" i="34"/>
  <c r="X2206" i="34"/>
  <c r="AA2365" i="34"/>
  <c r="P2365" i="34"/>
  <c r="X2365" i="34"/>
  <c r="Q2365" i="34"/>
  <c r="R2365" i="34"/>
  <c r="V2365" i="34"/>
  <c r="Q2328" i="34"/>
  <c r="R2328" i="34"/>
  <c r="V2328" i="34"/>
  <c r="AA2328" i="34"/>
  <c r="P2328" i="34"/>
  <c r="X2328" i="34"/>
  <c r="AA2339" i="34"/>
  <c r="P2339" i="34"/>
  <c r="X2339" i="34"/>
  <c r="Q2339" i="34"/>
  <c r="R2339" i="34"/>
  <c r="V2339" i="34"/>
  <c r="Q2360" i="34"/>
  <c r="R2360" i="34"/>
  <c r="V2360" i="34"/>
  <c r="AA2360" i="34"/>
  <c r="P2360" i="34"/>
  <c r="X2360" i="34"/>
  <c r="Q2156" i="34"/>
  <c r="R2156" i="34"/>
  <c r="V2156" i="34"/>
  <c r="AA2156" i="34"/>
  <c r="P2156" i="34"/>
  <c r="X2156" i="34"/>
  <c r="AA2151" i="34"/>
  <c r="P2151" i="34"/>
  <c r="X2151" i="34"/>
  <c r="Q2151" i="34"/>
  <c r="R2151" i="34"/>
  <c r="V2151" i="34"/>
  <c r="AA2079" i="34"/>
  <c r="P2079" i="34"/>
  <c r="X2079" i="34"/>
  <c r="Q2079" i="34"/>
  <c r="R2079" i="34"/>
  <c r="V2079" i="34"/>
  <c r="Q2142" i="34"/>
  <c r="R2142" i="34"/>
  <c r="V2142" i="34"/>
  <c r="AA2142" i="34"/>
  <c r="P2142" i="34"/>
  <c r="X2142" i="34"/>
  <c r="AA2047" i="34"/>
  <c r="P2047" i="34"/>
  <c r="X2047" i="34"/>
  <c r="Q2047" i="34"/>
  <c r="R2047" i="34"/>
  <c r="V2047" i="34"/>
  <c r="Q2070" i="34"/>
  <c r="R2070" i="34"/>
  <c r="V2070" i="34"/>
  <c r="AA2070" i="34"/>
  <c r="P2070" i="34"/>
  <c r="X2070" i="34"/>
  <c r="AA2077" i="34"/>
  <c r="P2077" i="34"/>
  <c r="X2077" i="34"/>
  <c r="Q2077" i="34"/>
  <c r="R2077" i="34"/>
  <c r="V2077" i="34"/>
  <c r="AA2073" i="34"/>
  <c r="P2073" i="34"/>
  <c r="X2073" i="34"/>
  <c r="Q2073" i="34"/>
  <c r="R2073" i="34"/>
  <c r="V2073" i="34"/>
  <c r="R2528" i="34"/>
  <c r="V2528" i="34"/>
  <c r="AA2528" i="34"/>
  <c r="P2528" i="34"/>
  <c r="X2528" i="34"/>
  <c r="Q2528" i="34"/>
  <c r="R2524" i="34"/>
  <c r="V2524" i="34"/>
  <c r="AA2524" i="34"/>
  <c r="P2524" i="34"/>
  <c r="X2524" i="34"/>
  <c r="Q2524" i="34"/>
  <c r="R2468" i="34"/>
  <c r="V2468" i="34"/>
  <c r="AA2468" i="34"/>
  <c r="P2468" i="34"/>
  <c r="X2468" i="34"/>
  <c r="Q2468" i="34"/>
  <c r="Q2010" i="34"/>
  <c r="U2010" i="34"/>
  <c r="R2010" i="34"/>
  <c r="V2010" i="34"/>
  <c r="S2010" i="34"/>
  <c r="AA2010" i="34"/>
  <c r="P2010" i="34"/>
  <c r="T2010" i="34"/>
  <c r="X2010" i="34"/>
  <c r="R2408" i="34"/>
  <c r="V2408" i="34"/>
  <c r="P2408" i="34"/>
  <c r="X2408" i="34"/>
  <c r="AA2408" i="34"/>
  <c r="Q2408" i="34"/>
  <c r="R2404" i="34"/>
  <c r="V2404" i="34"/>
  <c r="P2404" i="34"/>
  <c r="X2404" i="34"/>
  <c r="AA2404" i="34"/>
  <c r="Q2404" i="34"/>
  <c r="R2400" i="34"/>
  <c r="V2400" i="34"/>
  <c r="P2400" i="34"/>
  <c r="X2400" i="34"/>
  <c r="AA2400" i="34"/>
  <c r="Q2400" i="34"/>
  <c r="R2396" i="34"/>
  <c r="V2396" i="34"/>
  <c r="P2396" i="34"/>
  <c r="X2396" i="34"/>
  <c r="AA2396" i="34"/>
  <c r="Q2396" i="34"/>
  <c r="R2392" i="34"/>
  <c r="V2392" i="34"/>
  <c r="P2392" i="34"/>
  <c r="X2392" i="34"/>
  <c r="AA2392" i="34"/>
  <c r="Q2392" i="34"/>
  <c r="R2388" i="34"/>
  <c r="V2388" i="34"/>
  <c r="P2388" i="34"/>
  <c r="X2388" i="34"/>
  <c r="AA2388" i="34"/>
  <c r="Q2388" i="34"/>
  <c r="Q2384" i="34"/>
  <c r="R2384" i="34"/>
  <c r="V2384" i="34"/>
  <c r="P2384" i="34"/>
  <c r="X2384" i="34"/>
  <c r="AA2384" i="34"/>
  <c r="Q2298" i="34"/>
  <c r="R2298" i="34"/>
  <c r="V2298" i="34"/>
  <c r="AA2298" i="34"/>
  <c r="P2298" i="34"/>
  <c r="X2298" i="34"/>
  <c r="Q2292" i="34"/>
  <c r="R2292" i="34"/>
  <c r="V2292" i="34"/>
  <c r="AA2292" i="34"/>
  <c r="P2292" i="34"/>
  <c r="X2292" i="34"/>
  <c r="AA2313" i="34"/>
  <c r="P2313" i="34"/>
  <c r="X2313" i="34"/>
  <c r="Q2313" i="34"/>
  <c r="R2313" i="34"/>
  <c r="V2313" i="34"/>
  <c r="Q2308" i="34"/>
  <c r="R2308" i="34"/>
  <c r="V2308" i="34"/>
  <c r="AA2308" i="34"/>
  <c r="P2308" i="34"/>
  <c r="X2308" i="34"/>
  <c r="AA2277" i="34"/>
  <c r="P2277" i="34"/>
  <c r="X2277" i="34"/>
  <c r="Q2277" i="34"/>
  <c r="R2277" i="34"/>
  <c r="V2277" i="34"/>
  <c r="AA2269" i="34"/>
  <c r="P2269" i="34"/>
  <c r="X2269" i="34"/>
  <c r="Q2269" i="34"/>
  <c r="R2269" i="34"/>
  <c r="V2269" i="34"/>
  <c r="Q2262" i="34"/>
  <c r="R2262" i="34"/>
  <c r="V2262" i="34"/>
  <c r="AA2262" i="34"/>
  <c r="P2262" i="34"/>
  <c r="X2262" i="34"/>
  <c r="AA2131" i="34"/>
  <c r="P2131" i="34"/>
  <c r="X2131" i="34"/>
  <c r="Q2131" i="34"/>
  <c r="R2131" i="34"/>
  <c r="V2131" i="34"/>
  <c r="Q2126" i="34"/>
  <c r="R2126" i="34"/>
  <c r="V2126" i="34"/>
  <c r="AA2126" i="34"/>
  <c r="P2126" i="34"/>
  <c r="X2126" i="34"/>
  <c r="Q2122" i="34"/>
  <c r="R2122" i="34"/>
  <c r="V2122" i="34"/>
  <c r="AA2122" i="34"/>
  <c r="P2122" i="34"/>
  <c r="X2122" i="34"/>
  <c r="Q2118" i="34"/>
  <c r="R2118" i="34"/>
  <c r="V2118" i="34"/>
  <c r="AA2118" i="34"/>
  <c r="P2118" i="34"/>
  <c r="X2118" i="34"/>
  <c r="Q2058" i="34"/>
  <c r="R2058" i="34"/>
  <c r="V2058" i="34"/>
  <c r="AA2058" i="34"/>
  <c r="P2058" i="34"/>
  <c r="X2058" i="34"/>
  <c r="Q2052" i="34"/>
  <c r="R2052" i="34"/>
  <c r="V2052" i="34"/>
  <c r="AA2052" i="34"/>
  <c r="P2052" i="34"/>
  <c r="X2052" i="34"/>
  <c r="Q2086" i="34"/>
  <c r="R2086" i="34"/>
  <c r="V2086" i="34"/>
  <c r="AA2086" i="34"/>
  <c r="P2086" i="34"/>
  <c r="X2086" i="34"/>
  <c r="AA2071" i="34"/>
  <c r="P2071" i="34"/>
  <c r="X2071" i="34"/>
  <c r="Q2071" i="34"/>
  <c r="R2071" i="34"/>
  <c r="V2071" i="34"/>
  <c r="P3428" i="34"/>
  <c r="X3428" i="34"/>
  <c r="R3428" i="34"/>
  <c r="V3428" i="34"/>
  <c r="Q3428" i="34"/>
  <c r="AA3428" i="34"/>
  <c r="R3432" i="34"/>
  <c r="V3432" i="34"/>
  <c r="P3432" i="34"/>
  <c r="Q3432" i="34"/>
  <c r="AA3432" i="34"/>
  <c r="X3432" i="34"/>
  <c r="R3436" i="34"/>
  <c r="V3436" i="34"/>
  <c r="P3436" i="34"/>
  <c r="Q3436" i="34"/>
  <c r="AA3436" i="34"/>
  <c r="X3436" i="34"/>
  <c r="P2671" i="34"/>
  <c r="X2671" i="34"/>
  <c r="Q2671" i="34"/>
  <c r="R2671" i="34"/>
  <c r="V2671" i="34"/>
  <c r="AA2671" i="34"/>
  <c r="P2675" i="34"/>
  <c r="X2675" i="34"/>
  <c r="Q2675" i="34"/>
  <c r="R2675" i="34"/>
  <c r="V2675" i="34"/>
  <c r="AA2675" i="34"/>
  <c r="P2679" i="34"/>
  <c r="X2679" i="34"/>
  <c r="Q2679" i="34"/>
  <c r="R2679" i="34"/>
  <c r="V2679" i="34"/>
  <c r="AA2679" i="34"/>
  <c r="P2683" i="34"/>
  <c r="X2683" i="34"/>
  <c r="Q2683" i="34"/>
  <c r="R2683" i="34"/>
  <c r="V2683" i="34"/>
  <c r="AA2683" i="34"/>
  <c r="P2687" i="34"/>
  <c r="X2687" i="34"/>
  <c r="Q2687" i="34"/>
  <c r="R2687" i="34"/>
  <c r="V2687" i="34"/>
  <c r="AA2687" i="34"/>
  <c r="P2691" i="34"/>
  <c r="X2691" i="34"/>
  <c r="Q2691" i="34"/>
  <c r="R2691" i="34"/>
  <c r="V2691" i="34"/>
  <c r="AA2691" i="34"/>
  <c r="P2695" i="34"/>
  <c r="X2695" i="34"/>
  <c r="Q2695" i="34"/>
  <c r="R2695" i="34"/>
  <c r="V2695" i="34"/>
  <c r="AA2695" i="34"/>
  <c r="P2699" i="34"/>
  <c r="X2699" i="34"/>
  <c r="Q2699" i="34"/>
  <c r="R2699" i="34"/>
  <c r="V2699" i="34"/>
  <c r="AA2699" i="34"/>
  <c r="P2703" i="34"/>
  <c r="X2703" i="34"/>
  <c r="Q2703" i="34"/>
  <c r="R2703" i="34"/>
  <c r="V2703" i="34"/>
  <c r="AA2703" i="34"/>
  <c r="R2748" i="34"/>
  <c r="V2748" i="34"/>
  <c r="AA2748" i="34"/>
  <c r="P2748" i="34"/>
  <c r="X2748" i="34"/>
  <c r="Q2748" i="34"/>
  <c r="R2752" i="34"/>
  <c r="V2752" i="34"/>
  <c r="P2752" i="34"/>
  <c r="X2752" i="34"/>
  <c r="Q2752" i="34"/>
  <c r="AA2752" i="34"/>
  <c r="R2756" i="34"/>
  <c r="V2756" i="34"/>
  <c r="P2756" i="34"/>
  <c r="X2756" i="34"/>
  <c r="AA2756" i="34"/>
  <c r="Q2756" i="34"/>
  <c r="P3437" i="34"/>
  <c r="X3437" i="34"/>
  <c r="Q3437" i="34"/>
  <c r="R3437" i="34"/>
  <c r="V3437" i="34"/>
  <c r="AA3437" i="34"/>
  <c r="R2648" i="34"/>
  <c r="V2648" i="34"/>
  <c r="AA2648" i="34"/>
  <c r="P2648" i="34"/>
  <c r="X2648" i="34"/>
  <c r="Q2648" i="34"/>
  <c r="R2652" i="34"/>
  <c r="V2652" i="34"/>
  <c r="AA2652" i="34"/>
  <c r="P2652" i="34"/>
  <c r="X2652" i="34"/>
  <c r="Q2652" i="34"/>
  <c r="R2656" i="34"/>
  <c r="V2656" i="34"/>
  <c r="AA2656" i="34"/>
  <c r="P2656" i="34"/>
  <c r="X2656" i="34"/>
  <c r="Q2656" i="34"/>
  <c r="R2660" i="34"/>
  <c r="V2660" i="34"/>
  <c r="AA2660" i="34"/>
  <c r="P2660" i="34"/>
  <c r="X2660" i="34"/>
  <c r="Q2660" i="34"/>
  <c r="R2664" i="34"/>
  <c r="V2664" i="34"/>
  <c r="AA2664" i="34"/>
  <c r="P2664" i="34"/>
  <c r="X2664" i="34"/>
  <c r="Q2664" i="34"/>
  <c r="R2668" i="34"/>
  <c r="V2668" i="34"/>
  <c r="AA2668" i="34"/>
  <c r="P2668" i="34"/>
  <c r="X2668" i="34"/>
  <c r="Q2668" i="34"/>
  <c r="R2710" i="34"/>
  <c r="V2710" i="34"/>
  <c r="AA2710" i="34"/>
  <c r="P2710" i="34"/>
  <c r="X2710" i="34"/>
  <c r="Q2710" i="34"/>
  <c r="P2739" i="34"/>
  <c r="X2739" i="34"/>
  <c r="Q2739" i="34"/>
  <c r="R2739" i="34"/>
  <c r="V2739" i="34"/>
  <c r="AA2739" i="34"/>
  <c r="P2743" i="34"/>
  <c r="X2743" i="34"/>
  <c r="Q2743" i="34"/>
  <c r="R2743" i="34"/>
  <c r="V2743" i="34"/>
  <c r="AA2743" i="34"/>
  <c r="P2747" i="34"/>
  <c r="X2747" i="34"/>
  <c r="Q2747" i="34"/>
  <c r="R2747" i="34"/>
  <c r="V2747" i="34"/>
  <c r="AA2747" i="34"/>
  <c r="Q2839" i="34"/>
  <c r="R2839" i="34"/>
  <c r="V2839" i="34"/>
  <c r="AA2839" i="34"/>
  <c r="P2839" i="34"/>
  <c r="X2839" i="34"/>
  <c r="Q2793" i="34"/>
  <c r="R2793" i="34"/>
  <c r="V2793" i="34"/>
  <c r="AA2793" i="34"/>
  <c r="P2793" i="34"/>
  <c r="X2793" i="34"/>
  <c r="AA2798" i="34"/>
  <c r="P2798" i="34"/>
  <c r="X2798" i="34"/>
  <c r="Q2798" i="34"/>
  <c r="R2798" i="34"/>
  <c r="V2798" i="34"/>
  <c r="AA2802" i="34"/>
  <c r="P2802" i="34"/>
  <c r="X2802" i="34"/>
  <c r="Q2802" i="34"/>
  <c r="R2802" i="34"/>
  <c r="V2802" i="34"/>
  <c r="AA2806" i="34"/>
  <c r="P2806" i="34"/>
  <c r="X2806" i="34"/>
  <c r="Q2806" i="34"/>
  <c r="R2806" i="34"/>
  <c r="V2806" i="34"/>
  <c r="AA2810" i="34"/>
  <c r="P2810" i="34"/>
  <c r="X2810" i="34"/>
  <c r="Q2810" i="34"/>
  <c r="R2810" i="34"/>
  <c r="V2810" i="34"/>
  <c r="AA2814" i="34"/>
  <c r="P2814" i="34"/>
  <c r="X2814" i="34"/>
  <c r="Q2814" i="34"/>
  <c r="R2814" i="34"/>
  <c r="V2814" i="34"/>
  <c r="AA2818" i="34"/>
  <c r="P2818" i="34"/>
  <c r="X2818" i="34"/>
  <c r="Q2818" i="34"/>
  <c r="R2818" i="34"/>
  <c r="V2818" i="34"/>
  <c r="AA2822" i="34"/>
  <c r="P2822" i="34"/>
  <c r="X2822" i="34"/>
  <c r="Q2822" i="34"/>
  <c r="R2822" i="34"/>
  <c r="V2822" i="34"/>
  <c r="AA2826" i="34"/>
  <c r="P2826" i="34"/>
  <c r="X2826" i="34"/>
  <c r="Q2826" i="34"/>
  <c r="R2826" i="34"/>
  <c r="V2826" i="34"/>
  <c r="AA2830" i="34"/>
  <c r="P2830" i="34"/>
  <c r="X2830" i="34"/>
  <c r="Q2830" i="34"/>
  <c r="R2830" i="34"/>
  <c r="V2830" i="34"/>
  <c r="AA2834" i="34"/>
  <c r="P2834" i="34"/>
  <c r="X2834" i="34"/>
  <c r="Q2834" i="34"/>
  <c r="R2834" i="34"/>
  <c r="V2834" i="34"/>
  <c r="P2537" i="34"/>
  <c r="X2537" i="34"/>
  <c r="Q2537" i="34"/>
  <c r="R2537" i="34"/>
  <c r="V2537" i="34"/>
  <c r="AA2537" i="34"/>
  <c r="P2543" i="34"/>
  <c r="X2543" i="34"/>
  <c r="Q2543" i="34"/>
  <c r="R2543" i="34"/>
  <c r="V2543" i="34"/>
  <c r="AA2543" i="34"/>
  <c r="P2551" i="34"/>
  <c r="X2551" i="34"/>
  <c r="Q2551" i="34"/>
  <c r="R2551" i="34"/>
  <c r="V2551" i="34"/>
  <c r="AA2551" i="34"/>
  <c r="R2760" i="34"/>
  <c r="V2760" i="34"/>
  <c r="P2760" i="34"/>
  <c r="X2760" i="34"/>
  <c r="AA2760" i="34"/>
  <c r="Q2760" i="34"/>
  <c r="R2546" i="34"/>
  <c r="V2546" i="34"/>
  <c r="AA2546" i="34"/>
  <c r="P2546" i="34"/>
  <c r="X2546" i="34"/>
  <c r="Q2546" i="34"/>
  <c r="P2593" i="34"/>
  <c r="X2593" i="34"/>
  <c r="Q2593" i="34"/>
  <c r="R2593" i="34"/>
  <c r="V2593" i="34"/>
  <c r="AA2593" i="34"/>
  <c r="P2597" i="34"/>
  <c r="X2597" i="34"/>
  <c r="Q2597" i="34"/>
  <c r="R2597" i="34"/>
  <c r="V2597" i="34"/>
  <c r="AA2597" i="34"/>
  <c r="P2601" i="34"/>
  <c r="X2601" i="34"/>
  <c r="Q2601" i="34"/>
  <c r="R2601" i="34"/>
  <c r="V2601" i="34"/>
  <c r="AA2601" i="34"/>
  <c r="P2605" i="34"/>
  <c r="X2605" i="34"/>
  <c r="Q2605" i="34"/>
  <c r="R2605" i="34"/>
  <c r="V2605" i="34"/>
  <c r="AA2605" i="34"/>
  <c r="P2609" i="34"/>
  <c r="X2609" i="34"/>
  <c r="Q2609" i="34"/>
  <c r="R2609" i="34"/>
  <c r="V2609" i="34"/>
  <c r="AA2609" i="34"/>
  <c r="P2613" i="34"/>
  <c r="X2613" i="34"/>
  <c r="Q2613" i="34"/>
  <c r="R2613" i="34"/>
  <c r="V2613" i="34"/>
  <c r="AA2613" i="34"/>
  <c r="P2617" i="34"/>
  <c r="X2617" i="34"/>
  <c r="Q2617" i="34"/>
  <c r="R2617" i="34"/>
  <c r="V2617" i="34"/>
  <c r="AA2617" i="34"/>
  <c r="P2621" i="34"/>
  <c r="X2621" i="34"/>
  <c r="Q2621" i="34"/>
  <c r="R2621" i="34"/>
  <c r="V2621" i="34"/>
  <c r="AA2621" i="34"/>
  <c r="P2705" i="34"/>
  <c r="X2705" i="34"/>
  <c r="Q2705" i="34"/>
  <c r="R2705" i="34"/>
  <c r="V2705" i="34"/>
  <c r="AA2705" i="34"/>
  <c r="P2715" i="34"/>
  <c r="X2715" i="34"/>
  <c r="Q2715" i="34"/>
  <c r="R2715" i="34"/>
  <c r="V2715" i="34"/>
  <c r="AA2715" i="34"/>
  <c r="P2719" i="34"/>
  <c r="X2719" i="34"/>
  <c r="Q2719" i="34"/>
  <c r="R2719" i="34"/>
  <c r="V2719" i="34"/>
  <c r="AA2719" i="34"/>
  <c r="P2723" i="34"/>
  <c r="X2723" i="34"/>
  <c r="Q2723" i="34"/>
  <c r="R2723" i="34"/>
  <c r="V2723" i="34"/>
  <c r="AA2723" i="34"/>
  <c r="R2644" i="34"/>
  <c r="V2644" i="34"/>
  <c r="AA2644" i="34"/>
  <c r="P2644" i="34"/>
  <c r="X2644" i="34"/>
  <c r="Q2644" i="34"/>
  <c r="R2640" i="34"/>
  <c r="V2640" i="34"/>
  <c r="AA2640" i="34"/>
  <c r="P2640" i="34"/>
  <c r="X2640" i="34"/>
  <c r="Q2640" i="34"/>
  <c r="R2636" i="34"/>
  <c r="V2636" i="34"/>
  <c r="AA2636" i="34"/>
  <c r="P2636" i="34"/>
  <c r="X2636" i="34"/>
  <c r="Q2636" i="34"/>
  <c r="Q2791" i="34"/>
  <c r="R2791" i="34"/>
  <c r="V2791" i="34"/>
  <c r="AA2791" i="34"/>
  <c r="P2791" i="34"/>
  <c r="X2791" i="34"/>
  <c r="Q2787" i="34"/>
  <c r="R2787" i="34"/>
  <c r="V2787" i="34"/>
  <c r="AA2787" i="34"/>
  <c r="P2787" i="34"/>
  <c r="X2787" i="34"/>
  <c r="Q2783" i="34"/>
  <c r="R2783" i="34"/>
  <c r="V2783" i="34"/>
  <c r="AA2783" i="34"/>
  <c r="P2783" i="34"/>
  <c r="X2783" i="34"/>
  <c r="Q2779" i="34"/>
  <c r="R2779" i="34"/>
  <c r="V2779" i="34"/>
  <c r="AA2779" i="34"/>
  <c r="P2779" i="34"/>
  <c r="X2779" i="34"/>
  <c r="Q2775" i="34"/>
  <c r="R2775" i="34"/>
  <c r="V2775" i="34"/>
  <c r="AA2775" i="34"/>
  <c r="P2775" i="34"/>
  <c r="X2775" i="34"/>
  <c r="Q2771" i="34"/>
  <c r="R2771" i="34"/>
  <c r="V2771" i="34"/>
  <c r="AA2771" i="34"/>
  <c r="P2771" i="34"/>
  <c r="X2771" i="34"/>
  <c r="Q2767" i="34"/>
  <c r="R2767" i="34"/>
  <c r="V2767" i="34"/>
  <c r="AA2767" i="34"/>
  <c r="P2767" i="34"/>
  <c r="X2767" i="34"/>
  <c r="P2735" i="34"/>
  <c r="X2735" i="34"/>
  <c r="Q2735" i="34"/>
  <c r="R2735" i="34"/>
  <c r="V2735" i="34"/>
  <c r="AA2735" i="34"/>
  <c r="P2731" i="34"/>
  <c r="X2731" i="34"/>
  <c r="Q2731" i="34"/>
  <c r="R2731" i="34"/>
  <c r="V2731" i="34"/>
  <c r="AA2731" i="34"/>
  <c r="P2635" i="34"/>
  <c r="X2635" i="34"/>
  <c r="Q2635" i="34"/>
  <c r="R2635" i="34"/>
  <c r="V2635" i="34"/>
  <c r="AA2635" i="34"/>
  <c r="P2631" i="34"/>
  <c r="X2631" i="34"/>
  <c r="Q2631" i="34"/>
  <c r="R2631" i="34"/>
  <c r="V2631" i="34"/>
  <c r="AA2631" i="34"/>
  <c r="P2627" i="34"/>
  <c r="X2627" i="34"/>
  <c r="Q2627" i="34"/>
  <c r="R2627" i="34"/>
  <c r="V2627" i="34"/>
  <c r="AA2627" i="34"/>
  <c r="P2587" i="34"/>
  <c r="X2587" i="34"/>
  <c r="Q2587" i="34"/>
  <c r="R2587" i="34"/>
  <c r="V2587" i="34"/>
  <c r="AA2587" i="34"/>
  <c r="R2578" i="34"/>
  <c r="V2578" i="34"/>
  <c r="AA2578" i="34"/>
  <c r="P2578" i="34"/>
  <c r="X2578" i="34"/>
  <c r="Q2578" i="34"/>
  <c r="R2574" i="34"/>
  <c r="V2574" i="34"/>
  <c r="AA2574" i="34"/>
  <c r="P2574" i="34"/>
  <c r="X2574" i="34"/>
  <c r="Q2574" i="34"/>
  <c r="R2570" i="34"/>
  <c r="V2570" i="34"/>
  <c r="AA2570" i="34"/>
  <c r="P2570" i="34"/>
  <c r="X2570" i="34"/>
  <c r="Q2570" i="34"/>
  <c r="R2564" i="34"/>
  <c r="V2564" i="34"/>
  <c r="AA2564" i="34"/>
  <c r="P2564" i="34"/>
  <c r="X2564" i="34"/>
  <c r="Q2564" i="34"/>
  <c r="R2560" i="34"/>
  <c r="V2560" i="34"/>
  <c r="AA2560" i="34"/>
  <c r="P2560" i="34"/>
  <c r="X2560" i="34"/>
  <c r="Q2560" i="34"/>
  <c r="P2555" i="34"/>
  <c r="X2555" i="34"/>
  <c r="Q2555" i="34"/>
  <c r="R2555" i="34"/>
  <c r="V2555" i="34"/>
  <c r="AA2555" i="34"/>
  <c r="R2542" i="34"/>
  <c r="V2542" i="34"/>
  <c r="AA2542" i="34"/>
  <c r="P2542" i="34"/>
  <c r="X2542" i="34"/>
  <c r="Q2542" i="34"/>
  <c r="R2538" i="34"/>
  <c r="V2538" i="34"/>
  <c r="AA2538" i="34"/>
  <c r="P2538" i="34"/>
  <c r="X2538" i="34"/>
  <c r="Q2538" i="34"/>
  <c r="R3423" i="34"/>
  <c r="V3423" i="34"/>
  <c r="P3423" i="34"/>
  <c r="X3423" i="34"/>
  <c r="AA3423" i="34"/>
  <c r="Q3423" i="34"/>
  <c r="P3418" i="34"/>
  <c r="X3418" i="34"/>
  <c r="R3418" i="34"/>
  <c r="V3418" i="34"/>
  <c r="Q3418" i="34"/>
  <c r="AA3418" i="34"/>
  <c r="R3413" i="34"/>
  <c r="V3413" i="34"/>
  <c r="P3413" i="34"/>
  <c r="X3413" i="34"/>
  <c r="AA3413" i="34"/>
  <c r="Q3413" i="34"/>
  <c r="R3409" i="34"/>
  <c r="V3409" i="34"/>
  <c r="P3409" i="34"/>
  <c r="X3409" i="34"/>
  <c r="AA3409" i="34"/>
  <c r="Q3409" i="34"/>
  <c r="R3405" i="34"/>
  <c r="V3405" i="34"/>
  <c r="P3405" i="34"/>
  <c r="X3405" i="34"/>
  <c r="AA3405" i="34"/>
  <c r="Q3405" i="34"/>
  <c r="B96" i="55"/>
  <c r="A95" i="55"/>
  <c r="A2422" i="34"/>
  <c r="A2418" i="34"/>
  <c r="A2414" i="34"/>
  <c r="A2211" i="34"/>
  <c r="A2219" i="34"/>
  <c r="A2334" i="34"/>
  <c r="A2349" i="34"/>
  <c r="A2337" i="34"/>
  <c r="A2341" i="34"/>
  <c r="A2347" i="34"/>
  <c r="A2155" i="34"/>
  <c r="A2150" i="34"/>
  <c r="A2147" i="34"/>
  <c r="A2141" i="34"/>
  <c r="A2047" i="34"/>
  <c r="A2070" i="34"/>
  <c r="A2077" i="34"/>
  <c r="A2073" i="34"/>
  <c r="A2528" i="34"/>
  <c r="A2524" i="34"/>
  <c r="A2468" i="34"/>
  <c r="A2010" i="34"/>
  <c r="A2408" i="34"/>
  <c r="A2404" i="34"/>
  <c r="A2400" i="34"/>
  <c r="A2396" i="34"/>
  <c r="A2392" i="34"/>
  <c r="A2388" i="34"/>
  <c r="A2384" i="34"/>
  <c r="A2298" i="34"/>
  <c r="A2292" i="34"/>
  <c r="A2313" i="34"/>
  <c r="A2309" i="34"/>
  <c r="A2278" i="34"/>
  <c r="A2270" i="34"/>
  <c r="A2263" i="34"/>
  <c r="A2133" i="34"/>
  <c r="A2127" i="34"/>
  <c r="A2123" i="34"/>
  <c r="A2119" i="34"/>
  <c r="A2064" i="34"/>
  <c r="A2053" i="34"/>
  <c r="A2087" i="34"/>
  <c r="A2072" i="34"/>
  <c r="A3427" i="34"/>
  <c r="A3431" i="34"/>
  <c r="A3435" i="34"/>
  <c r="A2670" i="34"/>
  <c r="A2674" i="34"/>
  <c r="A2678" i="34"/>
  <c r="A2682" i="34"/>
  <c r="A2686" i="34"/>
  <c r="A2690" i="34"/>
  <c r="A2694" i="34"/>
  <c r="A2698" i="34"/>
  <c r="A2702" i="34"/>
  <c r="A2713" i="34"/>
  <c r="A2751" i="34"/>
  <c r="A2755" i="34"/>
  <c r="A2759" i="34"/>
  <c r="A2647" i="34"/>
  <c r="A2651" i="34"/>
  <c r="A2655" i="34"/>
  <c r="A2659" i="34"/>
  <c r="A2663" i="34"/>
  <c r="A2667" i="34"/>
  <c r="A2709" i="34"/>
  <c r="A2738" i="34"/>
  <c r="A2742" i="34"/>
  <c r="A2746" i="34"/>
  <c r="A2838" i="34"/>
  <c r="A2727" i="34"/>
  <c r="A2796" i="34"/>
  <c r="A2800" i="34"/>
  <c r="A2804" i="34"/>
  <c r="A2808" i="34"/>
  <c r="A2812" i="34"/>
  <c r="A2816" i="34"/>
  <c r="A2820" i="34"/>
  <c r="A2824" i="34"/>
  <c r="A2828" i="34"/>
  <c r="A2832" i="34"/>
  <c r="A2536" i="34"/>
  <c r="A2566" i="34"/>
  <c r="A2544" i="34"/>
  <c r="A2579" i="34"/>
  <c r="A2583" i="34"/>
  <c r="A2591" i="34"/>
  <c r="A2595" i="34"/>
  <c r="A2599" i="34"/>
  <c r="A2602" i="34"/>
  <c r="A2606" i="34"/>
  <c r="A2610" i="34"/>
  <c r="A2614" i="34"/>
  <c r="A2618" i="34"/>
  <c r="A2622" i="34"/>
  <c r="A2706" i="34"/>
  <c r="A2716" i="34"/>
  <c r="A2720" i="34"/>
  <c r="A2724" i="34"/>
  <c r="A2643" i="34"/>
  <c r="A2639" i="34"/>
  <c r="A2547" i="34"/>
  <c r="A2790" i="34"/>
  <c r="A2786" i="34"/>
  <c r="A2782" i="34"/>
  <c r="A2778" i="34"/>
  <c r="A2774" i="34"/>
  <c r="A2770" i="34"/>
  <c r="A2766" i="34"/>
  <c r="A2734" i="34"/>
  <c r="A2730" i="34"/>
  <c r="A2635" i="34"/>
  <c r="A2631" i="34"/>
  <c r="A2627" i="34"/>
  <c r="A2587" i="34"/>
  <c r="A2578" i="34"/>
  <c r="A2574" i="34"/>
  <c r="A2570" i="34"/>
  <c r="A2562" i="34"/>
  <c r="A2558" i="34"/>
  <c r="A2554" i="34"/>
  <c r="A2541" i="34"/>
  <c r="A3425" i="34"/>
  <c r="A3421" i="34"/>
  <c r="A3417" i="34"/>
  <c r="A3413" i="34"/>
  <c r="A3409" i="34"/>
  <c r="A3405" i="34"/>
  <c r="A2139" i="34"/>
  <c r="A2421" i="34"/>
  <c r="A2417" i="34"/>
  <c r="A2413" i="34"/>
  <c r="A2210" i="34"/>
  <c r="A2207" i="34"/>
  <c r="A2366" i="34"/>
  <c r="A2329" i="34"/>
  <c r="A2340" i="34"/>
  <c r="A2362" i="34"/>
  <c r="A2346" i="34"/>
  <c r="A2154" i="34"/>
  <c r="A2148" i="34"/>
  <c r="A2145" i="34"/>
  <c r="A2046" i="34"/>
  <c r="A2069" i="34"/>
  <c r="A2076" i="34"/>
  <c r="A2067" i="34"/>
  <c r="A2527" i="34"/>
  <c r="A2471" i="34"/>
  <c r="A2467" i="34"/>
  <c r="A2411" i="34"/>
  <c r="A2407" i="34"/>
  <c r="A2403" i="34"/>
  <c r="A2399" i="34"/>
  <c r="A2395" i="34"/>
  <c r="A2391" i="34"/>
  <c r="A2387" i="34"/>
  <c r="A2383" i="34"/>
  <c r="A2297" i="34"/>
  <c r="A2287" i="34"/>
  <c r="A2312" i="34"/>
  <c r="A2308" i="34"/>
  <c r="A2277" i="34"/>
  <c r="A2269" i="34"/>
  <c r="A2262" i="34"/>
  <c r="A2131" i="34"/>
  <c r="A2126" i="34"/>
  <c r="A2122" i="34"/>
  <c r="A2118" i="34"/>
  <c r="A2058" i="34"/>
  <c r="A2052" i="34"/>
  <c r="A2086" i="34"/>
  <c r="A2071" i="34"/>
  <c r="A3428" i="34"/>
  <c r="A3432" i="34"/>
  <c r="A3436" i="34"/>
  <c r="A2671" i="34"/>
  <c r="A2675" i="34"/>
  <c r="A2679" i="34"/>
  <c r="A2683" i="34"/>
  <c r="A2687" i="34"/>
  <c r="A2691" i="34"/>
  <c r="A2695" i="34"/>
  <c r="A2699" i="34"/>
  <c r="A2703" i="34"/>
  <c r="A2748" i="34"/>
  <c r="A2752" i="34"/>
  <c r="A2756" i="34"/>
  <c r="A3437" i="34"/>
  <c r="A2648" i="34"/>
  <c r="A2652" i="34"/>
  <c r="A2656" i="34"/>
  <c r="A2660" i="34"/>
  <c r="A2664" i="34"/>
  <c r="A2668" i="34"/>
  <c r="A2710" i="34"/>
  <c r="A2739" i="34"/>
  <c r="A2743" i="34"/>
  <c r="A2747" i="34"/>
  <c r="A2839" i="34"/>
  <c r="A2779" i="34"/>
  <c r="A2797" i="34"/>
  <c r="A2801" i="34"/>
  <c r="A2805" i="34"/>
  <c r="A2809" i="34"/>
  <c r="A2813" i="34"/>
  <c r="A2817" i="34"/>
  <c r="A2821" i="34"/>
  <c r="A2825" i="34"/>
  <c r="A2829" i="34"/>
  <c r="A2833" i="34"/>
  <c r="A2535" i="34"/>
  <c r="A2567" i="34"/>
  <c r="A2549" i="34"/>
  <c r="A2580" i="34"/>
  <c r="A2545" i="34"/>
  <c r="A2592" i="34"/>
  <c r="A2596" i="34"/>
  <c r="A2600" i="34"/>
  <c r="A2603" i="34"/>
  <c r="A2607" i="34"/>
  <c r="A2611" i="34"/>
  <c r="A2615" i="34"/>
  <c r="A2619" i="34"/>
  <c r="A2623" i="34"/>
  <c r="A2707" i="34"/>
  <c r="A2717" i="34"/>
  <c r="A2721" i="34"/>
  <c r="A2725" i="34"/>
  <c r="A2642" i="34"/>
  <c r="A2638" i="34"/>
  <c r="A2588" i="34"/>
  <c r="A2789" i="34"/>
  <c r="A2785" i="34"/>
  <c r="A2781" i="34"/>
  <c r="A2777" i="34"/>
  <c r="A2773" i="34"/>
  <c r="A2769" i="34"/>
  <c r="A2765" i="34"/>
  <c r="A2733" i="34"/>
  <c r="A2729" i="34"/>
  <c r="A2634" i="34"/>
  <c r="A2630" i="34"/>
  <c r="A2626" i="34"/>
  <c r="A2586" i="34"/>
  <c r="A2577" i="34"/>
  <c r="A2573" i="34"/>
  <c r="A2569" i="34"/>
  <c r="A2565" i="34"/>
  <c r="A2561" i="34"/>
  <c r="A2557" i="34"/>
  <c r="A2553" i="34"/>
  <c r="A2540" i="34"/>
  <c r="A3424" i="34"/>
  <c r="A3420" i="34"/>
  <c r="A3416" i="34"/>
  <c r="A3412" i="34"/>
  <c r="A3408" i="34"/>
  <c r="A3404" i="34"/>
  <c r="A2311" i="34"/>
  <c r="A2420" i="34"/>
  <c r="A2416" i="34"/>
  <c r="A2412" i="34"/>
  <c r="A2209" i="34"/>
  <c r="A2206" i="34"/>
  <c r="A2365" i="34"/>
  <c r="A2328" i="34"/>
  <c r="A2339" i="34"/>
  <c r="A2360" i="34"/>
  <c r="A2158" i="34"/>
  <c r="A2152" i="34"/>
  <c r="A2080" i="34"/>
  <c r="A2144" i="34"/>
  <c r="A2137" i="34"/>
  <c r="A2045" i="34"/>
  <c r="A2082" i="34"/>
  <c r="A2075" i="34"/>
  <c r="A2066" i="34"/>
  <c r="A2526" i="34"/>
  <c r="A2470" i="34"/>
  <c r="A2466" i="34"/>
  <c r="A2410" i="34"/>
  <c r="A2406" i="34"/>
  <c r="A2402" i="34"/>
  <c r="A2398" i="34"/>
  <c r="A2394" i="34"/>
  <c r="A2390" i="34"/>
  <c r="A2386" i="34"/>
  <c r="A2382" i="34"/>
  <c r="A2294" i="34"/>
  <c r="A2286" i="34"/>
  <c r="A2280" i="34"/>
  <c r="A2276" i="34"/>
  <c r="A2268" i="34"/>
  <c r="A2135" i="34"/>
  <c r="A2130" i="34"/>
  <c r="A2125" i="34"/>
  <c r="A2121" i="34"/>
  <c r="A2117" i="34"/>
  <c r="A2057" i="34"/>
  <c r="A2089" i="34"/>
  <c r="A2085" i="34"/>
  <c r="A2063" i="34"/>
  <c r="A3429" i="34"/>
  <c r="A3433" i="34"/>
  <c r="A2589" i="34"/>
  <c r="A2672" i="34"/>
  <c r="A2676" i="34"/>
  <c r="A2680" i="34"/>
  <c r="A2684" i="34"/>
  <c r="A2688" i="34"/>
  <c r="A2692" i="34"/>
  <c r="A2696" i="34"/>
  <c r="A2700" i="34"/>
  <c r="A2711" i="34"/>
  <c r="A2749" i="34"/>
  <c r="A2753" i="34"/>
  <c r="A2757" i="34"/>
  <c r="A2645" i="34"/>
  <c r="A2649" i="34"/>
  <c r="A2653" i="34"/>
  <c r="A2657" i="34"/>
  <c r="A2661" i="34"/>
  <c r="A2665" i="34"/>
  <c r="A2669" i="34"/>
  <c r="A2736" i="34"/>
  <c r="A2740" i="34"/>
  <c r="A2744" i="34"/>
  <c r="A2836" i="34"/>
  <c r="A2840" i="34"/>
  <c r="A2793" i="34"/>
  <c r="A2798" i="34"/>
  <c r="A2802" i="34"/>
  <c r="A2806" i="34"/>
  <c r="A2810" i="34"/>
  <c r="A2814" i="34"/>
  <c r="A2818" i="34"/>
  <c r="A2822" i="34"/>
  <c r="A2826" i="34"/>
  <c r="A2830" i="34"/>
  <c r="A2834" i="34"/>
  <c r="A2537" i="34"/>
  <c r="A2568" i="34"/>
  <c r="A2550" i="34"/>
  <c r="A2581" i="34"/>
  <c r="A2546" i="34"/>
  <c r="A2593" i="34"/>
  <c r="A2597" i="34"/>
  <c r="A2604" i="34"/>
  <c r="A2608" i="34"/>
  <c r="A2612" i="34"/>
  <c r="A2616" i="34"/>
  <c r="A2620" i="34"/>
  <c r="A2704" i="34"/>
  <c r="A2714" i="34"/>
  <c r="A2718" i="34"/>
  <c r="A2722" i="34"/>
  <c r="A2726" i="34"/>
  <c r="A2641" i="34"/>
  <c r="A2637" i="34"/>
  <c r="A2792" i="34"/>
  <c r="A2788" i="34"/>
  <c r="A2784" i="34"/>
  <c r="A2780" i="34"/>
  <c r="A2776" i="34"/>
  <c r="A2772" i="34"/>
  <c r="A2768" i="34"/>
  <c r="A2764" i="34"/>
  <c r="A2732" i="34"/>
  <c r="A2728" i="34"/>
  <c r="A2633" i="34"/>
  <c r="A2629" i="34"/>
  <c r="A2625" i="34"/>
  <c r="A2585" i="34"/>
  <c r="A2576" i="34"/>
  <c r="A2572" i="34"/>
  <c r="A2564" i="34"/>
  <c r="A2560" i="34"/>
  <c r="A2556" i="34"/>
  <c r="A2552" i="34"/>
  <c r="A2539" i="34"/>
  <c r="A3423" i="34"/>
  <c r="A3419" i="34"/>
  <c r="A3415" i="34"/>
  <c r="A3411" i="34"/>
  <c r="A3407" i="34"/>
  <c r="A2062" i="34"/>
  <c r="A2419" i="34"/>
  <c r="A2415" i="34"/>
  <c r="A2213" i="34"/>
  <c r="A2220" i="34"/>
  <c r="A2336" i="34"/>
  <c r="A2350" i="34"/>
  <c r="A2338" i="34"/>
  <c r="A2342" i="34"/>
  <c r="A2156" i="34"/>
  <c r="A2151" i="34"/>
  <c r="A2079" i="34"/>
  <c r="A2142" i="34"/>
  <c r="A2136" i="34"/>
  <c r="A2044" i="34"/>
  <c r="A2081" i="34"/>
  <c r="A2074" i="34"/>
  <c r="A2065" i="34"/>
  <c r="A2525" i="34"/>
  <c r="A2469" i="34"/>
  <c r="A2465" i="34"/>
  <c r="A2409" i="34"/>
  <c r="A2405" i="34"/>
  <c r="A2401" i="34"/>
  <c r="A2397" i="34"/>
  <c r="A2393" i="34"/>
  <c r="A2389" i="34"/>
  <c r="A2385" i="34"/>
  <c r="A2299" i="34"/>
  <c r="A2293" i="34"/>
  <c r="A2285" i="34"/>
  <c r="A2310" i="34"/>
  <c r="A2279" i="34"/>
  <c r="A2275" i="34"/>
  <c r="A2264" i="34"/>
  <c r="A2134" i="34"/>
  <c r="A2128" i="34"/>
  <c r="A2124" i="34"/>
  <c r="A2120" i="34"/>
  <c r="A2116" i="34"/>
  <c r="A2056" i="34"/>
  <c r="A2088" i="34"/>
  <c r="A2084" i="34"/>
  <c r="A3422" i="34"/>
  <c r="A3430" i="34"/>
  <c r="A3434" i="34"/>
  <c r="A2548" i="34"/>
  <c r="A2673" i="34"/>
  <c r="A2677" i="34"/>
  <c r="A2681" i="34"/>
  <c r="A2685" i="34"/>
  <c r="A2689" i="34"/>
  <c r="A2693" i="34"/>
  <c r="A2697" i="34"/>
  <c r="A2701" i="34"/>
  <c r="A2712" i="34"/>
  <c r="A2750" i="34"/>
  <c r="A2754" i="34"/>
  <c r="A2758" i="34"/>
  <c r="A2646" i="34"/>
  <c r="A2650" i="34"/>
  <c r="A2654" i="34"/>
  <c r="A2658" i="34"/>
  <c r="A2662" i="34"/>
  <c r="A2666" i="34"/>
  <c r="A2708" i="34"/>
  <c r="A2737" i="34"/>
  <c r="A2741" i="34"/>
  <c r="A2745" i="34"/>
  <c r="A2837" i="34"/>
  <c r="A3414" i="34"/>
  <c r="A2794" i="34"/>
  <c r="A2799" i="34"/>
  <c r="A2803" i="34"/>
  <c r="A2807" i="34"/>
  <c r="A2811" i="34"/>
  <c r="A2815" i="34"/>
  <c r="A2819" i="34"/>
  <c r="A2823" i="34"/>
  <c r="A2827" i="34"/>
  <c r="A2831" i="34"/>
  <c r="A2835" i="34"/>
  <c r="A2559" i="34"/>
  <c r="A2543" i="34"/>
  <c r="A2551" i="34"/>
  <c r="A2760" i="34"/>
  <c r="A2582" i="34"/>
  <c r="A2590" i="34"/>
  <c r="A2594" i="34"/>
  <c r="A2598" i="34"/>
  <c r="A2601" i="34"/>
  <c r="A2605" i="34"/>
  <c r="A2609" i="34"/>
  <c r="A2613" i="34"/>
  <c r="A2617" i="34"/>
  <c r="A2621" i="34"/>
  <c r="A2705" i="34"/>
  <c r="A2715" i="34"/>
  <c r="A2719" i="34"/>
  <c r="A2723" i="34"/>
  <c r="A2644" i="34"/>
  <c r="A2640" i="34"/>
  <c r="A2636" i="34"/>
  <c r="A2791" i="34"/>
  <c r="A2787" i="34"/>
  <c r="A2783" i="34"/>
  <c r="A2775" i="34"/>
  <c r="A2771" i="34"/>
  <c r="A2767" i="34"/>
  <c r="A2735" i="34"/>
  <c r="A2731" i="34"/>
  <c r="A2632" i="34"/>
  <c r="A2628" i="34"/>
  <c r="A2624" i="34"/>
  <c r="A2584" i="34"/>
  <c r="A2575" i="34"/>
  <c r="A2571" i="34"/>
  <c r="A2563" i="34"/>
  <c r="A2555" i="34"/>
  <c r="A2542" i="34"/>
  <c r="A2538" i="34"/>
  <c r="A3426" i="34"/>
  <c r="A3418" i="34"/>
  <c r="A3410" i="34"/>
  <c r="A3406" i="34"/>
  <c r="A96" i="55" l="1"/>
  <c r="B97" i="55"/>
  <c r="B1957" i="34"/>
  <c r="B1956" i="34"/>
  <c r="B1955" i="34"/>
  <c r="B1934" i="34"/>
  <c r="B1959" i="34"/>
  <c r="B1958" i="34"/>
  <c r="B1960" i="34"/>
  <c r="B1929" i="34"/>
  <c r="B1928" i="34"/>
  <c r="B1927" i="34"/>
  <c r="B1926" i="34"/>
  <c r="B1931" i="34"/>
  <c r="B1930" i="34"/>
  <c r="B1932" i="34"/>
  <c r="B1892" i="34"/>
  <c r="B1891" i="34"/>
  <c r="B1890" i="34"/>
  <c r="B1924" i="34"/>
  <c r="B1893" i="34"/>
  <c r="B2503" i="34"/>
  <c r="B1992" i="34"/>
  <c r="S1927" i="34" l="1"/>
  <c r="AA1927" i="34"/>
  <c r="P1927" i="34"/>
  <c r="T1927" i="34"/>
  <c r="X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X1958" i="34"/>
  <c r="Q1956" i="34"/>
  <c r="U1956" i="34"/>
  <c r="R1956" i="34"/>
  <c r="V1956" i="34"/>
  <c r="S1956" i="34"/>
  <c r="AA1956" i="34"/>
  <c r="P1956" i="34"/>
  <c r="T1956" i="34"/>
  <c r="X1956" i="34"/>
  <c r="Q1924" i="34"/>
  <c r="U1924" i="34"/>
  <c r="R1924" i="34"/>
  <c r="V1924" i="34"/>
  <c r="S1924" i="34"/>
  <c r="AA1924" i="34"/>
  <c r="P1924" i="34"/>
  <c r="T1924" i="34"/>
  <c r="X1924" i="34"/>
  <c r="Q1930" i="34"/>
  <c r="U1930" i="34"/>
  <c r="R1930" i="34"/>
  <c r="V1930" i="34"/>
  <c r="S1930" i="34"/>
  <c r="AA1930" i="34"/>
  <c r="P1930" i="34"/>
  <c r="T1930" i="34"/>
  <c r="X1930" i="34"/>
  <c r="Q1928" i="34"/>
  <c r="U1928" i="34"/>
  <c r="R1928" i="34"/>
  <c r="V1928" i="34"/>
  <c r="S1928" i="34"/>
  <c r="AA1928" i="34"/>
  <c r="P1928" i="34"/>
  <c r="T1928" i="34"/>
  <c r="X1928" i="34"/>
  <c r="S1959" i="34"/>
  <c r="AA1959" i="34"/>
  <c r="P1959" i="34"/>
  <c r="T1959" i="34"/>
  <c r="X1959" i="34"/>
  <c r="Q1959" i="34"/>
  <c r="U1959" i="34"/>
  <c r="R1959" i="34"/>
  <c r="V1959" i="34"/>
  <c r="S1957" i="34"/>
  <c r="AA1957" i="34"/>
  <c r="P1957" i="34"/>
  <c r="T1957" i="34"/>
  <c r="X1957" i="34"/>
  <c r="Q1957" i="34"/>
  <c r="U1957" i="34"/>
  <c r="R1957" i="34"/>
  <c r="V1957" i="34"/>
  <c r="Q1992" i="34"/>
  <c r="U1992" i="34"/>
  <c r="R1992" i="34"/>
  <c r="V1992" i="34"/>
  <c r="S1992" i="34"/>
  <c r="AA1992" i="34"/>
  <c r="P1992" i="34"/>
  <c r="T1992" i="34"/>
  <c r="X1992" i="34"/>
  <c r="P2503" i="34"/>
  <c r="X2503" i="34"/>
  <c r="Q2503" i="34"/>
  <c r="R2503" i="34"/>
  <c r="V2503" i="34"/>
  <c r="AA2503" i="34"/>
  <c r="P1891" i="34"/>
  <c r="T1891" i="34"/>
  <c r="X1891" i="34"/>
  <c r="U1891" i="34"/>
  <c r="Q1891" i="34"/>
  <c r="V1891" i="34"/>
  <c r="AA1891" i="34"/>
  <c r="R1891" i="34"/>
  <c r="S1891" i="34"/>
  <c r="S1931" i="34"/>
  <c r="AA1931" i="34"/>
  <c r="P1931" i="34"/>
  <c r="T1931" i="34"/>
  <c r="X1931" i="34"/>
  <c r="Q1931" i="34"/>
  <c r="U1931" i="34"/>
  <c r="R1931" i="34"/>
  <c r="V1931" i="34"/>
  <c r="S1929" i="34"/>
  <c r="AA1929" i="34"/>
  <c r="P1929" i="34"/>
  <c r="T1929" i="34"/>
  <c r="X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X1934" i="34"/>
  <c r="Q1932" i="34"/>
  <c r="U1932" i="34"/>
  <c r="R1932" i="34"/>
  <c r="V1932" i="34"/>
  <c r="S1932" i="34"/>
  <c r="AA1932" i="34"/>
  <c r="P1932" i="34"/>
  <c r="T1932" i="34"/>
  <c r="X1932" i="34"/>
  <c r="R1890" i="34"/>
  <c r="V1890" i="34"/>
  <c r="T1890" i="34"/>
  <c r="P1890" i="34"/>
  <c r="U1890" i="34"/>
  <c r="Q1890" i="34"/>
  <c r="AA1890" i="34"/>
  <c r="S1890" i="34"/>
  <c r="X1890" i="34"/>
  <c r="S1893" i="34"/>
  <c r="AA1893" i="34"/>
  <c r="P1893" i="34"/>
  <c r="T1893" i="34"/>
  <c r="X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X1892" i="34"/>
  <c r="Q1926" i="34"/>
  <c r="U1926" i="34"/>
  <c r="R1926" i="34"/>
  <c r="V1926" i="34"/>
  <c r="S1926" i="34"/>
  <c r="AA1926" i="34"/>
  <c r="P1926" i="34"/>
  <c r="T1926" i="34"/>
  <c r="X1926" i="34"/>
  <c r="Q1960" i="34"/>
  <c r="U1960" i="34"/>
  <c r="R1960" i="34"/>
  <c r="V1960" i="34"/>
  <c r="S1960" i="34"/>
  <c r="AA1960" i="34"/>
  <c r="P1960" i="34"/>
  <c r="T1960" i="34"/>
  <c r="X1960" i="34"/>
  <c r="S1955" i="34"/>
  <c r="AA1955" i="34"/>
  <c r="P1955" i="34"/>
  <c r="T1955" i="34"/>
  <c r="X1955" i="34"/>
  <c r="Q1955" i="34"/>
  <c r="U1955" i="34"/>
  <c r="R1955" i="34"/>
  <c r="V1955" i="34"/>
  <c r="A97" i="55"/>
  <c r="B98" i="55"/>
  <c r="A1892" i="34"/>
  <c r="A1924" i="34"/>
  <c r="A1932" i="34"/>
  <c r="A1956" i="34"/>
  <c r="A2503" i="34"/>
  <c r="A1890" i="34"/>
  <c r="A1930" i="34"/>
  <c r="A1928" i="34"/>
  <c r="A1957" i="34"/>
  <c r="A1891" i="34"/>
  <c r="A1931" i="34"/>
  <c r="A1929" i="34"/>
  <c r="A1934" i="34"/>
  <c r="A1893" i="34"/>
  <c r="A1926" i="34"/>
  <c r="A1960" i="34"/>
  <c r="A1955" i="34"/>
  <c r="A1958" i="34"/>
  <c r="A1992" i="34"/>
  <c r="A1927" i="34"/>
  <c r="A1959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15" i="34"/>
  <c r="B1714" i="34"/>
  <c r="B1713" i="34"/>
  <c r="B1712" i="34"/>
  <c r="B1696" i="34"/>
  <c r="B1695" i="34"/>
  <c r="B1694" i="34"/>
  <c r="B1693" i="34"/>
  <c r="B1692" i="34"/>
  <c r="B1691" i="34"/>
  <c r="B1690" i="34"/>
  <c r="B1689" i="34"/>
  <c r="B1667" i="34"/>
  <c r="B1666" i="34"/>
  <c r="B1665" i="34"/>
  <c r="B1664" i="34"/>
  <c r="B1663" i="34"/>
  <c r="B1662" i="34"/>
  <c r="B1661" i="34"/>
  <c r="B1660" i="34"/>
  <c r="B1659" i="34"/>
  <c r="B1636" i="34"/>
  <c r="B1608" i="34"/>
  <c r="B1607" i="34"/>
  <c r="B1606" i="34"/>
  <c r="B1605" i="34"/>
  <c r="B1604" i="34"/>
  <c r="B1603" i="34"/>
  <c r="B1602" i="34"/>
  <c r="B1601" i="34"/>
  <c r="B1566" i="34"/>
  <c r="B1534" i="34"/>
  <c r="B1533" i="34"/>
  <c r="B1532" i="34"/>
  <c r="B1531" i="34"/>
  <c r="B1530" i="34"/>
  <c r="B1529" i="34"/>
  <c r="B1528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65" i="34"/>
  <c r="B1448" i="34"/>
  <c r="B1447" i="34"/>
  <c r="B1446" i="34"/>
  <c r="B1445" i="34"/>
  <c r="B1444" i="34"/>
  <c r="B1443" i="34"/>
  <c r="B1442" i="34"/>
  <c r="B1424" i="34"/>
  <c r="B1423" i="34"/>
  <c r="B1422" i="34"/>
  <c r="B1421" i="34"/>
  <c r="B1420" i="34"/>
  <c r="B1419" i="34"/>
  <c r="B1418" i="34"/>
  <c r="B1417" i="34"/>
  <c r="B1416" i="34"/>
  <c r="B1370" i="34"/>
  <c r="B1335" i="34"/>
  <c r="B1331" i="34"/>
  <c r="B1330" i="34"/>
  <c r="B1329" i="34"/>
  <c r="B1320" i="34"/>
  <c r="B1319" i="34"/>
  <c r="B1318" i="34"/>
  <c r="B1317" i="34"/>
  <c r="B1316" i="34"/>
  <c r="B1303" i="34"/>
  <c r="B1302" i="34"/>
  <c r="B1301" i="34"/>
  <c r="B1300" i="34"/>
  <c r="B1299" i="34"/>
  <c r="B1298" i="34"/>
  <c r="B1297" i="34"/>
  <c r="B1296" i="34"/>
  <c r="B1275" i="34"/>
  <c r="B1274" i="34"/>
  <c r="B1273" i="34"/>
  <c r="B1272" i="34"/>
  <c r="B1271" i="34"/>
  <c r="B1270" i="34"/>
  <c r="B1269" i="34"/>
  <c r="B1268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191" i="34"/>
  <c r="B1190" i="34"/>
  <c r="B1189" i="34"/>
  <c r="B1188" i="34"/>
  <c r="B1187" i="34"/>
  <c r="B1186" i="34"/>
  <c r="B1185" i="34"/>
  <c r="B1184" i="34"/>
  <c r="B1148" i="34"/>
  <c r="B1147" i="34"/>
  <c r="B1146" i="34"/>
  <c r="B1145" i="34"/>
  <c r="B1144" i="34"/>
  <c r="B1143" i="34"/>
  <c r="B1142" i="34"/>
  <c r="B1141" i="34"/>
  <c r="B1116" i="34"/>
  <c r="B1115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11" i="34"/>
  <c r="B1774" i="34"/>
  <c r="B1895" i="34"/>
  <c r="B1894" i="34"/>
  <c r="B1820" i="34"/>
  <c r="B1819" i="34"/>
  <c r="B1818" i="34"/>
  <c r="B1817" i="34"/>
  <c r="B1816" i="34"/>
  <c r="B1815" i="34"/>
  <c r="B1814" i="34"/>
  <c r="B1813" i="34"/>
  <c r="B1843" i="34"/>
  <c r="B1842" i="34"/>
  <c r="B1841" i="34"/>
  <c r="B1840" i="34"/>
  <c r="B1839" i="34"/>
  <c r="B1838" i="34"/>
  <c r="B1837" i="34"/>
  <c r="B1836" i="34"/>
  <c r="B1835" i="34"/>
  <c r="B1834" i="34"/>
  <c r="B1810" i="34"/>
  <c r="B1809" i="34"/>
  <c r="B1808" i="34"/>
  <c r="B1807" i="34"/>
  <c r="B1806" i="34"/>
  <c r="B1805" i="34"/>
  <c r="B1804" i="34"/>
  <c r="B1803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802" i="34"/>
  <c r="B1801" i="34"/>
  <c r="B1773" i="34"/>
  <c r="B1772" i="34"/>
  <c r="B1784" i="34"/>
  <c r="B1783" i="34"/>
  <c r="B1782" i="34"/>
  <c r="B1768" i="34"/>
  <c r="B1767" i="34"/>
  <c r="B1982" i="34"/>
  <c r="B1981" i="34"/>
  <c r="B1980" i="34"/>
  <c r="B1963" i="34"/>
  <c r="B1962" i="34"/>
  <c r="B1961" i="34"/>
  <c r="B1933" i="34"/>
  <c r="B1925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996" i="34"/>
  <c r="B1995" i="34"/>
  <c r="B1994" i="34"/>
  <c r="B1990" i="34"/>
  <c r="B1989" i="34"/>
  <c r="B1988" i="34"/>
  <c r="B1987" i="34"/>
  <c r="B1878" i="34"/>
  <c r="B1877" i="34"/>
  <c r="B1876" i="34"/>
  <c r="B1875" i="34"/>
  <c r="B1874" i="34"/>
  <c r="B1872" i="34"/>
  <c r="B1870" i="34"/>
  <c r="B1869" i="34"/>
  <c r="B1868" i="34"/>
  <c r="B1800" i="34"/>
  <c r="B1780" i="34"/>
  <c r="B1779" i="34"/>
  <c r="B1778" i="34"/>
  <c r="B1777" i="34"/>
  <c r="B1776" i="34"/>
  <c r="B1771" i="34"/>
  <c r="B1770" i="34"/>
  <c r="B1769" i="34"/>
  <c r="B2504" i="34"/>
  <c r="B2502" i="34"/>
  <c r="B1993" i="34"/>
  <c r="B1991" i="34"/>
  <c r="B1764" i="34"/>
  <c r="B1763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51" i="34"/>
  <c r="B2050" i="34"/>
  <c r="B2048" i="34"/>
  <c r="B2291" i="34"/>
  <c r="B2061" i="34"/>
  <c r="B2060" i="34"/>
  <c r="B2059" i="34"/>
  <c r="B2043" i="34"/>
  <c r="B2042" i="34"/>
  <c r="B2041" i="34"/>
  <c r="B2040" i="34"/>
  <c r="B2039" i="34"/>
  <c r="B2038" i="34"/>
  <c r="B2037" i="34"/>
  <c r="B2036" i="34"/>
  <c r="B2035" i="34"/>
  <c r="B2034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1" i="34"/>
  <c r="B2500" i="34"/>
  <c r="B2499" i="34"/>
  <c r="B2498" i="34"/>
  <c r="B2497" i="34"/>
  <c r="B2496" i="34"/>
  <c r="B2490" i="34"/>
  <c r="B2489" i="34"/>
  <c r="B2488" i="34"/>
  <c r="B2487" i="34"/>
  <c r="B2486" i="34"/>
  <c r="B2485" i="34"/>
  <c r="B2484" i="34"/>
  <c r="B2483" i="34"/>
  <c r="B2456" i="34"/>
  <c r="B2455" i="34"/>
  <c r="B2454" i="34"/>
  <c r="B2453" i="34"/>
  <c r="B2451" i="34"/>
  <c r="B2449" i="34"/>
  <c r="B2448" i="34"/>
  <c r="B2447" i="34"/>
  <c r="B2217" i="34"/>
  <c r="B2162" i="34"/>
  <c r="B2161" i="34"/>
  <c r="B2160" i="34"/>
  <c r="B2033" i="34"/>
  <c r="B2032" i="34"/>
  <c r="B2013" i="34"/>
  <c r="B2012" i="34"/>
  <c r="B1998" i="34"/>
  <c r="B1986" i="34"/>
  <c r="B1985" i="34"/>
  <c r="B1979" i="34"/>
  <c r="B1978" i="34"/>
  <c r="B1977" i="34"/>
  <c r="B1976" i="34"/>
  <c r="B1975" i="34"/>
  <c r="B1974" i="34"/>
  <c r="B1973" i="34"/>
  <c r="B1972" i="34"/>
  <c r="B1954" i="34"/>
  <c r="B1953" i="34"/>
  <c r="B1952" i="34"/>
  <c r="B1951" i="34"/>
  <c r="B1950" i="34"/>
  <c r="B1949" i="34"/>
  <c r="B1948" i="34"/>
  <c r="B1947" i="34"/>
  <c r="B1946" i="34"/>
  <c r="B1945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12" i="34"/>
  <c r="B1775" i="34"/>
  <c r="B1984" i="34"/>
  <c r="B1983" i="34"/>
  <c r="B1971" i="34"/>
  <c r="B1970" i="34"/>
  <c r="B1969" i="34"/>
  <c r="B1968" i="34"/>
  <c r="B1967" i="34"/>
  <c r="B1966" i="34"/>
  <c r="B1965" i="34"/>
  <c r="B1964" i="34"/>
  <c r="B1944" i="34"/>
  <c r="B1943" i="34"/>
  <c r="B1942" i="34"/>
  <c r="B1941" i="34"/>
  <c r="B1940" i="34"/>
  <c r="B1939" i="34"/>
  <c r="B1938" i="34"/>
  <c r="B1937" i="34"/>
  <c r="B1936" i="34"/>
  <c r="B1935" i="34"/>
  <c r="B1909" i="34"/>
  <c r="B1908" i="34"/>
  <c r="B1907" i="34"/>
  <c r="B2216" i="34"/>
  <c r="B2197" i="34"/>
  <c r="B2196" i="34"/>
  <c r="B2195" i="34"/>
  <c r="B2194" i="34"/>
  <c r="B2193" i="34"/>
  <c r="B2192" i="34"/>
  <c r="B2190" i="34"/>
  <c r="B2189" i="34"/>
  <c r="B2187" i="34"/>
  <c r="B2186" i="34"/>
  <c r="B2185" i="34"/>
  <c r="B2183" i="34"/>
  <c r="B2182" i="34"/>
  <c r="B2180" i="34"/>
  <c r="B2179" i="34"/>
  <c r="B2177" i="34"/>
  <c r="B2176" i="34"/>
  <c r="B2174" i="34"/>
  <c r="B2172" i="34"/>
  <c r="B2171" i="34"/>
  <c r="B2170" i="34"/>
  <c r="B2169" i="34"/>
  <c r="B2168" i="34"/>
  <c r="B2167" i="34"/>
  <c r="B2165" i="34"/>
  <c r="B2164" i="34"/>
  <c r="B2096" i="34"/>
  <c r="B2095" i="34"/>
  <c r="B2094" i="34"/>
  <c r="B2093" i="34"/>
  <c r="B2092" i="34"/>
  <c r="B2091" i="34"/>
  <c r="B2090" i="34"/>
  <c r="B2055" i="34"/>
  <c r="B2054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09" i="34"/>
  <c r="B2008" i="34"/>
  <c r="B2007" i="34"/>
  <c r="B2006" i="34"/>
  <c r="B2005" i="34"/>
  <c r="B2004" i="34"/>
  <c r="B2003" i="34"/>
  <c r="B2523" i="34"/>
  <c r="B2522" i="34"/>
  <c r="B2521" i="34"/>
  <c r="B2520" i="34"/>
  <c r="B2519" i="34"/>
  <c r="B2518" i="34"/>
  <c r="B2517" i="34"/>
  <c r="B2464" i="34"/>
  <c r="B2463" i="34"/>
  <c r="B2462" i="34"/>
  <c r="B2461" i="34"/>
  <c r="B2460" i="34"/>
  <c r="B2459" i="34"/>
  <c r="B2458" i="34"/>
  <c r="B2457" i="34"/>
  <c r="B2000" i="34"/>
  <c r="B1999" i="34"/>
  <c r="B2381" i="34"/>
  <c r="B2380" i="34"/>
  <c r="B2379" i="34"/>
  <c r="B2378" i="34"/>
  <c r="B2377" i="34"/>
  <c r="B2376" i="34"/>
  <c r="B2375" i="34"/>
  <c r="B2374" i="34"/>
  <c r="B2373" i="34"/>
  <c r="B2372" i="34"/>
  <c r="B2274" i="34"/>
  <c r="B2273" i="34"/>
  <c r="B2272" i="34"/>
  <c r="B2271" i="34"/>
  <c r="B2323" i="34"/>
  <c r="B2321" i="34"/>
  <c r="B2368" i="34"/>
  <c r="B2367" i="34"/>
  <c r="B2246" i="34"/>
  <c r="B2245" i="34"/>
  <c r="B2244" i="34"/>
  <c r="B2296" i="34"/>
  <c r="B2295" i="34"/>
  <c r="B2290" i="34"/>
  <c r="B2289" i="34"/>
  <c r="B2288" i="34"/>
  <c r="B2315" i="34"/>
  <c r="B2314" i="34"/>
  <c r="B2305" i="34"/>
  <c r="B2304" i="34"/>
  <c r="B2249" i="34"/>
  <c r="B2248" i="34"/>
  <c r="B2247" i="34"/>
  <c r="B2242" i="34"/>
  <c r="B2241" i="34"/>
  <c r="B2240" i="34"/>
  <c r="B2239" i="34"/>
  <c r="B2238" i="34"/>
  <c r="B2237" i="34"/>
  <c r="B2235" i="34"/>
  <c r="B2234" i="34"/>
  <c r="B2233" i="34"/>
  <c r="B2232" i="34"/>
  <c r="B2231" i="34"/>
  <c r="B2230" i="34"/>
  <c r="B2229" i="34"/>
  <c r="B2228" i="34"/>
  <c r="B2227" i="34"/>
  <c r="B2226" i="34"/>
  <c r="B2223" i="34"/>
  <c r="B2222" i="34"/>
  <c r="B2221" i="34"/>
  <c r="B2218" i="34"/>
  <c r="B2115" i="34"/>
  <c r="B2114" i="34"/>
  <c r="B2113" i="34"/>
  <c r="B2112" i="34"/>
  <c r="B2111" i="34"/>
  <c r="B2110" i="34"/>
  <c r="B2109" i="34"/>
  <c r="Q2112" i="34" l="1"/>
  <c r="R2112" i="34"/>
  <c r="V2112" i="34"/>
  <c r="AA2112" i="34"/>
  <c r="P2112" i="34"/>
  <c r="X2112" i="34"/>
  <c r="Q2218" i="34"/>
  <c r="R2218" i="34"/>
  <c r="V2218" i="34"/>
  <c r="AA2218" i="34"/>
  <c r="P2218" i="34"/>
  <c r="X2218" i="34"/>
  <c r="Q2226" i="34"/>
  <c r="R2226" i="34"/>
  <c r="V2226" i="34"/>
  <c r="AA2226" i="34"/>
  <c r="P2226" i="34"/>
  <c r="X2226" i="34"/>
  <c r="Q2230" i="34"/>
  <c r="R2230" i="34"/>
  <c r="V2230" i="34"/>
  <c r="AA2230" i="34"/>
  <c r="P2230" i="34"/>
  <c r="X2230" i="34"/>
  <c r="Q2234" i="34"/>
  <c r="R2234" i="34"/>
  <c r="V2234" i="34"/>
  <c r="AA2234" i="34"/>
  <c r="P2234" i="34"/>
  <c r="X2234" i="34"/>
  <c r="AA2239" i="34"/>
  <c r="P2239" i="34"/>
  <c r="X2239" i="34"/>
  <c r="Q2239" i="34"/>
  <c r="R2239" i="34"/>
  <c r="V2239" i="34"/>
  <c r="AA2247" i="34"/>
  <c r="P2247" i="34"/>
  <c r="X2247" i="34"/>
  <c r="Q2247" i="34"/>
  <c r="R2247" i="34"/>
  <c r="V2247" i="34"/>
  <c r="AA2305" i="34"/>
  <c r="P2305" i="34"/>
  <c r="X2305" i="34"/>
  <c r="Q2305" i="34"/>
  <c r="R2305" i="34"/>
  <c r="V2305" i="34"/>
  <c r="AA2289" i="34"/>
  <c r="P2289" i="34"/>
  <c r="X2289" i="34"/>
  <c r="Q2289" i="34"/>
  <c r="R2289" i="34"/>
  <c r="V2289" i="34"/>
  <c r="Q2244" i="34"/>
  <c r="R2244" i="34"/>
  <c r="V2244" i="34"/>
  <c r="AA2244" i="34"/>
  <c r="P2244" i="34"/>
  <c r="X2244" i="34"/>
  <c r="Q2368" i="34"/>
  <c r="R2368" i="34"/>
  <c r="V2368" i="34"/>
  <c r="AA2368" i="34"/>
  <c r="P2368" i="34"/>
  <c r="X2368" i="34"/>
  <c r="Q2272" i="34"/>
  <c r="R2272" i="34"/>
  <c r="V2272" i="34"/>
  <c r="AA2272" i="34"/>
  <c r="P2272" i="34"/>
  <c r="X2272" i="34"/>
  <c r="AA2373" i="34"/>
  <c r="P2373" i="34"/>
  <c r="X2373" i="34"/>
  <c r="R2373" i="34"/>
  <c r="V2373" i="34"/>
  <c r="Q2373" i="34"/>
  <c r="AA2377" i="34"/>
  <c r="P2377" i="34"/>
  <c r="X2377" i="34"/>
  <c r="R2377" i="34"/>
  <c r="V2377" i="34"/>
  <c r="Q2377" i="34"/>
  <c r="AA2381" i="34"/>
  <c r="P2381" i="34"/>
  <c r="X2381" i="34"/>
  <c r="R2381" i="34"/>
  <c r="V2381" i="34"/>
  <c r="Q2381" i="34"/>
  <c r="R2458" i="34"/>
  <c r="V2458" i="34"/>
  <c r="AA2458" i="34"/>
  <c r="P2458" i="34"/>
  <c r="X2458" i="34"/>
  <c r="Q2458" i="34"/>
  <c r="R2462" i="34"/>
  <c r="V2462" i="34"/>
  <c r="AA2462" i="34"/>
  <c r="P2462" i="34"/>
  <c r="X2462" i="34"/>
  <c r="Q2462" i="34"/>
  <c r="R2518" i="34"/>
  <c r="V2518" i="34"/>
  <c r="AA2518" i="34"/>
  <c r="P2518" i="34"/>
  <c r="X2518" i="34"/>
  <c r="Q2518" i="34"/>
  <c r="R2522" i="34"/>
  <c r="V2522" i="34"/>
  <c r="AA2522" i="34"/>
  <c r="P2522" i="34"/>
  <c r="X2522" i="34"/>
  <c r="Q2522" i="34"/>
  <c r="S2005" i="34"/>
  <c r="AA2005" i="34"/>
  <c r="P2005" i="34"/>
  <c r="T2005" i="34"/>
  <c r="X2005" i="34"/>
  <c r="Q2005" i="34"/>
  <c r="U2005" i="34"/>
  <c r="R2005" i="34"/>
  <c r="V2005" i="34"/>
  <c r="S2009" i="34"/>
  <c r="AA2009" i="34"/>
  <c r="P2009" i="34"/>
  <c r="T2009" i="34"/>
  <c r="X2009" i="34"/>
  <c r="Q2009" i="34"/>
  <c r="U2009" i="34"/>
  <c r="R2009" i="34"/>
  <c r="V2009" i="34"/>
  <c r="S2017" i="34"/>
  <c r="AA2017" i="34"/>
  <c r="P2017" i="34"/>
  <c r="T2017" i="34"/>
  <c r="X2017" i="34"/>
  <c r="Q2017" i="34"/>
  <c r="U2017" i="34"/>
  <c r="R2017" i="34"/>
  <c r="V2017" i="34"/>
  <c r="S2021" i="34"/>
  <c r="AA2021" i="34"/>
  <c r="P2021" i="34"/>
  <c r="T2021" i="34"/>
  <c r="X2021" i="34"/>
  <c r="Q2021" i="34"/>
  <c r="U2021" i="34"/>
  <c r="R2021" i="34"/>
  <c r="V2021" i="34"/>
  <c r="S2025" i="34"/>
  <c r="AA2025" i="34"/>
  <c r="P2025" i="34"/>
  <c r="T2025" i="34"/>
  <c r="X2025" i="34"/>
  <c r="Q2025" i="34"/>
  <c r="U2025" i="34"/>
  <c r="R2025" i="34"/>
  <c r="V2025" i="34"/>
  <c r="S2029" i="34"/>
  <c r="AA2029" i="34"/>
  <c r="P2029" i="34"/>
  <c r="T2029" i="34"/>
  <c r="X2029" i="34"/>
  <c r="Q2029" i="34"/>
  <c r="U2029" i="34"/>
  <c r="R2029" i="34"/>
  <c r="V2029" i="34"/>
  <c r="AA2055" i="34"/>
  <c r="P2055" i="34"/>
  <c r="X2055" i="34"/>
  <c r="Q2055" i="34"/>
  <c r="R2055" i="34"/>
  <c r="V2055" i="34"/>
  <c r="AA2093" i="34"/>
  <c r="P2093" i="34"/>
  <c r="X2093" i="34"/>
  <c r="Q2093" i="34"/>
  <c r="R2093" i="34"/>
  <c r="V2093" i="34"/>
  <c r="Q2164" i="34"/>
  <c r="R2164" i="34"/>
  <c r="V2164" i="34"/>
  <c r="AA2164" i="34"/>
  <c r="P2164" i="34"/>
  <c r="X2164" i="34"/>
  <c r="AA2169" i="34"/>
  <c r="P2169" i="34"/>
  <c r="X2169" i="34"/>
  <c r="Q2169" i="34"/>
  <c r="R2169" i="34"/>
  <c r="V2169" i="34"/>
  <c r="Q2174" i="34"/>
  <c r="R2174" i="34"/>
  <c r="V2174" i="34"/>
  <c r="AA2174" i="34"/>
  <c r="P2174" i="34"/>
  <c r="X2174" i="34"/>
  <c r="Q2180" i="34"/>
  <c r="R2180" i="34"/>
  <c r="V2180" i="34"/>
  <c r="AA2180" i="34"/>
  <c r="P2180" i="34"/>
  <c r="X2180" i="34"/>
  <c r="Q2186" i="34"/>
  <c r="R2186" i="34"/>
  <c r="V2186" i="34"/>
  <c r="AA2186" i="34"/>
  <c r="P2186" i="34"/>
  <c r="X2186" i="34"/>
  <c r="Q2192" i="34"/>
  <c r="R2192" i="34"/>
  <c r="V2192" i="34"/>
  <c r="AA2192" i="34"/>
  <c r="P2192" i="34"/>
  <c r="X2192" i="34"/>
  <c r="Q2196" i="34"/>
  <c r="R2196" i="34"/>
  <c r="V2196" i="34"/>
  <c r="AA2196" i="34"/>
  <c r="P2196" i="34"/>
  <c r="X2196" i="34"/>
  <c r="Q1908" i="34"/>
  <c r="U1908" i="34"/>
  <c r="R1908" i="34"/>
  <c r="V1908" i="34"/>
  <c r="S1908" i="34"/>
  <c r="AA1908" i="34"/>
  <c r="P1908" i="34"/>
  <c r="T1908" i="34"/>
  <c r="X1908" i="34"/>
  <c r="S1937" i="34"/>
  <c r="AA1937" i="34"/>
  <c r="P1937" i="34"/>
  <c r="T1937" i="34"/>
  <c r="X1937" i="34"/>
  <c r="Q1937" i="34"/>
  <c r="U1937" i="34"/>
  <c r="R1937" i="34"/>
  <c r="V1937" i="34"/>
  <c r="S1941" i="34"/>
  <c r="AA1941" i="34"/>
  <c r="P1941" i="34"/>
  <c r="T1941" i="34"/>
  <c r="X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X1964" i="34"/>
  <c r="Q1968" i="34"/>
  <c r="U1968" i="34"/>
  <c r="R1968" i="34"/>
  <c r="V1968" i="34"/>
  <c r="S1968" i="34"/>
  <c r="AA1968" i="34"/>
  <c r="P1968" i="34"/>
  <c r="T1968" i="34"/>
  <c r="X1968" i="34"/>
  <c r="S1983" i="34"/>
  <c r="AA1983" i="34"/>
  <c r="P1983" i="34"/>
  <c r="T1983" i="34"/>
  <c r="X1983" i="34"/>
  <c r="Q1983" i="34"/>
  <c r="U1983" i="34"/>
  <c r="R1983" i="34"/>
  <c r="V1983" i="34"/>
  <c r="S1856" i="34"/>
  <c r="AA1856" i="34"/>
  <c r="P1856" i="34"/>
  <c r="T1856" i="34"/>
  <c r="X1856" i="34"/>
  <c r="R1856" i="34"/>
  <c r="V1856" i="34"/>
  <c r="Q1856" i="34"/>
  <c r="U1856" i="34"/>
  <c r="S1860" i="34"/>
  <c r="AA1860" i="34"/>
  <c r="P1860" i="34"/>
  <c r="T1860" i="34"/>
  <c r="X1860" i="34"/>
  <c r="R1860" i="34"/>
  <c r="V1860" i="34"/>
  <c r="Q1860" i="34"/>
  <c r="U1860" i="34"/>
  <c r="S1864" i="34"/>
  <c r="AA1864" i="34"/>
  <c r="P1864" i="34"/>
  <c r="T1864" i="34"/>
  <c r="X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X1910" i="34"/>
  <c r="Q1914" i="34"/>
  <c r="U1914" i="34"/>
  <c r="R1914" i="34"/>
  <c r="V1914" i="34"/>
  <c r="S1914" i="34"/>
  <c r="AA1914" i="34"/>
  <c r="P1914" i="34"/>
  <c r="T1914" i="34"/>
  <c r="X1914" i="34"/>
  <c r="Q1918" i="34"/>
  <c r="U1918" i="34"/>
  <c r="R1918" i="34"/>
  <c r="V1918" i="34"/>
  <c r="S1918" i="34"/>
  <c r="AA1918" i="34"/>
  <c r="P1918" i="34"/>
  <c r="T1918" i="34"/>
  <c r="X1918" i="34"/>
  <c r="Q1922" i="34"/>
  <c r="U1922" i="34"/>
  <c r="R1922" i="34"/>
  <c r="V1922" i="34"/>
  <c r="S1922" i="34"/>
  <c r="AA1922" i="34"/>
  <c r="P1922" i="34"/>
  <c r="T1922" i="34"/>
  <c r="X1922" i="34"/>
  <c r="S1947" i="34"/>
  <c r="AA1947" i="34"/>
  <c r="P1947" i="34"/>
  <c r="T1947" i="34"/>
  <c r="X1947" i="34"/>
  <c r="Q1947" i="34"/>
  <c r="U1947" i="34"/>
  <c r="R1947" i="34"/>
  <c r="V1947" i="34"/>
  <c r="S1951" i="34"/>
  <c r="AA1951" i="34"/>
  <c r="P1951" i="34"/>
  <c r="T1951" i="34"/>
  <c r="X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X1972" i="34"/>
  <c r="Q1976" i="34"/>
  <c r="U1976" i="34"/>
  <c r="R1976" i="34"/>
  <c r="V1976" i="34"/>
  <c r="S1976" i="34"/>
  <c r="AA1976" i="34"/>
  <c r="P1976" i="34"/>
  <c r="T1976" i="34"/>
  <c r="X1976" i="34"/>
  <c r="S1985" i="34"/>
  <c r="AA1985" i="34"/>
  <c r="P1985" i="34"/>
  <c r="T1985" i="34"/>
  <c r="X1985" i="34"/>
  <c r="Q1985" i="34"/>
  <c r="U1985" i="34"/>
  <c r="R1985" i="34"/>
  <c r="V1985" i="34"/>
  <c r="S2013" i="34"/>
  <c r="AA2013" i="34"/>
  <c r="P2013" i="34"/>
  <c r="T2013" i="34"/>
  <c r="X2013" i="34"/>
  <c r="Q2013" i="34"/>
  <c r="U2013" i="34"/>
  <c r="R2013" i="34"/>
  <c r="V2013" i="34"/>
  <c r="AA2161" i="34"/>
  <c r="P2161" i="34"/>
  <c r="X2161" i="34"/>
  <c r="Q2161" i="34"/>
  <c r="R2161" i="34"/>
  <c r="V2161" i="34"/>
  <c r="R2448" i="34"/>
  <c r="V2448" i="34"/>
  <c r="AA2448" i="34"/>
  <c r="P2448" i="34"/>
  <c r="X2448" i="34"/>
  <c r="Q2448" i="34"/>
  <c r="R2454" i="34"/>
  <c r="V2454" i="34"/>
  <c r="AA2454" i="34"/>
  <c r="P2454" i="34"/>
  <c r="X2454" i="34"/>
  <c r="Q2454" i="34"/>
  <c r="R2484" i="34"/>
  <c r="V2484" i="34"/>
  <c r="AA2484" i="34"/>
  <c r="P2484" i="34"/>
  <c r="X2484" i="34"/>
  <c r="Q2484" i="34"/>
  <c r="R2488" i="34"/>
  <c r="V2488" i="34"/>
  <c r="AA2488" i="34"/>
  <c r="P2488" i="34"/>
  <c r="X2488" i="34"/>
  <c r="Q2488" i="34"/>
  <c r="P2497" i="34"/>
  <c r="X2497" i="34"/>
  <c r="Q2497" i="34"/>
  <c r="R2497" i="34"/>
  <c r="V2497" i="34"/>
  <c r="AA2497" i="34"/>
  <c r="P2501" i="34"/>
  <c r="X2501" i="34"/>
  <c r="Q2501" i="34"/>
  <c r="R2501" i="34"/>
  <c r="V2501" i="34"/>
  <c r="AA2501" i="34"/>
  <c r="R2508" i="34"/>
  <c r="V2508" i="34"/>
  <c r="AA2508" i="34"/>
  <c r="P2508" i="34"/>
  <c r="X2508" i="34"/>
  <c r="Q2508" i="34"/>
  <c r="R2512" i="34"/>
  <c r="V2512" i="34"/>
  <c r="AA2512" i="34"/>
  <c r="P2512" i="34"/>
  <c r="X2512" i="34"/>
  <c r="Q2512" i="34"/>
  <c r="R2516" i="34"/>
  <c r="V2516" i="34"/>
  <c r="AA2516" i="34"/>
  <c r="P2516" i="34"/>
  <c r="X2516" i="34"/>
  <c r="Q2516" i="34"/>
  <c r="S2037" i="34"/>
  <c r="AA2037" i="34"/>
  <c r="P2037" i="34"/>
  <c r="T2037" i="34"/>
  <c r="X2037" i="34"/>
  <c r="Q2037" i="34"/>
  <c r="U2037" i="34"/>
  <c r="R2037" i="34"/>
  <c r="V2037" i="34"/>
  <c r="S2041" i="34"/>
  <c r="AA2041" i="34"/>
  <c r="P2041" i="34"/>
  <c r="T2041" i="34"/>
  <c r="X2041" i="34"/>
  <c r="Q2041" i="34"/>
  <c r="U2041" i="34"/>
  <c r="R2041" i="34"/>
  <c r="V2041" i="34"/>
  <c r="Q2060" i="34"/>
  <c r="R2060" i="34"/>
  <c r="V2060" i="34"/>
  <c r="AA2060" i="34"/>
  <c r="P2060" i="34"/>
  <c r="X2060" i="34"/>
  <c r="Q2050" i="34"/>
  <c r="R2050" i="34"/>
  <c r="V2050" i="34"/>
  <c r="AA2050" i="34"/>
  <c r="P2050" i="34"/>
  <c r="X2050" i="34"/>
  <c r="AA2099" i="34"/>
  <c r="P2099" i="34"/>
  <c r="X2099" i="34"/>
  <c r="Q2099" i="34"/>
  <c r="R2099" i="34"/>
  <c r="V2099" i="34"/>
  <c r="AA2103" i="34"/>
  <c r="P2103" i="34"/>
  <c r="X2103" i="34"/>
  <c r="Q2103" i="34"/>
  <c r="R2103" i="34"/>
  <c r="V2103" i="34"/>
  <c r="AA2107" i="34"/>
  <c r="P2107" i="34"/>
  <c r="X2107" i="34"/>
  <c r="Q2107" i="34"/>
  <c r="R2107" i="34"/>
  <c r="V2107" i="34"/>
  <c r="S1991" i="34"/>
  <c r="AA1991" i="34"/>
  <c r="P1991" i="34"/>
  <c r="T1991" i="34"/>
  <c r="X1991" i="34"/>
  <c r="Q1991" i="34"/>
  <c r="U1991" i="34"/>
  <c r="R1991" i="34"/>
  <c r="V1991" i="34"/>
  <c r="Q1769" i="34"/>
  <c r="U1769" i="34"/>
  <c r="R1769" i="34"/>
  <c r="V1769" i="34"/>
  <c r="S1769" i="34"/>
  <c r="AA1769" i="34"/>
  <c r="P1769" i="34"/>
  <c r="T1769" i="34"/>
  <c r="X1769" i="34"/>
  <c r="Q1777" i="34"/>
  <c r="U1777" i="34"/>
  <c r="R1777" i="34"/>
  <c r="V1777" i="34"/>
  <c r="S1777" i="34"/>
  <c r="AA1777" i="34"/>
  <c r="P1777" i="34"/>
  <c r="T1777" i="34"/>
  <c r="X1777" i="34"/>
  <c r="S1800" i="34"/>
  <c r="AA1800" i="34"/>
  <c r="P1800" i="34"/>
  <c r="T1800" i="34"/>
  <c r="X1800" i="34"/>
  <c r="Q1800" i="34"/>
  <c r="U1800" i="34"/>
  <c r="R1800" i="34"/>
  <c r="V1800" i="34"/>
  <c r="P1872" i="34"/>
  <c r="T1872" i="34"/>
  <c r="X1872" i="34"/>
  <c r="R1872" i="34"/>
  <c r="V1872" i="34"/>
  <c r="Q1872" i="34"/>
  <c r="S1872" i="34"/>
  <c r="U1872" i="34"/>
  <c r="AA1872" i="34"/>
  <c r="R1877" i="34"/>
  <c r="V1877" i="34"/>
  <c r="P1877" i="34"/>
  <c r="T1877" i="34"/>
  <c r="X1877" i="34"/>
  <c r="Q1877" i="34"/>
  <c r="S1877" i="34"/>
  <c r="U1877" i="34"/>
  <c r="AA1877" i="34"/>
  <c r="S1989" i="34"/>
  <c r="AA1989" i="34"/>
  <c r="P1989" i="34"/>
  <c r="T1989" i="34"/>
  <c r="X1989" i="34"/>
  <c r="Q1989" i="34"/>
  <c r="U1989" i="34"/>
  <c r="R1989" i="34"/>
  <c r="V1989" i="34"/>
  <c r="Q1996" i="34"/>
  <c r="U1996" i="34"/>
  <c r="R1996" i="34"/>
  <c r="V1996" i="34"/>
  <c r="S1996" i="34"/>
  <c r="AA1996" i="34"/>
  <c r="P1996" i="34"/>
  <c r="T1996" i="34"/>
  <c r="X1996" i="34"/>
  <c r="S1824" i="34"/>
  <c r="AA1824" i="34"/>
  <c r="P1824" i="34"/>
  <c r="T1824" i="34"/>
  <c r="X1824" i="34"/>
  <c r="Q1824" i="34"/>
  <c r="U1824" i="34"/>
  <c r="R1824" i="34"/>
  <c r="V1824" i="34"/>
  <c r="S1828" i="34"/>
  <c r="AA1828" i="34"/>
  <c r="P1828" i="34"/>
  <c r="T1828" i="34"/>
  <c r="X1828" i="34"/>
  <c r="Q1828" i="34"/>
  <c r="U1828" i="34"/>
  <c r="R1828" i="34"/>
  <c r="V1828" i="34"/>
  <c r="S1832" i="34"/>
  <c r="AA1832" i="34"/>
  <c r="P1832" i="34"/>
  <c r="T1832" i="34"/>
  <c r="X1832" i="34"/>
  <c r="Q1832" i="34"/>
  <c r="U1832" i="34"/>
  <c r="R1832" i="34"/>
  <c r="V1832" i="34"/>
  <c r="P1881" i="34"/>
  <c r="T1881" i="34"/>
  <c r="X1881" i="34"/>
  <c r="S1881" i="34"/>
  <c r="U1881" i="34"/>
  <c r="Q1881" i="34"/>
  <c r="V1881" i="34"/>
  <c r="AA1881" i="34"/>
  <c r="R1881" i="34"/>
  <c r="P1885" i="34"/>
  <c r="T1885" i="34"/>
  <c r="X1885" i="34"/>
  <c r="Q1885" i="34"/>
  <c r="V1885" i="34"/>
  <c r="AA1885" i="34"/>
  <c r="R1885" i="34"/>
  <c r="S1885" i="34"/>
  <c r="U1885" i="34"/>
  <c r="P1889" i="34"/>
  <c r="T1889" i="34"/>
  <c r="X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X1962" i="34"/>
  <c r="Q1982" i="34"/>
  <c r="U1982" i="34"/>
  <c r="R1982" i="34"/>
  <c r="V1982" i="34"/>
  <c r="S1982" i="34"/>
  <c r="AA1982" i="34"/>
  <c r="P1982" i="34"/>
  <c r="T1982" i="34"/>
  <c r="X1982" i="34"/>
  <c r="Q1783" i="34"/>
  <c r="U1783" i="34"/>
  <c r="R1783" i="34"/>
  <c r="V1783" i="34"/>
  <c r="S1783" i="34"/>
  <c r="AA1783" i="34"/>
  <c r="P1783" i="34"/>
  <c r="T1783" i="34"/>
  <c r="X1783" i="34"/>
  <c r="Q1801" i="34"/>
  <c r="U1801" i="34"/>
  <c r="R1801" i="34"/>
  <c r="V1801" i="34"/>
  <c r="S1801" i="34"/>
  <c r="AA1801" i="34"/>
  <c r="P1801" i="34"/>
  <c r="T1801" i="34"/>
  <c r="X1801" i="34"/>
  <c r="Q1787" i="34"/>
  <c r="U1787" i="34"/>
  <c r="R1787" i="34"/>
  <c r="V1787" i="34"/>
  <c r="S1787" i="34"/>
  <c r="AA1787" i="34"/>
  <c r="P1787" i="34"/>
  <c r="T1787" i="34"/>
  <c r="X1787" i="34"/>
  <c r="Q1791" i="34"/>
  <c r="U1791" i="34"/>
  <c r="R1791" i="34"/>
  <c r="V1791" i="34"/>
  <c r="S1791" i="34"/>
  <c r="AA1791" i="34"/>
  <c r="P1791" i="34"/>
  <c r="T1791" i="34"/>
  <c r="X1791" i="34"/>
  <c r="Q1795" i="34"/>
  <c r="U1795" i="34"/>
  <c r="R1795" i="34"/>
  <c r="V1795" i="34"/>
  <c r="S1795" i="34"/>
  <c r="AA1795" i="34"/>
  <c r="P1795" i="34"/>
  <c r="T1795" i="34"/>
  <c r="X1795" i="34"/>
  <c r="Q1799" i="34"/>
  <c r="U1799" i="34"/>
  <c r="R1799" i="34"/>
  <c r="V1799" i="34"/>
  <c r="S1799" i="34"/>
  <c r="AA1799" i="34"/>
  <c r="P1799" i="34"/>
  <c r="T1799" i="34"/>
  <c r="X1799" i="34"/>
  <c r="S1806" i="34"/>
  <c r="AA1806" i="34"/>
  <c r="P1806" i="34"/>
  <c r="T1806" i="34"/>
  <c r="X1806" i="34"/>
  <c r="Q1806" i="34"/>
  <c r="U1806" i="34"/>
  <c r="R1806" i="34"/>
  <c r="V1806" i="34"/>
  <c r="S1810" i="34"/>
  <c r="AA1810" i="34"/>
  <c r="P1810" i="34"/>
  <c r="T1810" i="34"/>
  <c r="X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X1837" i="34"/>
  <c r="Q1841" i="34"/>
  <c r="U1841" i="34"/>
  <c r="R1841" i="34"/>
  <c r="V1841" i="34"/>
  <c r="S1841" i="34"/>
  <c r="AA1841" i="34"/>
  <c r="P1841" i="34"/>
  <c r="T1841" i="34"/>
  <c r="X1841" i="34"/>
  <c r="S1814" i="34"/>
  <c r="AA1814" i="34"/>
  <c r="P1814" i="34"/>
  <c r="T1814" i="34"/>
  <c r="X1814" i="34"/>
  <c r="Q1814" i="34"/>
  <c r="U1814" i="34"/>
  <c r="R1814" i="34"/>
  <c r="V1814" i="34"/>
  <c r="S1818" i="34"/>
  <c r="AA1818" i="34"/>
  <c r="P1818" i="34"/>
  <c r="T1818" i="34"/>
  <c r="X1818" i="34"/>
  <c r="Q1818" i="34"/>
  <c r="U1818" i="34"/>
  <c r="R1818" i="34"/>
  <c r="V1818" i="34"/>
  <c r="S1895" i="34"/>
  <c r="AA1895" i="34"/>
  <c r="P1895" i="34"/>
  <c r="T1895" i="34"/>
  <c r="X1895" i="34"/>
  <c r="Q1895" i="34"/>
  <c r="U1895" i="34"/>
  <c r="R1895" i="34"/>
  <c r="V1895" i="34"/>
  <c r="Q1845" i="34"/>
  <c r="U1845" i="34"/>
  <c r="R1845" i="34"/>
  <c r="V1845" i="34"/>
  <c r="P1845" i="34"/>
  <c r="T1845" i="34"/>
  <c r="X1845" i="34"/>
  <c r="S1845" i="34"/>
  <c r="AA1845" i="34"/>
  <c r="Q1849" i="34"/>
  <c r="U1849" i="34"/>
  <c r="R1849" i="34"/>
  <c r="V1849" i="34"/>
  <c r="P1849" i="34"/>
  <c r="T1849" i="34"/>
  <c r="X1849" i="34"/>
  <c r="S1849" i="34"/>
  <c r="AA1849" i="34"/>
  <c r="Q1853" i="34"/>
  <c r="U1853" i="34"/>
  <c r="R1853" i="34"/>
  <c r="V1853" i="34"/>
  <c r="P1853" i="34"/>
  <c r="T1853" i="34"/>
  <c r="X1853" i="34"/>
  <c r="S1853" i="34"/>
  <c r="AA1853" i="34"/>
  <c r="S1897" i="34"/>
  <c r="AA1897" i="34"/>
  <c r="P1897" i="34"/>
  <c r="T1897" i="34"/>
  <c r="X1897" i="34"/>
  <c r="Q1897" i="34"/>
  <c r="U1897" i="34"/>
  <c r="R1897" i="34"/>
  <c r="V1897" i="34"/>
  <c r="S1901" i="34"/>
  <c r="AA1901" i="34"/>
  <c r="P1901" i="34"/>
  <c r="T1901" i="34"/>
  <c r="X1901" i="34"/>
  <c r="Q1901" i="34"/>
  <c r="U1901" i="34"/>
  <c r="R1901" i="34"/>
  <c r="V1901" i="34"/>
  <c r="S1905" i="34"/>
  <c r="AA1905" i="34"/>
  <c r="P1905" i="34"/>
  <c r="T1905" i="34"/>
  <c r="X1905" i="34"/>
  <c r="Q1905" i="34"/>
  <c r="U1905" i="34"/>
  <c r="R1905" i="34"/>
  <c r="V1905" i="34"/>
  <c r="Q1141" i="34"/>
  <c r="R1141" i="34"/>
  <c r="V1141" i="34"/>
  <c r="AA1141" i="34"/>
  <c r="P1141" i="34"/>
  <c r="X1141" i="34"/>
  <c r="Q1145" i="34"/>
  <c r="R1145" i="34"/>
  <c r="V1145" i="34"/>
  <c r="AA1145" i="34"/>
  <c r="P1145" i="34"/>
  <c r="X1145" i="34"/>
  <c r="AA1184" i="34"/>
  <c r="P1184" i="34"/>
  <c r="X1184" i="34"/>
  <c r="Q1184" i="34"/>
  <c r="R1184" i="34"/>
  <c r="V1184" i="34"/>
  <c r="AA1188" i="34"/>
  <c r="P1188" i="34"/>
  <c r="X1188" i="34"/>
  <c r="Q1188" i="34"/>
  <c r="R1188" i="34"/>
  <c r="V1188" i="34"/>
  <c r="AA1230" i="34"/>
  <c r="P1230" i="34"/>
  <c r="X1230" i="34"/>
  <c r="Q1230" i="34"/>
  <c r="R1230" i="34"/>
  <c r="V1230" i="34"/>
  <c r="AA1234" i="34"/>
  <c r="P1234" i="34"/>
  <c r="X1234" i="34"/>
  <c r="Q1234" i="34"/>
  <c r="R1234" i="34"/>
  <c r="V1234" i="34"/>
  <c r="AA1238" i="34"/>
  <c r="P1238" i="34"/>
  <c r="X1238" i="34"/>
  <c r="Q1238" i="34"/>
  <c r="R1238" i="34"/>
  <c r="V1238" i="34"/>
  <c r="AA1242" i="34"/>
  <c r="P1242" i="34"/>
  <c r="X1242" i="34"/>
  <c r="Q1242" i="34"/>
  <c r="R1242" i="34"/>
  <c r="V1242" i="34"/>
  <c r="AA1268" i="34"/>
  <c r="P1268" i="34"/>
  <c r="X1268" i="34"/>
  <c r="Q1268" i="34"/>
  <c r="R1268" i="34"/>
  <c r="V1268" i="34"/>
  <c r="AA1272" i="34"/>
  <c r="P1272" i="34"/>
  <c r="X1272" i="34"/>
  <c r="Q1272" i="34"/>
  <c r="R1272" i="34"/>
  <c r="V1272" i="34"/>
  <c r="AA1296" i="34"/>
  <c r="P1296" i="34"/>
  <c r="X1296" i="34"/>
  <c r="Q1296" i="34"/>
  <c r="R1296" i="34"/>
  <c r="V1296" i="34"/>
  <c r="AA1300" i="34"/>
  <c r="P1300" i="34"/>
  <c r="X1300" i="34"/>
  <c r="Q1300" i="34"/>
  <c r="R1300" i="34"/>
  <c r="V1300" i="34"/>
  <c r="AA1316" i="34"/>
  <c r="P1316" i="34"/>
  <c r="X1316" i="34"/>
  <c r="Q1316" i="34"/>
  <c r="R1316" i="34"/>
  <c r="V1316" i="34"/>
  <c r="AA1320" i="34"/>
  <c r="P1320" i="34"/>
  <c r="X1320" i="34"/>
  <c r="Q1320" i="34"/>
  <c r="R1320" i="34"/>
  <c r="V1320" i="34"/>
  <c r="Q1335" i="34"/>
  <c r="R1335" i="34"/>
  <c r="V1335" i="34"/>
  <c r="AA1335" i="34"/>
  <c r="P1335" i="34"/>
  <c r="X1335" i="34"/>
  <c r="R1418" i="34"/>
  <c r="X1418" i="34"/>
  <c r="P1418" i="34"/>
  <c r="Q1418" i="34"/>
  <c r="V1418" i="34"/>
  <c r="AA1418" i="34"/>
  <c r="P1422" i="34"/>
  <c r="X1422" i="34"/>
  <c r="Q1422" i="34"/>
  <c r="R1422" i="34"/>
  <c r="V1422" i="34"/>
  <c r="AA1422" i="34"/>
  <c r="R1443" i="34"/>
  <c r="V1443" i="34"/>
  <c r="AA1443" i="34"/>
  <c r="P1443" i="34"/>
  <c r="X1443" i="34"/>
  <c r="Q1443" i="34"/>
  <c r="R1447" i="34"/>
  <c r="V1447" i="34"/>
  <c r="AA1447" i="34"/>
  <c r="P1447" i="34"/>
  <c r="X1447" i="34"/>
  <c r="Q1447" i="34"/>
  <c r="R1499" i="34"/>
  <c r="V1499" i="34"/>
  <c r="AA1499" i="34"/>
  <c r="P1499" i="34"/>
  <c r="X1499" i="34"/>
  <c r="Q1499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R1511" i="34"/>
  <c r="V1511" i="34"/>
  <c r="AA1511" i="34"/>
  <c r="P1511" i="34"/>
  <c r="X1511" i="34"/>
  <c r="Q1511" i="34"/>
  <c r="P1530" i="34"/>
  <c r="X1530" i="34"/>
  <c r="Q1530" i="34"/>
  <c r="R1530" i="34"/>
  <c r="V1530" i="34"/>
  <c r="AA1530" i="34"/>
  <c r="P1534" i="34"/>
  <c r="X1534" i="34"/>
  <c r="Q1534" i="34"/>
  <c r="R1534" i="34"/>
  <c r="V1534" i="34"/>
  <c r="AA1534" i="34"/>
  <c r="Q1603" i="34"/>
  <c r="R1603" i="34"/>
  <c r="V1603" i="34"/>
  <c r="AA1603" i="34"/>
  <c r="P1603" i="34"/>
  <c r="X1603" i="34"/>
  <c r="Q1607" i="34"/>
  <c r="R1607" i="34"/>
  <c r="V1607" i="34"/>
  <c r="AA1607" i="34"/>
  <c r="P1607" i="34"/>
  <c r="X1607" i="34"/>
  <c r="AA1660" i="34"/>
  <c r="P1660" i="34"/>
  <c r="X1660" i="34"/>
  <c r="Q1660" i="34"/>
  <c r="R1660" i="34"/>
  <c r="V1660" i="34"/>
  <c r="AA1664" i="34"/>
  <c r="P1664" i="34"/>
  <c r="X1664" i="34"/>
  <c r="Q1664" i="34"/>
  <c r="R1664" i="34"/>
  <c r="V1664" i="34"/>
  <c r="Q1689" i="34"/>
  <c r="R1689" i="34"/>
  <c r="V1689" i="34"/>
  <c r="AA1689" i="34"/>
  <c r="P1689" i="34"/>
  <c r="X1689" i="34"/>
  <c r="Q1693" i="34"/>
  <c r="R1693" i="34"/>
  <c r="V1693" i="34"/>
  <c r="AA1693" i="34"/>
  <c r="P1693" i="34"/>
  <c r="X1693" i="34"/>
  <c r="AA1712" i="34"/>
  <c r="P1712" i="34"/>
  <c r="X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X1743" i="34"/>
  <c r="Q1747" i="34"/>
  <c r="U1747" i="34"/>
  <c r="R1747" i="34"/>
  <c r="V1747" i="34"/>
  <c r="S1747" i="34"/>
  <c r="AA1747" i="34"/>
  <c r="P1747" i="34"/>
  <c r="T1747" i="34"/>
  <c r="X1747" i="34"/>
  <c r="Q1751" i="34"/>
  <c r="U1751" i="34"/>
  <c r="R1751" i="34"/>
  <c r="V1751" i="34"/>
  <c r="S1751" i="34"/>
  <c r="AA1751" i="34"/>
  <c r="P1751" i="34"/>
  <c r="T1751" i="34"/>
  <c r="X1751" i="34"/>
  <c r="AA2109" i="34"/>
  <c r="P2109" i="34"/>
  <c r="X2109" i="34"/>
  <c r="Q2109" i="34"/>
  <c r="R2109" i="34"/>
  <c r="V2109" i="34"/>
  <c r="AA2113" i="34"/>
  <c r="P2113" i="34"/>
  <c r="X2113" i="34"/>
  <c r="Q2113" i="34"/>
  <c r="R2113" i="34"/>
  <c r="V2113" i="34"/>
  <c r="AA2221" i="34"/>
  <c r="P2221" i="34"/>
  <c r="X2221" i="34"/>
  <c r="Q2221" i="34"/>
  <c r="R2221" i="34"/>
  <c r="V2221" i="34"/>
  <c r="AA2227" i="34"/>
  <c r="P2227" i="34"/>
  <c r="X2227" i="34"/>
  <c r="Q2227" i="34"/>
  <c r="R2227" i="34"/>
  <c r="V2227" i="34"/>
  <c r="AA2231" i="34"/>
  <c r="P2231" i="34"/>
  <c r="X2231" i="34"/>
  <c r="Q2231" i="34"/>
  <c r="R2231" i="34"/>
  <c r="V2231" i="34"/>
  <c r="AA2235" i="34"/>
  <c r="P2235" i="34"/>
  <c r="X2235" i="34"/>
  <c r="Q2235" i="34"/>
  <c r="R2235" i="34"/>
  <c r="V2235" i="34"/>
  <c r="Q2240" i="34"/>
  <c r="R2240" i="34"/>
  <c r="V2240" i="34"/>
  <c r="AA2240" i="34"/>
  <c r="P2240" i="34"/>
  <c r="X2240" i="34"/>
  <c r="Q2248" i="34"/>
  <c r="R2248" i="34"/>
  <c r="V2248" i="34"/>
  <c r="AA2248" i="34"/>
  <c r="P2248" i="34"/>
  <c r="X2248" i="34"/>
  <c r="Q2314" i="34"/>
  <c r="R2314" i="34"/>
  <c r="V2314" i="34"/>
  <c r="AA2314" i="34"/>
  <c r="P2314" i="34"/>
  <c r="X2314" i="34"/>
  <c r="Q2290" i="34"/>
  <c r="R2290" i="34"/>
  <c r="V2290" i="34"/>
  <c r="AA2290" i="34"/>
  <c r="P2290" i="34"/>
  <c r="X2290" i="34"/>
  <c r="AA2245" i="34"/>
  <c r="P2245" i="34"/>
  <c r="X2245" i="34"/>
  <c r="Q2245" i="34"/>
  <c r="R2245" i="34"/>
  <c r="V2245" i="34"/>
  <c r="AA2321" i="34"/>
  <c r="P2321" i="34"/>
  <c r="X2321" i="34"/>
  <c r="Q2321" i="34"/>
  <c r="R2321" i="34"/>
  <c r="V2321" i="34"/>
  <c r="AA2273" i="34"/>
  <c r="P2273" i="34"/>
  <c r="X2273" i="34"/>
  <c r="Q2273" i="34"/>
  <c r="R2273" i="34"/>
  <c r="V2273" i="34"/>
  <c r="Q2374" i="34"/>
  <c r="R2374" i="34"/>
  <c r="V2374" i="34"/>
  <c r="P2374" i="34"/>
  <c r="X2374" i="34"/>
  <c r="AA2374" i="34"/>
  <c r="Q2378" i="34"/>
  <c r="R2378" i="34"/>
  <c r="V2378" i="34"/>
  <c r="P2378" i="34"/>
  <c r="X2378" i="34"/>
  <c r="AA2378" i="34"/>
  <c r="S1999" i="34"/>
  <c r="AA1999" i="34"/>
  <c r="P1999" i="34"/>
  <c r="T1999" i="34"/>
  <c r="X1999" i="34"/>
  <c r="Q1999" i="34"/>
  <c r="U1999" i="34"/>
  <c r="R1999" i="34"/>
  <c r="V1999" i="34"/>
  <c r="P2459" i="34"/>
  <c r="X2459" i="34"/>
  <c r="Q2459" i="34"/>
  <c r="R2459" i="34"/>
  <c r="V2459" i="34"/>
  <c r="AA2459" i="34"/>
  <c r="P2463" i="34"/>
  <c r="X2463" i="34"/>
  <c r="Q2463" i="34"/>
  <c r="R2463" i="34"/>
  <c r="V2463" i="34"/>
  <c r="AA2463" i="34"/>
  <c r="P2519" i="34"/>
  <c r="X2519" i="34"/>
  <c r="Q2519" i="34"/>
  <c r="R2519" i="34"/>
  <c r="V2519" i="34"/>
  <c r="AA2519" i="34"/>
  <c r="P2523" i="34"/>
  <c r="X2523" i="34"/>
  <c r="Q2523" i="34"/>
  <c r="R2523" i="34"/>
  <c r="V2523" i="34"/>
  <c r="AA2523" i="34"/>
  <c r="Q2006" i="34"/>
  <c r="U2006" i="34"/>
  <c r="R2006" i="34"/>
  <c r="V2006" i="34"/>
  <c r="S2006" i="34"/>
  <c r="AA2006" i="34"/>
  <c r="P2006" i="34"/>
  <c r="T2006" i="34"/>
  <c r="X2006" i="34"/>
  <c r="Q2014" i="34"/>
  <c r="U2014" i="34"/>
  <c r="R2014" i="34"/>
  <c r="V2014" i="34"/>
  <c r="S2014" i="34"/>
  <c r="AA2014" i="34"/>
  <c r="P2014" i="34"/>
  <c r="T2014" i="34"/>
  <c r="X2014" i="34"/>
  <c r="Q2018" i="34"/>
  <c r="U2018" i="34"/>
  <c r="R2018" i="34"/>
  <c r="V2018" i="34"/>
  <c r="S2018" i="34"/>
  <c r="AA2018" i="34"/>
  <c r="P2018" i="34"/>
  <c r="T2018" i="34"/>
  <c r="X2018" i="34"/>
  <c r="Q2022" i="34"/>
  <c r="U2022" i="34"/>
  <c r="R2022" i="34"/>
  <c r="V2022" i="34"/>
  <c r="S2022" i="34"/>
  <c r="AA2022" i="34"/>
  <c r="P2022" i="34"/>
  <c r="T2022" i="34"/>
  <c r="X2022" i="34"/>
  <c r="Q2026" i="34"/>
  <c r="U2026" i="34"/>
  <c r="R2026" i="34"/>
  <c r="V2026" i="34"/>
  <c r="S2026" i="34"/>
  <c r="AA2026" i="34"/>
  <c r="P2026" i="34"/>
  <c r="T2026" i="34"/>
  <c r="X2026" i="34"/>
  <c r="Q2030" i="34"/>
  <c r="U2030" i="34"/>
  <c r="R2030" i="34"/>
  <c r="V2030" i="34"/>
  <c r="S2030" i="34"/>
  <c r="AA2030" i="34"/>
  <c r="P2030" i="34"/>
  <c r="T2030" i="34"/>
  <c r="X2030" i="34"/>
  <c r="Q2090" i="34"/>
  <c r="R2090" i="34"/>
  <c r="V2090" i="34"/>
  <c r="AA2090" i="34"/>
  <c r="P2090" i="34"/>
  <c r="X2090" i="34"/>
  <c r="Q2094" i="34"/>
  <c r="R2094" i="34"/>
  <c r="V2094" i="34"/>
  <c r="AA2094" i="34"/>
  <c r="P2094" i="34"/>
  <c r="X2094" i="34"/>
  <c r="AA2165" i="34"/>
  <c r="P2165" i="34"/>
  <c r="X2165" i="34"/>
  <c r="Q2165" i="34"/>
  <c r="R2165" i="34"/>
  <c r="V2165" i="34"/>
  <c r="Q2170" i="34"/>
  <c r="R2170" i="34"/>
  <c r="V2170" i="34"/>
  <c r="AA2170" i="34"/>
  <c r="P2170" i="34"/>
  <c r="X2170" i="34"/>
  <c r="Q2176" i="34"/>
  <c r="R2176" i="34"/>
  <c r="V2176" i="34"/>
  <c r="AA2176" i="34"/>
  <c r="P2176" i="34"/>
  <c r="X2176" i="34"/>
  <c r="Q2182" i="34"/>
  <c r="R2182" i="34"/>
  <c r="V2182" i="34"/>
  <c r="AA2182" i="34"/>
  <c r="P2182" i="34"/>
  <c r="X2182" i="34"/>
  <c r="AA2187" i="34"/>
  <c r="P2187" i="34"/>
  <c r="X2187" i="34"/>
  <c r="Q2187" i="34"/>
  <c r="R2187" i="34"/>
  <c r="V2187" i="34"/>
  <c r="AA2193" i="34"/>
  <c r="P2193" i="34"/>
  <c r="X2193" i="34"/>
  <c r="Q2193" i="34"/>
  <c r="R2193" i="34"/>
  <c r="V2193" i="34"/>
  <c r="AA2197" i="34"/>
  <c r="P2197" i="34"/>
  <c r="X2197" i="34"/>
  <c r="Q2197" i="34"/>
  <c r="R2197" i="34"/>
  <c r="V2197" i="34"/>
  <c r="S1909" i="34"/>
  <c r="AA1909" i="34"/>
  <c r="P1909" i="34"/>
  <c r="T1909" i="34"/>
  <c r="X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X1938" i="34"/>
  <c r="Q1942" i="34"/>
  <c r="U1942" i="34"/>
  <c r="R1942" i="34"/>
  <c r="V1942" i="34"/>
  <c r="S1942" i="34"/>
  <c r="AA1942" i="34"/>
  <c r="P1942" i="34"/>
  <c r="T1942" i="34"/>
  <c r="X1942" i="34"/>
  <c r="S1965" i="34"/>
  <c r="AA1965" i="34"/>
  <c r="P1965" i="34"/>
  <c r="T1965" i="34"/>
  <c r="X1965" i="34"/>
  <c r="Q1965" i="34"/>
  <c r="U1965" i="34"/>
  <c r="R1965" i="34"/>
  <c r="V1965" i="34"/>
  <c r="S1969" i="34"/>
  <c r="AA1969" i="34"/>
  <c r="P1969" i="34"/>
  <c r="T1969" i="34"/>
  <c r="X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X1984" i="34"/>
  <c r="Q1857" i="34"/>
  <c r="U1857" i="34"/>
  <c r="R1857" i="34"/>
  <c r="V1857" i="34"/>
  <c r="P1857" i="34"/>
  <c r="T1857" i="34"/>
  <c r="X1857" i="34"/>
  <c r="S1857" i="34"/>
  <c r="AA1857" i="34"/>
  <c r="Q1861" i="34"/>
  <c r="U1861" i="34"/>
  <c r="R1861" i="34"/>
  <c r="V1861" i="34"/>
  <c r="P1861" i="34"/>
  <c r="T1861" i="34"/>
  <c r="X1861" i="34"/>
  <c r="S1861" i="34"/>
  <c r="AA1861" i="34"/>
  <c r="Q1865" i="34"/>
  <c r="U1865" i="34"/>
  <c r="R1865" i="34"/>
  <c r="V1865" i="34"/>
  <c r="P1865" i="34"/>
  <c r="T1865" i="34"/>
  <c r="X1865" i="34"/>
  <c r="S1865" i="34"/>
  <c r="AA1865" i="34"/>
  <c r="S1911" i="34"/>
  <c r="AA1911" i="34"/>
  <c r="P1911" i="34"/>
  <c r="T1911" i="34"/>
  <c r="X1911" i="34"/>
  <c r="Q1911" i="34"/>
  <c r="U1911" i="34"/>
  <c r="R1911" i="34"/>
  <c r="V1911" i="34"/>
  <c r="S1915" i="34"/>
  <c r="AA1915" i="34"/>
  <c r="P1915" i="34"/>
  <c r="T1915" i="34"/>
  <c r="X1915" i="34"/>
  <c r="Q1915" i="34"/>
  <c r="U1915" i="34"/>
  <c r="R1915" i="34"/>
  <c r="V1915" i="34"/>
  <c r="S1919" i="34"/>
  <c r="AA1919" i="34"/>
  <c r="P1919" i="34"/>
  <c r="T1919" i="34"/>
  <c r="X1919" i="34"/>
  <c r="Q1919" i="34"/>
  <c r="U1919" i="34"/>
  <c r="R1919" i="34"/>
  <c r="V1919" i="34"/>
  <c r="S1923" i="34"/>
  <c r="AA1923" i="34"/>
  <c r="P1923" i="34"/>
  <c r="T1923" i="34"/>
  <c r="X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X1948" i="34"/>
  <c r="Q1952" i="34"/>
  <c r="U1952" i="34"/>
  <c r="R1952" i="34"/>
  <c r="V1952" i="34"/>
  <c r="S1952" i="34"/>
  <c r="AA1952" i="34"/>
  <c r="P1952" i="34"/>
  <c r="T1952" i="34"/>
  <c r="X1952" i="34"/>
  <c r="S1973" i="34"/>
  <c r="AA1973" i="34"/>
  <c r="P1973" i="34"/>
  <c r="T1973" i="34"/>
  <c r="X1973" i="34"/>
  <c r="Q1973" i="34"/>
  <c r="U1973" i="34"/>
  <c r="R1973" i="34"/>
  <c r="V1973" i="34"/>
  <c r="S1977" i="34"/>
  <c r="AA1977" i="34"/>
  <c r="P1977" i="34"/>
  <c r="T1977" i="34"/>
  <c r="X1977" i="34"/>
  <c r="Q1977" i="34"/>
  <c r="U1977" i="34"/>
  <c r="R1977" i="34"/>
  <c r="V1977" i="34"/>
  <c r="Q1986" i="34"/>
  <c r="U1986" i="34"/>
  <c r="R1986" i="34"/>
  <c r="V1986" i="34"/>
  <c r="S1986" i="34"/>
  <c r="AA1986" i="34"/>
  <c r="P1986" i="34"/>
  <c r="T1986" i="34"/>
  <c r="X1986" i="34"/>
  <c r="Q2032" i="34"/>
  <c r="U2032" i="34"/>
  <c r="R2032" i="34"/>
  <c r="V2032" i="34"/>
  <c r="S2032" i="34"/>
  <c r="AA2032" i="34"/>
  <c r="P2032" i="34"/>
  <c r="T2032" i="34"/>
  <c r="X2032" i="34"/>
  <c r="Q2162" i="34"/>
  <c r="R2162" i="34"/>
  <c r="V2162" i="34"/>
  <c r="AA2162" i="34"/>
  <c r="P2162" i="34"/>
  <c r="X2162" i="34"/>
  <c r="P2449" i="34"/>
  <c r="X2449" i="34"/>
  <c r="Q2449" i="34"/>
  <c r="R2449" i="34"/>
  <c r="V2449" i="34"/>
  <c r="AA2449" i="34"/>
  <c r="P2455" i="34"/>
  <c r="X2455" i="34"/>
  <c r="Q2455" i="34"/>
  <c r="R2455" i="34"/>
  <c r="V2455" i="34"/>
  <c r="AA2455" i="34"/>
  <c r="P2485" i="34"/>
  <c r="X2485" i="34"/>
  <c r="Q2485" i="34"/>
  <c r="R2485" i="34"/>
  <c r="V2485" i="34"/>
  <c r="AA2485" i="34"/>
  <c r="P2489" i="34"/>
  <c r="X2489" i="34"/>
  <c r="Q2489" i="34"/>
  <c r="R2489" i="34"/>
  <c r="V2489" i="34"/>
  <c r="AA2489" i="34"/>
  <c r="R2498" i="34"/>
  <c r="V2498" i="34"/>
  <c r="AA2498" i="34"/>
  <c r="P2498" i="34"/>
  <c r="X2498" i="34"/>
  <c r="Q2498" i="34"/>
  <c r="P2505" i="34"/>
  <c r="X2505" i="34"/>
  <c r="Q2505" i="34"/>
  <c r="R2505" i="34"/>
  <c r="V2505" i="34"/>
  <c r="AA2505" i="34"/>
  <c r="P2509" i="34"/>
  <c r="X2509" i="34"/>
  <c r="Q2509" i="34"/>
  <c r="R2509" i="34"/>
  <c r="V2509" i="34"/>
  <c r="AA2509" i="34"/>
  <c r="P2513" i="34"/>
  <c r="X2513" i="34"/>
  <c r="Q2513" i="34"/>
  <c r="R2513" i="34"/>
  <c r="V2513" i="34"/>
  <c r="AA2513" i="34"/>
  <c r="Q2034" i="34"/>
  <c r="U2034" i="34"/>
  <c r="R2034" i="34"/>
  <c r="V2034" i="34"/>
  <c r="S2034" i="34"/>
  <c r="AA2034" i="34"/>
  <c r="P2034" i="34"/>
  <c r="T2034" i="34"/>
  <c r="X2034" i="34"/>
  <c r="Q2038" i="34"/>
  <c r="U2038" i="34"/>
  <c r="R2038" i="34"/>
  <c r="V2038" i="34"/>
  <c r="S2038" i="34"/>
  <c r="AA2038" i="34"/>
  <c r="P2038" i="34"/>
  <c r="T2038" i="34"/>
  <c r="X2038" i="34"/>
  <c r="Q2042" i="34"/>
  <c r="U2042" i="34"/>
  <c r="R2042" i="34"/>
  <c r="V2042" i="34"/>
  <c r="S2042" i="34"/>
  <c r="AA2042" i="34"/>
  <c r="P2042" i="34"/>
  <c r="T2042" i="34"/>
  <c r="X2042" i="34"/>
  <c r="AA2061" i="34"/>
  <c r="P2061" i="34"/>
  <c r="X2061" i="34"/>
  <c r="Q2061" i="34"/>
  <c r="R2061" i="34"/>
  <c r="V2061" i="34"/>
  <c r="AA2051" i="34"/>
  <c r="P2051" i="34"/>
  <c r="X2051" i="34"/>
  <c r="Q2051" i="34"/>
  <c r="R2051" i="34"/>
  <c r="V2051" i="34"/>
  <c r="Q2100" i="34"/>
  <c r="R2100" i="34"/>
  <c r="V2100" i="34"/>
  <c r="AA2100" i="34"/>
  <c r="P2100" i="34"/>
  <c r="X2100" i="34"/>
  <c r="Q2104" i="34"/>
  <c r="R2104" i="34"/>
  <c r="V2104" i="34"/>
  <c r="AA2104" i="34"/>
  <c r="P2104" i="34"/>
  <c r="X2104" i="34"/>
  <c r="Q2108" i="34"/>
  <c r="R2108" i="34"/>
  <c r="V2108" i="34"/>
  <c r="AA2108" i="34"/>
  <c r="P2108" i="34"/>
  <c r="X2108" i="34"/>
  <c r="S1993" i="34"/>
  <c r="AA1993" i="34"/>
  <c r="P1993" i="34"/>
  <c r="T1993" i="34"/>
  <c r="X1993" i="34"/>
  <c r="Q1993" i="34"/>
  <c r="U1993" i="34"/>
  <c r="R1993" i="34"/>
  <c r="V1993" i="34"/>
  <c r="S1770" i="34"/>
  <c r="AA1770" i="34"/>
  <c r="P1770" i="34"/>
  <c r="T1770" i="34"/>
  <c r="X1770" i="34"/>
  <c r="Q1770" i="34"/>
  <c r="U1770" i="34"/>
  <c r="R1770" i="34"/>
  <c r="V1770" i="34"/>
  <c r="S1778" i="34"/>
  <c r="AA1778" i="34"/>
  <c r="P1778" i="34"/>
  <c r="T1778" i="34"/>
  <c r="X1778" i="34"/>
  <c r="Q1778" i="34"/>
  <c r="U1778" i="34"/>
  <c r="R1778" i="34"/>
  <c r="V1778" i="34"/>
  <c r="S1868" i="34"/>
  <c r="AA1868" i="34"/>
  <c r="P1868" i="34"/>
  <c r="T1868" i="34"/>
  <c r="X1868" i="34"/>
  <c r="R1868" i="34"/>
  <c r="V1868" i="34"/>
  <c r="Q1868" i="34"/>
  <c r="U1868" i="34"/>
  <c r="P1874" i="34"/>
  <c r="T1874" i="34"/>
  <c r="X1874" i="34"/>
  <c r="R1874" i="34"/>
  <c r="V1874" i="34"/>
  <c r="U1874" i="34"/>
  <c r="AA1874" i="34"/>
  <c r="Q1874" i="34"/>
  <c r="S1874" i="34"/>
  <c r="P1878" i="34"/>
  <c r="T1878" i="34"/>
  <c r="X1878" i="34"/>
  <c r="R1878" i="34"/>
  <c r="V1878" i="34"/>
  <c r="U1878" i="34"/>
  <c r="AA1878" i="34"/>
  <c r="Q1878" i="34"/>
  <c r="S1878" i="34"/>
  <c r="Q1990" i="34"/>
  <c r="U1990" i="34"/>
  <c r="R1990" i="34"/>
  <c r="V1990" i="34"/>
  <c r="S1990" i="34"/>
  <c r="AA1990" i="34"/>
  <c r="P1990" i="34"/>
  <c r="T1990" i="34"/>
  <c r="X1990" i="34"/>
  <c r="Q1821" i="34"/>
  <c r="U1821" i="34"/>
  <c r="R1821" i="34"/>
  <c r="V1821" i="34"/>
  <c r="S1821" i="34"/>
  <c r="AA1821" i="34"/>
  <c r="P1821" i="34"/>
  <c r="T1821" i="34"/>
  <c r="X1821" i="34"/>
  <c r="Q1825" i="34"/>
  <c r="U1825" i="34"/>
  <c r="R1825" i="34"/>
  <c r="V1825" i="34"/>
  <c r="S1825" i="34"/>
  <c r="AA1825" i="34"/>
  <c r="P1825" i="34"/>
  <c r="T1825" i="34"/>
  <c r="X1825" i="34"/>
  <c r="Q1829" i="34"/>
  <c r="U1829" i="34"/>
  <c r="R1829" i="34"/>
  <c r="V1829" i="34"/>
  <c r="S1829" i="34"/>
  <c r="AA1829" i="34"/>
  <c r="P1829" i="34"/>
  <c r="T1829" i="34"/>
  <c r="X1829" i="34"/>
  <c r="Q1833" i="34"/>
  <c r="U1833" i="34"/>
  <c r="R1833" i="34"/>
  <c r="V1833" i="34"/>
  <c r="S1833" i="34"/>
  <c r="AA1833" i="34"/>
  <c r="P1833" i="34"/>
  <c r="T1833" i="34"/>
  <c r="X1833" i="34"/>
  <c r="R1882" i="34"/>
  <c r="V1882" i="34"/>
  <c r="T1882" i="34"/>
  <c r="P1882" i="34"/>
  <c r="U1882" i="34"/>
  <c r="Q1882" i="34"/>
  <c r="AA1882" i="34"/>
  <c r="S1882" i="34"/>
  <c r="X1882" i="34"/>
  <c r="R1886" i="34"/>
  <c r="V1886" i="34"/>
  <c r="Q1886" i="34"/>
  <c r="AA1886" i="34"/>
  <c r="S1886" i="34"/>
  <c r="X1886" i="34"/>
  <c r="T1886" i="34"/>
  <c r="P1886" i="34"/>
  <c r="U1886" i="34"/>
  <c r="S1925" i="34"/>
  <c r="AA1925" i="34"/>
  <c r="P1925" i="34"/>
  <c r="T1925" i="34"/>
  <c r="X1925" i="34"/>
  <c r="Q1925" i="34"/>
  <c r="U1925" i="34"/>
  <c r="R1925" i="34"/>
  <c r="V1925" i="34"/>
  <c r="S1963" i="34"/>
  <c r="AA1963" i="34"/>
  <c r="P1963" i="34"/>
  <c r="T1963" i="34"/>
  <c r="X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X1767" i="34"/>
  <c r="S1784" i="34"/>
  <c r="AA1784" i="34"/>
  <c r="P1784" i="34"/>
  <c r="T1784" i="34"/>
  <c r="X1784" i="34"/>
  <c r="Q1784" i="34"/>
  <c r="U1784" i="34"/>
  <c r="R1784" i="34"/>
  <c r="V1784" i="34"/>
  <c r="S1802" i="34"/>
  <c r="AA1802" i="34"/>
  <c r="P1802" i="34"/>
  <c r="T1802" i="34"/>
  <c r="X1802" i="34"/>
  <c r="Q1802" i="34"/>
  <c r="U1802" i="34"/>
  <c r="R1802" i="34"/>
  <c r="V1802" i="34"/>
  <c r="S1788" i="34"/>
  <c r="AA1788" i="34"/>
  <c r="P1788" i="34"/>
  <c r="T1788" i="34"/>
  <c r="X1788" i="34"/>
  <c r="Q1788" i="34"/>
  <c r="U1788" i="34"/>
  <c r="R1788" i="34"/>
  <c r="V1788" i="34"/>
  <c r="S1792" i="34"/>
  <c r="AA1792" i="34"/>
  <c r="P1792" i="34"/>
  <c r="T1792" i="34"/>
  <c r="X1792" i="34"/>
  <c r="Q1792" i="34"/>
  <c r="U1792" i="34"/>
  <c r="R1792" i="34"/>
  <c r="V1792" i="34"/>
  <c r="S1796" i="34"/>
  <c r="AA1796" i="34"/>
  <c r="P1796" i="34"/>
  <c r="T1796" i="34"/>
  <c r="X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X1803" i="34"/>
  <c r="Q1807" i="34"/>
  <c r="U1807" i="34"/>
  <c r="R1807" i="34"/>
  <c r="V1807" i="34"/>
  <c r="S1807" i="34"/>
  <c r="AA1807" i="34"/>
  <c r="P1807" i="34"/>
  <c r="T1807" i="34"/>
  <c r="X1807" i="34"/>
  <c r="S1834" i="34"/>
  <c r="AA1834" i="34"/>
  <c r="P1834" i="34"/>
  <c r="T1834" i="34"/>
  <c r="X1834" i="34"/>
  <c r="Q1834" i="34"/>
  <c r="U1834" i="34"/>
  <c r="R1834" i="34"/>
  <c r="V1834" i="34"/>
  <c r="S1838" i="34"/>
  <c r="AA1838" i="34"/>
  <c r="P1838" i="34"/>
  <c r="T1838" i="34"/>
  <c r="X1838" i="34"/>
  <c r="Q1838" i="34"/>
  <c r="U1838" i="34"/>
  <c r="R1838" i="34"/>
  <c r="V1838" i="34"/>
  <c r="S1842" i="34"/>
  <c r="AA1842" i="34"/>
  <c r="P1842" i="34"/>
  <c r="T1842" i="34"/>
  <c r="X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X1815" i="34"/>
  <c r="Q1819" i="34"/>
  <c r="U1819" i="34"/>
  <c r="R1819" i="34"/>
  <c r="V1819" i="34"/>
  <c r="S1819" i="34"/>
  <c r="AA1819" i="34"/>
  <c r="P1819" i="34"/>
  <c r="T1819" i="34"/>
  <c r="X1819" i="34"/>
  <c r="S1774" i="34"/>
  <c r="AA1774" i="34"/>
  <c r="P1774" i="34"/>
  <c r="T1774" i="34"/>
  <c r="X1774" i="34"/>
  <c r="Q1774" i="34"/>
  <c r="U1774" i="34"/>
  <c r="R1774" i="34"/>
  <c r="V1774" i="34"/>
  <c r="S1846" i="34"/>
  <c r="AA1846" i="34"/>
  <c r="P1846" i="34"/>
  <c r="T1846" i="34"/>
  <c r="X1846" i="34"/>
  <c r="R1846" i="34"/>
  <c r="V1846" i="34"/>
  <c r="Q1846" i="34"/>
  <c r="U1846" i="34"/>
  <c r="S1850" i="34"/>
  <c r="AA1850" i="34"/>
  <c r="P1850" i="34"/>
  <c r="T1850" i="34"/>
  <c r="X1850" i="34"/>
  <c r="R1850" i="34"/>
  <c r="V1850" i="34"/>
  <c r="Q1850" i="34"/>
  <c r="U1850" i="34"/>
  <c r="S1854" i="34"/>
  <c r="AA1854" i="34"/>
  <c r="P1854" i="34"/>
  <c r="T1854" i="34"/>
  <c r="X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X1898" i="34"/>
  <c r="Q1902" i="34"/>
  <c r="U1902" i="34"/>
  <c r="R1902" i="34"/>
  <c r="V1902" i="34"/>
  <c r="S1902" i="34"/>
  <c r="AA1902" i="34"/>
  <c r="P1902" i="34"/>
  <c r="T1902" i="34"/>
  <c r="X1902" i="34"/>
  <c r="Q1906" i="34"/>
  <c r="U1906" i="34"/>
  <c r="R1906" i="34"/>
  <c r="V1906" i="34"/>
  <c r="S1906" i="34"/>
  <c r="AA1906" i="34"/>
  <c r="P1906" i="34"/>
  <c r="T1906" i="34"/>
  <c r="X1906" i="34"/>
  <c r="AA1142" i="34"/>
  <c r="P1142" i="34"/>
  <c r="X1142" i="34"/>
  <c r="Q1142" i="34"/>
  <c r="R1142" i="34"/>
  <c r="V1142" i="34"/>
  <c r="AA1146" i="34"/>
  <c r="P1146" i="34"/>
  <c r="X1146" i="34"/>
  <c r="Q1146" i="34"/>
  <c r="R1146" i="34"/>
  <c r="V1146" i="34"/>
  <c r="Q1185" i="34"/>
  <c r="R1185" i="34"/>
  <c r="V1185" i="34"/>
  <c r="AA1185" i="34"/>
  <c r="P1185" i="34"/>
  <c r="X1185" i="34"/>
  <c r="Q1189" i="34"/>
  <c r="R1189" i="34"/>
  <c r="V1189" i="34"/>
  <c r="AA1189" i="34"/>
  <c r="P1189" i="34"/>
  <c r="X1189" i="34"/>
  <c r="Q1231" i="34"/>
  <c r="R1231" i="34"/>
  <c r="V1231" i="34"/>
  <c r="AA1231" i="34"/>
  <c r="P1231" i="34"/>
  <c r="X1231" i="34"/>
  <c r="Q1235" i="34"/>
  <c r="R1235" i="34"/>
  <c r="V1235" i="34"/>
  <c r="AA1235" i="34"/>
  <c r="P1235" i="34"/>
  <c r="X1235" i="34"/>
  <c r="Q1239" i="34"/>
  <c r="R1239" i="34"/>
  <c r="V1239" i="34"/>
  <c r="AA1239" i="34"/>
  <c r="P1239" i="34"/>
  <c r="X1239" i="34"/>
  <c r="Q1243" i="34"/>
  <c r="R1243" i="34"/>
  <c r="V1243" i="34"/>
  <c r="AA1243" i="34"/>
  <c r="P1243" i="34"/>
  <c r="X1243" i="34"/>
  <c r="Q1269" i="34"/>
  <c r="R1269" i="34"/>
  <c r="V1269" i="34"/>
  <c r="AA1269" i="34"/>
  <c r="P1269" i="34"/>
  <c r="X1269" i="34"/>
  <c r="Q1273" i="34"/>
  <c r="R1273" i="34"/>
  <c r="V1273" i="34"/>
  <c r="AA1273" i="34"/>
  <c r="P1273" i="34"/>
  <c r="X1273" i="34"/>
  <c r="Q1297" i="34"/>
  <c r="R1297" i="34"/>
  <c r="V1297" i="34"/>
  <c r="AA1297" i="34"/>
  <c r="P1297" i="34"/>
  <c r="X1297" i="34"/>
  <c r="Q1301" i="34"/>
  <c r="R1301" i="34"/>
  <c r="V1301" i="34"/>
  <c r="AA1301" i="34"/>
  <c r="P1301" i="34"/>
  <c r="X1301" i="34"/>
  <c r="Q1317" i="34"/>
  <c r="R1317" i="34"/>
  <c r="V1317" i="34"/>
  <c r="AA1317" i="34"/>
  <c r="P1317" i="34"/>
  <c r="X1317" i="34"/>
  <c r="Q1329" i="34"/>
  <c r="R1329" i="34"/>
  <c r="V1329" i="34"/>
  <c r="AA1329" i="34"/>
  <c r="P1329" i="34"/>
  <c r="X1329" i="34"/>
  <c r="AA1370" i="34"/>
  <c r="P1370" i="34"/>
  <c r="X1370" i="34"/>
  <c r="R1370" i="34"/>
  <c r="V1370" i="34"/>
  <c r="Q1370" i="34"/>
  <c r="R1419" i="34"/>
  <c r="V1419" i="34"/>
  <c r="AA1419" i="34"/>
  <c r="P1419" i="34"/>
  <c r="X1419" i="34"/>
  <c r="Q1419" i="34"/>
  <c r="R1423" i="34"/>
  <c r="V1423" i="34"/>
  <c r="AA1423" i="34"/>
  <c r="P1423" i="34"/>
  <c r="X1423" i="34"/>
  <c r="Q1423" i="34"/>
  <c r="P1444" i="34"/>
  <c r="X1444" i="34"/>
  <c r="Q1444" i="34"/>
  <c r="R1444" i="34"/>
  <c r="V1444" i="34"/>
  <c r="AA1444" i="34"/>
  <c r="P1448" i="34"/>
  <c r="X1448" i="34"/>
  <c r="Q1448" i="34"/>
  <c r="R1448" i="34"/>
  <c r="V1448" i="34"/>
  <c r="AA1448" i="34"/>
  <c r="P1500" i="34"/>
  <c r="X1500" i="34"/>
  <c r="Q1500" i="34"/>
  <c r="R1500" i="34"/>
  <c r="V1500" i="34"/>
  <c r="AA1500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P1512" i="34"/>
  <c r="X1512" i="34"/>
  <c r="Q1512" i="34"/>
  <c r="R1512" i="34"/>
  <c r="V1512" i="34"/>
  <c r="AA1512" i="34"/>
  <c r="R1531" i="34"/>
  <c r="V1531" i="34"/>
  <c r="AA1531" i="34"/>
  <c r="P1531" i="34"/>
  <c r="X1531" i="34"/>
  <c r="Q1531" i="34"/>
  <c r="P1566" i="34"/>
  <c r="X1566" i="34"/>
  <c r="Q1566" i="34"/>
  <c r="R1566" i="34"/>
  <c r="V1566" i="34"/>
  <c r="AA1566" i="34"/>
  <c r="AA1604" i="34"/>
  <c r="P1604" i="34"/>
  <c r="X1604" i="34"/>
  <c r="Q1604" i="34"/>
  <c r="R1604" i="34"/>
  <c r="V1604" i="34"/>
  <c r="AA1608" i="34"/>
  <c r="P1608" i="34"/>
  <c r="X1608" i="34"/>
  <c r="Q1608" i="34"/>
  <c r="R1608" i="34"/>
  <c r="V1608" i="34"/>
  <c r="Q1661" i="34"/>
  <c r="R1661" i="34"/>
  <c r="V1661" i="34"/>
  <c r="AA1661" i="34"/>
  <c r="P1661" i="34"/>
  <c r="X1661" i="34"/>
  <c r="Q1665" i="34"/>
  <c r="R1665" i="34"/>
  <c r="V1665" i="34"/>
  <c r="AA1665" i="34"/>
  <c r="P1665" i="34"/>
  <c r="X1665" i="34"/>
  <c r="AA1690" i="34"/>
  <c r="P1690" i="34"/>
  <c r="X1690" i="34"/>
  <c r="Q1690" i="34"/>
  <c r="R1690" i="34"/>
  <c r="V1690" i="34"/>
  <c r="AA1694" i="34"/>
  <c r="P1694" i="34"/>
  <c r="X1694" i="34"/>
  <c r="Q1694" i="34"/>
  <c r="R1694" i="34"/>
  <c r="V1694" i="34"/>
  <c r="Q1713" i="34"/>
  <c r="R1713" i="34"/>
  <c r="V1713" i="34"/>
  <c r="AA1713" i="34"/>
  <c r="P1713" i="34"/>
  <c r="X1713" i="34"/>
  <c r="S1744" i="34"/>
  <c r="AA1744" i="34"/>
  <c r="P1744" i="34"/>
  <c r="T1744" i="34"/>
  <c r="X1744" i="34"/>
  <c r="Q1744" i="34"/>
  <c r="U1744" i="34"/>
  <c r="R1744" i="34"/>
  <c r="V1744" i="34"/>
  <c r="S1748" i="34"/>
  <c r="AA1748" i="34"/>
  <c r="P1748" i="34"/>
  <c r="T1748" i="34"/>
  <c r="X1748" i="34"/>
  <c r="Q1748" i="34"/>
  <c r="U1748" i="34"/>
  <c r="R1748" i="34"/>
  <c r="V1748" i="34"/>
  <c r="S1752" i="34"/>
  <c r="AA1752" i="34"/>
  <c r="P1752" i="34"/>
  <c r="T1752" i="34"/>
  <c r="X1752" i="34"/>
  <c r="Q1752" i="34"/>
  <c r="U1752" i="34"/>
  <c r="R1752" i="34"/>
  <c r="V1752" i="34"/>
  <c r="Q2110" i="34"/>
  <c r="R2110" i="34"/>
  <c r="V2110" i="34"/>
  <c r="AA2110" i="34"/>
  <c r="P2110" i="34"/>
  <c r="X2110" i="34"/>
  <c r="Q2114" i="34"/>
  <c r="R2114" i="34"/>
  <c r="V2114" i="34"/>
  <c r="AA2114" i="34"/>
  <c r="P2114" i="34"/>
  <c r="X2114" i="34"/>
  <c r="Q2222" i="34"/>
  <c r="R2222" i="34"/>
  <c r="V2222" i="34"/>
  <c r="AA2222" i="34"/>
  <c r="P2222" i="34"/>
  <c r="X2222" i="34"/>
  <c r="Q2228" i="34"/>
  <c r="R2228" i="34"/>
  <c r="V2228" i="34"/>
  <c r="AA2228" i="34"/>
  <c r="P2228" i="34"/>
  <c r="X2228" i="34"/>
  <c r="Q2232" i="34"/>
  <c r="R2232" i="34"/>
  <c r="V2232" i="34"/>
  <c r="AA2232" i="34"/>
  <c r="P2232" i="34"/>
  <c r="X2232" i="34"/>
  <c r="AA2237" i="34"/>
  <c r="P2237" i="34"/>
  <c r="X2237" i="34"/>
  <c r="Q2237" i="34"/>
  <c r="R2237" i="34"/>
  <c r="V2237" i="34"/>
  <c r="AA2241" i="34"/>
  <c r="P2241" i="34"/>
  <c r="X2241" i="34"/>
  <c r="Q2241" i="34"/>
  <c r="R2241" i="34"/>
  <c r="V2241" i="34"/>
  <c r="AA2249" i="34"/>
  <c r="P2249" i="34"/>
  <c r="X2249" i="34"/>
  <c r="Q2249" i="34"/>
  <c r="R2249" i="34"/>
  <c r="V2249" i="34"/>
  <c r="AA2315" i="34"/>
  <c r="P2315" i="34"/>
  <c r="X2315" i="34"/>
  <c r="Q2315" i="34"/>
  <c r="R2315" i="34"/>
  <c r="V2315" i="34"/>
  <c r="AA2295" i="34"/>
  <c r="P2295" i="34"/>
  <c r="X2295" i="34"/>
  <c r="Q2295" i="34"/>
  <c r="R2295" i="34"/>
  <c r="V2295" i="34"/>
  <c r="Q2246" i="34"/>
  <c r="R2246" i="34"/>
  <c r="V2246" i="34"/>
  <c r="AA2246" i="34"/>
  <c r="P2246" i="34"/>
  <c r="X2246" i="34"/>
  <c r="AA2323" i="34"/>
  <c r="P2323" i="34"/>
  <c r="X2323" i="34"/>
  <c r="Q2323" i="34"/>
  <c r="R2323" i="34"/>
  <c r="V2323" i="34"/>
  <c r="Q2274" i="34"/>
  <c r="R2274" i="34"/>
  <c r="V2274" i="34"/>
  <c r="AA2274" i="34"/>
  <c r="P2274" i="34"/>
  <c r="X2274" i="34"/>
  <c r="AA2375" i="34"/>
  <c r="P2375" i="34"/>
  <c r="X2375" i="34"/>
  <c r="R2375" i="34"/>
  <c r="V2375" i="34"/>
  <c r="Q2375" i="34"/>
  <c r="AA2379" i="34"/>
  <c r="P2379" i="34"/>
  <c r="X2379" i="34"/>
  <c r="R2379" i="34"/>
  <c r="V2379" i="34"/>
  <c r="Q2379" i="34"/>
  <c r="Q2000" i="34"/>
  <c r="U2000" i="34"/>
  <c r="R2000" i="34"/>
  <c r="V2000" i="34"/>
  <c r="S2000" i="34"/>
  <c r="AA2000" i="34"/>
  <c r="P2000" i="34"/>
  <c r="T2000" i="34"/>
  <c r="X2000" i="34"/>
  <c r="R2460" i="34"/>
  <c r="V2460" i="34"/>
  <c r="AA2460" i="34"/>
  <c r="P2460" i="34"/>
  <c r="X2460" i="34"/>
  <c r="Q2460" i="34"/>
  <c r="R2464" i="34"/>
  <c r="V2464" i="34"/>
  <c r="AA2464" i="34"/>
  <c r="P2464" i="34"/>
  <c r="X2464" i="34"/>
  <c r="Q2464" i="34"/>
  <c r="R2520" i="34"/>
  <c r="V2520" i="34"/>
  <c r="AA2520" i="34"/>
  <c r="P2520" i="34"/>
  <c r="X2520" i="34"/>
  <c r="Q2520" i="34"/>
  <c r="S2003" i="34"/>
  <c r="AA2003" i="34"/>
  <c r="P2003" i="34"/>
  <c r="T2003" i="34"/>
  <c r="X2003" i="34"/>
  <c r="Q2003" i="34"/>
  <c r="U2003" i="34"/>
  <c r="R2003" i="34"/>
  <c r="V2003" i="34"/>
  <c r="S2007" i="34"/>
  <c r="AA2007" i="34"/>
  <c r="P2007" i="34"/>
  <c r="T2007" i="34"/>
  <c r="X2007" i="34"/>
  <c r="Q2007" i="34"/>
  <c r="U2007" i="34"/>
  <c r="R2007" i="34"/>
  <c r="V2007" i="34"/>
  <c r="S2015" i="34"/>
  <c r="AA2015" i="34"/>
  <c r="P2015" i="34"/>
  <c r="T2015" i="34"/>
  <c r="X2015" i="34"/>
  <c r="Q2015" i="34"/>
  <c r="U2015" i="34"/>
  <c r="R2015" i="34"/>
  <c r="V2015" i="34"/>
  <c r="S2019" i="34"/>
  <c r="AA2019" i="34"/>
  <c r="P2019" i="34"/>
  <c r="T2019" i="34"/>
  <c r="X2019" i="34"/>
  <c r="Q2019" i="34"/>
  <c r="U2019" i="34"/>
  <c r="R2019" i="34"/>
  <c r="V2019" i="34"/>
  <c r="S2023" i="34"/>
  <c r="AA2023" i="34"/>
  <c r="P2023" i="34"/>
  <c r="T2023" i="34"/>
  <c r="X2023" i="34"/>
  <c r="Q2023" i="34"/>
  <c r="U2023" i="34"/>
  <c r="R2023" i="34"/>
  <c r="V2023" i="34"/>
  <c r="S2027" i="34"/>
  <c r="AA2027" i="34"/>
  <c r="P2027" i="34"/>
  <c r="T2027" i="34"/>
  <c r="X2027" i="34"/>
  <c r="Q2027" i="34"/>
  <c r="U2027" i="34"/>
  <c r="R2027" i="34"/>
  <c r="V2027" i="34"/>
  <c r="S2031" i="34"/>
  <c r="AA2031" i="34"/>
  <c r="P2031" i="34"/>
  <c r="T2031" i="34"/>
  <c r="X2031" i="34"/>
  <c r="Q2031" i="34"/>
  <c r="U2031" i="34"/>
  <c r="R2031" i="34"/>
  <c r="V2031" i="34"/>
  <c r="AA2091" i="34"/>
  <c r="P2091" i="34"/>
  <c r="X2091" i="34"/>
  <c r="Q2091" i="34"/>
  <c r="R2091" i="34"/>
  <c r="V2091" i="34"/>
  <c r="AA2095" i="34"/>
  <c r="P2095" i="34"/>
  <c r="X2095" i="34"/>
  <c r="Q2095" i="34"/>
  <c r="R2095" i="34"/>
  <c r="V2095" i="34"/>
  <c r="AA2167" i="34"/>
  <c r="P2167" i="34"/>
  <c r="X2167" i="34"/>
  <c r="Q2167" i="34"/>
  <c r="R2167" i="34"/>
  <c r="V2167" i="34"/>
  <c r="AA2171" i="34"/>
  <c r="P2171" i="34"/>
  <c r="X2171" i="34"/>
  <c r="Q2171" i="34"/>
  <c r="R2171" i="34"/>
  <c r="V2171" i="34"/>
  <c r="AA2177" i="34"/>
  <c r="P2177" i="34"/>
  <c r="X2177" i="34"/>
  <c r="Q2177" i="34"/>
  <c r="R2177" i="34"/>
  <c r="V2177" i="34"/>
  <c r="AA2183" i="34"/>
  <c r="P2183" i="34"/>
  <c r="X2183" i="34"/>
  <c r="Q2183" i="34"/>
  <c r="R2183" i="34"/>
  <c r="V2183" i="34"/>
  <c r="AA2189" i="34"/>
  <c r="P2189" i="34"/>
  <c r="X2189" i="34"/>
  <c r="Q2189" i="34"/>
  <c r="R2189" i="34"/>
  <c r="V2189" i="34"/>
  <c r="Q2194" i="34"/>
  <c r="R2194" i="34"/>
  <c r="V2194" i="34"/>
  <c r="AA2194" i="34"/>
  <c r="P2194" i="34"/>
  <c r="X2194" i="34"/>
  <c r="Q2216" i="34"/>
  <c r="R2216" i="34"/>
  <c r="V2216" i="34"/>
  <c r="AA2216" i="34"/>
  <c r="P2216" i="34"/>
  <c r="X2216" i="34"/>
  <c r="S1935" i="34"/>
  <c r="AA1935" i="34"/>
  <c r="P1935" i="34"/>
  <c r="T1935" i="34"/>
  <c r="X1935" i="34"/>
  <c r="Q1935" i="34"/>
  <c r="U1935" i="34"/>
  <c r="R1935" i="34"/>
  <c r="V1935" i="34"/>
  <c r="S1939" i="34"/>
  <c r="AA1939" i="34"/>
  <c r="P1939" i="34"/>
  <c r="T1939" i="34"/>
  <c r="X1939" i="34"/>
  <c r="Q1939" i="34"/>
  <c r="U1939" i="34"/>
  <c r="R1939" i="34"/>
  <c r="V1939" i="34"/>
  <c r="S1943" i="34"/>
  <c r="AA1943" i="34"/>
  <c r="P1943" i="34"/>
  <c r="T1943" i="34"/>
  <c r="X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X1966" i="34"/>
  <c r="Q1970" i="34"/>
  <c r="U1970" i="34"/>
  <c r="R1970" i="34"/>
  <c r="V1970" i="34"/>
  <c r="S1970" i="34"/>
  <c r="AA1970" i="34"/>
  <c r="P1970" i="34"/>
  <c r="T1970" i="34"/>
  <c r="X1970" i="34"/>
  <c r="Q1775" i="34"/>
  <c r="U1775" i="34"/>
  <c r="R1775" i="34"/>
  <c r="V1775" i="34"/>
  <c r="S1775" i="34"/>
  <c r="AA1775" i="34"/>
  <c r="P1775" i="34"/>
  <c r="T1775" i="34"/>
  <c r="X1775" i="34"/>
  <c r="S1858" i="34"/>
  <c r="AA1858" i="34"/>
  <c r="P1858" i="34"/>
  <c r="T1858" i="34"/>
  <c r="X1858" i="34"/>
  <c r="R1858" i="34"/>
  <c r="V1858" i="34"/>
  <c r="Q1858" i="34"/>
  <c r="U1858" i="34"/>
  <c r="S1862" i="34"/>
  <c r="AA1862" i="34"/>
  <c r="P1862" i="34"/>
  <c r="T1862" i="34"/>
  <c r="X1862" i="34"/>
  <c r="R1862" i="34"/>
  <c r="V1862" i="34"/>
  <c r="Q1862" i="34"/>
  <c r="U1862" i="34"/>
  <c r="S1866" i="34"/>
  <c r="AA1866" i="34"/>
  <c r="P1866" i="34"/>
  <c r="T1866" i="34"/>
  <c r="X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X1912" i="34"/>
  <c r="Q1916" i="34"/>
  <c r="U1916" i="34"/>
  <c r="R1916" i="34"/>
  <c r="V1916" i="34"/>
  <c r="S1916" i="34"/>
  <c r="AA1916" i="34"/>
  <c r="P1916" i="34"/>
  <c r="T1916" i="34"/>
  <c r="X1916" i="34"/>
  <c r="Q1920" i="34"/>
  <c r="U1920" i="34"/>
  <c r="R1920" i="34"/>
  <c r="V1920" i="34"/>
  <c r="S1920" i="34"/>
  <c r="AA1920" i="34"/>
  <c r="P1920" i="34"/>
  <c r="T1920" i="34"/>
  <c r="X1920" i="34"/>
  <c r="S1945" i="34"/>
  <c r="AA1945" i="34"/>
  <c r="P1945" i="34"/>
  <c r="T1945" i="34"/>
  <c r="X1945" i="34"/>
  <c r="Q1945" i="34"/>
  <c r="U1945" i="34"/>
  <c r="R1945" i="34"/>
  <c r="V1945" i="34"/>
  <c r="S1949" i="34"/>
  <c r="AA1949" i="34"/>
  <c r="P1949" i="34"/>
  <c r="T1949" i="34"/>
  <c r="X1949" i="34"/>
  <c r="Q1949" i="34"/>
  <c r="U1949" i="34"/>
  <c r="R1949" i="34"/>
  <c r="V1949" i="34"/>
  <c r="S1953" i="34"/>
  <c r="AA1953" i="34"/>
  <c r="P1953" i="34"/>
  <c r="T1953" i="34"/>
  <c r="X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X1974" i="34"/>
  <c r="Q1978" i="34"/>
  <c r="U1978" i="34"/>
  <c r="R1978" i="34"/>
  <c r="V1978" i="34"/>
  <c r="S1978" i="34"/>
  <c r="AA1978" i="34"/>
  <c r="P1978" i="34"/>
  <c r="T1978" i="34"/>
  <c r="X1978" i="34"/>
  <c r="Q1998" i="34"/>
  <c r="U1998" i="34"/>
  <c r="R1998" i="34"/>
  <c r="V1998" i="34"/>
  <c r="S1998" i="34"/>
  <c r="AA1998" i="34"/>
  <c r="P1998" i="34"/>
  <c r="T1998" i="34"/>
  <c r="X1998" i="34"/>
  <c r="S2033" i="34"/>
  <c r="AA2033" i="34"/>
  <c r="P2033" i="34"/>
  <c r="T2033" i="34"/>
  <c r="X2033" i="34"/>
  <c r="Q2033" i="34"/>
  <c r="U2033" i="34"/>
  <c r="R2033" i="34"/>
  <c r="V2033" i="34"/>
  <c r="AA2217" i="34"/>
  <c r="P2217" i="34"/>
  <c r="X2217" i="34"/>
  <c r="Q2217" i="34"/>
  <c r="R2217" i="34"/>
  <c r="V2217" i="34"/>
  <c r="P2451" i="34"/>
  <c r="X2451" i="34"/>
  <c r="Q2451" i="34"/>
  <c r="R2451" i="34"/>
  <c r="V2451" i="34"/>
  <c r="AA2451" i="34"/>
  <c r="R2456" i="34"/>
  <c r="V2456" i="34"/>
  <c r="AA2456" i="34"/>
  <c r="P2456" i="34"/>
  <c r="X2456" i="34"/>
  <c r="Q2456" i="34"/>
  <c r="R2486" i="34"/>
  <c r="V2486" i="34"/>
  <c r="AA2486" i="34"/>
  <c r="P2486" i="34"/>
  <c r="X2486" i="34"/>
  <c r="Q2486" i="34"/>
  <c r="R2490" i="34"/>
  <c r="V2490" i="34"/>
  <c r="AA2490" i="34"/>
  <c r="P2490" i="34"/>
  <c r="X2490" i="34"/>
  <c r="Q2490" i="34"/>
  <c r="P2499" i="34"/>
  <c r="X2499" i="34"/>
  <c r="Q2499" i="34"/>
  <c r="R2499" i="34"/>
  <c r="V2499" i="34"/>
  <c r="AA2499" i="34"/>
  <c r="R2506" i="34"/>
  <c r="V2506" i="34"/>
  <c r="AA2506" i="34"/>
  <c r="P2506" i="34"/>
  <c r="X2506" i="34"/>
  <c r="Q2506" i="34"/>
  <c r="R2510" i="34"/>
  <c r="V2510" i="34"/>
  <c r="AA2510" i="34"/>
  <c r="P2510" i="34"/>
  <c r="X2510" i="34"/>
  <c r="Q2510" i="34"/>
  <c r="R2514" i="34"/>
  <c r="V2514" i="34"/>
  <c r="AA2514" i="34"/>
  <c r="P2514" i="34"/>
  <c r="X2514" i="34"/>
  <c r="Q2514" i="34"/>
  <c r="S2035" i="34"/>
  <c r="AA2035" i="34"/>
  <c r="P2035" i="34"/>
  <c r="T2035" i="34"/>
  <c r="X2035" i="34"/>
  <c r="Q2035" i="34"/>
  <c r="U2035" i="34"/>
  <c r="R2035" i="34"/>
  <c r="V2035" i="34"/>
  <c r="S2039" i="34"/>
  <c r="AA2039" i="34"/>
  <c r="P2039" i="34"/>
  <c r="T2039" i="34"/>
  <c r="X2039" i="34"/>
  <c r="Q2039" i="34"/>
  <c r="U2039" i="34"/>
  <c r="R2039" i="34"/>
  <c r="V2039" i="34"/>
  <c r="S2043" i="34"/>
  <c r="AA2043" i="34"/>
  <c r="P2043" i="34"/>
  <c r="T2043" i="34"/>
  <c r="X2043" i="34"/>
  <c r="Q2043" i="34"/>
  <c r="U2043" i="34"/>
  <c r="R2043" i="34"/>
  <c r="V2043" i="34"/>
  <c r="AA2291" i="34"/>
  <c r="P2291" i="34"/>
  <c r="X2291" i="34"/>
  <c r="Q2291" i="34"/>
  <c r="R2291" i="34"/>
  <c r="V2291" i="34"/>
  <c r="AA2097" i="34"/>
  <c r="P2097" i="34"/>
  <c r="X2097" i="34"/>
  <c r="Q2097" i="34"/>
  <c r="R2097" i="34"/>
  <c r="V2097" i="34"/>
  <c r="AA2101" i="34"/>
  <c r="P2101" i="34"/>
  <c r="X2101" i="34"/>
  <c r="Q2101" i="34"/>
  <c r="R2101" i="34"/>
  <c r="V2101" i="34"/>
  <c r="AA2105" i="34"/>
  <c r="P2105" i="34"/>
  <c r="X2105" i="34"/>
  <c r="Q2105" i="34"/>
  <c r="R2105" i="34"/>
  <c r="V2105" i="34"/>
  <c r="Q1763" i="34"/>
  <c r="U1763" i="34"/>
  <c r="R1763" i="34"/>
  <c r="V1763" i="34"/>
  <c r="S1763" i="34"/>
  <c r="AA1763" i="34"/>
  <c r="P1763" i="34"/>
  <c r="T1763" i="34"/>
  <c r="X1763" i="34"/>
  <c r="R2502" i="34"/>
  <c r="V2502" i="34"/>
  <c r="AA2502" i="34"/>
  <c r="P2502" i="34"/>
  <c r="X2502" i="34"/>
  <c r="Q2502" i="34"/>
  <c r="Q1771" i="34"/>
  <c r="U1771" i="34"/>
  <c r="R1771" i="34"/>
  <c r="V1771" i="34"/>
  <c r="S1771" i="34"/>
  <c r="AA1771" i="34"/>
  <c r="P1771" i="34"/>
  <c r="T1771" i="34"/>
  <c r="X1771" i="34"/>
  <c r="Q1779" i="34"/>
  <c r="U1779" i="34"/>
  <c r="R1779" i="34"/>
  <c r="V1779" i="34"/>
  <c r="S1779" i="34"/>
  <c r="AA1779" i="34"/>
  <c r="P1779" i="34"/>
  <c r="T1779" i="34"/>
  <c r="X1779" i="34"/>
  <c r="Q1869" i="34"/>
  <c r="U1869" i="34"/>
  <c r="R1869" i="34"/>
  <c r="V1869" i="34"/>
  <c r="P1869" i="34"/>
  <c r="T1869" i="34"/>
  <c r="X1869" i="34"/>
  <c r="S1869" i="34"/>
  <c r="AA1869" i="34"/>
  <c r="R1875" i="34"/>
  <c r="V1875" i="34"/>
  <c r="P1875" i="34"/>
  <c r="T1875" i="34"/>
  <c r="X1875" i="34"/>
  <c r="S1875" i="34"/>
  <c r="U1875" i="34"/>
  <c r="AA1875" i="34"/>
  <c r="Q1875" i="34"/>
  <c r="S1987" i="34"/>
  <c r="AA1987" i="34"/>
  <c r="P1987" i="34"/>
  <c r="T1987" i="34"/>
  <c r="X1987" i="34"/>
  <c r="Q1987" i="34"/>
  <c r="U1987" i="34"/>
  <c r="R1987" i="34"/>
  <c r="V1987" i="34"/>
  <c r="Q1994" i="34"/>
  <c r="U1994" i="34"/>
  <c r="R1994" i="34"/>
  <c r="V1994" i="34"/>
  <c r="S1994" i="34"/>
  <c r="AA1994" i="34"/>
  <c r="P1994" i="34"/>
  <c r="T1994" i="34"/>
  <c r="X1994" i="34"/>
  <c r="S1822" i="34"/>
  <c r="AA1822" i="34"/>
  <c r="P1822" i="34"/>
  <c r="T1822" i="34"/>
  <c r="X1822" i="34"/>
  <c r="Q1822" i="34"/>
  <c r="U1822" i="34"/>
  <c r="R1822" i="34"/>
  <c r="V1822" i="34"/>
  <c r="S1826" i="34"/>
  <c r="AA1826" i="34"/>
  <c r="P1826" i="34"/>
  <c r="T1826" i="34"/>
  <c r="X1826" i="34"/>
  <c r="Q1826" i="34"/>
  <c r="U1826" i="34"/>
  <c r="R1826" i="34"/>
  <c r="V1826" i="34"/>
  <c r="S1830" i="34"/>
  <c r="AA1830" i="34"/>
  <c r="P1830" i="34"/>
  <c r="T1830" i="34"/>
  <c r="X1830" i="34"/>
  <c r="Q1830" i="34"/>
  <c r="U1830" i="34"/>
  <c r="R1830" i="34"/>
  <c r="V1830" i="34"/>
  <c r="R1879" i="34"/>
  <c r="V1879" i="34"/>
  <c r="P1879" i="34"/>
  <c r="T1879" i="34"/>
  <c r="X1879" i="34"/>
  <c r="S1879" i="34"/>
  <c r="U1879" i="34"/>
  <c r="AA1879" i="34"/>
  <c r="Q1879" i="34"/>
  <c r="P1883" i="34"/>
  <c r="T1883" i="34"/>
  <c r="X1883" i="34"/>
  <c r="U1883" i="34"/>
  <c r="Q1883" i="34"/>
  <c r="V1883" i="34"/>
  <c r="AA1883" i="34"/>
  <c r="R1883" i="34"/>
  <c r="S1883" i="34"/>
  <c r="P1887" i="34"/>
  <c r="T1887" i="34"/>
  <c r="X1887" i="34"/>
  <c r="R1887" i="34"/>
  <c r="S1887" i="34"/>
  <c r="U1887" i="34"/>
  <c r="Q1887" i="34"/>
  <c r="V1887" i="34"/>
  <c r="AA1887" i="34"/>
  <c r="S1933" i="34"/>
  <c r="AA1933" i="34"/>
  <c r="P1933" i="34"/>
  <c r="T1933" i="34"/>
  <c r="X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X1980" i="34"/>
  <c r="S1768" i="34"/>
  <c r="AA1768" i="34"/>
  <c r="P1768" i="34"/>
  <c r="T1768" i="34"/>
  <c r="X1768" i="34"/>
  <c r="Q1768" i="34"/>
  <c r="U1768" i="34"/>
  <c r="R1768" i="34"/>
  <c r="V1768" i="34"/>
  <c r="S1772" i="34"/>
  <c r="AA1772" i="34"/>
  <c r="P1772" i="34"/>
  <c r="T1772" i="34"/>
  <c r="X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X1785" i="34"/>
  <c r="Q1789" i="34"/>
  <c r="U1789" i="34"/>
  <c r="R1789" i="34"/>
  <c r="V1789" i="34"/>
  <c r="S1789" i="34"/>
  <c r="AA1789" i="34"/>
  <c r="P1789" i="34"/>
  <c r="T1789" i="34"/>
  <c r="X1789" i="34"/>
  <c r="Q1793" i="34"/>
  <c r="U1793" i="34"/>
  <c r="R1793" i="34"/>
  <c r="V1793" i="34"/>
  <c r="S1793" i="34"/>
  <c r="AA1793" i="34"/>
  <c r="P1793" i="34"/>
  <c r="T1793" i="34"/>
  <c r="X1793" i="34"/>
  <c r="Q1797" i="34"/>
  <c r="U1797" i="34"/>
  <c r="R1797" i="34"/>
  <c r="V1797" i="34"/>
  <c r="S1797" i="34"/>
  <c r="AA1797" i="34"/>
  <c r="P1797" i="34"/>
  <c r="T1797" i="34"/>
  <c r="X1797" i="34"/>
  <c r="S1804" i="34"/>
  <c r="AA1804" i="34"/>
  <c r="P1804" i="34"/>
  <c r="T1804" i="34"/>
  <c r="X1804" i="34"/>
  <c r="Q1804" i="34"/>
  <c r="U1804" i="34"/>
  <c r="R1804" i="34"/>
  <c r="V1804" i="34"/>
  <c r="S1808" i="34"/>
  <c r="AA1808" i="34"/>
  <c r="P1808" i="34"/>
  <c r="T1808" i="34"/>
  <c r="X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X1835" i="34"/>
  <c r="Q1839" i="34"/>
  <c r="U1839" i="34"/>
  <c r="R1839" i="34"/>
  <c r="V1839" i="34"/>
  <c r="S1839" i="34"/>
  <c r="AA1839" i="34"/>
  <c r="P1839" i="34"/>
  <c r="T1839" i="34"/>
  <c r="X1839" i="34"/>
  <c r="Q1843" i="34"/>
  <c r="U1843" i="34"/>
  <c r="R1843" i="34"/>
  <c r="V1843" i="34"/>
  <c r="S1843" i="34"/>
  <c r="P1843" i="34"/>
  <c r="T1843" i="34"/>
  <c r="X1843" i="34"/>
  <c r="AA1843" i="34"/>
  <c r="S1816" i="34"/>
  <c r="AA1816" i="34"/>
  <c r="P1816" i="34"/>
  <c r="T1816" i="34"/>
  <c r="X1816" i="34"/>
  <c r="Q1816" i="34"/>
  <c r="U1816" i="34"/>
  <c r="R1816" i="34"/>
  <c r="V1816" i="34"/>
  <c r="S1820" i="34"/>
  <c r="AA1820" i="34"/>
  <c r="P1820" i="34"/>
  <c r="T1820" i="34"/>
  <c r="X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X1811" i="34"/>
  <c r="Q1847" i="34"/>
  <c r="U1847" i="34"/>
  <c r="R1847" i="34"/>
  <c r="V1847" i="34"/>
  <c r="P1847" i="34"/>
  <c r="T1847" i="34"/>
  <c r="X1847" i="34"/>
  <c r="S1847" i="34"/>
  <c r="AA1847" i="34"/>
  <c r="Q1851" i="34"/>
  <c r="U1851" i="34"/>
  <c r="R1851" i="34"/>
  <c r="V1851" i="34"/>
  <c r="P1851" i="34"/>
  <c r="T1851" i="34"/>
  <c r="X1851" i="34"/>
  <c r="S1851" i="34"/>
  <c r="AA1851" i="34"/>
  <c r="Q1855" i="34"/>
  <c r="U1855" i="34"/>
  <c r="R1855" i="34"/>
  <c r="V1855" i="34"/>
  <c r="P1855" i="34"/>
  <c r="T1855" i="34"/>
  <c r="X1855" i="34"/>
  <c r="S1855" i="34"/>
  <c r="AA1855" i="34"/>
  <c r="S1899" i="34"/>
  <c r="AA1899" i="34"/>
  <c r="P1899" i="34"/>
  <c r="T1899" i="34"/>
  <c r="X1899" i="34"/>
  <c r="Q1899" i="34"/>
  <c r="U1899" i="34"/>
  <c r="R1899" i="34"/>
  <c r="V1899" i="34"/>
  <c r="S1903" i="34"/>
  <c r="AA1903" i="34"/>
  <c r="P1903" i="34"/>
  <c r="T1903" i="34"/>
  <c r="X1903" i="34"/>
  <c r="Q1903" i="34"/>
  <c r="U1903" i="34"/>
  <c r="R1903" i="34"/>
  <c r="V1903" i="34"/>
  <c r="Q1115" i="34"/>
  <c r="R1115" i="34"/>
  <c r="V1115" i="34"/>
  <c r="AA1115" i="34"/>
  <c r="P1115" i="34"/>
  <c r="X1115" i="34"/>
  <c r="Q1143" i="34"/>
  <c r="R1143" i="34"/>
  <c r="V1143" i="34"/>
  <c r="AA1143" i="34"/>
  <c r="P1143" i="34"/>
  <c r="X1143" i="34"/>
  <c r="Q1147" i="34"/>
  <c r="R1147" i="34"/>
  <c r="V1147" i="34"/>
  <c r="AA1147" i="34"/>
  <c r="P1147" i="34"/>
  <c r="X1147" i="34"/>
  <c r="AA1186" i="34"/>
  <c r="P1186" i="34"/>
  <c r="X1186" i="34"/>
  <c r="Q1186" i="34"/>
  <c r="R1186" i="34"/>
  <c r="V1186" i="34"/>
  <c r="AA1190" i="34"/>
  <c r="P1190" i="34"/>
  <c r="X1190" i="34"/>
  <c r="Q1190" i="34"/>
  <c r="R1190" i="34"/>
  <c r="V1190" i="34"/>
  <c r="AA1232" i="34"/>
  <c r="P1232" i="34"/>
  <c r="X1232" i="34"/>
  <c r="Q1232" i="34"/>
  <c r="R1232" i="34"/>
  <c r="V1232" i="34"/>
  <c r="AA1236" i="34"/>
  <c r="P1236" i="34"/>
  <c r="X1236" i="34"/>
  <c r="Q1236" i="34"/>
  <c r="R1236" i="34"/>
  <c r="V1236" i="34"/>
  <c r="AA1240" i="34"/>
  <c r="P1240" i="34"/>
  <c r="X1240" i="34"/>
  <c r="Q1240" i="34"/>
  <c r="R1240" i="34"/>
  <c r="V1240" i="34"/>
  <c r="AA1244" i="34"/>
  <c r="P1244" i="34"/>
  <c r="X1244" i="34"/>
  <c r="Q1244" i="34"/>
  <c r="R1244" i="34"/>
  <c r="V1244" i="34"/>
  <c r="AA1270" i="34"/>
  <c r="P1270" i="34"/>
  <c r="X1270" i="34"/>
  <c r="Q1270" i="34"/>
  <c r="R1270" i="34"/>
  <c r="V1270" i="34"/>
  <c r="AA1274" i="34"/>
  <c r="P1274" i="34"/>
  <c r="X1274" i="34"/>
  <c r="Q1274" i="34"/>
  <c r="R1274" i="34"/>
  <c r="V1274" i="34"/>
  <c r="AA1298" i="34"/>
  <c r="P1298" i="34"/>
  <c r="X1298" i="34"/>
  <c r="Q1298" i="34"/>
  <c r="R1298" i="34"/>
  <c r="V1298" i="34"/>
  <c r="AA1302" i="34"/>
  <c r="P1302" i="34"/>
  <c r="X1302" i="34"/>
  <c r="Q1302" i="34"/>
  <c r="R1302" i="34"/>
  <c r="V1302" i="34"/>
  <c r="AA1318" i="34"/>
  <c r="P1318" i="34"/>
  <c r="X1318" i="34"/>
  <c r="Q1318" i="34"/>
  <c r="R1318" i="34"/>
  <c r="V1318" i="34"/>
  <c r="AA1330" i="34"/>
  <c r="P1330" i="34"/>
  <c r="X1330" i="34"/>
  <c r="Q1330" i="34"/>
  <c r="R1330" i="34"/>
  <c r="V1330" i="34"/>
  <c r="P1416" i="34"/>
  <c r="X1416" i="34"/>
  <c r="R1416" i="34"/>
  <c r="V1416" i="34"/>
  <c r="AA1416" i="34"/>
  <c r="Q1416" i="34"/>
  <c r="P1420" i="34"/>
  <c r="X1420" i="34"/>
  <c r="Q1420" i="34"/>
  <c r="R1420" i="34"/>
  <c r="V1420" i="34"/>
  <c r="AA1420" i="34"/>
  <c r="P1424" i="34"/>
  <c r="X1424" i="34"/>
  <c r="Q1424" i="34"/>
  <c r="R1424" i="34"/>
  <c r="V1424" i="34"/>
  <c r="AA1424" i="34"/>
  <c r="R1445" i="34"/>
  <c r="V1445" i="34"/>
  <c r="AA1445" i="34"/>
  <c r="P1445" i="34"/>
  <c r="X1445" i="34"/>
  <c r="Q1445" i="34"/>
  <c r="R1465" i="34"/>
  <c r="V1465" i="34"/>
  <c r="AA1465" i="34"/>
  <c r="P1465" i="34"/>
  <c r="X1465" i="34"/>
  <c r="Q1465" i="34"/>
  <c r="R1501" i="34"/>
  <c r="V1501" i="34"/>
  <c r="AA1501" i="34"/>
  <c r="P1501" i="34"/>
  <c r="X1501" i="34"/>
  <c r="Q1501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P1528" i="34"/>
  <c r="X1528" i="34"/>
  <c r="Q1528" i="34"/>
  <c r="R1528" i="34"/>
  <c r="V1528" i="34"/>
  <c r="AA1528" i="34"/>
  <c r="P1532" i="34"/>
  <c r="X1532" i="34"/>
  <c r="Q1532" i="34"/>
  <c r="R1532" i="34"/>
  <c r="V1532" i="34"/>
  <c r="AA1532" i="34"/>
  <c r="Q1601" i="34"/>
  <c r="R1601" i="34"/>
  <c r="V1601" i="34"/>
  <c r="AA1601" i="34"/>
  <c r="P1601" i="34"/>
  <c r="X1601" i="34"/>
  <c r="Q1605" i="34"/>
  <c r="R1605" i="34"/>
  <c r="V1605" i="34"/>
  <c r="AA1605" i="34"/>
  <c r="P1605" i="34"/>
  <c r="X1605" i="34"/>
  <c r="AA1636" i="34"/>
  <c r="P1636" i="34"/>
  <c r="X1636" i="34"/>
  <c r="Q1636" i="34"/>
  <c r="R1636" i="34"/>
  <c r="V1636" i="34"/>
  <c r="AA1662" i="34"/>
  <c r="P1662" i="34"/>
  <c r="X1662" i="34"/>
  <c r="Q1662" i="34"/>
  <c r="R1662" i="34"/>
  <c r="V1662" i="34"/>
  <c r="AA1666" i="34"/>
  <c r="P1666" i="34"/>
  <c r="X1666" i="34"/>
  <c r="Q1666" i="34"/>
  <c r="R1666" i="34"/>
  <c r="V1666" i="34"/>
  <c r="Q1691" i="34"/>
  <c r="R1691" i="34"/>
  <c r="V1691" i="34"/>
  <c r="AA1691" i="34"/>
  <c r="P1691" i="34"/>
  <c r="X1691" i="34"/>
  <c r="Q1695" i="34"/>
  <c r="R1695" i="34"/>
  <c r="V1695" i="34"/>
  <c r="AA1695" i="34"/>
  <c r="P1695" i="34"/>
  <c r="X1695" i="34"/>
  <c r="AA1714" i="34"/>
  <c r="P1714" i="34"/>
  <c r="X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X1745" i="34"/>
  <c r="Q1749" i="34"/>
  <c r="U1749" i="34"/>
  <c r="R1749" i="34"/>
  <c r="V1749" i="34"/>
  <c r="S1749" i="34"/>
  <c r="AA1749" i="34"/>
  <c r="P1749" i="34"/>
  <c r="T1749" i="34"/>
  <c r="X1749" i="34"/>
  <c r="Q1753" i="34"/>
  <c r="U1753" i="34"/>
  <c r="R1753" i="34"/>
  <c r="V1753" i="34"/>
  <c r="S1753" i="34"/>
  <c r="AA1753" i="34"/>
  <c r="P1753" i="34"/>
  <c r="T1753" i="34"/>
  <c r="X1753" i="34"/>
  <c r="AA2111" i="34"/>
  <c r="P2111" i="34"/>
  <c r="X2111" i="34"/>
  <c r="Q2111" i="34"/>
  <c r="R2111" i="34"/>
  <c r="V2111" i="34"/>
  <c r="AA2115" i="34"/>
  <c r="P2115" i="34"/>
  <c r="X2115" i="34"/>
  <c r="Q2115" i="34"/>
  <c r="R2115" i="34"/>
  <c r="V2115" i="34"/>
  <c r="AA2223" i="34"/>
  <c r="P2223" i="34"/>
  <c r="X2223" i="34"/>
  <c r="Q2223" i="34"/>
  <c r="R2223" i="34"/>
  <c r="V2223" i="34"/>
  <c r="AA2229" i="34"/>
  <c r="P2229" i="34"/>
  <c r="X2229" i="34"/>
  <c r="Q2229" i="34"/>
  <c r="R2229" i="34"/>
  <c r="V2229" i="34"/>
  <c r="AA2233" i="34"/>
  <c r="P2233" i="34"/>
  <c r="X2233" i="34"/>
  <c r="Q2233" i="34"/>
  <c r="R2233" i="34"/>
  <c r="V2233" i="34"/>
  <c r="Q2238" i="34"/>
  <c r="R2238" i="34"/>
  <c r="V2238" i="34"/>
  <c r="AA2238" i="34"/>
  <c r="P2238" i="34"/>
  <c r="X2238" i="34"/>
  <c r="Q2242" i="34"/>
  <c r="R2242" i="34"/>
  <c r="V2242" i="34"/>
  <c r="AA2242" i="34"/>
  <c r="P2242" i="34"/>
  <c r="X2242" i="34"/>
  <c r="Q2304" i="34"/>
  <c r="R2304" i="34"/>
  <c r="V2304" i="34"/>
  <c r="AA2304" i="34"/>
  <c r="P2304" i="34"/>
  <c r="X2304" i="34"/>
  <c r="Q2288" i="34"/>
  <c r="R2288" i="34"/>
  <c r="V2288" i="34"/>
  <c r="AA2288" i="34"/>
  <c r="P2288" i="34"/>
  <c r="X2288" i="34"/>
  <c r="Q2296" i="34"/>
  <c r="R2296" i="34"/>
  <c r="V2296" i="34"/>
  <c r="AA2296" i="34"/>
  <c r="P2296" i="34"/>
  <c r="X2296" i="34"/>
  <c r="AA2367" i="34"/>
  <c r="P2367" i="34"/>
  <c r="X2367" i="34"/>
  <c r="Q2367" i="34"/>
  <c r="R2367" i="34"/>
  <c r="V2367" i="34"/>
  <c r="AA2271" i="34"/>
  <c r="P2271" i="34"/>
  <c r="X2271" i="34"/>
  <c r="Q2271" i="34"/>
  <c r="R2271" i="34"/>
  <c r="V2271" i="34"/>
  <c r="Q2372" i="34"/>
  <c r="R2372" i="34"/>
  <c r="V2372" i="34"/>
  <c r="P2372" i="34"/>
  <c r="X2372" i="34"/>
  <c r="AA2372" i="34"/>
  <c r="Q2376" i="34"/>
  <c r="R2376" i="34"/>
  <c r="V2376" i="34"/>
  <c r="P2376" i="34"/>
  <c r="X2376" i="34"/>
  <c r="AA2376" i="34"/>
  <c r="Q2380" i="34"/>
  <c r="R2380" i="34"/>
  <c r="V2380" i="34"/>
  <c r="P2380" i="34"/>
  <c r="X2380" i="34"/>
  <c r="AA2380" i="34"/>
  <c r="P2457" i="34"/>
  <c r="X2457" i="34"/>
  <c r="Q2457" i="34"/>
  <c r="R2457" i="34"/>
  <c r="V2457" i="34"/>
  <c r="AA2457" i="34"/>
  <c r="P2461" i="34"/>
  <c r="X2461" i="34"/>
  <c r="Q2461" i="34"/>
  <c r="R2461" i="34"/>
  <c r="V2461" i="34"/>
  <c r="AA2461" i="34"/>
  <c r="P2517" i="34"/>
  <c r="X2517" i="34"/>
  <c r="Q2517" i="34"/>
  <c r="R2517" i="34"/>
  <c r="V2517" i="34"/>
  <c r="AA2517" i="34"/>
  <c r="P2521" i="34"/>
  <c r="X2521" i="34"/>
  <c r="Q2521" i="34"/>
  <c r="R2521" i="34"/>
  <c r="V2521" i="34"/>
  <c r="AA2521" i="34"/>
  <c r="Q2004" i="34"/>
  <c r="U2004" i="34"/>
  <c r="R2004" i="34"/>
  <c r="V2004" i="34"/>
  <c r="S2004" i="34"/>
  <c r="AA2004" i="34"/>
  <c r="P2004" i="34"/>
  <c r="T2004" i="34"/>
  <c r="X2004" i="34"/>
  <c r="Q2008" i="34"/>
  <c r="U2008" i="34"/>
  <c r="R2008" i="34"/>
  <c r="V2008" i="34"/>
  <c r="S2008" i="34"/>
  <c r="AA2008" i="34"/>
  <c r="P2008" i="34"/>
  <c r="T2008" i="34"/>
  <c r="X2008" i="34"/>
  <c r="Q2016" i="34"/>
  <c r="U2016" i="34"/>
  <c r="R2016" i="34"/>
  <c r="V2016" i="34"/>
  <c r="S2016" i="34"/>
  <c r="AA2016" i="34"/>
  <c r="P2016" i="34"/>
  <c r="T2016" i="34"/>
  <c r="X2016" i="34"/>
  <c r="Q2020" i="34"/>
  <c r="U2020" i="34"/>
  <c r="R2020" i="34"/>
  <c r="V2020" i="34"/>
  <c r="S2020" i="34"/>
  <c r="AA2020" i="34"/>
  <c r="P2020" i="34"/>
  <c r="T2020" i="34"/>
  <c r="X2020" i="34"/>
  <c r="Q2024" i="34"/>
  <c r="U2024" i="34"/>
  <c r="R2024" i="34"/>
  <c r="V2024" i="34"/>
  <c r="S2024" i="34"/>
  <c r="AA2024" i="34"/>
  <c r="P2024" i="34"/>
  <c r="T2024" i="34"/>
  <c r="X2024" i="34"/>
  <c r="Q2028" i="34"/>
  <c r="U2028" i="34"/>
  <c r="R2028" i="34"/>
  <c r="V2028" i="34"/>
  <c r="S2028" i="34"/>
  <c r="AA2028" i="34"/>
  <c r="P2028" i="34"/>
  <c r="T2028" i="34"/>
  <c r="X2028" i="34"/>
  <c r="Q2054" i="34"/>
  <c r="R2054" i="34"/>
  <c r="V2054" i="34"/>
  <c r="AA2054" i="34"/>
  <c r="P2054" i="34"/>
  <c r="X2054" i="34"/>
  <c r="Q2092" i="34"/>
  <c r="R2092" i="34"/>
  <c r="V2092" i="34"/>
  <c r="AA2092" i="34"/>
  <c r="P2092" i="34"/>
  <c r="X2092" i="34"/>
  <c r="Q2096" i="34"/>
  <c r="R2096" i="34"/>
  <c r="V2096" i="34"/>
  <c r="AA2096" i="34"/>
  <c r="P2096" i="34"/>
  <c r="X2096" i="34"/>
  <c r="Q2168" i="34"/>
  <c r="R2168" i="34"/>
  <c r="V2168" i="34"/>
  <c r="AA2168" i="34"/>
  <c r="P2168" i="34"/>
  <c r="X2168" i="34"/>
  <c r="Q2172" i="34"/>
  <c r="R2172" i="34"/>
  <c r="V2172" i="34"/>
  <c r="AA2172" i="34"/>
  <c r="P2172" i="34"/>
  <c r="X2172" i="34"/>
  <c r="AA2179" i="34"/>
  <c r="P2179" i="34"/>
  <c r="X2179" i="34"/>
  <c r="Q2179" i="34"/>
  <c r="R2179" i="34"/>
  <c r="V2179" i="34"/>
  <c r="AA2185" i="34"/>
  <c r="P2185" i="34"/>
  <c r="X2185" i="34"/>
  <c r="Q2185" i="34"/>
  <c r="R2185" i="34"/>
  <c r="V2185" i="34"/>
  <c r="Q2190" i="34"/>
  <c r="R2190" i="34"/>
  <c r="V2190" i="34"/>
  <c r="AA2190" i="34"/>
  <c r="P2190" i="34"/>
  <c r="X2190" i="34"/>
  <c r="AA2195" i="34"/>
  <c r="P2195" i="34"/>
  <c r="X2195" i="34"/>
  <c r="Q2195" i="34"/>
  <c r="R2195" i="34"/>
  <c r="V2195" i="34"/>
  <c r="S1907" i="34"/>
  <c r="AA1907" i="34"/>
  <c r="P1907" i="34"/>
  <c r="T1907" i="34"/>
  <c r="X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X1936" i="34"/>
  <c r="Q1940" i="34"/>
  <c r="U1940" i="34"/>
  <c r="R1940" i="34"/>
  <c r="V1940" i="34"/>
  <c r="S1940" i="34"/>
  <c r="AA1940" i="34"/>
  <c r="P1940" i="34"/>
  <c r="T1940" i="34"/>
  <c r="X1940" i="34"/>
  <c r="Q1944" i="34"/>
  <c r="U1944" i="34"/>
  <c r="R1944" i="34"/>
  <c r="V1944" i="34"/>
  <c r="S1944" i="34"/>
  <c r="AA1944" i="34"/>
  <c r="P1944" i="34"/>
  <c r="T1944" i="34"/>
  <c r="X1944" i="34"/>
  <c r="S1967" i="34"/>
  <c r="AA1967" i="34"/>
  <c r="P1967" i="34"/>
  <c r="T1967" i="34"/>
  <c r="X1967" i="34"/>
  <c r="Q1967" i="34"/>
  <c r="U1967" i="34"/>
  <c r="R1967" i="34"/>
  <c r="V1967" i="34"/>
  <c r="S1971" i="34"/>
  <c r="AA1971" i="34"/>
  <c r="P1971" i="34"/>
  <c r="T1971" i="34"/>
  <c r="X1971" i="34"/>
  <c r="Q1971" i="34"/>
  <c r="U1971" i="34"/>
  <c r="R1971" i="34"/>
  <c r="V1971" i="34"/>
  <c r="S1812" i="34"/>
  <c r="AA1812" i="34"/>
  <c r="P1812" i="34"/>
  <c r="T1812" i="34"/>
  <c r="X1812" i="34"/>
  <c r="Q1812" i="34"/>
  <c r="U1812" i="34"/>
  <c r="R1812" i="34"/>
  <c r="V1812" i="34"/>
  <c r="Q1859" i="34"/>
  <c r="U1859" i="34"/>
  <c r="R1859" i="34"/>
  <c r="V1859" i="34"/>
  <c r="P1859" i="34"/>
  <c r="T1859" i="34"/>
  <c r="X1859" i="34"/>
  <c r="S1859" i="34"/>
  <c r="AA1859" i="34"/>
  <c r="Q1863" i="34"/>
  <c r="U1863" i="34"/>
  <c r="R1863" i="34"/>
  <c r="V1863" i="34"/>
  <c r="P1863" i="34"/>
  <c r="T1863" i="34"/>
  <c r="X1863" i="34"/>
  <c r="S1863" i="34"/>
  <c r="AA1863" i="34"/>
  <c r="Q1867" i="34"/>
  <c r="U1867" i="34"/>
  <c r="R1867" i="34"/>
  <c r="V1867" i="34"/>
  <c r="P1867" i="34"/>
  <c r="T1867" i="34"/>
  <c r="X1867" i="34"/>
  <c r="S1867" i="34"/>
  <c r="AA1867" i="34"/>
  <c r="S1913" i="34"/>
  <c r="AA1913" i="34"/>
  <c r="P1913" i="34"/>
  <c r="T1913" i="34"/>
  <c r="X1913" i="34"/>
  <c r="Q1913" i="34"/>
  <c r="U1913" i="34"/>
  <c r="R1913" i="34"/>
  <c r="V1913" i="34"/>
  <c r="S1917" i="34"/>
  <c r="AA1917" i="34"/>
  <c r="P1917" i="34"/>
  <c r="T1917" i="34"/>
  <c r="X1917" i="34"/>
  <c r="Q1917" i="34"/>
  <c r="U1917" i="34"/>
  <c r="R1917" i="34"/>
  <c r="V1917" i="34"/>
  <c r="S1921" i="34"/>
  <c r="AA1921" i="34"/>
  <c r="P1921" i="34"/>
  <c r="T1921" i="34"/>
  <c r="X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X1946" i="34"/>
  <c r="Q1950" i="34"/>
  <c r="U1950" i="34"/>
  <c r="R1950" i="34"/>
  <c r="V1950" i="34"/>
  <c r="S1950" i="34"/>
  <c r="AA1950" i="34"/>
  <c r="P1950" i="34"/>
  <c r="T1950" i="34"/>
  <c r="X1950" i="34"/>
  <c r="Q1954" i="34"/>
  <c r="U1954" i="34"/>
  <c r="R1954" i="34"/>
  <c r="V1954" i="34"/>
  <c r="S1954" i="34"/>
  <c r="AA1954" i="34"/>
  <c r="P1954" i="34"/>
  <c r="T1954" i="34"/>
  <c r="X1954" i="34"/>
  <c r="S1975" i="34"/>
  <c r="AA1975" i="34"/>
  <c r="P1975" i="34"/>
  <c r="T1975" i="34"/>
  <c r="X1975" i="34"/>
  <c r="Q1975" i="34"/>
  <c r="U1975" i="34"/>
  <c r="R1975" i="34"/>
  <c r="V1975" i="34"/>
  <c r="S1979" i="34"/>
  <c r="AA1979" i="34"/>
  <c r="P1979" i="34"/>
  <c r="T1979" i="34"/>
  <c r="X1979" i="34"/>
  <c r="Q1979" i="34"/>
  <c r="U1979" i="34"/>
  <c r="R1979" i="34"/>
  <c r="V1979" i="34"/>
  <c r="Q2012" i="34"/>
  <c r="U2012" i="34"/>
  <c r="R2012" i="34"/>
  <c r="V2012" i="34"/>
  <c r="S2012" i="34"/>
  <c r="AA2012" i="34"/>
  <c r="P2012" i="34"/>
  <c r="T2012" i="34"/>
  <c r="X2012" i="34"/>
  <c r="Q2160" i="34"/>
  <c r="R2160" i="34"/>
  <c r="V2160" i="34"/>
  <c r="AA2160" i="34"/>
  <c r="P2160" i="34"/>
  <c r="X2160" i="34"/>
  <c r="P2447" i="34"/>
  <c r="X2447" i="34"/>
  <c r="Q2447" i="34"/>
  <c r="R2447" i="34"/>
  <c r="V2447" i="34"/>
  <c r="AA2447" i="34"/>
  <c r="P2453" i="34"/>
  <c r="X2453" i="34"/>
  <c r="Q2453" i="34"/>
  <c r="R2453" i="34"/>
  <c r="V2453" i="34"/>
  <c r="AA2453" i="34"/>
  <c r="P2483" i="34"/>
  <c r="X2483" i="34"/>
  <c r="Q2483" i="34"/>
  <c r="R2483" i="34"/>
  <c r="V2483" i="34"/>
  <c r="AA2483" i="34"/>
  <c r="P2487" i="34"/>
  <c r="X2487" i="34"/>
  <c r="Q2487" i="34"/>
  <c r="R2487" i="34"/>
  <c r="V2487" i="34"/>
  <c r="AA2487" i="34"/>
  <c r="R2496" i="34"/>
  <c r="V2496" i="34"/>
  <c r="AA2496" i="34"/>
  <c r="P2496" i="34"/>
  <c r="X2496" i="34"/>
  <c r="Q2496" i="34"/>
  <c r="R2500" i="34"/>
  <c r="V2500" i="34"/>
  <c r="AA2500" i="34"/>
  <c r="P2500" i="34"/>
  <c r="X2500" i="34"/>
  <c r="Q2500" i="34"/>
  <c r="P2507" i="34"/>
  <c r="X2507" i="34"/>
  <c r="Q2507" i="34"/>
  <c r="R2507" i="34"/>
  <c r="V2507" i="34"/>
  <c r="AA2507" i="34"/>
  <c r="P2511" i="34"/>
  <c r="X2511" i="34"/>
  <c r="Q2511" i="34"/>
  <c r="R2511" i="34"/>
  <c r="V2511" i="34"/>
  <c r="AA2511" i="34"/>
  <c r="P2515" i="34"/>
  <c r="X2515" i="34"/>
  <c r="Q2515" i="34"/>
  <c r="R2515" i="34"/>
  <c r="V2515" i="34"/>
  <c r="AA2515" i="34"/>
  <c r="Q2036" i="34"/>
  <c r="U2036" i="34"/>
  <c r="R2036" i="34"/>
  <c r="V2036" i="34"/>
  <c r="S2036" i="34"/>
  <c r="AA2036" i="34"/>
  <c r="P2036" i="34"/>
  <c r="T2036" i="34"/>
  <c r="X2036" i="34"/>
  <c r="Q2040" i="34"/>
  <c r="U2040" i="34"/>
  <c r="R2040" i="34"/>
  <c r="V2040" i="34"/>
  <c r="S2040" i="34"/>
  <c r="AA2040" i="34"/>
  <c r="P2040" i="34"/>
  <c r="T2040" i="34"/>
  <c r="X2040" i="34"/>
  <c r="AA2059" i="34"/>
  <c r="P2059" i="34"/>
  <c r="X2059" i="34"/>
  <c r="Q2059" i="34"/>
  <c r="R2059" i="34"/>
  <c r="V2059" i="34"/>
  <c r="Q2048" i="34"/>
  <c r="R2048" i="34"/>
  <c r="V2048" i="34"/>
  <c r="AA2048" i="34"/>
  <c r="P2048" i="34"/>
  <c r="X2048" i="34"/>
  <c r="Q2098" i="34"/>
  <c r="R2098" i="34"/>
  <c r="V2098" i="34"/>
  <c r="AA2098" i="34"/>
  <c r="P2098" i="34"/>
  <c r="X2098" i="34"/>
  <c r="Q2102" i="34"/>
  <c r="R2102" i="34"/>
  <c r="V2102" i="34"/>
  <c r="AA2102" i="34"/>
  <c r="P2102" i="34"/>
  <c r="X2102" i="34"/>
  <c r="Q2106" i="34"/>
  <c r="R2106" i="34"/>
  <c r="V2106" i="34"/>
  <c r="AA2106" i="34"/>
  <c r="P2106" i="34"/>
  <c r="X2106" i="34"/>
  <c r="S1764" i="34"/>
  <c r="AA1764" i="34"/>
  <c r="P1764" i="34"/>
  <c r="T1764" i="34"/>
  <c r="X1764" i="34"/>
  <c r="Q1764" i="34"/>
  <c r="U1764" i="34"/>
  <c r="R1764" i="34"/>
  <c r="V1764" i="34"/>
  <c r="R2504" i="34"/>
  <c r="V2504" i="34"/>
  <c r="AA2504" i="34"/>
  <c r="P2504" i="34"/>
  <c r="X2504" i="34"/>
  <c r="Q2504" i="34"/>
  <c r="S1776" i="34"/>
  <c r="AA1776" i="34"/>
  <c r="P1776" i="34"/>
  <c r="T1776" i="34"/>
  <c r="X1776" i="34"/>
  <c r="Q1776" i="34"/>
  <c r="U1776" i="34"/>
  <c r="R1776" i="34"/>
  <c r="V1776" i="34"/>
  <c r="S1780" i="34"/>
  <c r="AA1780" i="34"/>
  <c r="P1780" i="34"/>
  <c r="T1780" i="34"/>
  <c r="X1780" i="34"/>
  <c r="Q1780" i="34"/>
  <c r="U1780" i="34"/>
  <c r="R1780" i="34"/>
  <c r="V1780" i="34"/>
  <c r="P1870" i="34"/>
  <c r="T1870" i="34"/>
  <c r="X1870" i="34"/>
  <c r="R1870" i="34"/>
  <c r="V1870" i="34"/>
  <c r="U1870" i="34"/>
  <c r="AA1870" i="34"/>
  <c r="Q1870" i="34"/>
  <c r="S1870" i="34"/>
  <c r="P1876" i="34"/>
  <c r="T1876" i="34"/>
  <c r="X1876" i="34"/>
  <c r="R1876" i="34"/>
  <c r="V1876" i="34"/>
  <c r="Q1876" i="34"/>
  <c r="S1876" i="34"/>
  <c r="U1876" i="34"/>
  <c r="AA1876" i="34"/>
  <c r="Q1988" i="34"/>
  <c r="U1988" i="34"/>
  <c r="R1988" i="34"/>
  <c r="V1988" i="34"/>
  <c r="S1988" i="34"/>
  <c r="AA1988" i="34"/>
  <c r="P1988" i="34"/>
  <c r="T1988" i="34"/>
  <c r="X1988" i="34"/>
  <c r="S1995" i="34"/>
  <c r="AA1995" i="34"/>
  <c r="P1995" i="34"/>
  <c r="T1995" i="34"/>
  <c r="X1995" i="34"/>
  <c r="Q1995" i="34"/>
  <c r="U1995" i="34"/>
  <c r="R1995" i="34"/>
  <c r="V1995" i="34"/>
  <c r="Q1823" i="34"/>
  <c r="U1823" i="34"/>
  <c r="R1823" i="34"/>
  <c r="V1823" i="34"/>
  <c r="S1823" i="34"/>
  <c r="AA1823" i="34"/>
  <c r="P1823" i="34"/>
  <c r="T1823" i="34"/>
  <c r="X1823" i="34"/>
  <c r="Q1827" i="34"/>
  <c r="U1827" i="34"/>
  <c r="R1827" i="34"/>
  <c r="V1827" i="34"/>
  <c r="S1827" i="34"/>
  <c r="AA1827" i="34"/>
  <c r="P1827" i="34"/>
  <c r="T1827" i="34"/>
  <c r="X1827" i="34"/>
  <c r="Q1831" i="34"/>
  <c r="U1831" i="34"/>
  <c r="R1831" i="34"/>
  <c r="V1831" i="34"/>
  <c r="S1831" i="34"/>
  <c r="AA1831" i="34"/>
  <c r="P1831" i="34"/>
  <c r="T1831" i="34"/>
  <c r="X1831" i="34"/>
  <c r="P1880" i="34"/>
  <c r="T1880" i="34"/>
  <c r="R1880" i="34"/>
  <c r="V1880" i="34"/>
  <c r="Q1880" i="34"/>
  <c r="X1880" i="34"/>
  <c r="S1880" i="34"/>
  <c r="U1880" i="34"/>
  <c r="AA1880" i="34"/>
  <c r="R1884" i="34"/>
  <c r="V1884" i="34"/>
  <c r="P1884" i="34"/>
  <c r="U1884" i="34"/>
  <c r="Q1884" i="34"/>
  <c r="AA1884" i="34"/>
  <c r="S1884" i="34"/>
  <c r="X1884" i="34"/>
  <c r="T1884" i="34"/>
  <c r="R1888" i="34"/>
  <c r="V1888" i="34"/>
  <c r="S1888" i="34"/>
  <c r="X1888" i="34"/>
  <c r="T1888" i="34"/>
  <c r="P1888" i="34"/>
  <c r="U1888" i="34"/>
  <c r="Q1888" i="34"/>
  <c r="AA1888" i="34"/>
  <c r="S1961" i="34"/>
  <c r="AA1961" i="34"/>
  <c r="P1961" i="34"/>
  <c r="T1961" i="34"/>
  <c r="X1961" i="34"/>
  <c r="Q1961" i="34"/>
  <c r="U1961" i="34"/>
  <c r="R1961" i="34"/>
  <c r="V1961" i="34"/>
  <c r="S1981" i="34"/>
  <c r="AA1981" i="34"/>
  <c r="P1981" i="34"/>
  <c r="T1981" i="34"/>
  <c r="X1981" i="34"/>
  <c r="Q1981" i="34"/>
  <c r="U1981" i="34"/>
  <c r="R1981" i="34"/>
  <c r="V1981" i="34"/>
  <c r="S1782" i="34"/>
  <c r="AA1782" i="34"/>
  <c r="P1782" i="34"/>
  <c r="T1782" i="34"/>
  <c r="X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X1773" i="34"/>
  <c r="S1786" i="34"/>
  <c r="AA1786" i="34"/>
  <c r="P1786" i="34"/>
  <c r="T1786" i="34"/>
  <c r="X1786" i="34"/>
  <c r="Q1786" i="34"/>
  <c r="U1786" i="34"/>
  <c r="R1786" i="34"/>
  <c r="V1786" i="34"/>
  <c r="S1790" i="34"/>
  <c r="AA1790" i="34"/>
  <c r="P1790" i="34"/>
  <c r="T1790" i="34"/>
  <c r="X1790" i="34"/>
  <c r="Q1790" i="34"/>
  <c r="U1790" i="34"/>
  <c r="R1790" i="34"/>
  <c r="V1790" i="34"/>
  <c r="S1794" i="34"/>
  <c r="AA1794" i="34"/>
  <c r="P1794" i="34"/>
  <c r="T1794" i="34"/>
  <c r="X1794" i="34"/>
  <c r="Q1794" i="34"/>
  <c r="U1794" i="34"/>
  <c r="R1794" i="34"/>
  <c r="V1794" i="34"/>
  <c r="S1798" i="34"/>
  <c r="AA1798" i="34"/>
  <c r="P1798" i="34"/>
  <c r="T1798" i="34"/>
  <c r="X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X1805" i="34"/>
  <c r="Q1809" i="34"/>
  <c r="U1809" i="34"/>
  <c r="R1809" i="34"/>
  <c r="V1809" i="34"/>
  <c r="S1809" i="34"/>
  <c r="AA1809" i="34"/>
  <c r="P1809" i="34"/>
  <c r="T1809" i="34"/>
  <c r="X1809" i="34"/>
  <c r="S1836" i="34"/>
  <c r="AA1836" i="34"/>
  <c r="P1836" i="34"/>
  <c r="T1836" i="34"/>
  <c r="X1836" i="34"/>
  <c r="Q1836" i="34"/>
  <c r="U1836" i="34"/>
  <c r="R1836" i="34"/>
  <c r="V1836" i="34"/>
  <c r="S1840" i="34"/>
  <c r="AA1840" i="34"/>
  <c r="P1840" i="34"/>
  <c r="T1840" i="34"/>
  <c r="X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X1813" i="34"/>
  <c r="Q1817" i="34"/>
  <c r="U1817" i="34"/>
  <c r="R1817" i="34"/>
  <c r="V1817" i="34"/>
  <c r="S1817" i="34"/>
  <c r="AA1817" i="34"/>
  <c r="P1817" i="34"/>
  <c r="T1817" i="34"/>
  <c r="X1817" i="34"/>
  <c r="Q1894" i="34"/>
  <c r="U1894" i="34"/>
  <c r="R1894" i="34"/>
  <c r="V1894" i="34"/>
  <c r="S1894" i="34"/>
  <c r="AA1894" i="34"/>
  <c r="P1894" i="34"/>
  <c r="T1894" i="34"/>
  <c r="X1894" i="34"/>
  <c r="S1844" i="34"/>
  <c r="AA1844" i="34"/>
  <c r="P1844" i="34"/>
  <c r="T1844" i="34"/>
  <c r="X1844" i="34"/>
  <c r="R1844" i="34"/>
  <c r="V1844" i="34"/>
  <c r="Q1844" i="34"/>
  <c r="U1844" i="34"/>
  <c r="S1848" i="34"/>
  <c r="AA1848" i="34"/>
  <c r="P1848" i="34"/>
  <c r="T1848" i="34"/>
  <c r="X1848" i="34"/>
  <c r="R1848" i="34"/>
  <c r="V1848" i="34"/>
  <c r="Q1848" i="34"/>
  <c r="U1848" i="34"/>
  <c r="S1852" i="34"/>
  <c r="AA1852" i="34"/>
  <c r="P1852" i="34"/>
  <c r="T1852" i="34"/>
  <c r="X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X1896" i="34"/>
  <c r="Q1900" i="34"/>
  <c r="U1900" i="34"/>
  <c r="R1900" i="34"/>
  <c r="V1900" i="34"/>
  <c r="S1900" i="34"/>
  <c r="AA1900" i="34"/>
  <c r="P1900" i="34"/>
  <c r="T1900" i="34"/>
  <c r="X1900" i="34"/>
  <c r="Q1904" i="34"/>
  <c r="U1904" i="34"/>
  <c r="R1904" i="34"/>
  <c r="V1904" i="34"/>
  <c r="S1904" i="34"/>
  <c r="AA1904" i="34"/>
  <c r="P1904" i="34"/>
  <c r="T1904" i="34"/>
  <c r="X1904" i="34"/>
  <c r="AA1116" i="34"/>
  <c r="P1116" i="34"/>
  <c r="X1116" i="34"/>
  <c r="Q1116" i="34"/>
  <c r="R1116" i="34"/>
  <c r="V1116" i="34"/>
  <c r="AA1144" i="34"/>
  <c r="P1144" i="34"/>
  <c r="X1144" i="34"/>
  <c r="Q1144" i="34"/>
  <c r="R1144" i="34"/>
  <c r="V1144" i="34"/>
  <c r="AA1148" i="34"/>
  <c r="P1148" i="34"/>
  <c r="X1148" i="34"/>
  <c r="Q1148" i="34"/>
  <c r="R1148" i="34"/>
  <c r="V1148" i="34"/>
  <c r="Q1187" i="34"/>
  <c r="R1187" i="34"/>
  <c r="V1187" i="34"/>
  <c r="AA1187" i="34"/>
  <c r="P1187" i="34"/>
  <c r="X1187" i="34"/>
  <c r="Q1191" i="34"/>
  <c r="R1191" i="34"/>
  <c r="V1191" i="34"/>
  <c r="AA1191" i="34"/>
  <c r="P1191" i="34"/>
  <c r="X1191" i="34"/>
  <c r="Q1233" i="34"/>
  <c r="R1233" i="34"/>
  <c r="V1233" i="34"/>
  <c r="AA1233" i="34"/>
  <c r="P1233" i="34"/>
  <c r="X1233" i="34"/>
  <c r="Q1237" i="34"/>
  <c r="R1237" i="34"/>
  <c r="V1237" i="34"/>
  <c r="AA1237" i="34"/>
  <c r="P1237" i="34"/>
  <c r="X1237" i="34"/>
  <c r="Q1241" i="34"/>
  <c r="R1241" i="34"/>
  <c r="V1241" i="34"/>
  <c r="AA1241" i="34"/>
  <c r="P1241" i="34"/>
  <c r="X1241" i="34"/>
  <c r="Q1245" i="34"/>
  <c r="R1245" i="34"/>
  <c r="V1245" i="34"/>
  <c r="AA1245" i="34"/>
  <c r="P1245" i="34"/>
  <c r="X1245" i="34"/>
  <c r="Q1271" i="34"/>
  <c r="R1271" i="34"/>
  <c r="V1271" i="34"/>
  <c r="AA1271" i="34"/>
  <c r="P1271" i="34"/>
  <c r="X1271" i="34"/>
  <c r="Q1275" i="34"/>
  <c r="R1275" i="34"/>
  <c r="V1275" i="34"/>
  <c r="AA1275" i="34"/>
  <c r="P1275" i="34"/>
  <c r="X1275" i="34"/>
  <c r="Q1299" i="34"/>
  <c r="R1299" i="34"/>
  <c r="V1299" i="34"/>
  <c r="AA1299" i="34"/>
  <c r="P1299" i="34"/>
  <c r="X1299" i="34"/>
  <c r="Q1303" i="34"/>
  <c r="R1303" i="34"/>
  <c r="V1303" i="34"/>
  <c r="AA1303" i="34"/>
  <c r="P1303" i="34"/>
  <c r="X1303" i="34"/>
  <c r="Q1319" i="34"/>
  <c r="R1319" i="34"/>
  <c r="V1319" i="34"/>
  <c r="AA1319" i="34"/>
  <c r="P1319" i="34"/>
  <c r="X1319" i="34"/>
  <c r="Q1331" i="34"/>
  <c r="R1331" i="34"/>
  <c r="V1331" i="34"/>
  <c r="AA1331" i="34"/>
  <c r="P1331" i="34"/>
  <c r="X1331" i="34"/>
  <c r="R1417" i="34"/>
  <c r="V1417" i="34"/>
  <c r="P1417" i="34"/>
  <c r="X1417" i="34"/>
  <c r="AA1417" i="34"/>
  <c r="Q1417" i="34"/>
  <c r="R1421" i="34"/>
  <c r="V1421" i="34"/>
  <c r="AA1421" i="34"/>
  <c r="P1421" i="34"/>
  <c r="X1421" i="34"/>
  <c r="Q1421" i="34"/>
  <c r="P1442" i="34"/>
  <c r="X1442" i="34"/>
  <c r="Q1442" i="34"/>
  <c r="R1442" i="34"/>
  <c r="V1442" i="34"/>
  <c r="AA1442" i="34"/>
  <c r="P1446" i="34"/>
  <c r="X1446" i="34"/>
  <c r="Q1446" i="34"/>
  <c r="R1446" i="34"/>
  <c r="V1446" i="34"/>
  <c r="AA1446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10" i="34"/>
  <c r="X1510" i="34"/>
  <c r="Q1510" i="34"/>
  <c r="R1510" i="34"/>
  <c r="V1510" i="34"/>
  <c r="AA1510" i="34"/>
  <c r="R1529" i="34"/>
  <c r="V1529" i="34"/>
  <c r="AA1529" i="34"/>
  <c r="P1529" i="34"/>
  <c r="X1529" i="34"/>
  <c r="Q1529" i="34"/>
  <c r="R1533" i="34"/>
  <c r="V1533" i="34"/>
  <c r="AA1533" i="34"/>
  <c r="P1533" i="34"/>
  <c r="X1533" i="34"/>
  <c r="Q1533" i="34"/>
  <c r="AA1602" i="34"/>
  <c r="P1602" i="34"/>
  <c r="X1602" i="34"/>
  <c r="Q1602" i="34"/>
  <c r="R1602" i="34"/>
  <c r="V1602" i="34"/>
  <c r="AA1606" i="34"/>
  <c r="P1606" i="34"/>
  <c r="X1606" i="34"/>
  <c r="Q1606" i="34"/>
  <c r="R1606" i="34"/>
  <c r="V1606" i="34"/>
  <c r="Q1659" i="34"/>
  <c r="R1659" i="34"/>
  <c r="V1659" i="34"/>
  <c r="AA1659" i="34"/>
  <c r="P1659" i="34"/>
  <c r="X1659" i="34"/>
  <c r="Q1663" i="34"/>
  <c r="R1663" i="34"/>
  <c r="V1663" i="34"/>
  <c r="AA1663" i="34"/>
  <c r="P1663" i="34"/>
  <c r="X1663" i="34"/>
  <c r="Q1667" i="34"/>
  <c r="R1667" i="34"/>
  <c r="V1667" i="34"/>
  <c r="AA1667" i="34"/>
  <c r="P1667" i="34"/>
  <c r="X1667" i="34"/>
  <c r="AA1692" i="34"/>
  <c r="P1692" i="34"/>
  <c r="X1692" i="34"/>
  <c r="Q1692" i="34"/>
  <c r="R1692" i="34"/>
  <c r="V1692" i="34"/>
  <c r="AA1696" i="34"/>
  <c r="P1696" i="34"/>
  <c r="X1696" i="34"/>
  <c r="Q1696" i="34"/>
  <c r="R1696" i="34"/>
  <c r="V1696" i="34"/>
  <c r="Q1715" i="34"/>
  <c r="R1715" i="34"/>
  <c r="V1715" i="34"/>
  <c r="AA1715" i="34"/>
  <c r="P1715" i="34"/>
  <c r="X1715" i="34"/>
  <c r="S1746" i="34"/>
  <c r="AA1746" i="34"/>
  <c r="P1746" i="34"/>
  <c r="T1746" i="34"/>
  <c r="X1746" i="34"/>
  <c r="Q1746" i="34"/>
  <c r="U1746" i="34"/>
  <c r="R1746" i="34"/>
  <c r="V1746" i="34"/>
  <c r="S1750" i="34"/>
  <c r="AA1750" i="34"/>
  <c r="P1750" i="34"/>
  <c r="T1750" i="34"/>
  <c r="X1750" i="34"/>
  <c r="Q1750" i="34"/>
  <c r="U1750" i="34"/>
  <c r="R1750" i="34"/>
  <c r="V1750" i="34"/>
  <c r="A98" i="55"/>
  <c r="B99" i="55"/>
  <c r="A2115" i="34"/>
  <c r="A2218" i="34"/>
  <c r="A2109" i="34"/>
  <c r="A2221" i="34"/>
  <c r="A2231" i="34"/>
  <c r="A2238" i="34"/>
  <c r="A2247" i="34"/>
  <c r="A2305" i="34"/>
  <c r="A2288" i="34"/>
  <c r="A2296" i="34"/>
  <c r="A2367" i="34"/>
  <c r="A2271" i="34"/>
  <c r="A2372" i="34"/>
  <c r="A2376" i="34"/>
  <c r="A2380" i="34"/>
  <c r="A2457" i="34"/>
  <c r="A2461" i="34"/>
  <c r="A2517" i="34"/>
  <c r="A2521" i="34"/>
  <c r="A2004" i="34"/>
  <c r="A2008" i="34"/>
  <c r="A2016" i="34"/>
  <c r="A2020" i="34"/>
  <c r="A2024" i="34"/>
  <c r="A2028" i="34"/>
  <c r="A2054" i="34"/>
  <c r="A2092" i="34"/>
  <c r="A2096" i="34"/>
  <c r="A2168" i="34"/>
  <c r="A2172" i="34"/>
  <c r="A2179" i="34"/>
  <c r="A2185" i="34"/>
  <c r="A2190" i="34"/>
  <c r="A2195" i="34"/>
  <c r="A1907" i="34"/>
  <c r="A1936" i="34"/>
  <c r="A1940" i="34"/>
  <c r="A1944" i="34"/>
  <c r="A1967" i="34"/>
  <c r="A1971" i="34"/>
  <c r="A1812" i="34"/>
  <c r="A1859" i="34"/>
  <c r="A1863" i="34"/>
  <c r="A1867" i="34"/>
  <c r="A1913" i="34"/>
  <c r="A1917" i="34"/>
  <c r="A1921" i="34"/>
  <c r="A1946" i="34"/>
  <c r="A1950" i="34"/>
  <c r="A1954" i="34"/>
  <c r="A1975" i="34"/>
  <c r="A1979" i="34"/>
  <c r="A2012" i="34"/>
  <c r="A2160" i="34"/>
  <c r="A2447" i="34"/>
  <c r="A2453" i="34"/>
  <c r="A2483" i="34"/>
  <c r="A2487" i="34"/>
  <c r="A2490" i="34"/>
  <c r="A2499" i="34"/>
  <c r="A2506" i="34"/>
  <c r="A2510" i="34"/>
  <c r="A2514" i="34"/>
  <c r="A2035" i="34"/>
  <c r="A2039" i="34"/>
  <c r="A2043" i="34"/>
  <c r="A2291" i="34"/>
  <c r="A2097" i="34"/>
  <c r="A2101" i="34"/>
  <c r="A2105" i="34"/>
  <c r="A1763" i="34"/>
  <c r="A2502" i="34"/>
  <c r="A1769" i="34"/>
  <c r="A1777" i="34"/>
  <c r="A1800" i="34"/>
  <c r="A1872" i="34"/>
  <c r="A1877" i="34"/>
  <c r="A1989" i="34"/>
  <c r="A1996" i="34"/>
  <c r="A1824" i="34"/>
  <c r="A1828" i="34"/>
  <c r="A1832" i="34"/>
  <c r="A1881" i="34"/>
  <c r="A1885" i="34"/>
  <c r="A1889" i="34"/>
  <c r="A1962" i="34"/>
  <c r="A1982" i="34"/>
  <c r="A1783" i="34"/>
  <c r="A1801" i="34"/>
  <c r="A1787" i="34"/>
  <c r="A1791" i="34"/>
  <c r="A1795" i="34"/>
  <c r="A1799" i="34"/>
  <c r="A1806" i="34"/>
  <c r="A1810" i="34"/>
  <c r="A1837" i="34"/>
  <c r="A1841" i="34"/>
  <c r="A1814" i="34"/>
  <c r="A1818" i="34"/>
  <c r="A1895" i="34"/>
  <c r="A1845" i="34"/>
  <c r="A1849" i="34"/>
  <c r="A1853" i="34"/>
  <c r="A1897" i="34"/>
  <c r="A1901" i="34"/>
  <c r="A1905" i="34"/>
  <c r="A1116" i="34"/>
  <c r="A1142" i="34"/>
  <c r="A1144" i="34"/>
  <c r="A1146" i="34"/>
  <c r="A1148" i="34"/>
  <c r="A1185" i="34"/>
  <c r="A1187" i="34"/>
  <c r="A1189" i="34"/>
  <c r="A1191" i="34"/>
  <c r="A1231" i="34"/>
  <c r="A1233" i="34"/>
  <c r="A1235" i="34"/>
  <c r="A1237" i="34"/>
  <c r="A1239" i="34"/>
  <c r="A1241" i="34"/>
  <c r="A1243" i="34"/>
  <c r="A1245" i="34"/>
  <c r="A1269" i="34"/>
  <c r="A1271" i="34"/>
  <c r="A1273" i="34"/>
  <c r="A1275" i="34"/>
  <c r="A1297" i="34"/>
  <c r="A1299" i="34"/>
  <c r="A1301" i="34"/>
  <c r="A1303" i="34"/>
  <c r="A1317" i="34"/>
  <c r="A1319" i="34"/>
  <c r="A1329" i="34"/>
  <c r="A1331" i="34"/>
  <c r="A1370" i="34"/>
  <c r="A1417" i="34"/>
  <c r="A1419" i="34"/>
  <c r="A1421" i="34"/>
  <c r="A1423" i="34"/>
  <c r="A1442" i="34"/>
  <c r="A1444" i="34"/>
  <c r="A1445" i="34"/>
  <c r="A1447" i="34"/>
  <c r="A1465" i="34"/>
  <c r="A1499" i="34"/>
  <c r="A1501" i="34"/>
  <c r="A1503" i="34"/>
  <c r="A1505" i="34"/>
  <c r="A1507" i="34"/>
  <c r="A1509" i="34"/>
  <c r="A1511" i="34"/>
  <c r="A1528" i="34"/>
  <c r="A1530" i="34"/>
  <c r="A1532" i="34"/>
  <c r="A1534" i="34"/>
  <c r="A1601" i="34"/>
  <c r="A1603" i="34"/>
  <c r="A1605" i="34"/>
  <c r="A1607" i="34"/>
  <c r="A1636" i="34"/>
  <c r="A1660" i="34"/>
  <c r="A1662" i="34"/>
  <c r="A1664" i="34"/>
  <c r="A1666" i="34"/>
  <c r="A1689" i="34"/>
  <c r="A1691" i="34"/>
  <c r="A1693" i="34"/>
  <c r="A1695" i="34"/>
  <c r="A1712" i="34"/>
  <c r="A1714" i="34"/>
  <c r="A1743" i="34"/>
  <c r="A1745" i="34"/>
  <c r="A1747" i="34"/>
  <c r="A1749" i="34"/>
  <c r="A1751" i="34"/>
  <c r="A1753" i="34"/>
  <c r="A2229" i="34"/>
  <c r="A2226" i="34"/>
  <c r="A2237" i="34"/>
  <c r="A2113" i="34"/>
  <c r="A2227" i="34"/>
  <c r="A2234" i="34"/>
  <c r="A2110" i="34"/>
  <c r="A2114" i="34"/>
  <c r="A2222" i="34"/>
  <c r="A2228" i="34"/>
  <c r="A2232" i="34"/>
  <c r="A2241" i="34"/>
  <c r="A2248" i="34"/>
  <c r="A2314" i="34"/>
  <c r="A2289" i="34"/>
  <c r="A2244" i="34"/>
  <c r="A2368" i="34"/>
  <c r="A2272" i="34"/>
  <c r="A2373" i="34"/>
  <c r="A2377" i="34"/>
  <c r="A2381" i="34"/>
  <c r="A2458" i="34"/>
  <c r="A2462" i="34"/>
  <c r="A2518" i="34"/>
  <c r="A2522" i="34"/>
  <c r="A2005" i="34"/>
  <c r="A2009" i="34"/>
  <c r="A2017" i="34"/>
  <c r="A2021" i="34"/>
  <c r="A2025" i="34"/>
  <c r="A2029" i="34"/>
  <c r="A2055" i="34"/>
  <c r="A2093" i="34"/>
  <c r="A2164" i="34"/>
  <c r="A2169" i="34"/>
  <c r="A2174" i="34"/>
  <c r="A2180" i="34"/>
  <c r="A2186" i="34"/>
  <c r="A2192" i="34"/>
  <c r="A2196" i="34"/>
  <c r="A1908" i="34"/>
  <c r="A1937" i="34"/>
  <c r="A1941" i="34"/>
  <c r="A1964" i="34"/>
  <c r="A1968" i="34"/>
  <c r="A1983" i="34"/>
  <c r="A1856" i="34"/>
  <c r="A1860" i="34"/>
  <c r="A1864" i="34"/>
  <c r="A1910" i="34"/>
  <c r="A1914" i="34"/>
  <c r="A1918" i="34"/>
  <c r="A1922" i="34"/>
  <c r="A1947" i="34"/>
  <c r="A1951" i="34"/>
  <c r="A1972" i="34"/>
  <c r="A1976" i="34"/>
  <c r="A1985" i="34"/>
  <c r="A2013" i="34"/>
  <c r="A2161" i="34"/>
  <c r="A2448" i="34"/>
  <c r="A2454" i="34"/>
  <c r="A2484" i="34"/>
  <c r="A2496" i="34"/>
  <c r="A2500" i="34"/>
  <c r="A2507" i="34"/>
  <c r="A2511" i="34"/>
  <c r="A2515" i="34"/>
  <c r="A2036" i="34"/>
  <c r="A2040" i="34"/>
  <c r="A2059" i="34"/>
  <c r="A2048" i="34"/>
  <c r="A2098" i="34"/>
  <c r="A2102" i="34"/>
  <c r="A2106" i="34"/>
  <c r="A1764" i="34"/>
  <c r="A2504" i="34"/>
  <c r="A1770" i="34"/>
  <c r="A1778" i="34"/>
  <c r="A1868" i="34"/>
  <c r="A1874" i="34"/>
  <c r="A1878" i="34"/>
  <c r="A1990" i="34"/>
  <c r="A1821" i="34"/>
  <c r="A1825" i="34"/>
  <c r="A1829" i="34"/>
  <c r="A1833" i="34"/>
  <c r="A1882" i="34"/>
  <c r="A1886" i="34"/>
  <c r="A1925" i="34"/>
  <c r="A1963" i="34"/>
  <c r="A1767" i="34"/>
  <c r="A1784" i="34"/>
  <c r="A1802" i="34"/>
  <c r="A1788" i="34"/>
  <c r="A1792" i="34"/>
  <c r="A1796" i="34"/>
  <c r="A1803" i="34"/>
  <c r="A1807" i="34"/>
  <c r="A1834" i="34"/>
  <c r="A1838" i="34"/>
  <c r="A1842" i="34"/>
  <c r="A1815" i="34"/>
  <c r="A1819" i="34"/>
  <c r="A1774" i="34"/>
  <c r="A1846" i="34"/>
  <c r="A1850" i="34"/>
  <c r="A1854" i="34"/>
  <c r="A1898" i="34"/>
  <c r="A1902" i="34"/>
  <c r="A1906" i="34"/>
  <c r="A2223" i="34"/>
  <c r="A2233" i="34"/>
  <c r="A2235" i="34"/>
  <c r="A2239" i="34"/>
  <c r="A2242" i="34"/>
  <c r="A2249" i="34"/>
  <c r="A2315" i="34"/>
  <c r="A2290" i="34"/>
  <c r="A2245" i="34"/>
  <c r="A2321" i="34"/>
  <c r="A2273" i="34"/>
  <c r="A2374" i="34"/>
  <c r="A2378" i="34"/>
  <c r="A1999" i="34"/>
  <c r="A2459" i="34"/>
  <c r="A2463" i="34"/>
  <c r="A2519" i="34"/>
  <c r="A2523" i="34"/>
  <c r="A2006" i="34"/>
  <c r="A2014" i="34"/>
  <c r="A2018" i="34"/>
  <c r="A2022" i="34"/>
  <c r="A2026" i="34"/>
  <c r="A2030" i="34"/>
  <c r="A2090" i="34"/>
  <c r="A2094" i="34"/>
  <c r="A2165" i="34"/>
  <c r="A2170" i="34"/>
  <c r="A2176" i="34"/>
  <c r="A2182" i="34"/>
  <c r="A2187" i="34"/>
  <c r="A2193" i="34"/>
  <c r="A2197" i="34"/>
  <c r="A1909" i="34"/>
  <c r="A1938" i="34"/>
  <c r="A1942" i="34"/>
  <c r="A1965" i="34"/>
  <c r="A1969" i="34"/>
  <c r="A1984" i="34"/>
  <c r="A1857" i="34"/>
  <c r="A1861" i="34"/>
  <c r="A1865" i="34"/>
  <c r="A1911" i="34"/>
  <c r="A1915" i="34"/>
  <c r="A1919" i="34"/>
  <c r="A1923" i="34"/>
  <c r="A1948" i="34"/>
  <c r="A1952" i="34"/>
  <c r="A1973" i="34"/>
  <c r="A1977" i="34"/>
  <c r="A1986" i="34"/>
  <c r="A2032" i="34"/>
  <c r="A2162" i="34"/>
  <c r="A2449" i="34"/>
  <c r="A2455" i="34"/>
  <c r="A2485" i="34"/>
  <c r="A2488" i="34"/>
  <c r="A2497" i="34"/>
  <c r="A2501" i="34"/>
  <c r="A2508" i="34"/>
  <c r="A2512" i="34"/>
  <c r="A2516" i="34"/>
  <c r="A2037" i="34"/>
  <c r="A2041" i="34"/>
  <c r="A2060" i="34"/>
  <c r="A2050" i="34"/>
  <c r="A2099" i="34"/>
  <c r="A2103" i="34"/>
  <c r="A2107" i="34"/>
  <c r="A1991" i="34"/>
  <c r="A1771" i="34"/>
  <c r="A1779" i="34"/>
  <c r="A1869" i="34"/>
  <c r="A1875" i="34"/>
  <c r="A1987" i="34"/>
  <c r="A1994" i="34"/>
  <c r="A1822" i="34"/>
  <c r="A1826" i="34"/>
  <c r="A1830" i="34"/>
  <c r="A1879" i="34"/>
  <c r="A1883" i="34"/>
  <c r="A1887" i="34"/>
  <c r="A1933" i="34"/>
  <c r="A1980" i="34"/>
  <c r="A1768" i="34"/>
  <c r="A1772" i="34"/>
  <c r="A1785" i="34"/>
  <c r="A1789" i="34"/>
  <c r="A1793" i="34"/>
  <c r="A1797" i="34"/>
  <c r="A1804" i="34"/>
  <c r="A1808" i="34"/>
  <c r="A1835" i="34"/>
  <c r="A1839" i="34"/>
  <c r="A1843" i="34"/>
  <c r="A1816" i="34"/>
  <c r="A1820" i="34"/>
  <c r="A1811" i="34"/>
  <c r="A1847" i="34"/>
  <c r="A1851" i="34"/>
  <c r="A1855" i="34"/>
  <c r="A1899" i="34"/>
  <c r="A1903" i="34"/>
  <c r="A1115" i="34"/>
  <c r="A1141" i="34"/>
  <c r="A1143" i="34"/>
  <c r="A1145" i="34"/>
  <c r="A1147" i="34"/>
  <c r="A1184" i="34"/>
  <c r="A1186" i="34"/>
  <c r="A1188" i="34"/>
  <c r="A1190" i="34"/>
  <c r="A1230" i="34"/>
  <c r="A1232" i="34"/>
  <c r="A1234" i="34"/>
  <c r="A1236" i="34"/>
  <c r="A1238" i="34"/>
  <c r="A1240" i="34"/>
  <c r="A1242" i="34"/>
  <c r="A1244" i="34"/>
  <c r="A1268" i="34"/>
  <c r="A1270" i="34"/>
  <c r="A1272" i="34"/>
  <c r="A1274" i="34"/>
  <c r="A1296" i="34"/>
  <c r="A1298" i="34"/>
  <c r="A1300" i="34"/>
  <c r="A1302" i="34"/>
  <c r="A1316" i="34"/>
  <c r="A1318" i="34"/>
  <c r="A1320" i="34"/>
  <c r="A1330" i="34"/>
  <c r="A1335" i="34"/>
  <c r="A1416" i="34"/>
  <c r="A1418" i="34"/>
  <c r="A1420" i="34"/>
  <c r="A1422" i="34"/>
  <c r="A1424" i="34"/>
  <c r="A1443" i="34"/>
  <c r="A1446" i="34"/>
  <c r="A1448" i="34"/>
  <c r="A1498" i="34"/>
  <c r="A1500" i="34"/>
  <c r="A1502" i="34"/>
  <c r="A1504" i="34"/>
  <c r="A1506" i="34"/>
  <c r="A1508" i="34"/>
  <c r="A1510" i="34"/>
  <c r="A1512" i="34"/>
  <c r="A1529" i="34"/>
  <c r="A1531" i="34"/>
  <c r="A1533" i="34"/>
  <c r="A1566" i="34"/>
  <c r="A1602" i="34"/>
  <c r="A1604" i="34"/>
  <c r="A1606" i="34"/>
  <c r="A1608" i="34"/>
  <c r="A1659" i="34"/>
  <c r="A1661" i="34"/>
  <c r="A1663" i="34"/>
  <c r="A1665" i="34"/>
  <c r="A1667" i="34"/>
  <c r="A1690" i="34"/>
  <c r="A1692" i="34"/>
  <c r="A1694" i="34"/>
  <c r="A1696" i="34"/>
  <c r="A1713" i="34"/>
  <c r="A1715" i="34"/>
  <c r="A1744" i="34"/>
  <c r="A1746" i="34"/>
  <c r="A1748" i="34"/>
  <c r="A1750" i="34"/>
  <c r="A1752" i="34"/>
  <c r="A2111" i="34"/>
  <c r="A2112" i="34"/>
  <c r="A2230" i="34"/>
  <c r="A2240" i="34"/>
  <c r="A2304" i="34"/>
  <c r="A2295" i="34"/>
  <c r="A2246" i="34"/>
  <c r="A2323" i="34"/>
  <c r="A2274" i="34"/>
  <c r="A2375" i="34"/>
  <c r="A2379" i="34"/>
  <c r="A2000" i="34"/>
  <c r="A2460" i="34"/>
  <c r="A2464" i="34"/>
  <c r="A2520" i="34"/>
  <c r="A2003" i="34"/>
  <c r="A2007" i="34"/>
  <c r="A2015" i="34"/>
  <c r="A2019" i="34"/>
  <c r="A2023" i="34"/>
  <c r="A2027" i="34"/>
  <c r="A2031" i="34"/>
  <c r="A2091" i="34"/>
  <c r="A2095" i="34"/>
  <c r="A2167" i="34"/>
  <c r="A2171" i="34"/>
  <c r="A2177" i="34"/>
  <c r="A2183" i="34"/>
  <c r="A2189" i="34"/>
  <c r="A2194" i="34"/>
  <c r="A2216" i="34"/>
  <c r="A1935" i="34"/>
  <c r="A1939" i="34"/>
  <c r="A1943" i="34"/>
  <c r="A1966" i="34"/>
  <c r="A1970" i="34"/>
  <c r="A1775" i="34"/>
  <c r="A1858" i="34"/>
  <c r="A1862" i="34"/>
  <c r="A1866" i="34"/>
  <c r="A1912" i="34"/>
  <c r="A1916" i="34"/>
  <c r="A1920" i="34"/>
  <c r="A1945" i="34"/>
  <c r="A1949" i="34"/>
  <c r="A1953" i="34"/>
  <c r="A1974" i="34"/>
  <c r="A1978" i="34"/>
  <c r="A1998" i="34"/>
  <c r="A2033" i="34"/>
  <c r="A2217" i="34"/>
  <c r="A2451" i="34"/>
  <c r="A2456" i="34"/>
  <c r="A2486" i="34"/>
  <c r="A2489" i="34"/>
  <c r="A2498" i="34"/>
  <c r="A2505" i="34"/>
  <c r="A2509" i="34"/>
  <c r="A2513" i="34"/>
  <c r="A2034" i="34"/>
  <c r="A2038" i="34"/>
  <c r="A2042" i="34"/>
  <c r="A2061" i="34"/>
  <c r="A2051" i="34"/>
  <c r="A2100" i="34"/>
  <c r="A2104" i="34"/>
  <c r="A2108" i="34"/>
  <c r="A1993" i="34"/>
  <c r="A1776" i="34"/>
  <c r="A1780" i="34"/>
  <c r="A1870" i="34"/>
  <c r="A1876" i="34"/>
  <c r="A1988" i="34"/>
  <c r="A1995" i="34"/>
  <c r="A1823" i="34"/>
  <c r="A1827" i="34"/>
  <c r="A1831" i="34"/>
  <c r="A1880" i="34"/>
  <c r="A1884" i="34"/>
  <c r="A1888" i="34"/>
  <c r="A1961" i="34"/>
  <c r="A1981" i="34"/>
  <c r="A1782" i="34"/>
  <c r="A1773" i="34"/>
  <c r="A1786" i="34"/>
  <c r="A1790" i="34"/>
  <c r="A1794" i="34"/>
  <c r="A1798" i="34"/>
  <c r="A1805" i="34"/>
  <c r="A1809" i="34"/>
  <c r="A1836" i="34"/>
  <c r="A1840" i="34"/>
  <c r="A1813" i="34"/>
  <c r="A1817" i="34"/>
  <c r="A1894" i="34"/>
  <c r="A1844" i="34"/>
  <c r="A1848" i="34"/>
  <c r="A1852" i="34"/>
  <c r="A1896" i="34"/>
  <c r="A1900" i="34"/>
  <c r="A1904" i="34"/>
  <c r="A99" i="55" l="1"/>
  <c r="B100" i="55"/>
  <c r="B1039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554" i="34"/>
  <c r="B553" i="34"/>
  <c r="B545" i="34"/>
  <c r="B544" i="34"/>
  <c r="B543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347" i="34"/>
  <c r="B346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03" i="34"/>
  <c r="B302" i="34"/>
  <c r="B301" i="34"/>
  <c r="B300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71" i="34"/>
  <c r="B1072" i="34"/>
  <c r="B1073" i="34"/>
  <c r="B1074" i="34"/>
  <c r="B1075" i="34"/>
  <c r="B1076" i="34"/>
  <c r="B1077" i="34"/>
  <c r="B1078" i="34"/>
  <c r="B1092" i="34"/>
  <c r="B1093" i="34"/>
  <c r="B1094" i="34"/>
  <c r="B1095" i="34"/>
  <c r="B1096" i="34"/>
  <c r="B1097" i="34"/>
  <c r="B1098" i="34"/>
  <c r="B1099" i="34"/>
  <c r="B1100" i="34"/>
  <c r="B1101" i="34"/>
  <c r="B1127" i="34"/>
  <c r="B1128" i="34"/>
  <c r="B1129" i="34"/>
  <c r="B1130" i="34"/>
  <c r="B1131" i="34"/>
  <c r="B1132" i="34"/>
  <c r="B1151" i="34"/>
  <c r="B1152" i="34"/>
  <c r="B1153" i="34"/>
  <c r="B1154" i="34"/>
  <c r="B1155" i="34"/>
  <c r="B1156" i="34"/>
  <c r="B1157" i="34"/>
  <c r="B1158" i="34"/>
  <c r="B1168" i="34"/>
  <c r="B1169" i="34"/>
  <c r="B1170" i="34"/>
  <c r="B1171" i="34"/>
  <c r="B1172" i="34"/>
  <c r="B1173" i="34"/>
  <c r="B1174" i="34"/>
  <c r="B1175" i="34"/>
  <c r="B1255" i="34"/>
  <c r="B1256" i="34"/>
  <c r="B1257" i="34"/>
  <c r="B1258" i="34"/>
  <c r="B1259" i="34"/>
  <c r="B1285" i="34"/>
  <c r="B1286" i="34"/>
  <c r="B1287" i="34"/>
  <c r="B1310" i="34"/>
  <c r="B1341" i="34"/>
  <c r="B1347" i="34"/>
  <c r="B1348" i="34"/>
  <c r="B1349" i="34"/>
  <c r="B1350" i="34"/>
  <c r="B1351" i="34"/>
  <c r="B1352" i="34"/>
  <c r="B1353" i="34"/>
  <c r="B1354" i="34"/>
  <c r="B1355" i="34"/>
  <c r="B1358" i="34"/>
  <c r="B1359" i="34"/>
  <c r="B1360" i="34"/>
  <c r="B1361" i="34"/>
  <c r="B1362" i="34"/>
  <c r="B1363" i="34"/>
  <c r="B1364" i="34"/>
  <c r="B1365" i="34"/>
  <c r="B1376" i="34"/>
  <c r="B1377" i="34"/>
  <c r="B1378" i="34"/>
  <c r="B1379" i="34"/>
  <c r="B1380" i="34"/>
  <c r="B1381" i="34"/>
  <c r="B1382" i="34"/>
  <c r="B1383" i="34"/>
  <c r="B1384" i="34"/>
  <c r="B1385" i="34"/>
  <c r="B1386" i="34"/>
  <c r="B1387" i="34"/>
  <c r="B1388" i="34"/>
  <c r="B1389" i="34"/>
  <c r="B1390" i="34"/>
  <c r="B1391" i="34"/>
  <c r="B1453" i="34"/>
  <c r="B1454" i="34"/>
  <c r="B1455" i="34"/>
  <c r="B1456" i="34"/>
  <c r="B1457" i="34"/>
  <c r="B1458" i="34"/>
  <c r="B1459" i="34"/>
  <c r="B1538" i="34"/>
  <c r="B1539" i="34"/>
  <c r="B1540" i="34"/>
  <c r="B1541" i="34"/>
  <c r="B1542" i="34"/>
  <c r="B1543" i="34"/>
  <c r="B1544" i="34"/>
  <c r="B1545" i="34"/>
  <c r="B1546" i="34"/>
  <c r="B1548" i="34"/>
  <c r="B1549" i="34"/>
  <c r="B1550" i="34"/>
  <c r="B1551" i="34"/>
  <c r="B1552" i="34"/>
  <c r="B1553" i="34"/>
  <c r="B1554" i="34"/>
  <c r="B1555" i="34"/>
  <c r="B1556" i="34"/>
  <c r="B1557" i="34"/>
  <c r="B1558" i="34"/>
  <c r="B1576" i="34"/>
  <c r="B1577" i="34"/>
  <c r="B1578" i="34"/>
  <c r="B1579" i="34"/>
  <c r="B1580" i="34"/>
  <c r="B1581" i="34"/>
  <c r="B1582" i="34"/>
  <c r="B1583" i="34"/>
  <c r="B1613" i="34"/>
  <c r="B1614" i="34"/>
  <c r="B1615" i="34"/>
  <c r="B1616" i="34"/>
  <c r="B1617" i="34"/>
  <c r="B1618" i="34"/>
  <c r="B1619" i="34"/>
  <c r="B1620" i="34"/>
  <c r="B1628" i="34"/>
  <c r="B1629" i="34"/>
  <c r="B1630" i="34"/>
  <c r="B1631" i="34"/>
  <c r="B1632" i="34"/>
  <c r="B1633" i="34"/>
  <c r="B1634" i="34"/>
  <c r="B1677" i="34"/>
  <c r="B1678" i="34"/>
  <c r="B1679" i="34"/>
  <c r="B1049" i="34"/>
  <c r="B1134" i="34"/>
  <c r="B1133" i="34"/>
  <c r="B1108" i="34"/>
  <c r="B1107" i="34"/>
  <c r="B1106" i="34"/>
  <c r="B1105" i="34"/>
  <c r="B1104" i="34"/>
  <c r="B1103" i="34"/>
  <c r="B1102" i="34"/>
  <c r="B1680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183" i="34"/>
  <c r="B1182" i="34"/>
  <c r="B1181" i="34"/>
  <c r="B1180" i="34"/>
  <c r="B1179" i="34"/>
  <c r="B1178" i="34"/>
  <c r="B1177" i="34"/>
  <c r="B1176" i="34"/>
  <c r="B1140" i="34"/>
  <c r="B1139" i="34"/>
  <c r="B1138" i="34"/>
  <c r="B1137" i="34"/>
  <c r="B1136" i="34"/>
  <c r="B1135" i="34"/>
  <c r="B1328" i="34"/>
  <c r="B1327" i="34"/>
  <c r="B1326" i="34"/>
  <c r="B1315" i="34"/>
  <c r="B1314" i="34"/>
  <c r="B1313" i="34"/>
  <c r="B1312" i="34"/>
  <c r="B1311" i="34"/>
  <c r="B1295" i="34"/>
  <c r="B1294" i="34"/>
  <c r="B1293" i="34"/>
  <c r="B1292" i="34"/>
  <c r="B1291" i="34"/>
  <c r="B1290" i="34"/>
  <c r="B1289" i="34"/>
  <c r="B1288" i="34"/>
  <c r="B1267" i="34"/>
  <c r="B1266" i="34"/>
  <c r="B1265" i="34"/>
  <c r="B1264" i="34"/>
  <c r="B1263" i="34"/>
  <c r="B1262" i="34"/>
  <c r="B1261" i="34"/>
  <c r="B1260" i="34"/>
  <c r="B1229" i="34"/>
  <c r="B1228" i="34"/>
  <c r="B1227" i="34"/>
  <c r="B1489" i="34"/>
  <c r="B1488" i="34"/>
  <c r="B1487" i="34"/>
  <c r="B1486" i="34"/>
  <c r="B1485" i="34"/>
  <c r="B1484" i="34"/>
  <c r="B1483" i="34"/>
  <c r="B1464" i="34"/>
  <c r="B1441" i="34"/>
  <c r="B1440" i="34"/>
  <c r="B1439" i="34"/>
  <c r="B1438" i="34"/>
  <c r="B1437" i="34"/>
  <c r="B1436" i="34"/>
  <c r="B1435" i="34"/>
  <c r="B1434" i="34"/>
  <c r="B1415" i="34"/>
  <c r="B1414" i="34"/>
  <c r="B1413" i="34"/>
  <c r="B1412" i="34"/>
  <c r="B1411" i="34"/>
  <c r="B1410" i="34"/>
  <c r="B1409" i="34"/>
  <c r="B1408" i="34"/>
  <c r="B1407" i="34"/>
  <c r="B1369" i="34"/>
  <c r="B1334" i="34"/>
  <c r="B1651" i="34"/>
  <c r="B1650" i="34"/>
  <c r="B1635" i="34"/>
  <c r="B1600" i="34"/>
  <c r="B1599" i="34"/>
  <c r="B1598" i="34"/>
  <c r="B1597" i="34"/>
  <c r="B1596" i="34"/>
  <c r="B1595" i="34"/>
  <c r="B1594" i="34"/>
  <c r="B1593" i="34"/>
  <c r="B1565" i="34"/>
  <c r="B1527" i="34"/>
  <c r="B1526" i="34"/>
  <c r="B1525" i="34"/>
  <c r="B1524" i="34"/>
  <c r="B1523" i="34"/>
  <c r="B1522" i="34"/>
  <c r="B1521" i="34"/>
  <c r="B1497" i="34"/>
  <c r="B1496" i="34"/>
  <c r="B1495" i="34"/>
  <c r="B1494" i="34"/>
  <c r="B1493" i="34"/>
  <c r="B1492" i="34"/>
  <c r="B1491" i="34"/>
  <c r="B1490" i="34"/>
  <c r="B1735" i="34"/>
  <c r="B1733" i="34"/>
  <c r="B1732" i="34"/>
  <c r="B1731" i="34"/>
  <c r="B1711" i="34"/>
  <c r="B1710" i="34"/>
  <c r="B1709" i="34"/>
  <c r="B1708" i="34"/>
  <c r="B1707" i="34"/>
  <c r="B1706" i="34"/>
  <c r="B1688" i="34"/>
  <c r="B1687" i="34"/>
  <c r="B1686" i="34"/>
  <c r="B1685" i="34"/>
  <c r="B1684" i="34"/>
  <c r="B1683" i="34"/>
  <c r="B1682" i="34"/>
  <c r="B1681" i="34"/>
  <c r="B1658" i="34"/>
  <c r="B1657" i="34"/>
  <c r="B1656" i="34"/>
  <c r="B1655" i="34"/>
  <c r="B1654" i="34"/>
  <c r="B1653" i="34"/>
  <c r="B1652" i="34"/>
  <c r="B2200" i="34"/>
  <c r="B2257" i="34"/>
  <c r="B2256" i="34"/>
  <c r="B2255" i="34"/>
  <c r="B2254" i="34"/>
  <c r="B2253" i="34"/>
  <c r="B2252" i="34"/>
  <c r="B2251" i="34"/>
  <c r="B2250" i="34"/>
  <c r="B1114" i="34"/>
  <c r="B1113" i="34"/>
  <c r="B1112" i="34"/>
  <c r="B1111" i="34"/>
  <c r="B1110" i="34"/>
  <c r="B1109" i="34"/>
  <c r="B1045" i="34"/>
  <c r="B1044" i="34"/>
  <c r="B1213" i="34"/>
  <c r="B1043" i="34"/>
  <c r="B1742" i="34"/>
  <c r="B1741" i="34"/>
  <c r="B1740" i="34"/>
  <c r="B1739" i="34"/>
  <c r="B1738" i="34"/>
  <c r="B1737" i="34"/>
  <c r="B1736" i="34"/>
  <c r="B2445" i="34"/>
  <c r="B2444" i="34"/>
  <c r="B2443" i="34"/>
  <c r="B2442" i="34"/>
  <c r="B2441" i="34"/>
  <c r="B2440" i="34"/>
  <c r="B2002" i="34"/>
  <c r="B2303" i="34"/>
  <c r="B2302" i="34"/>
  <c r="B2333" i="34"/>
  <c r="B2332" i="34"/>
  <c r="B2307" i="34"/>
  <c r="B2306" i="34"/>
  <c r="B2356" i="34"/>
  <c r="B2355" i="34"/>
  <c r="B2354" i="34"/>
  <c r="B2317" i="34"/>
  <c r="B2316" i="34"/>
  <c r="B2359" i="34"/>
  <c r="B2357" i="34"/>
  <c r="B2353" i="34"/>
  <c r="B2352" i="34"/>
  <c r="B2351" i="34"/>
  <c r="B2205" i="34"/>
  <c r="B2204" i="34"/>
  <c r="B2203" i="34"/>
  <c r="B2202" i="34"/>
  <c r="B2472" i="34"/>
  <c r="B2011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95" i="34"/>
  <c r="B2494" i="34"/>
  <c r="B2493" i="34"/>
  <c r="B2492" i="34"/>
  <c r="B2491" i="34"/>
  <c r="B2446" i="34"/>
  <c r="B3452" i="34"/>
  <c r="B3451" i="34"/>
  <c r="B3450" i="34"/>
  <c r="B3449" i="34"/>
  <c r="B3448" i="34"/>
  <c r="B3447" i="34"/>
  <c r="B3446" i="34"/>
  <c r="B3445" i="34"/>
  <c r="B3444" i="34"/>
  <c r="B3443" i="34"/>
  <c r="B3442" i="34"/>
  <c r="B3441" i="34"/>
  <c r="B3440" i="34"/>
  <c r="B3439" i="34"/>
  <c r="B3438" i="34"/>
  <c r="B2534" i="34"/>
  <c r="B2533" i="34"/>
  <c r="B2532" i="34"/>
  <c r="B2531" i="34"/>
  <c r="B2530" i="34"/>
  <c r="B2529" i="34"/>
  <c r="B2477" i="34"/>
  <c r="B2476" i="34"/>
  <c r="B2475" i="34"/>
  <c r="B2473" i="34"/>
  <c r="B1766" i="34"/>
  <c r="B1781" i="34"/>
  <c r="B1997" i="34"/>
  <c r="B1765" i="34"/>
  <c r="B3456" i="34"/>
  <c r="B3455" i="34"/>
  <c r="B3454" i="34"/>
  <c r="B3453" i="34"/>
  <c r="R3454" i="34" l="1"/>
  <c r="V3454" i="34"/>
  <c r="AA3454" i="34"/>
  <c r="P3454" i="34"/>
  <c r="X3454" i="34"/>
  <c r="Q3454" i="34"/>
  <c r="S1997" i="34"/>
  <c r="AA1997" i="34"/>
  <c r="P1997" i="34"/>
  <c r="T1997" i="34"/>
  <c r="X1997" i="34"/>
  <c r="Q1997" i="34"/>
  <c r="U1997" i="34"/>
  <c r="R1997" i="34"/>
  <c r="V1997" i="34"/>
  <c r="P2475" i="34"/>
  <c r="X2475" i="34"/>
  <c r="Q2475" i="34"/>
  <c r="R2475" i="34"/>
  <c r="V2475" i="34"/>
  <c r="AA2475" i="34"/>
  <c r="R2530" i="34"/>
  <c r="V2530" i="34"/>
  <c r="AA2530" i="34"/>
  <c r="P2530" i="34"/>
  <c r="X2530" i="34"/>
  <c r="Q2530" i="34"/>
  <c r="R2534" i="34"/>
  <c r="V2534" i="34"/>
  <c r="AA2534" i="34"/>
  <c r="P2534" i="34"/>
  <c r="X2534" i="34"/>
  <c r="Q2534" i="34"/>
  <c r="P3441" i="34"/>
  <c r="X3441" i="34"/>
  <c r="Q3441" i="34"/>
  <c r="R3441" i="34"/>
  <c r="V3441" i="34"/>
  <c r="AA3441" i="34"/>
  <c r="P3445" i="34"/>
  <c r="X3445" i="34"/>
  <c r="Q3445" i="34"/>
  <c r="R3445" i="34"/>
  <c r="V3445" i="34"/>
  <c r="AA3445" i="34"/>
  <c r="P3449" i="34"/>
  <c r="X3449" i="34"/>
  <c r="Q3449" i="34"/>
  <c r="R3449" i="34"/>
  <c r="V3449" i="34"/>
  <c r="AA3449" i="34"/>
  <c r="R2446" i="34"/>
  <c r="V2446" i="34"/>
  <c r="AA2446" i="34"/>
  <c r="P2446" i="34"/>
  <c r="X2446" i="34"/>
  <c r="Q2446" i="34"/>
  <c r="R2494" i="34"/>
  <c r="V2494" i="34"/>
  <c r="AA2494" i="34"/>
  <c r="P2494" i="34"/>
  <c r="X2494" i="34"/>
  <c r="Q2494" i="34"/>
  <c r="P2425" i="34"/>
  <c r="X2425" i="34"/>
  <c r="R2425" i="34"/>
  <c r="V2425" i="34"/>
  <c r="AA2425" i="34"/>
  <c r="Q2425" i="34"/>
  <c r="P2429" i="34"/>
  <c r="X2429" i="34"/>
  <c r="R2429" i="34"/>
  <c r="V2429" i="34"/>
  <c r="AA2429" i="34"/>
  <c r="Q2429" i="34"/>
  <c r="P2433" i="34"/>
  <c r="X2433" i="34"/>
  <c r="R2433" i="34"/>
  <c r="V2433" i="34"/>
  <c r="AA2433" i="34"/>
  <c r="Q2433" i="34"/>
  <c r="P2437" i="34"/>
  <c r="X2437" i="34"/>
  <c r="R2437" i="34"/>
  <c r="V2437" i="34"/>
  <c r="AA2437" i="34"/>
  <c r="Q2437" i="34"/>
  <c r="R2472" i="34"/>
  <c r="V2472" i="34"/>
  <c r="AA2472" i="34"/>
  <c r="P2472" i="34"/>
  <c r="X2472" i="34"/>
  <c r="Q2472" i="34"/>
  <c r="AA2205" i="34"/>
  <c r="P2205" i="34"/>
  <c r="X2205" i="34"/>
  <c r="Q2205" i="34"/>
  <c r="R2205" i="34"/>
  <c r="V2205" i="34"/>
  <c r="AA2357" i="34"/>
  <c r="P2357" i="34"/>
  <c r="X2357" i="34"/>
  <c r="Q2357" i="34"/>
  <c r="R2357" i="34"/>
  <c r="V2357" i="34"/>
  <c r="Q2354" i="34"/>
  <c r="R2354" i="34"/>
  <c r="V2354" i="34"/>
  <c r="AA2354" i="34"/>
  <c r="P2354" i="34"/>
  <c r="X2354" i="34"/>
  <c r="AA2307" i="34"/>
  <c r="P2307" i="34"/>
  <c r="X2307" i="34"/>
  <c r="Q2307" i="34"/>
  <c r="R2307" i="34"/>
  <c r="V2307" i="34"/>
  <c r="AA2303" i="34"/>
  <c r="P2303" i="34"/>
  <c r="X2303" i="34"/>
  <c r="Q2303" i="34"/>
  <c r="R2303" i="34"/>
  <c r="V2303" i="34"/>
  <c r="R2442" i="34"/>
  <c r="V2442" i="34"/>
  <c r="AA2442" i="34"/>
  <c r="P2442" i="34"/>
  <c r="X2442" i="34"/>
  <c r="Q2442" i="34"/>
  <c r="S1736" i="34"/>
  <c r="AA1736" i="34"/>
  <c r="P1736" i="34"/>
  <c r="T1736" i="34"/>
  <c r="X1736" i="34"/>
  <c r="Q1736" i="34"/>
  <c r="U1736" i="34"/>
  <c r="R1736" i="34"/>
  <c r="V1736" i="34"/>
  <c r="S1740" i="34"/>
  <c r="AA1740" i="34"/>
  <c r="P1740" i="34"/>
  <c r="T1740" i="34"/>
  <c r="X1740" i="34"/>
  <c r="Q1740" i="34"/>
  <c r="U1740" i="34"/>
  <c r="R1740" i="34"/>
  <c r="V1740" i="34"/>
  <c r="Q1213" i="34"/>
  <c r="R1213" i="34"/>
  <c r="V1213" i="34"/>
  <c r="AA1213" i="34"/>
  <c r="P1213" i="34"/>
  <c r="X1213" i="34"/>
  <c r="AA1110" i="34"/>
  <c r="P1110" i="34"/>
  <c r="X1110" i="34"/>
  <c r="Q1110" i="34"/>
  <c r="R1110" i="34"/>
  <c r="V1110" i="34"/>
  <c r="AA1114" i="34"/>
  <c r="P1114" i="34"/>
  <c r="X1114" i="34"/>
  <c r="Q1114" i="34"/>
  <c r="R1114" i="34"/>
  <c r="V1114" i="34"/>
  <c r="AA2253" i="34"/>
  <c r="P2253" i="34"/>
  <c r="X2253" i="34"/>
  <c r="Q2253" i="34"/>
  <c r="R2253" i="34"/>
  <c r="V2253" i="34"/>
  <c r="AA2257" i="34"/>
  <c r="P2257" i="34"/>
  <c r="X2257" i="34"/>
  <c r="Q2257" i="34"/>
  <c r="R2257" i="34"/>
  <c r="V2257" i="34"/>
  <c r="AA1654" i="34"/>
  <c r="P1654" i="34"/>
  <c r="X1654" i="34"/>
  <c r="Q1654" i="34"/>
  <c r="R1654" i="34"/>
  <c r="V1654" i="34"/>
  <c r="AA1658" i="34"/>
  <c r="P1658" i="34"/>
  <c r="X1658" i="34"/>
  <c r="Q1658" i="34"/>
  <c r="R1658" i="34"/>
  <c r="V1658" i="34"/>
  <c r="AA1684" i="34"/>
  <c r="P1684" i="34"/>
  <c r="X1684" i="34"/>
  <c r="Q1684" i="34"/>
  <c r="R1684" i="34"/>
  <c r="V1684" i="34"/>
  <c r="AA1688" i="34"/>
  <c r="P1688" i="34"/>
  <c r="X1688" i="34"/>
  <c r="Q1688" i="34"/>
  <c r="R1688" i="34"/>
  <c r="V1688" i="34"/>
  <c r="Q1709" i="34"/>
  <c r="R1709" i="34"/>
  <c r="V1709" i="34"/>
  <c r="AA1709" i="34"/>
  <c r="P1709" i="34"/>
  <c r="X1709" i="34"/>
  <c r="S1732" i="34"/>
  <c r="AA1732" i="34"/>
  <c r="P1732" i="34"/>
  <c r="T1732" i="34"/>
  <c r="X1732" i="34"/>
  <c r="Q1732" i="34"/>
  <c r="U1732" i="34"/>
  <c r="R1732" i="34"/>
  <c r="V1732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P1522" i="34"/>
  <c r="X1522" i="34"/>
  <c r="Q1522" i="34"/>
  <c r="R1522" i="34"/>
  <c r="V1522" i="34"/>
  <c r="AA1522" i="34"/>
  <c r="P1526" i="34"/>
  <c r="X1526" i="34"/>
  <c r="Q1526" i="34"/>
  <c r="R1526" i="34"/>
  <c r="V1526" i="34"/>
  <c r="AA1526" i="34"/>
  <c r="AA1594" i="34"/>
  <c r="P1594" i="34"/>
  <c r="X1594" i="34"/>
  <c r="Q1594" i="34"/>
  <c r="R1594" i="34"/>
  <c r="V1594" i="34"/>
  <c r="AA1598" i="34"/>
  <c r="P1598" i="34"/>
  <c r="X1598" i="34"/>
  <c r="Q1598" i="34"/>
  <c r="R1598" i="34"/>
  <c r="V1598" i="34"/>
  <c r="AA1650" i="34"/>
  <c r="P1650" i="34"/>
  <c r="X1650" i="34"/>
  <c r="Q1650" i="34"/>
  <c r="R1650" i="34"/>
  <c r="V1650" i="34"/>
  <c r="R1407" i="34"/>
  <c r="V1407" i="34"/>
  <c r="P1407" i="34"/>
  <c r="X1407" i="34"/>
  <c r="AA1407" i="34"/>
  <c r="Q1407" i="34"/>
  <c r="R1411" i="34"/>
  <c r="V1411" i="34"/>
  <c r="P1411" i="34"/>
  <c r="X1411" i="34"/>
  <c r="AA1411" i="34"/>
  <c r="Q1411" i="34"/>
  <c r="R1415" i="34"/>
  <c r="V1415" i="34"/>
  <c r="P1415" i="34"/>
  <c r="X1415" i="34"/>
  <c r="AA1415" i="34"/>
  <c r="Q1415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R1485" i="34"/>
  <c r="V1485" i="34"/>
  <c r="AA1485" i="34"/>
  <c r="P1485" i="34"/>
  <c r="X1485" i="34"/>
  <c r="Q1485" i="34"/>
  <c r="R1489" i="34"/>
  <c r="V1489" i="34"/>
  <c r="AA1489" i="34"/>
  <c r="P1489" i="34"/>
  <c r="X1489" i="34"/>
  <c r="Q1489" i="34"/>
  <c r="AA1260" i="34"/>
  <c r="P1260" i="34"/>
  <c r="X1260" i="34"/>
  <c r="Q1260" i="34"/>
  <c r="R1260" i="34"/>
  <c r="V1260" i="34"/>
  <c r="AA1264" i="34"/>
  <c r="P1264" i="34"/>
  <c r="X1264" i="34"/>
  <c r="Q1264" i="34"/>
  <c r="R1264" i="34"/>
  <c r="V1264" i="34"/>
  <c r="AA1288" i="34"/>
  <c r="P1288" i="34"/>
  <c r="X1288" i="34"/>
  <c r="Q1288" i="34"/>
  <c r="R1288" i="34"/>
  <c r="V1288" i="34"/>
  <c r="AA1292" i="34"/>
  <c r="P1292" i="34"/>
  <c r="X1292" i="34"/>
  <c r="Q1292" i="34"/>
  <c r="R1292" i="34"/>
  <c r="V1292" i="34"/>
  <c r="Q1311" i="34"/>
  <c r="R1311" i="34"/>
  <c r="V1311" i="34"/>
  <c r="AA1311" i="34"/>
  <c r="P1311" i="34"/>
  <c r="X1311" i="34"/>
  <c r="Q1315" i="34"/>
  <c r="R1315" i="34"/>
  <c r="V1315" i="34"/>
  <c r="AA1315" i="34"/>
  <c r="P1315" i="34"/>
  <c r="X1315" i="34"/>
  <c r="Q1135" i="34"/>
  <c r="R1135" i="34"/>
  <c r="V1135" i="34"/>
  <c r="AA1135" i="34"/>
  <c r="P1135" i="34"/>
  <c r="X1135" i="34"/>
  <c r="Q1139" i="34"/>
  <c r="R1139" i="34"/>
  <c r="V1139" i="34"/>
  <c r="AA1139" i="34"/>
  <c r="P1139" i="34"/>
  <c r="X1139" i="34"/>
  <c r="AA1178" i="34"/>
  <c r="P1178" i="34"/>
  <c r="X1178" i="34"/>
  <c r="Q1178" i="34"/>
  <c r="R1178" i="34"/>
  <c r="V1178" i="34"/>
  <c r="AA1182" i="34"/>
  <c r="P1182" i="34"/>
  <c r="X1182" i="34"/>
  <c r="Q1182" i="34"/>
  <c r="R1182" i="34"/>
  <c r="V1182" i="34"/>
  <c r="AA1216" i="34"/>
  <c r="P1216" i="34"/>
  <c r="X1216" i="34"/>
  <c r="Q1216" i="34"/>
  <c r="R1216" i="34"/>
  <c r="V1216" i="34"/>
  <c r="AA1220" i="34"/>
  <c r="P1220" i="34"/>
  <c r="X1220" i="34"/>
  <c r="Q1220" i="34"/>
  <c r="R1220" i="34"/>
  <c r="V1220" i="34"/>
  <c r="AA1224" i="34"/>
  <c r="P1224" i="34"/>
  <c r="X1224" i="34"/>
  <c r="Q1224" i="34"/>
  <c r="R1224" i="34"/>
  <c r="V1224" i="34"/>
  <c r="AA1102" i="34"/>
  <c r="P1102" i="34"/>
  <c r="X1102" i="34"/>
  <c r="Q1102" i="34"/>
  <c r="R1102" i="34"/>
  <c r="V1102" i="34"/>
  <c r="AA1106" i="34"/>
  <c r="P1106" i="34"/>
  <c r="X1106" i="34"/>
  <c r="Q1106" i="34"/>
  <c r="R1106" i="34"/>
  <c r="V1106" i="34"/>
  <c r="AA1134" i="34"/>
  <c r="P1134" i="34"/>
  <c r="X1134" i="34"/>
  <c r="Q1134" i="34"/>
  <c r="R1134" i="34"/>
  <c r="V1134" i="34"/>
  <c r="Q1677" i="34"/>
  <c r="R1677" i="34"/>
  <c r="V1677" i="34"/>
  <c r="AA1677" i="34"/>
  <c r="P1677" i="34"/>
  <c r="X1677" i="34"/>
  <c r="Q1631" i="34"/>
  <c r="R1631" i="34"/>
  <c r="V1631" i="34"/>
  <c r="AA1631" i="34"/>
  <c r="P1631" i="34"/>
  <c r="X1631" i="34"/>
  <c r="AA1620" i="34"/>
  <c r="P1620" i="34"/>
  <c r="X1620" i="34"/>
  <c r="Q1620" i="34"/>
  <c r="R1620" i="34"/>
  <c r="V1620" i="34"/>
  <c r="AA1616" i="34"/>
  <c r="P1616" i="34"/>
  <c r="X1616" i="34"/>
  <c r="Q1616" i="34"/>
  <c r="R1616" i="34"/>
  <c r="V1616" i="34"/>
  <c r="Q1583" i="34"/>
  <c r="R1583" i="34"/>
  <c r="V1583" i="34"/>
  <c r="AA1583" i="34"/>
  <c r="P1583" i="34"/>
  <c r="X1583" i="34"/>
  <c r="R1579" i="34"/>
  <c r="V1579" i="34"/>
  <c r="Q1579" i="34"/>
  <c r="AA1579" i="34"/>
  <c r="X1579" i="34"/>
  <c r="P1579" i="34"/>
  <c r="P1558" i="34"/>
  <c r="X1558" i="34"/>
  <c r="Q1558" i="34"/>
  <c r="R1558" i="34"/>
  <c r="V1558" i="34"/>
  <c r="AA1558" i="34"/>
  <c r="P1554" i="34"/>
  <c r="X1554" i="34"/>
  <c r="Q1554" i="34"/>
  <c r="R1554" i="34"/>
  <c r="V1554" i="34"/>
  <c r="AA1554" i="34"/>
  <c r="P1550" i="34"/>
  <c r="X1550" i="34"/>
  <c r="Q1550" i="34"/>
  <c r="R1550" i="34"/>
  <c r="V1550" i="34"/>
  <c r="AA1550" i="34"/>
  <c r="R1545" i="34"/>
  <c r="V1545" i="34"/>
  <c r="AA1545" i="34"/>
  <c r="P1545" i="34"/>
  <c r="X1545" i="34"/>
  <c r="Q1545" i="34"/>
  <c r="R1541" i="34"/>
  <c r="V1541" i="34"/>
  <c r="AA1541" i="34"/>
  <c r="P1541" i="34"/>
  <c r="X1541" i="34"/>
  <c r="Q1541" i="34"/>
  <c r="R1459" i="34"/>
  <c r="V1459" i="34"/>
  <c r="AA1459" i="34"/>
  <c r="P1459" i="34"/>
  <c r="X1459" i="34"/>
  <c r="Q1459" i="34"/>
  <c r="R1455" i="34"/>
  <c r="V1455" i="34"/>
  <c r="AA1455" i="34"/>
  <c r="P1455" i="34"/>
  <c r="X1455" i="34"/>
  <c r="Q1455" i="34"/>
  <c r="P1390" i="34"/>
  <c r="X1390" i="34"/>
  <c r="R1390" i="34"/>
  <c r="V1390" i="34"/>
  <c r="AA1390" i="34"/>
  <c r="Q1390" i="34"/>
  <c r="AA1386" i="34"/>
  <c r="P1386" i="34"/>
  <c r="X1386" i="34"/>
  <c r="R1386" i="34"/>
  <c r="V1386" i="34"/>
  <c r="Q1386" i="34"/>
  <c r="AA1382" i="34"/>
  <c r="P1382" i="34"/>
  <c r="X1382" i="34"/>
  <c r="R1382" i="34"/>
  <c r="V1382" i="34"/>
  <c r="Q1382" i="34"/>
  <c r="AA1378" i="34"/>
  <c r="P1378" i="34"/>
  <c r="X1378" i="34"/>
  <c r="R1378" i="34"/>
  <c r="V1378" i="34"/>
  <c r="Q1378" i="34"/>
  <c r="AA1364" i="34"/>
  <c r="P1364" i="34"/>
  <c r="X1364" i="34"/>
  <c r="Q1364" i="34"/>
  <c r="R1364" i="34"/>
  <c r="V1364" i="34"/>
  <c r="AA1360" i="34"/>
  <c r="P1360" i="34"/>
  <c r="X1360" i="34"/>
  <c r="Q1360" i="34"/>
  <c r="R1360" i="34"/>
  <c r="V1360" i="34"/>
  <c r="AA1354" i="34"/>
  <c r="P1354" i="34"/>
  <c r="X1354" i="34"/>
  <c r="Q1354" i="34"/>
  <c r="R1354" i="34"/>
  <c r="V1354" i="34"/>
  <c r="AA1350" i="34"/>
  <c r="P1350" i="34"/>
  <c r="X1350" i="34"/>
  <c r="Q1350" i="34"/>
  <c r="R1350" i="34"/>
  <c r="V1350" i="34"/>
  <c r="Q1341" i="34"/>
  <c r="R1341" i="34"/>
  <c r="V1341" i="34"/>
  <c r="AA1341" i="34"/>
  <c r="P1341" i="34"/>
  <c r="X1341" i="34"/>
  <c r="Q1285" i="34"/>
  <c r="R1285" i="34"/>
  <c r="V1285" i="34"/>
  <c r="AA1285" i="34"/>
  <c r="P1285" i="34"/>
  <c r="X1285" i="34"/>
  <c r="AA1256" i="34"/>
  <c r="P1256" i="34"/>
  <c r="X1256" i="34"/>
  <c r="Q1256" i="34"/>
  <c r="R1256" i="34"/>
  <c r="V1256" i="34"/>
  <c r="Q1173" i="34"/>
  <c r="R1173" i="34"/>
  <c r="V1173" i="34"/>
  <c r="AA1173" i="34"/>
  <c r="P1173" i="34"/>
  <c r="X1173" i="34"/>
  <c r="Q1169" i="34"/>
  <c r="R1169" i="34"/>
  <c r="V1169" i="34"/>
  <c r="AA1169" i="34"/>
  <c r="P1169" i="34"/>
  <c r="X1169" i="34"/>
  <c r="AA1156" i="34"/>
  <c r="P1156" i="34"/>
  <c r="X1156" i="34"/>
  <c r="Q1156" i="34"/>
  <c r="R1156" i="34"/>
  <c r="V1156" i="34"/>
  <c r="AA1152" i="34"/>
  <c r="P1152" i="34"/>
  <c r="X1152" i="34"/>
  <c r="Q1152" i="34"/>
  <c r="R1152" i="34"/>
  <c r="V1152" i="34"/>
  <c r="AA1130" i="34"/>
  <c r="P1130" i="34"/>
  <c r="X1130" i="34"/>
  <c r="Q1130" i="34"/>
  <c r="R1130" i="34"/>
  <c r="V1130" i="34"/>
  <c r="Q1101" i="34"/>
  <c r="R1101" i="34"/>
  <c r="V1101" i="34"/>
  <c r="AA1101" i="34"/>
  <c r="P1101" i="34"/>
  <c r="X1101" i="34"/>
  <c r="Q1097" i="34"/>
  <c r="R1097" i="34"/>
  <c r="V1097" i="34"/>
  <c r="AA1097" i="34"/>
  <c r="P1097" i="34"/>
  <c r="X1097" i="34"/>
  <c r="Q1093" i="34"/>
  <c r="R1093" i="34"/>
  <c r="V1093" i="34"/>
  <c r="AA1093" i="34"/>
  <c r="P1093" i="34"/>
  <c r="X1093" i="34"/>
  <c r="R1076" i="34"/>
  <c r="V1076" i="34"/>
  <c r="P1076" i="34"/>
  <c r="X1076" i="34"/>
  <c r="AA1076" i="34"/>
  <c r="Q1076" i="34"/>
  <c r="R1072" i="34"/>
  <c r="V1072" i="34"/>
  <c r="P1072" i="34"/>
  <c r="X1072" i="34"/>
  <c r="AA1072" i="34"/>
  <c r="Q1072" i="34"/>
  <c r="P1061" i="34"/>
  <c r="X1061" i="34"/>
  <c r="Q1061" i="34"/>
  <c r="R1061" i="34"/>
  <c r="V1061" i="34"/>
  <c r="AA1061" i="34"/>
  <c r="P1057" i="34"/>
  <c r="X1057" i="34"/>
  <c r="Q1057" i="34"/>
  <c r="R1057" i="34"/>
  <c r="V1057" i="34"/>
  <c r="AA1057" i="34"/>
  <c r="P1053" i="34"/>
  <c r="X1053" i="34"/>
  <c r="Q1053" i="34"/>
  <c r="R1053" i="34"/>
  <c r="V1053" i="34"/>
  <c r="AA1053" i="34"/>
  <c r="AA300" i="34"/>
  <c r="P300" i="34"/>
  <c r="X300" i="34"/>
  <c r="Q300" i="34"/>
  <c r="R300" i="34"/>
  <c r="V300" i="34"/>
  <c r="AA312" i="34"/>
  <c r="P312" i="34"/>
  <c r="X312" i="34"/>
  <c r="Q312" i="34"/>
  <c r="R312" i="34"/>
  <c r="V312" i="34"/>
  <c r="AA316" i="34"/>
  <c r="P316" i="34"/>
  <c r="X316" i="34"/>
  <c r="Q316" i="34"/>
  <c r="R316" i="34"/>
  <c r="V316" i="34"/>
  <c r="AA320" i="34"/>
  <c r="P320" i="34"/>
  <c r="X320" i="34"/>
  <c r="Q320" i="34"/>
  <c r="R320" i="34"/>
  <c r="V320" i="34"/>
  <c r="AA324" i="34"/>
  <c r="P324" i="34"/>
  <c r="X324" i="34"/>
  <c r="Q324" i="34"/>
  <c r="R324" i="34"/>
  <c r="V324" i="34"/>
  <c r="AA328" i="34"/>
  <c r="P328" i="34"/>
  <c r="X328" i="34"/>
  <c r="Q328" i="34"/>
  <c r="R328" i="34"/>
  <c r="V328" i="34"/>
  <c r="AA332" i="34"/>
  <c r="P332" i="34"/>
  <c r="X332" i="34"/>
  <c r="Q332" i="34"/>
  <c r="R332" i="34"/>
  <c r="V332" i="34"/>
  <c r="AA336" i="34"/>
  <c r="P336" i="34"/>
  <c r="X336" i="34"/>
  <c r="Q336" i="34"/>
  <c r="R336" i="34"/>
  <c r="V336" i="34"/>
  <c r="AA340" i="34"/>
  <c r="P340" i="34"/>
  <c r="X340" i="34"/>
  <c r="Q340" i="34"/>
  <c r="R340" i="34"/>
  <c r="V340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Q449" i="34"/>
  <c r="R449" i="34"/>
  <c r="V449" i="34"/>
  <c r="AA453" i="34"/>
  <c r="P453" i="34"/>
  <c r="X453" i="34"/>
  <c r="Q453" i="34"/>
  <c r="R453" i="34"/>
  <c r="V453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AA465" i="34"/>
  <c r="P465" i="34"/>
  <c r="X465" i="34"/>
  <c r="Q465" i="34"/>
  <c r="R465" i="34"/>
  <c r="V465" i="34"/>
  <c r="AA469" i="34"/>
  <c r="P469" i="34"/>
  <c r="X469" i="34"/>
  <c r="Q469" i="34"/>
  <c r="R469" i="34"/>
  <c r="V469" i="34"/>
  <c r="AA473" i="34"/>
  <c r="P473" i="34"/>
  <c r="X473" i="34"/>
  <c r="Q473" i="34"/>
  <c r="R473" i="34"/>
  <c r="V473" i="34"/>
  <c r="AA477" i="34"/>
  <c r="P477" i="34"/>
  <c r="X477" i="34"/>
  <c r="Q477" i="34"/>
  <c r="R477" i="34"/>
  <c r="V477" i="34"/>
  <c r="Q544" i="34"/>
  <c r="R544" i="34"/>
  <c r="V544" i="34"/>
  <c r="AA544" i="34"/>
  <c r="X544" i="34"/>
  <c r="P544" i="34"/>
  <c r="Q864" i="34"/>
  <c r="R864" i="34"/>
  <c r="V864" i="34"/>
  <c r="AA864" i="34"/>
  <c r="P864" i="34"/>
  <c r="X864" i="34"/>
  <c r="Q868" i="34"/>
  <c r="R868" i="34"/>
  <c r="V868" i="34"/>
  <c r="AA868" i="34"/>
  <c r="P868" i="34"/>
  <c r="X868" i="34"/>
  <c r="Q872" i="34"/>
  <c r="R872" i="34"/>
  <c r="V872" i="34"/>
  <c r="AA872" i="34"/>
  <c r="P872" i="34"/>
  <c r="X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P888" i="34"/>
  <c r="X888" i="34"/>
  <c r="AA888" i="34"/>
  <c r="R892" i="34"/>
  <c r="V892" i="34"/>
  <c r="P892" i="34"/>
  <c r="X892" i="34"/>
  <c r="AA892" i="34"/>
  <c r="Q892" i="34"/>
  <c r="R896" i="34"/>
  <c r="V896" i="34"/>
  <c r="P896" i="34"/>
  <c r="X896" i="34"/>
  <c r="AA896" i="34"/>
  <c r="Q896" i="34"/>
  <c r="R900" i="34"/>
  <c r="V900" i="34"/>
  <c r="P900" i="34"/>
  <c r="X900" i="34"/>
  <c r="AA900" i="34"/>
  <c r="Q900" i="34"/>
  <c r="R904" i="34"/>
  <c r="V904" i="34"/>
  <c r="P904" i="34"/>
  <c r="X904" i="34"/>
  <c r="AA904" i="34"/>
  <c r="Q904" i="34"/>
  <c r="R908" i="34"/>
  <c r="V908" i="34"/>
  <c r="P908" i="34"/>
  <c r="X908" i="34"/>
  <c r="AA908" i="34"/>
  <c r="Q908" i="34"/>
  <c r="R912" i="34"/>
  <c r="V912" i="34"/>
  <c r="P912" i="34"/>
  <c r="X912" i="34"/>
  <c r="AA912" i="34"/>
  <c r="Q912" i="34"/>
  <c r="R926" i="34"/>
  <c r="V926" i="34"/>
  <c r="AA926" i="34"/>
  <c r="P926" i="34"/>
  <c r="X926" i="34"/>
  <c r="Q926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R938" i="34"/>
  <c r="V938" i="34"/>
  <c r="AA938" i="34"/>
  <c r="P938" i="34"/>
  <c r="X938" i="34"/>
  <c r="Q938" i="34"/>
  <c r="R942" i="34"/>
  <c r="V942" i="34"/>
  <c r="AA942" i="34"/>
  <c r="P942" i="34"/>
  <c r="X942" i="34"/>
  <c r="Q942" i="34"/>
  <c r="R946" i="34"/>
  <c r="V946" i="34"/>
  <c r="AA946" i="34"/>
  <c r="P946" i="34"/>
  <c r="X946" i="34"/>
  <c r="Q946" i="34"/>
  <c r="R950" i="34"/>
  <c r="V950" i="34"/>
  <c r="AA950" i="34"/>
  <c r="P950" i="34"/>
  <c r="X950" i="34"/>
  <c r="Q950" i="34"/>
  <c r="P3455" i="34"/>
  <c r="X3455" i="34"/>
  <c r="Q3455" i="34"/>
  <c r="R3455" i="34"/>
  <c r="V3455" i="34"/>
  <c r="AA3455" i="34"/>
  <c r="Q1781" i="34"/>
  <c r="U1781" i="34"/>
  <c r="R1781" i="34"/>
  <c r="V1781" i="34"/>
  <c r="S1781" i="34"/>
  <c r="AA1781" i="34"/>
  <c r="P1781" i="34"/>
  <c r="T1781" i="34"/>
  <c r="X1781" i="34"/>
  <c r="R2476" i="34"/>
  <c r="V2476" i="34"/>
  <c r="AA2476" i="34"/>
  <c r="P2476" i="34"/>
  <c r="X2476" i="34"/>
  <c r="Q2476" i="34"/>
  <c r="P2531" i="34"/>
  <c r="X2531" i="34"/>
  <c r="Q2531" i="34"/>
  <c r="R2531" i="34"/>
  <c r="V2531" i="34"/>
  <c r="AA2531" i="34"/>
  <c r="R3438" i="34"/>
  <c r="V3438" i="34"/>
  <c r="P3438" i="34"/>
  <c r="Q3438" i="34"/>
  <c r="AA3438" i="34"/>
  <c r="X3438" i="34"/>
  <c r="R3442" i="34"/>
  <c r="V3442" i="34"/>
  <c r="P3442" i="34"/>
  <c r="Q3442" i="34"/>
  <c r="AA3442" i="34"/>
  <c r="X3442" i="34"/>
  <c r="R3446" i="34"/>
  <c r="V3446" i="34"/>
  <c r="AA3446" i="34"/>
  <c r="P3446" i="34"/>
  <c r="X3446" i="34"/>
  <c r="Q3446" i="34"/>
  <c r="R3450" i="34"/>
  <c r="V3450" i="34"/>
  <c r="AA3450" i="34"/>
  <c r="P3450" i="34"/>
  <c r="X3450" i="34"/>
  <c r="Q3450" i="34"/>
  <c r="P2491" i="34"/>
  <c r="X2491" i="34"/>
  <c r="Q2491" i="34"/>
  <c r="R2491" i="34"/>
  <c r="V2491" i="34"/>
  <c r="AA2491" i="34"/>
  <c r="P2495" i="34"/>
  <c r="X2495" i="34"/>
  <c r="Q2495" i="34"/>
  <c r="R2495" i="34"/>
  <c r="V2495" i="34"/>
  <c r="AA2495" i="34"/>
  <c r="R2426" i="34"/>
  <c r="V2426" i="34"/>
  <c r="P2426" i="34"/>
  <c r="X2426" i="34"/>
  <c r="AA2426" i="34"/>
  <c r="Q2426" i="34"/>
  <c r="R2430" i="34"/>
  <c r="V2430" i="34"/>
  <c r="P2430" i="34"/>
  <c r="X2430" i="34"/>
  <c r="AA2430" i="34"/>
  <c r="Q2430" i="34"/>
  <c r="R2434" i="34"/>
  <c r="V2434" i="34"/>
  <c r="P2434" i="34"/>
  <c r="X2434" i="34"/>
  <c r="AA2434" i="34"/>
  <c r="Q2434" i="34"/>
  <c r="P2438" i="34"/>
  <c r="X2438" i="34"/>
  <c r="R2438" i="34"/>
  <c r="V2438" i="34"/>
  <c r="AA2438" i="34"/>
  <c r="Q2438" i="34"/>
  <c r="Q2202" i="34"/>
  <c r="R2202" i="34"/>
  <c r="V2202" i="34"/>
  <c r="AA2202" i="34"/>
  <c r="P2202" i="34"/>
  <c r="X2202" i="34"/>
  <c r="AA2351" i="34"/>
  <c r="P2351" i="34"/>
  <c r="X2351" i="34"/>
  <c r="Q2351" i="34"/>
  <c r="R2351" i="34"/>
  <c r="V2351" i="34"/>
  <c r="AA2359" i="34"/>
  <c r="P2359" i="34"/>
  <c r="X2359" i="34"/>
  <c r="Q2359" i="34"/>
  <c r="R2359" i="34"/>
  <c r="V2359" i="34"/>
  <c r="AA2355" i="34"/>
  <c r="P2355" i="34"/>
  <c r="X2355" i="34"/>
  <c r="Q2355" i="34"/>
  <c r="R2355" i="34"/>
  <c r="V2355" i="34"/>
  <c r="Q2332" i="34"/>
  <c r="R2332" i="34"/>
  <c r="V2332" i="34"/>
  <c r="AA2332" i="34"/>
  <c r="P2332" i="34"/>
  <c r="X2332" i="34"/>
  <c r="Q2002" i="34"/>
  <c r="U2002" i="34"/>
  <c r="R2002" i="34"/>
  <c r="V2002" i="34"/>
  <c r="S2002" i="34"/>
  <c r="AA2002" i="34"/>
  <c r="P2002" i="34"/>
  <c r="T2002" i="34"/>
  <c r="X2002" i="34"/>
  <c r="P2443" i="34"/>
  <c r="X2443" i="34"/>
  <c r="Q2443" i="34"/>
  <c r="R2443" i="34"/>
  <c r="V2443" i="34"/>
  <c r="AA2443" i="34"/>
  <c r="Q1737" i="34"/>
  <c r="U1737" i="34"/>
  <c r="R1737" i="34"/>
  <c r="V1737" i="34"/>
  <c r="S1737" i="34"/>
  <c r="AA1737" i="34"/>
  <c r="P1737" i="34"/>
  <c r="T1737" i="34"/>
  <c r="X1737" i="34"/>
  <c r="Q1741" i="34"/>
  <c r="U1741" i="34"/>
  <c r="R1741" i="34"/>
  <c r="V1741" i="34"/>
  <c r="S1741" i="34"/>
  <c r="AA1741" i="34"/>
  <c r="P1741" i="34"/>
  <c r="T1741" i="34"/>
  <c r="X1741" i="34"/>
  <c r="R1044" i="34"/>
  <c r="V1044" i="34"/>
  <c r="AA1044" i="34"/>
  <c r="P1044" i="34"/>
  <c r="X1044" i="34"/>
  <c r="Q1044" i="34"/>
  <c r="Q1111" i="34"/>
  <c r="R1111" i="34"/>
  <c r="V1111" i="34"/>
  <c r="AA1111" i="34"/>
  <c r="P1111" i="34"/>
  <c r="X1111" i="34"/>
  <c r="Q2250" i="34"/>
  <c r="R2250" i="34"/>
  <c r="V2250" i="34"/>
  <c r="AA2250" i="34"/>
  <c r="P2250" i="34"/>
  <c r="X2250" i="34"/>
  <c r="Q2254" i="34"/>
  <c r="R2254" i="34"/>
  <c r="V2254" i="34"/>
  <c r="AA2254" i="34"/>
  <c r="P2254" i="34"/>
  <c r="X2254" i="34"/>
  <c r="Q2200" i="34"/>
  <c r="R2200" i="34"/>
  <c r="V2200" i="34"/>
  <c r="AA2200" i="34"/>
  <c r="P2200" i="34"/>
  <c r="X2200" i="34"/>
  <c r="Q1655" i="34"/>
  <c r="R1655" i="34"/>
  <c r="V1655" i="34"/>
  <c r="AA1655" i="34"/>
  <c r="P1655" i="34"/>
  <c r="X1655" i="34"/>
  <c r="Q1681" i="34"/>
  <c r="R1681" i="34"/>
  <c r="V1681" i="34"/>
  <c r="AA1681" i="34"/>
  <c r="P1681" i="34"/>
  <c r="X1681" i="34"/>
  <c r="Q1685" i="34"/>
  <c r="R1685" i="34"/>
  <c r="V1685" i="34"/>
  <c r="AA1685" i="34"/>
  <c r="P1685" i="34"/>
  <c r="X1685" i="34"/>
  <c r="AA1706" i="34"/>
  <c r="P1706" i="34"/>
  <c r="X1706" i="34"/>
  <c r="Q1706" i="34"/>
  <c r="R1706" i="34"/>
  <c r="V1706" i="34"/>
  <c r="AA1710" i="34"/>
  <c r="P1710" i="34"/>
  <c r="X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X1733" i="34"/>
  <c r="P1492" i="34"/>
  <c r="X1492" i="34"/>
  <c r="Q1492" i="34"/>
  <c r="R1492" i="34"/>
  <c r="V1492" i="34"/>
  <c r="AA1492" i="34"/>
  <c r="P1496" i="34"/>
  <c r="X1496" i="34"/>
  <c r="Q1496" i="34"/>
  <c r="R1496" i="34"/>
  <c r="V1496" i="34"/>
  <c r="AA1496" i="34"/>
  <c r="R1523" i="34"/>
  <c r="V1523" i="34"/>
  <c r="AA1523" i="34"/>
  <c r="P1523" i="34"/>
  <c r="X1523" i="34"/>
  <c r="Q1523" i="34"/>
  <c r="R1527" i="34"/>
  <c r="V1527" i="34"/>
  <c r="AA1527" i="34"/>
  <c r="P1527" i="34"/>
  <c r="X1527" i="34"/>
  <c r="Q1527" i="34"/>
  <c r="Q1595" i="34"/>
  <c r="R1595" i="34"/>
  <c r="V1595" i="34"/>
  <c r="AA1595" i="34"/>
  <c r="P1595" i="34"/>
  <c r="X1595" i="34"/>
  <c r="Q1599" i="34"/>
  <c r="R1599" i="34"/>
  <c r="V1599" i="34"/>
  <c r="AA1599" i="34"/>
  <c r="P1599" i="34"/>
  <c r="X1599" i="34"/>
  <c r="Q1651" i="34"/>
  <c r="R1651" i="34"/>
  <c r="V1651" i="34"/>
  <c r="AA1651" i="34"/>
  <c r="P1651" i="34"/>
  <c r="X1651" i="34"/>
  <c r="P1408" i="34"/>
  <c r="X1408" i="34"/>
  <c r="R1408" i="34"/>
  <c r="V1408" i="34"/>
  <c r="AA1408" i="34"/>
  <c r="Q1408" i="34"/>
  <c r="P1412" i="34"/>
  <c r="X1412" i="34"/>
  <c r="R1412" i="34"/>
  <c r="V1412" i="34"/>
  <c r="AA1412" i="34"/>
  <c r="Q1412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Q1227" i="34"/>
  <c r="R1227" i="34"/>
  <c r="V1227" i="34"/>
  <c r="AA1227" i="34"/>
  <c r="P1227" i="34"/>
  <c r="X1227" i="34"/>
  <c r="Q1261" i="34"/>
  <c r="R1261" i="34"/>
  <c r="V1261" i="34"/>
  <c r="AA1261" i="34"/>
  <c r="P1261" i="34"/>
  <c r="X1261" i="34"/>
  <c r="Q1265" i="34"/>
  <c r="R1265" i="34"/>
  <c r="V1265" i="34"/>
  <c r="AA1265" i="34"/>
  <c r="P1265" i="34"/>
  <c r="X1265" i="34"/>
  <c r="Q1289" i="34"/>
  <c r="R1289" i="34"/>
  <c r="V1289" i="34"/>
  <c r="AA1289" i="34"/>
  <c r="P1289" i="34"/>
  <c r="X1289" i="34"/>
  <c r="Q1293" i="34"/>
  <c r="R1293" i="34"/>
  <c r="V1293" i="34"/>
  <c r="AA1293" i="34"/>
  <c r="P1293" i="34"/>
  <c r="X1293" i="34"/>
  <c r="AA1312" i="34"/>
  <c r="P1312" i="34"/>
  <c r="X1312" i="34"/>
  <c r="Q1312" i="34"/>
  <c r="R1312" i="34"/>
  <c r="V1312" i="34"/>
  <c r="AA1326" i="34"/>
  <c r="P1326" i="34"/>
  <c r="X1326" i="34"/>
  <c r="Q1326" i="34"/>
  <c r="R1326" i="34"/>
  <c r="V1326" i="34"/>
  <c r="AA1136" i="34"/>
  <c r="P1136" i="34"/>
  <c r="X1136" i="34"/>
  <c r="Q1136" i="34"/>
  <c r="R1136" i="34"/>
  <c r="V1136" i="34"/>
  <c r="AA1140" i="34"/>
  <c r="P1140" i="34"/>
  <c r="X1140" i="34"/>
  <c r="Q1140" i="34"/>
  <c r="R1140" i="34"/>
  <c r="V1140" i="34"/>
  <c r="Q1179" i="34"/>
  <c r="R1179" i="34"/>
  <c r="V1179" i="34"/>
  <c r="AA1179" i="34"/>
  <c r="P1179" i="34"/>
  <c r="X1179" i="34"/>
  <c r="Q1183" i="34"/>
  <c r="R1183" i="34"/>
  <c r="V1183" i="34"/>
  <c r="AA1183" i="34"/>
  <c r="P1183" i="34"/>
  <c r="X1183" i="34"/>
  <c r="Q1217" i="34"/>
  <c r="R1217" i="34"/>
  <c r="V1217" i="34"/>
  <c r="AA1217" i="34"/>
  <c r="P1217" i="34"/>
  <c r="X1217" i="34"/>
  <c r="Q1221" i="34"/>
  <c r="R1221" i="34"/>
  <c r="V1221" i="34"/>
  <c r="AA1221" i="34"/>
  <c r="P1221" i="34"/>
  <c r="X1221" i="34"/>
  <c r="Q1225" i="34"/>
  <c r="R1225" i="34"/>
  <c r="V1225" i="34"/>
  <c r="AA1225" i="34"/>
  <c r="P1225" i="34"/>
  <c r="X1225" i="34"/>
  <c r="Q1103" i="34"/>
  <c r="R1103" i="34"/>
  <c r="V1103" i="34"/>
  <c r="AA1103" i="34"/>
  <c r="P1103" i="34"/>
  <c r="X1103" i="34"/>
  <c r="Q1107" i="34"/>
  <c r="R1107" i="34"/>
  <c r="V1107" i="34"/>
  <c r="AA1107" i="34"/>
  <c r="P1107" i="34"/>
  <c r="X1107" i="34"/>
  <c r="P1049" i="34"/>
  <c r="X1049" i="34"/>
  <c r="Q1049" i="34"/>
  <c r="R1049" i="34"/>
  <c r="V1049" i="34"/>
  <c r="AA1049" i="34"/>
  <c r="AA1634" i="34"/>
  <c r="P1634" i="34"/>
  <c r="X1634" i="34"/>
  <c r="Q1634" i="34"/>
  <c r="R1634" i="34"/>
  <c r="V1634" i="34"/>
  <c r="AA1630" i="34"/>
  <c r="P1630" i="34"/>
  <c r="X1630" i="34"/>
  <c r="Q1630" i="34"/>
  <c r="R1630" i="34"/>
  <c r="V1630" i="34"/>
  <c r="Q1619" i="34"/>
  <c r="R1619" i="34"/>
  <c r="V1619" i="34"/>
  <c r="AA1619" i="34"/>
  <c r="P1619" i="34"/>
  <c r="X1619" i="34"/>
  <c r="Q1615" i="34"/>
  <c r="R1615" i="34"/>
  <c r="V1615" i="34"/>
  <c r="AA1615" i="34"/>
  <c r="P1615" i="34"/>
  <c r="X1615" i="34"/>
  <c r="AA1582" i="34"/>
  <c r="P1582" i="34"/>
  <c r="X1582" i="34"/>
  <c r="Q1582" i="34"/>
  <c r="R1582" i="34"/>
  <c r="V1582" i="34"/>
  <c r="P1578" i="34"/>
  <c r="X1578" i="34"/>
  <c r="R1578" i="34"/>
  <c r="V1578" i="34"/>
  <c r="AA1578" i="34"/>
  <c r="Q1578" i="34"/>
  <c r="R1557" i="34"/>
  <c r="V1557" i="34"/>
  <c r="AA1557" i="34"/>
  <c r="P1557" i="34"/>
  <c r="X1557" i="34"/>
  <c r="Q1557" i="34"/>
  <c r="R1553" i="34"/>
  <c r="V1553" i="34"/>
  <c r="AA1553" i="34"/>
  <c r="P1553" i="34"/>
  <c r="X1553" i="34"/>
  <c r="Q1553" i="34"/>
  <c r="R1549" i="34"/>
  <c r="V1549" i="34"/>
  <c r="AA1549" i="34"/>
  <c r="P1549" i="34"/>
  <c r="X1549" i="34"/>
  <c r="Q1549" i="34"/>
  <c r="P1544" i="34"/>
  <c r="X1544" i="34"/>
  <c r="Q1544" i="34"/>
  <c r="R1544" i="34"/>
  <c r="V1544" i="34"/>
  <c r="AA1544" i="34"/>
  <c r="P1540" i="34"/>
  <c r="X1540" i="34"/>
  <c r="Q1540" i="34"/>
  <c r="R1540" i="34"/>
  <c r="V1540" i="34"/>
  <c r="AA1540" i="34"/>
  <c r="P1458" i="34"/>
  <c r="X1458" i="34"/>
  <c r="Q1458" i="34"/>
  <c r="R1458" i="34"/>
  <c r="V1458" i="34"/>
  <c r="AA1458" i="34"/>
  <c r="P1454" i="34"/>
  <c r="X1454" i="34"/>
  <c r="Q1454" i="34"/>
  <c r="R1454" i="34"/>
  <c r="V1454" i="34"/>
  <c r="AA1454" i="34"/>
  <c r="R1389" i="34"/>
  <c r="V1389" i="34"/>
  <c r="P1389" i="34"/>
  <c r="X1389" i="34"/>
  <c r="AA1389" i="34"/>
  <c r="Q1389" i="34"/>
  <c r="Q1385" i="34"/>
  <c r="R1385" i="34"/>
  <c r="V1385" i="34"/>
  <c r="P1385" i="34"/>
  <c r="X1385" i="34"/>
  <c r="AA1385" i="34"/>
  <c r="Q1381" i="34"/>
  <c r="R1381" i="34"/>
  <c r="V1381" i="34"/>
  <c r="P1381" i="34"/>
  <c r="X1381" i="34"/>
  <c r="AA1381" i="34"/>
  <c r="Q1377" i="34"/>
  <c r="R1377" i="34"/>
  <c r="V1377" i="34"/>
  <c r="P1377" i="34"/>
  <c r="X1377" i="34"/>
  <c r="AA1377" i="34"/>
  <c r="Q1363" i="34"/>
  <c r="R1363" i="34"/>
  <c r="V1363" i="34"/>
  <c r="AA1363" i="34"/>
  <c r="P1363" i="34"/>
  <c r="X1363" i="34"/>
  <c r="Q1359" i="34"/>
  <c r="R1359" i="34"/>
  <c r="V1359" i="34"/>
  <c r="AA1359" i="34"/>
  <c r="P1359" i="34"/>
  <c r="X1359" i="34"/>
  <c r="Q1353" i="34"/>
  <c r="R1353" i="34"/>
  <c r="V1353" i="34"/>
  <c r="AA1353" i="34"/>
  <c r="P1353" i="34"/>
  <c r="X1353" i="34"/>
  <c r="Q1349" i="34"/>
  <c r="R1349" i="34"/>
  <c r="V1349" i="34"/>
  <c r="AA1349" i="34"/>
  <c r="P1349" i="34"/>
  <c r="X1349" i="34"/>
  <c r="AA1310" i="34"/>
  <c r="P1310" i="34"/>
  <c r="X1310" i="34"/>
  <c r="Q1310" i="34"/>
  <c r="R1310" i="34"/>
  <c r="V1310" i="34"/>
  <c r="Q1259" i="34"/>
  <c r="R1259" i="34"/>
  <c r="V1259" i="34"/>
  <c r="AA1259" i="34"/>
  <c r="P1259" i="34"/>
  <c r="X1259" i="34"/>
  <c r="Q1255" i="34"/>
  <c r="R1255" i="34"/>
  <c r="V1255" i="34"/>
  <c r="AA1255" i="34"/>
  <c r="P1255" i="34"/>
  <c r="X1255" i="34"/>
  <c r="AA1172" i="34"/>
  <c r="P1172" i="34"/>
  <c r="X1172" i="34"/>
  <c r="Q1172" i="34"/>
  <c r="R1172" i="34"/>
  <c r="V1172" i="34"/>
  <c r="AA1168" i="34"/>
  <c r="P1168" i="34"/>
  <c r="X1168" i="34"/>
  <c r="Q1168" i="34"/>
  <c r="R1168" i="34"/>
  <c r="V1168" i="34"/>
  <c r="Q1155" i="34"/>
  <c r="R1155" i="34"/>
  <c r="V1155" i="34"/>
  <c r="AA1155" i="34"/>
  <c r="P1155" i="34"/>
  <c r="X1155" i="34"/>
  <c r="Q1151" i="34"/>
  <c r="R1151" i="34"/>
  <c r="V1151" i="34"/>
  <c r="AA1151" i="34"/>
  <c r="P1151" i="34"/>
  <c r="X1151" i="34"/>
  <c r="Q1129" i="34"/>
  <c r="R1129" i="34"/>
  <c r="V1129" i="34"/>
  <c r="AA1129" i="34"/>
  <c r="P1129" i="34"/>
  <c r="X1129" i="34"/>
  <c r="AA1100" i="34"/>
  <c r="P1100" i="34"/>
  <c r="X1100" i="34"/>
  <c r="Q1100" i="34"/>
  <c r="R1100" i="34"/>
  <c r="V1100" i="34"/>
  <c r="AA1096" i="34"/>
  <c r="P1096" i="34"/>
  <c r="X1096" i="34"/>
  <c r="Q1096" i="34"/>
  <c r="R1096" i="34"/>
  <c r="V1096" i="34"/>
  <c r="AA1092" i="34"/>
  <c r="P1092" i="34"/>
  <c r="X1092" i="34"/>
  <c r="Q1092" i="34"/>
  <c r="R1092" i="34"/>
  <c r="V1092" i="34"/>
  <c r="P1075" i="34"/>
  <c r="X1075" i="34"/>
  <c r="R1075" i="34"/>
  <c r="V1075" i="34"/>
  <c r="AA1075" i="34"/>
  <c r="Q1075" i="34"/>
  <c r="P1071" i="34"/>
  <c r="X1071" i="34"/>
  <c r="R1071" i="34"/>
  <c r="V1071" i="34"/>
  <c r="AA1071" i="34"/>
  <c r="Q1071" i="34"/>
  <c r="R1060" i="34"/>
  <c r="V1060" i="34"/>
  <c r="AA1060" i="34"/>
  <c r="P1060" i="34"/>
  <c r="X1060" i="34"/>
  <c r="Q1060" i="34"/>
  <c r="R1056" i="34"/>
  <c r="V1056" i="34"/>
  <c r="AA1056" i="34"/>
  <c r="P1056" i="34"/>
  <c r="X1056" i="34"/>
  <c r="Q1056" i="34"/>
  <c r="R1052" i="34"/>
  <c r="V1052" i="34"/>
  <c r="AA1052" i="34"/>
  <c r="P1052" i="34"/>
  <c r="X1052" i="34"/>
  <c r="Q1052" i="34"/>
  <c r="Q301" i="34"/>
  <c r="R301" i="34"/>
  <c r="V301" i="34"/>
  <c r="AA301" i="34"/>
  <c r="P301" i="34"/>
  <c r="X301" i="34"/>
  <c r="Q313" i="34"/>
  <c r="R313" i="34"/>
  <c r="V313" i="34"/>
  <c r="AA313" i="34"/>
  <c r="P313" i="34"/>
  <c r="X313" i="34"/>
  <c r="Q317" i="34"/>
  <c r="R317" i="34"/>
  <c r="V317" i="34"/>
  <c r="AA317" i="34"/>
  <c r="P317" i="34"/>
  <c r="X317" i="34"/>
  <c r="Q321" i="34"/>
  <c r="R321" i="34"/>
  <c r="V321" i="34"/>
  <c r="AA321" i="34"/>
  <c r="P321" i="34"/>
  <c r="X321" i="34"/>
  <c r="Q325" i="34"/>
  <c r="R325" i="34"/>
  <c r="V325" i="34"/>
  <c r="AA325" i="34"/>
  <c r="P325" i="34"/>
  <c r="X325" i="34"/>
  <c r="Q329" i="34"/>
  <c r="R329" i="34"/>
  <c r="V329" i="34"/>
  <c r="AA329" i="34"/>
  <c r="P329" i="34"/>
  <c r="X329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AA346" i="34"/>
  <c r="P346" i="34"/>
  <c r="X346" i="34"/>
  <c r="Q346" i="34"/>
  <c r="R346" i="34"/>
  <c r="V346" i="34"/>
  <c r="Q438" i="34"/>
  <c r="R438" i="34"/>
  <c r="V438" i="34"/>
  <c r="AA438" i="34"/>
  <c r="X438" i="34"/>
  <c r="P438" i="34"/>
  <c r="Q442" i="34"/>
  <c r="R442" i="34"/>
  <c r="V442" i="34"/>
  <c r="AA442" i="34"/>
  <c r="X442" i="34"/>
  <c r="P442" i="34"/>
  <c r="Q446" i="34"/>
  <c r="R446" i="34"/>
  <c r="V446" i="34"/>
  <c r="AA446" i="34"/>
  <c r="X446" i="34"/>
  <c r="P446" i="34"/>
  <c r="Q450" i="34"/>
  <c r="R450" i="34"/>
  <c r="V450" i="34"/>
  <c r="AA450" i="34"/>
  <c r="X450" i="34"/>
  <c r="P450" i="34"/>
  <c r="Q454" i="34"/>
  <c r="R454" i="34"/>
  <c r="V454" i="34"/>
  <c r="AA454" i="34"/>
  <c r="X454" i="34"/>
  <c r="P454" i="34"/>
  <c r="Q458" i="34"/>
  <c r="R458" i="34"/>
  <c r="V458" i="34"/>
  <c r="AA458" i="34"/>
  <c r="X458" i="34"/>
  <c r="P458" i="34"/>
  <c r="Q462" i="34"/>
  <c r="R462" i="34"/>
  <c r="V462" i="34"/>
  <c r="AA462" i="34"/>
  <c r="X462" i="34"/>
  <c r="P462" i="34"/>
  <c r="Q466" i="34"/>
  <c r="R466" i="34"/>
  <c r="V466" i="34"/>
  <c r="AA466" i="34"/>
  <c r="X466" i="34"/>
  <c r="P466" i="34"/>
  <c r="Q470" i="34"/>
  <c r="R470" i="34"/>
  <c r="V470" i="34"/>
  <c r="AA470" i="34"/>
  <c r="X470" i="34"/>
  <c r="P470" i="34"/>
  <c r="Q474" i="34"/>
  <c r="R474" i="34"/>
  <c r="V474" i="34"/>
  <c r="AA474" i="34"/>
  <c r="X474" i="34"/>
  <c r="P474" i="34"/>
  <c r="Q478" i="34"/>
  <c r="R478" i="34"/>
  <c r="V478" i="34"/>
  <c r="AA478" i="34"/>
  <c r="X478" i="34"/>
  <c r="P478" i="34"/>
  <c r="AA545" i="34"/>
  <c r="P545" i="34"/>
  <c r="X545" i="34"/>
  <c r="Q545" i="34"/>
  <c r="R545" i="34"/>
  <c r="V545" i="34"/>
  <c r="AA865" i="34"/>
  <c r="P865" i="34"/>
  <c r="X865" i="34"/>
  <c r="Q865" i="34"/>
  <c r="R865" i="34"/>
  <c r="V865" i="34"/>
  <c r="AA869" i="34"/>
  <c r="P869" i="34"/>
  <c r="X869" i="34"/>
  <c r="Q869" i="34"/>
  <c r="R869" i="34"/>
  <c r="V869" i="34"/>
  <c r="AA873" i="34"/>
  <c r="P873" i="34"/>
  <c r="X873" i="34"/>
  <c r="Q873" i="34"/>
  <c r="R873" i="34"/>
  <c r="V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R889" i="34"/>
  <c r="V889" i="34"/>
  <c r="Q889" i="34"/>
  <c r="P893" i="34"/>
  <c r="X893" i="34"/>
  <c r="R893" i="34"/>
  <c r="V893" i="34"/>
  <c r="AA893" i="34"/>
  <c r="Q893" i="34"/>
  <c r="P897" i="34"/>
  <c r="X897" i="34"/>
  <c r="R897" i="34"/>
  <c r="V897" i="34"/>
  <c r="AA897" i="34"/>
  <c r="Q897" i="34"/>
  <c r="P901" i="34"/>
  <c r="X901" i="34"/>
  <c r="R901" i="34"/>
  <c r="V901" i="34"/>
  <c r="AA901" i="34"/>
  <c r="Q901" i="34"/>
  <c r="P905" i="34"/>
  <c r="X905" i="34"/>
  <c r="R905" i="34"/>
  <c r="V905" i="34"/>
  <c r="AA905" i="34"/>
  <c r="Q905" i="34"/>
  <c r="P909" i="34"/>
  <c r="X909" i="34"/>
  <c r="R909" i="34"/>
  <c r="V909" i="34"/>
  <c r="AA909" i="34"/>
  <c r="Q909" i="34"/>
  <c r="P913" i="34"/>
  <c r="X913" i="34"/>
  <c r="R913" i="34"/>
  <c r="V913" i="34"/>
  <c r="AA913" i="34"/>
  <c r="Q913" i="34"/>
  <c r="P927" i="34"/>
  <c r="X927" i="34"/>
  <c r="Q927" i="34"/>
  <c r="R927" i="34"/>
  <c r="V927" i="34"/>
  <c r="AA927" i="34"/>
  <c r="P931" i="34"/>
  <c r="X931" i="34"/>
  <c r="Q931" i="34"/>
  <c r="R931" i="34"/>
  <c r="V931" i="34"/>
  <c r="AA931" i="34"/>
  <c r="P935" i="34"/>
  <c r="X935" i="34"/>
  <c r="Q935" i="34"/>
  <c r="R935" i="34"/>
  <c r="V935" i="34"/>
  <c r="AA935" i="34"/>
  <c r="P939" i="34"/>
  <c r="X939" i="34"/>
  <c r="Q939" i="34"/>
  <c r="R939" i="34"/>
  <c r="V939" i="34"/>
  <c r="AA939" i="34"/>
  <c r="P943" i="34"/>
  <c r="X943" i="34"/>
  <c r="Q943" i="34"/>
  <c r="R943" i="34"/>
  <c r="V943" i="34"/>
  <c r="AA943" i="34"/>
  <c r="P947" i="34"/>
  <c r="X947" i="34"/>
  <c r="Q947" i="34"/>
  <c r="R947" i="34"/>
  <c r="V947" i="34"/>
  <c r="AA947" i="34"/>
  <c r="P1039" i="34"/>
  <c r="X1039" i="34"/>
  <c r="Q1039" i="34"/>
  <c r="R1039" i="34"/>
  <c r="V1039" i="34"/>
  <c r="AA1039" i="34"/>
  <c r="R3456" i="34"/>
  <c r="V3456" i="34"/>
  <c r="AA3456" i="34"/>
  <c r="P3456" i="34"/>
  <c r="X3456" i="34"/>
  <c r="Q3456" i="34"/>
  <c r="S1766" i="34"/>
  <c r="AA1766" i="34"/>
  <c r="P1766" i="34"/>
  <c r="T1766" i="34"/>
  <c r="X1766" i="34"/>
  <c r="Q1766" i="34"/>
  <c r="U1766" i="34"/>
  <c r="R1766" i="34"/>
  <c r="V1766" i="34"/>
  <c r="P2477" i="34"/>
  <c r="X2477" i="34"/>
  <c r="Q2477" i="34"/>
  <c r="R2477" i="34"/>
  <c r="V2477" i="34"/>
  <c r="AA2477" i="34"/>
  <c r="R2532" i="34"/>
  <c r="V2532" i="34"/>
  <c r="AA2532" i="34"/>
  <c r="P2532" i="34"/>
  <c r="X2532" i="34"/>
  <c r="Q2532" i="34"/>
  <c r="P3439" i="34"/>
  <c r="X3439" i="34"/>
  <c r="Q3439" i="34"/>
  <c r="R3439" i="34"/>
  <c r="V3439" i="34"/>
  <c r="AA3439" i="34"/>
  <c r="P3443" i="34"/>
  <c r="X3443" i="34"/>
  <c r="Q3443" i="34"/>
  <c r="R3443" i="34"/>
  <c r="V3443" i="34"/>
  <c r="AA3443" i="34"/>
  <c r="P3447" i="34"/>
  <c r="X3447" i="34"/>
  <c r="Q3447" i="34"/>
  <c r="R3447" i="34"/>
  <c r="V3447" i="34"/>
  <c r="AA3447" i="34"/>
  <c r="P3451" i="34"/>
  <c r="X3451" i="34"/>
  <c r="Q3451" i="34"/>
  <c r="R3451" i="34"/>
  <c r="V3451" i="34"/>
  <c r="AA3451" i="34"/>
  <c r="R2492" i="34"/>
  <c r="V2492" i="34"/>
  <c r="AA2492" i="34"/>
  <c r="P2492" i="34"/>
  <c r="X2492" i="34"/>
  <c r="Q2492" i="34"/>
  <c r="P2423" i="34"/>
  <c r="X2423" i="34"/>
  <c r="R2423" i="34"/>
  <c r="V2423" i="34"/>
  <c r="AA2423" i="34"/>
  <c r="Q2423" i="34"/>
  <c r="P2427" i="34"/>
  <c r="X2427" i="34"/>
  <c r="R2427" i="34"/>
  <c r="V2427" i="34"/>
  <c r="AA2427" i="34"/>
  <c r="Q2427" i="34"/>
  <c r="P2431" i="34"/>
  <c r="X2431" i="34"/>
  <c r="R2431" i="34"/>
  <c r="V2431" i="34"/>
  <c r="AA2431" i="34"/>
  <c r="Q2431" i="34"/>
  <c r="P2435" i="34"/>
  <c r="X2435" i="34"/>
  <c r="R2435" i="34"/>
  <c r="V2435" i="34"/>
  <c r="AA2435" i="34"/>
  <c r="Q2435" i="34"/>
  <c r="R2439" i="34"/>
  <c r="V2439" i="34"/>
  <c r="Q2439" i="34"/>
  <c r="AA2439" i="34"/>
  <c r="X2439" i="34"/>
  <c r="P2439" i="34"/>
  <c r="AA2203" i="34"/>
  <c r="P2203" i="34"/>
  <c r="X2203" i="34"/>
  <c r="Q2203" i="34"/>
  <c r="R2203" i="34"/>
  <c r="V2203" i="34"/>
  <c r="Q2352" i="34"/>
  <c r="R2352" i="34"/>
  <c r="V2352" i="34"/>
  <c r="AA2352" i="34"/>
  <c r="P2352" i="34"/>
  <c r="X2352" i="34"/>
  <c r="Q2316" i="34"/>
  <c r="R2316" i="34"/>
  <c r="V2316" i="34"/>
  <c r="AA2316" i="34"/>
  <c r="P2316" i="34"/>
  <c r="X2316" i="34"/>
  <c r="Q2356" i="34"/>
  <c r="R2356" i="34"/>
  <c r="V2356" i="34"/>
  <c r="AA2356" i="34"/>
  <c r="P2356" i="34"/>
  <c r="X2356" i="34"/>
  <c r="AA2333" i="34"/>
  <c r="P2333" i="34"/>
  <c r="X2333" i="34"/>
  <c r="Q2333" i="34"/>
  <c r="R2333" i="34"/>
  <c r="V2333" i="34"/>
  <c r="P2440" i="34"/>
  <c r="R2440" i="34"/>
  <c r="V2440" i="34"/>
  <c r="AA2440" i="34"/>
  <c r="X2440" i="34"/>
  <c r="Q2440" i="34"/>
  <c r="R2444" i="34"/>
  <c r="V2444" i="34"/>
  <c r="AA2444" i="34"/>
  <c r="P2444" i="34"/>
  <c r="X2444" i="34"/>
  <c r="Q2444" i="34"/>
  <c r="S1738" i="34"/>
  <c r="AA1738" i="34"/>
  <c r="P1738" i="34"/>
  <c r="T1738" i="34"/>
  <c r="X1738" i="34"/>
  <c r="Q1738" i="34"/>
  <c r="U1738" i="34"/>
  <c r="R1738" i="34"/>
  <c r="V1738" i="34"/>
  <c r="S1742" i="34"/>
  <c r="AA1742" i="34"/>
  <c r="P1742" i="34"/>
  <c r="T1742" i="34"/>
  <c r="X1742" i="34"/>
  <c r="Q1742" i="34"/>
  <c r="U1742" i="34"/>
  <c r="R1742" i="34"/>
  <c r="V1742" i="34"/>
  <c r="P1045" i="34"/>
  <c r="X1045" i="34"/>
  <c r="Q1045" i="34"/>
  <c r="R1045" i="34"/>
  <c r="V1045" i="34"/>
  <c r="AA1045" i="34"/>
  <c r="AA1112" i="34"/>
  <c r="P1112" i="34"/>
  <c r="X1112" i="34"/>
  <c r="Q1112" i="34"/>
  <c r="R1112" i="34"/>
  <c r="V1112" i="34"/>
  <c r="AA2251" i="34"/>
  <c r="P2251" i="34"/>
  <c r="X2251" i="34"/>
  <c r="Q2251" i="34"/>
  <c r="R2251" i="34"/>
  <c r="V2251" i="34"/>
  <c r="AA2255" i="34"/>
  <c r="P2255" i="34"/>
  <c r="X2255" i="34"/>
  <c r="Q2255" i="34"/>
  <c r="R2255" i="34"/>
  <c r="V2255" i="34"/>
  <c r="AA1652" i="34"/>
  <c r="P1652" i="34"/>
  <c r="X1652" i="34"/>
  <c r="Q1652" i="34"/>
  <c r="R1652" i="34"/>
  <c r="V1652" i="34"/>
  <c r="AA1656" i="34"/>
  <c r="P1656" i="34"/>
  <c r="X1656" i="34"/>
  <c r="Q1656" i="34"/>
  <c r="R1656" i="34"/>
  <c r="V1656" i="34"/>
  <c r="AA1682" i="34"/>
  <c r="P1682" i="34"/>
  <c r="X1682" i="34"/>
  <c r="Q1682" i="34"/>
  <c r="R1682" i="34"/>
  <c r="V1682" i="34"/>
  <c r="AA1686" i="34"/>
  <c r="P1686" i="34"/>
  <c r="X1686" i="34"/>
  <c r="Q1686" i="34"/>
  <c r="R1686" i="34"/>
  <c r="V1686" i="34"/>
  <c r="Q1707" i="34"/>
  <c r="R1707" i="34"/>
  <c r="V1707" i="34"/>
  <c r="AA1707" i="34"/>
  <c r="P1707" i="34"/>
  <c r="X1707" i="34"/>
  <c r="Q1711" i="34"/>
  <c r="R1711" i="34"/>
  <c r="V1711" i="34"/>
  <c r="AA1711" i="34"/>
  <c r="P1711" i="34"/>
  <c r="X1711" i="34"/>
  <c r="Q1735" i="34"/>
  <c r="U1735" i="34"/>
  <c r="R1735" i="34"/>
  <c r="V1735" i="34"/>
  <c r="S1735" i="34"/>
  <c r="AA1735" i="34"/>
  <c r="P1735" i="34"/>
  <c r="T1735" i="34"/>
  <c r="X1735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P1524" i="34"/>
  <c r="X1524" i="34"/>
  <c r="Q1524" i="34"/>
  <c r="R1524" i="34"/>
  <c r="V1524" i="34"/>
  <c r="AA1524" i="34"/>
  <c r="R1565" i="34"/>
  <c r="V1565" i="34"/>
  <c r="AA1565" i="34"/>
  <c r="P1565" i="34"/>
  <c r="X1565" i="34"/>
  <c r="Q1565" i="34"/>
  <c r="AA1596" i="34"/>
  <c r="P1596" i="34"/>
  <c r="X1596" i="34"/>
  <c r="Q1596" i="34"/>
  <c r="R1596" i="34"/>
  <c r="V1596" i="34"/>
  <c r="AA1600" i="34"/>
  <c r="P1600" i="34"/>
  <c r="X1600" i="34"/>
  <c r="Q1600" i="34"/>
  <c r="R1600" i="34"/>
  <c r="V1600" i="34"/>
  <c r="AA1334" i="34"/>
  <c r="P1334" i="34"/>
  <c r="X1334" i="34"/>
  <c r="Q1334" i="34"/>
  <c r="R1334" i="34"/>
  <c r="V1334" i="34"/>
  <c r="R1409" i="34"/>
  <c r="V1409" i="34"/>
  <c r="P1409" i="34"/>
  <c r="X1409" i="34"/>
  <c r="AA1409" i="34"/>
  <c r="Q1409" i="34"/>
  <c r="R1413" i="34"/>
  <c r="V1413" i="34"/>
  <c r="P1413" i="34"/>
  <c r="X1413" i="34"/>
  <c r="AA1413" i="34"/>
  <c r="Q1413" i="34"/>
  <c r="R1435" i="34"/>
  <c r="V1435" i="34"/>
  <c r="AA1435" i="34"/>
  <c r="P1435" i="34"/>
  <c r="X1435" i="34"/>
  <c r="Q1435" i="34"/>
  <c r="R1439" i="34"/>
  <c r="V1439" i="34"/>
  <c r="AA1439" i="34"/>
  <c r="P1439" i="34"/>
  <c r="X1439" i="34"/>
  <c r="Q143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A1228" i="34"/>
  <c r="P1228" i="34"/>
  <c r="X1228" i="34"/>
  <c r="Q1228" i="34"/>
  <c r="R1228" i="34"/>
  <c r="V1228" i="34"/>
  <c r="AA1262" i="34"/>
  <c r="P1262" i="34"/>
  <c r="X1262" i="34"/>
  <c r="Q1262" i="34"/>
  <c r="R1262" i="34"/>
  <c r="V1262" i="34"/>
  <c r="AA1266" i="34"/>
  <c r="P1266" i="34"/>
  <c r="X1266" i="34"/>
  <c r="Q1266" i="34"/>
  <c r="R1266" i="34"/>
  <c r="V1266" i="34"/>
  <c r="AA1290" i="34"/>
  <c r="P1290" i="34"/>
  <c r="X1290" i="34"/>
  <c r="Q1290" i="34"/>
  <c r="R1290" i="34"/>
  <c r="V1290" i="34"/>
  <c r="AA1294" i="34"/>
  <c r="P1294" i="34"/>
  <c r="X1294" i="34"/>
  <c r="Q1294" i="34"/>
  <c r="R1294" i="34"/>
  <c r="V1294" i="34"/>
  <c r="Q1313" i="34"/>
  <c r="R1313" i="34"/>
  <c r="V1313" i="34"/>
  <c r="AA1313" i="34"/>
  <c r="P1313" i="34"/>
  <c r="X1313" i="34"/>
  <c r="Q1327" i="34"/>
  <c r="R1327" i="34"/>
  <c r="V1327" i="34"/>
  <c r="AA1327" i="34"/>
  <c r="P1327" i="34"/>
  <c r="X1327" i="34"/>
  <c r="Q1137" i="34"/>
  <c r="R1137" i="34"/>
  <c r="V1137" i="34"/>
  <c r="AA1137" i="34"/>
  <c r="P1137" i="34"/>
  <c r="X1137" i="34"/>
  <c r="AA1176" i="34"/>
  <c r="P1176" i="34"/>
  <c r="X1176" i="34"/>
  <c r="Q1176" i="34"/>
  <c r="R1176" i="34"/>
  <c r="V1176" i="34"/>
  <c r="AA1180" i="34"/>
  <c r="P1180" i="34"/>
  <c r="X1180" i="34"/>
  <c r="Q1180" i="34"/>
  <c r="R1180" i="34"/>
  <c r="V1180" i="34"/>
  <c r="AA1214" i="34"/>
  <c r="P1214" i="34"/>
  <c r="X1214" i="34"/>
  <c r="Q1214" i="34"/>
  <c r="R1214" i="34"/>
  <c r="V1214" i="34"/>
  <c r="AA1218" i="34"/>
  <c r="P1218" i="34"/>
  <c r="X1218" i="34"/>
  <c r="Q1218" i="34"/>
  <c r="R1218" i="34"/>
  <c r="V1218" i="34"/>
  <c r="AA1222" i="34"/>
  <c r="P1222" i="34"/>
  <c r="X1222" i="34"/>
  <c r="Q1222" i="34"/>
  <c r="R1222" i="34"/>
  <c r="V1222" i="34"/>
  <c r="AA1226" i="34"/>
  <c r="P1226" i="34"/>
  <c r="X1226" i="34"/>
  <c r="Q1226" i="34"/>
  <c r="R1226" i="34"/>
  <c r="V1226" i="34"/>
  <c r="AA1104" i="34"/>
  <c r="P1104" i="34"/>
  <c r="X1104" i="34"/>
  <c r="Q1104" i="34"/>
  <c r="R1104" i="34"/>
  <c r="V1104" i="34"/>
  <c r="AA1108" i="34"/>
  <c r="P1108" i="34"/>
  <c r="X1108" i="34"/>
  <c r="Q1108" i="34"/>
  <c r="R1108" i="34"/>
  <c r="V1108" i="34"/>
  <c r="Q1679" i="34"/>
  <c r="R1679" i="34"/>
  <c r="V1679" i="34"/>
  <c r="AA1679" i="34"/>
  <c r="P1679" i="34"/>
  <c r="X1679" i="34"/>
  <c r="Q1633" i="34"/>
  <c r="R1633" i="34"/>
  <c r="V1633" i="34"/>
  <c r="AA1633" i="34"/>
  <c r="P1633" i="34"/>
  <c r="X1633" i="34"/>
  <c r="Q1629" i="34"/>
  <c r="R1629" i="34"/>
  <c r="V1629" i="34"/>
  <c r="AA1629" i="34"/>
  <c r="P1629" i="34"/>
  <c r="X1629" i="34"/>
  <c r="AA1618" i="34"/>
  <c r="P1618" i="34"/>
  <c r="X1618" i="34"/>
  <c r="Q1618" i="34"/>
  <c r="R1618" i="34"/>
  <c r="V1618" i="34"/>
  <c r="AA1614" i="34"/>
  <c r="P1614" i="34"/>
  <c r="X1614" i="34"/>
  <c r="Q1614" i="34"/>
  <c r="R1614" i="34"/>
  <c r="V1614" i="34"/>
  <c r="Q1581" i="34"/>
  <c r="R1581" i="34"/>
  <c r="V1581" i="34"/>
  <c r="AA1581" i="34"/>
  <c r="P1581" i="34"/>
  <c r="X1581" i="34"/>
  <c r="R1577" i="34"/>
  <c r="V1577" i="34"/>
  <c r="P1577" i="34"/>
  <c r="X1577" i="34"/>
  <c r="AA1577" i="34"/>
  <c r="Q1577" i="34"/>
  <c r="P1556" i="34"/>
  <c r="X1556" i="34"/>
  <c r="Q1556" i="34"/>
  <c r="R1556" i="34"/>
  <c r="V1556" i="34"/>
  <c r="AA1556" i="34"/>
  <c r="P1552" i="34"/>
  <c r="X1552" i="34"/>
  <c r="Q1552" i="34"/>
  <c r="R1552" i="34"/>
  <c r="V1552" i="34"/>
  <c r="AA1552" i="34"/>
  <c r="P1548" i="34"/>
  <c r="X1548" i="34"/>
  <c r="Q1548" i="34"/>
  <c r="R1548" i="34"/>
  <c r="V1548" i="34"/>
  <c r="AA1548" i="34"/>
  <c r="R1543" i="34"/>
  <c r="V1543" i="34"/>
  <c r="AA1543" i="34"/>
  <c r="P1543" i="34"/>
  <c r="X1543" i="34"/>
  <c r="Q1543" i="34"/>
  <c r="R1539" i="34"/>
  <c r="V1539" i="34"/>
  <c r="AA1539" i="34"/>
  <c r="P1539" i="34"/>
  <c r="X1539" i="34"/>
  <c r="Q1539" i="34"/>
  <c r="R1457" i="34"/>
  <c r="V1457" i="34"/>
  <c r="AA1457" i="34"/>
  <c r="P1457" i="34"/>
  <c r="X1457" i="34"/>
  <c r="Q1457" i="34"/>
  <c r="R1453" i="34"/>
  <c r="V1453" i="34"/>
  <c r="AA1453" i="34"/>
  <c r="P1453" i="34"/>
  <c r="X1453" i="34"/>
  <c r="Q1453" i="34"/>
  <c r="P1388" i="34"/>
  <c r="X1388" i="34"/>
  <c r="R1388" i="34"/>
  <c r="V1388" i="34"/>
  <c r="AA1388" i="34"/>
  <c r="Q1388" i="34"/>
  <c r="AA1384" i="34"/>
  <c r="P1384" i="34"/>
  <c r="X1384" i="34"/>
  <c r="R1384" i="34"/>
  <c r="V1384" i="34"/>
  <c r="Q1384" i="34"/>
  <c r="AA1380" i="34"/>
  <c r="P1380" i="34"/>
  <c r="X1380" i="34"/>
  <c r="R1380" i="34"/>
  <c r="V1380" i="34"/>
  <c r="Q1380" i="34"/>
  <c r="AA1376" i="34"/>
  <c r="P1376" i="34"/>
  <c r="X1376" i="34"/>
  <c r="R1376" i="34"/>
  <c r="V1376" i="34"/>
  <c r="Q1376" i="34"/>
  <c r="AA1362" i="34"/>
  <c r="P1362" i="34"/>
  <c r="X1362" i="34"/>
  <c r="Q1362" i="34"/>
  <c r="R1362" i="34"/>
  <c r="V1362" i="34"/>
  <c r="AA1358" i="34"/>
  <c r="P1358" i="34"/>
  <c r="X1358" i="34"/>
  <c r="Q1358" i="34"/>
  <c r="R1358" i="34"/>
  <c r="V1358" i="34"/>
  <c r="AA1352" i="34"/>
  <c r="P1352" i="34"/>
  <c r="X1352" i="34"/>
  <c r="Q1352" i="34"/>
  <c r="R1352" i="34"/>
  <c r="V1352" i="34"/>
  <c r="AA1348" i="34"/>
  <c r="P1348" i="34"/>
  <c r="X1348" i="34"/>
  <c r="Q1348" i="34"/>
  <c r="R1348" i="34"/>
  <c r="V1348" i="34"/>
  <c r="Q1287" i="34"/>
  <c r="R1287" i="34"/>
  <c r="V1287" i="34"/>
  <c r="AA1287" i="34"/>
  <c r="P1287" i="34"/>
  <c r="X1287" i="34"/>
  <c r="AA1258" i="34"/>
  <c r="P1258" i="34"/>
  <c r="X1258" i="34"/>
  <c r="Q1258" i="34"/>
  <c r="R1258" i="34"/>
  <c r="V1258" i="34"/>
  <c r="Q1175" i="34"/>
  <c r="R1175" i="34"/>
  <c r="V1175" i="34"/>
  <c r="AA1175" i="34"/>
  <c r="P1175" i="34"/>
  <c r="X1175" i="34"/>
  <c r="Q1171" i="34"/>
  <c r="R1171" i="34"/>
  <c r="V1171" i="34"/>
  <c r="AA1171" i="34"/>
  <c r="P1171" i="34"/>
  <c r="X1171" i="34"/>
  <c r="AA1158" i="34"/>
  <c r="P1158" i="34"/>
  <c r="X1158" i="34"/>
  <c r="Q1158" i="34"/>
  <c r="R1158" i="34"/>
  <c r="V1158" i="34"/>
  <c r="AA1154" i="34"/>
  <c r="P1154" i="34"/>
  <c r="X1154" i="34"/>
  <c r="Q1154" i="34"/>
  <c r="R1154" i="34"/>
  <c r="V1154" i="34"/>
  <c r="AA1132" i="34"/>
  <c r="P1132" i="34"/>
  <c r="X1132" i="34"/>
  <c r="Q1132" i="34"/>
  <c r="R1132" i="34"/>
  <c r="V1132" i="34"/>
  <c r="AA1128" i="34"/>
  <c r="P1128" i="34"/>
  <c r="X1128" i="34"/>
  <c r="Q1128" i="34"/>
  <c r="R1128" i="34"/>
  <c r="V1128" i="34"/>
  <c r="Q1099" i="34"/>
  <c r="R1099" i="34"/>
  <c r="V1099" i="34"/>
  <c r="AA1099" i="34"/>
  <c r="P1099" i="34"/>
  <c r="X1099" i="34"/>
  <c r="Q1095" i="34"/>
  <c r="R1095" i="34"/>
  <c r="V1095" i="34"/>
  <c r="AA1095" i="34"/>
  <c r="P1095" i="34"/>
  <c r="X1095" i="34"/>
  <c r="R1078" i="34"/>
  <c r="V1078" i="34"/>
  <c r="P1078" i="34"/>
  <c r="X1078" i="34"/>
  <c r="AA1078" i="34"/>
  <c r="Q1078" i="34"/>
  <c r="R1074" i="34"/>
  <c r="V1074" i="34"/>
  <c r="P1074" i="34"/>
  <c r="X1074" i="34"/>
  <c r="AA1074" i="34"/>
  <c r="Q1074" i="34"/>
  <c r="P1063" i="34"/>
  <c r="X1063" i="34"/>
  <c r="Q1063" i="34"/>
  <c r="R1063" i="34"/>
  <c r="V1063" i="34"/>
  <c r="AA1063" i="34"/>
  <c r="P1059" i="34"/>
  <c r="X1059" i="34"/>
  <c r="Q1059" i="34"/>
  <c r="R1059" i="34"/>
  <c r="V1059" i="34"/>
  <c r="AA1059" i="34"/>
  <c r="P1055" i="34"/>
  <c r="X1055" i="34"/>
  <c r="Q1055" i="34"/>
  <c r="R1055" i="34"/>
  <c r="V1055" i="34"/>
  <c r="AA1055" i="34"/>
  <c r="P1051" i="34"/>
  <c r="X1051" i="34"/>
  <c r="Q1051" i="34"/>
  <c r="R1051" i="34"/>
  <c r="V1051" i="34"/>
  <c r="AA1051" i="34"/>
  <c r="AA302" i="34"/>
  <c r="P302" i="34"/>
  <c r="X302" i="34"/>
  <c r="Q302" i="34"/>
  <c r="R302" i="34"/>
  <c r="V302" i="34"/>
  <c r="AA314" i="34"/>
  <c r="P314" i="34"/>
  <c r="X314" i="34"/>
  <c r="Q314" i="34"/>
  <c r="R314" i="34"/>
  <c r="V314" i="34"/>
  <c r="AA318" i="34"/>
  <c r="P318" i="34"/>
  <c r="X318" i="34"/>
  <c r="Q318" i="34"/>
  <c r="R318" i="34"/>
  <c r="V318" i="34"/>
  <c r="AA322" i="34"/>
  <c r="P322" i="34"/>
  <c r="X322" i="34"/>
  <c r="Q322" i="34"/>
  <c r="R322" i="34"/>
  <c r="V322" i="34"/>
  <c r="AA326" i="34"/>
  <c r="P326" i="34"/>
  <c r="X326" i="34"/>
  <c r="Q326" i="34"/>
  <c r="R326" i="34"/>
  <c r="V326" i="34"/>
  <c r="AA330" i="34"/>
  <c r="P330" i="34"/>
  <c r="X330" i="34"/>
  <c r="Q330" i="34"/>
  <c r="R330" i="34"/>
  <c r="V330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Q347" i="34"/>
  <c r="R347" i="34"/>
  <c r="V347" i="34"/>
  <c r="AA347" i="34"/>
  <c r="P347" i="34"/>
  <c r="X347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Q451" i="34"/>
  <c r="R451" i="34"/>
  <c r="V451" i="34"/>
  <c r="AA455" i="34"/>
  <c r="P455" i="34"/>
  <c r="X455" i="34"/>
  <c r="Q455" i="34"/>
  <c r="R455" i="34"/>
  <c r="V455" i="34"/>
  <c r="AA459" i="34"/>
  <c r="P459" i="34"/>
  <c r="X459" i="34"/>
  <c r="Q459" i="34"/>
  <c r="R459" i="34"/>
  <c r="V459" i="34"/>
  <c r="AA463" i="34"/>
  <c r="P463" i="34"/>
  <c r="X463" i="34"/>
  <c r="Q463" i="34"/>
  <c r="R463" i="34"/>
  <c r="V463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AA475" i="34"/>
  <c r="P475" i="34"/>
  <c r="X475" i="34"/>
  <c r="Q475" i="34"/>
  <c r="R475" i="34"/>
  <c r="V475" i="34"/>
  <c r="AA479" i="34"/>
  <c r="P479" i="34"/>
  <c r="X479" i="34"/>
  <c r="Q479" i="34"/>
  <c r="R479" i="34"/>
  <c r="V479" i="34"/>
  <c r="AA553" i="34"/>
  <c r="Q553" i="34"/>
  <c r="X553" i="34"/>
  <c r="P553" i="34"/>
  <c r="R553" i="34"/>
  <c r="V553" i="34"/>
  <c r="Q866" i="34"/>
  <c r="R866" i="34"/>
  <c r="V866" i="34"/>
  <c r="AA866" i="34"/>
  <c r="P866" i="34"/>
  <c r="X866" i="34"/>
  <c r="Q870" i="34"/>
  <c r="R870" i="34"/>
  <c r="V870" i="34"/>
  <c r="AA870" i="34"/>
  <c r="P870" i="34"/>
  <c r="X870" i="34"/>
  <c r="Q874" i="34"/>
  <c r="R874" i="34"/>
  <c r="V874" i="34"/>
  <c r="AA874" i="34"/>
  <c r="P874" i="34"/>
  <c r="X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P890" i="34"/>
  <c r="X890" i="34"/>
  <c r="AA890" i="34"/>
  <c r="R894" i="34"/>
  <c r="V894" i="34"/>
  <c r="P894" i="34"/>
  <c r="X894" i="34"/>
  <c r="AA894" i="34"/>
  <c r="Q894" i="34"/>
  <c r="R898" i="34"/>
  <c r="V898" i="34"/>
  <c r="P898" i="34"/>
  <c r="X898" i="34"/>
  <c r="AA898" i="34"/>
  <c r="Q898" i="34"/>
  <c r="R902" i="34"/>
  <c r="V902" i="34"/>
  <c r="P902" i="34"/>
  <c r="X902" i="34"/>
  <c r="AA902" i="34"/>
  <c r="Q902" i="34"/>
  <c r="R906" i="34"/>
  <c r="V906" i="34"/>
  <c r="P906" i="34"/>
  <c r="X906" i="34"/>
  <c r="AA906" i="34"/>
  <c r="Q906" i="34"/>
  <c r="R910" i="34"/>
  <c r="V910" i="34"/>
  <c r="P910" i="34"/>
  <c r="X910" i="34"/>
  <c r="AA910" i="34"/>
  <c r="Q910" i="34"/>
  <c r="R924" i="34"/>
  <c r="V924" i="34"/>
  <c r="AA924" i="34"/>
  <c r="P924" i="34"/>
  <c r="X924" i="34"/>
  <c r="Q924" i="34"/>
  <c r="R928" i="34"/>
  <c r="V928" i="34"/>
  <c r="AA928" i="34"/>
  <c r="P928" i="34"/>
  <c r="X928" i="34"/>
  <c r="Q928" i="34"/>
  <c r="R932" i="34"/>
  <c r="V932" i="34"/>
  <c r="AA932" i="34"/>
  <c r="P932" i="34"/>
  <c r="X932" i="34"/>
  <c r="Q932" i="34"/>
  <c r="R936" i="34"/>
  <c r="V936" i="34"/>
  <c r="AA936" i="34"/>
  <c r="P936" i="34"/>
  <c r="X936" i="34"/>
  <c r="Q936" i="34"/>
  <c r="R940" i="34"/>
  <c r="V940" i="34"/>
  <c r="AA940" i="34"/>
  <c r="P940" i="34"/>
  <c r="X940" i="34"/>
  <c r="Q940" i="34"/>
  <c r="R944" i="34"/>
  <c r="V944" i="34"/>
  <c r="AA944" i="34"/>
  <c r="P944" i="34"/>
  <c r="X944" i="34"/>
  <c r="Q944" i="34"/>
  <c r="R948" i="34"/>
  <c r="V948" i="34"/>
  <c r="AA948" i="34"/>
  <c r="P948" i="34"/>
  <c r="X948" i="34"/>
  <c r="Q948" i="34"/>
  <c r="P3453" i="34"/>
  <c r="X3453" i="34"/>
  <c r="Q3453" i="34"/>
  <c r="R3453" i="34"/>
  <c r="V3453" i="34"/>
  <c r="AA3453" i="34"/>
  <c r="Q1765" i="34"/>
  <c r="U1765" i="34"/>
  <c r="R1765" i="34"/>
  <c r="V1765" i="34"/>
  <c r="S1765" i="34"/>
  <c r="AA1765" i="34"/>
  <c r="P1765" i="34"/>
  <c r="T1765" i="34"/>
  <c r="X1765" i="34"/>
  <c r="P2473" i="34"/>
  <c r="X2473" i="34"/>
  <c r="Q2473" i="34"/>
  <c r="R2473" i="34"/>
  <c r="V2473" i="34"/>
  <c r="AA2473" i="34"/>
  <c r="P2529" i="34"/>
  <c r="X2529" i="34"/>
  <c r="Q2529" i="34"/>
  <c r="R2529" i="34"/>
  <c r="V2529" i="34"/>
  <c r="AA2529" i="34"/>
  <c r="P2533" i="34"/>
  <c r="X2533" i="34"/>
  <c r="Q2533" i="34"/>
  <c r="R2533" i="34"/>
  <c r="V2533" i="34"/>
  <c r="AA2533" i="34"/>
  <c r="R3440" i="34"/>
  <c r="V3440" i="34"/>
  <c r="P3440" i="34"/>
  <c r="Q3440" i="34"/>
  <c r="AA3440" i="34"/>
  <c r="X3440" i="34"/>
  <c r="R3444" i="34"/>
  <c r="V3444" i="34"/>
  <c r="P3444" i="34"/>
  <c r="Q3444" i="34"/>
  <c r="AA3444" i="34"/>
  <c r="X3444" i="34"/>
  <c r="R3448" i="34"/>
  <c r="V3448" i="34"/>
  <c r="AA3448" i="34"/>
  <c r="P3448" i="34"/>
  <c r="X3448" i="34"/>
  <c r="Q3448" i="34"/>
  <c r="R3452" i="34"/>
  <c r="V3452" i="34"/>
  <c r="AA3452" i="34"/>
  <c r="P3452" i="34"/>
  <c r="X3452" i="34"/>
  <c r="Q3452" i="34"/>
  <c r="P2493" i="34"/>
  <c r="X2493" i="34"/>
  <c r="Q2493" i="34"/>
  <c r="R2493" i="34"/>
  <c r="V2493" i="34"/>
  <c r="AA2493" i="34"/>
  <c r="R2424" i="34"/>
  <c r="V2424" i="34"/>
  <c r="P2424" i="34"/>
  <c r="X2424" i="34"/>
  <c r="AA2424" i="34"/>
  <c r="Q2424" i="34"/>
  <c r="R2428" i="34"/>
  <c r="V2428" i="34"/>
  <c r="P2428" i="34"/>
  <c r="X2428" i="34"/>
  <c r="AA2428" i="34"/>
  <c r="Q2428" i="34"/>
  <c r="R2432" i="34"/>
  <c r="V2432" i="34"/>
  <c r="P2432" i="34"/>
  <c r="X2432" i="34"/>
  <c r="AA2432" i="34"/>
  <c r="Q2432" i="34"/>
  <c r="R2436" i="34"/>
  <c r="V2436" i="34"/>
  <c r="P2436" i="34"/>
  <c r="X2436" i="34"/>
  <c r="AA2436" i="34"/>
  <c r="Q2436" i="34"/>
  <c r="S2011" i="34"/>
  <c r="AA2011" i="34"/>
  <c r="P2011" i="34"/>
  <c r="T2011" i="34"/>
  <c r="X2011" i="34"/>
  <c r="Q2011" i="34"/>
  <c r="U2011" i="34"/>
  <c r="R2011" i="34"/>
  <c r="V2011" i="34"/>
  <c r="Q2204" i="34"/>
  <c r="R2204" i="34"/>
  <c r="V2204" i="34"/>
  <c r="AA2204" i="34"/>
  <c r="P2204" i="34"/>
  <c r="X2204" i="34"/>
  <c r="AA2353" i="34"/>
  <c r="P2353" i="34"/>
  <c r="X2353" i="34"/>
  <c r="Q2353" i="34"/>
  <c r="R2353" i="34"/>
  <c r="V2353" i="34"/>
  <c r="AA2317" i="34"/>
  <c r="P2317" i="34"/>
  <c r="X2317" i="34"/>
  <c r="Q2317" i="34"/>
  <c r="R2317" i="34"/>
  <c r="V2317" i="34"/>
  <c r="Q2306" i="34"/>
  <c r="R2306" i="34"/>
  <c r="V2306" i="34"/>
  <c r="AA2306" i="34"/>
  <c r="P2306" i="34"/>
  <c r="X2306" i="34"/>
  <c r="Q2302" i="34"/>
  <c r="R2302" i="34"/>
  <c r="V2302" i="34"/>
  <c r="AA2302" i="34"/>
  <c r="P2302" i="34"/>
  <c r="X2302" i="34"/>
  <c r="P2441" i="34"/>
  <c r="X2441" i="34"/>
  <c r="Q2441" i="34"/>
  <c r="R2441" i="34"/>
  <c r="V2441" i="34"/>
  <c r="AA2441" i="34"/>
  <c r="P2445" i="34"/>
  <c r="X2445" i="34"/>
  <c r="Q2445" i="34"/>
  <c r="R2445" i="34"/>
  <c r="V2445" i="34"/>
  <c r="AA2445" i="34"/>
  <c r="Q1739" i="34"/>
  <c r="U1739" i="34"/>
  <c r="R1739" i="34"/>
  <c r="V1739" i="34"/>
  <c r="S1739" i="34"/>
  <c r="AA1739" i="34"/>
  <c r="P1739" i="34"/>
  <c r="T1739" i="34"/>
  <c r="X1739" i="34"/>
  <c r="P1043" i="34"/>
  <c r="X1043" i="34"/>
  <c r="Q1043" i="34"/>
  <c r="R1043" i="34"/>
  <c r="V1043" i="34"/>
  <c r="AA1043" i="34"/>
  <c r="Q1109" i="34"/>
  <c r="R1109" i="34"/>
  <c r="V1109" i="34"/>
  <c r="AA1109" i="34"/>
  <c r="P1109" i="34"/>
  <c r="X1109" i="34"/>
  <c r="Q1113" i="34"/>
  <c r="R1113" i="34"/>
  <c r="V1113" i="34"/>
  <c r="AA1113" i="34"/>
  <c r="P1113" i="34"/>
  <c r="X1113" i="34"/>
  <c r="Q2252" i="34"/>
  <c r="R2252" i="34"/>
  <c r="V2252" i="34"/>
  <c r="AA2252" i="34"/>
  <c r="P2252" i="34"/>
  <c r="X2252" i="34"/>
  <c r="Q2256" i="34"/>
  <c r="R2256" i="34"/>
  <c r="V2256" i="34"/>
  <c r="AA2256" i="34"/>
  <c r="P2256" i="34"/>
  <c r="X2256" i="34"/>
  <c r="Q1653" i="34"/>
  <c r="R1653" i="34"/>
  <c r="V1653" i="34"/>
  <c r="AA1653" i="34"/>
  <c r="P1653" i="34"/>
  <c r="X1653" i="34"/>
  <c r="Q1657" i="34"/>
  <c r="R1657" i="34"/>
  <c r="V1657" i="34"/>
  <c r="AA1657" i="34"/>
  <c r="P1657" i="34"/>
  <c r="X1657" i="34"/>
  <c r="Q1683" i="34"/>
  <c r="R1683" i="34"/>
  <c r="V1683" i="34"/>
  <c r="AA1683" i="34"/>
  <c r="P1683" i="34"/>
  <c r="X1683" i="34"/>
  <c r="Q1687" i="34"/>
  <c r="R1687" i="34"/>
  <c r="V1687" i="34"/>
  <c r="AA1687" i="34"/>
  <c r="P1687" i="34"/>
  <c r="X1687" i="34"/>
  <c r="AA1708" i="34"/>
  <c r="P1708" i="34"/>
  <c r="X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X1731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R1521" i="34"/>
  <c r="V1521" i="34"/>
  <c r="AA1521" i="34"/>
  <c r="P1521" i="34"/>
  <c r="X1521" i="34"/>
  <c r="Q1521" i="34"/>
  <c r="R1525" i="34"/>
  <c r="V1525" i="34"/>
  <c r="AA1525" i="34"/>
  <c r="P1525" i="34"/>
  <c r="X1525" i="34"/>
  <c r="Q1525" i="34"/>
  <c r="Q1593" i="34"/>
  <c r="R1593" i="34"/>
  <c r="V1593" i="34"/>
  <c r="AA1593" i="34"/>
  <c r="P1593" i="34"/>
  <c r="X1593" i="34"/>
  <c r="Q1597" i="34"/>
  <c r="R1597" i="34"/>
  <c r="V1597" i="34"/>
  <c r="AA1597" i="34"/>
  <c r="P1597" i="34"/>
  <c r="X1597" i="34"/>
  <c r="Q1635" i="34"/>
  <c r="R1635" i="34"/>
  <c r="V1635" i="34"/>
  <c r="AA1635" i="34"/>
  <c r="P1635" i="34"/>
  <c r="X1635" i="34"/>
  <c r="Q1369" i="34"/>
  <c r="R1369" i="34"/>
  <c r="V1369" i="34"/>
  <c r="P1369" i="34"/>
  <c r="X1369" i="34"/>
  <c r="AA1369" i="34"/>
  <c r="P1410" i="34"/>
  <c r="X1410" i="34"/>
  <c r="R1410" i="34"/>
  <c r="V1410" i="34"/>
  <c r="AA1410" i="34"/>
  <c r="Q1410" i="34"/>
  <c r="P1414" i="34"/>
  <c r="X1414" i="34"/>
  <c r="R1414" i="34"/>
  <c r="V1414" i="34"/>
  <c r="AA1414" i="34"/>
  <c r="Q1414" i="34"/>
  <c r="P1436" i="34"/>
  <c r="X1436" i="34"/>
  <c r="Q1436" i="34"/>
  <c r="R1436" i="34"/>
  <c r="V1436" i="34"/>
  <c r="AA1436" i="34"/>
  <c r="P1440" i="34"/>
  <c r="X1440" i="34"/>
  <c r="Q1440" i="34"/>
  <c r="R1440" i="34"/>
  <c r="V1440" i="34"/>
  <c r="AA1440" i="34"/>
  <c r="P1484" i="34"/>
  <c r="X1484" i="34"/>
  <c r="Q1484" i="34"/>
  <c r="R1484" i="34"/>
  <c r="V1484" i="34"/>
  <c r="AA1484" i="34"/>
  <c r="P1488" i="34"/>
  <c r="X1488" i="34"/>
  <c r="Q1488" i="34"/>
  <c r="R1488" i="34"/>
  <c r="V1488" i="34"/>
  <c r="AA1488" i="34"/>
  <c r="Q1229" i="34"/>
  <c r="R1229" i="34"/>
  <c r="V1229" i="34"/>
  <c r="AA1229" i="34"/>
  <c r="P1229" i="34"/>
  <c r="X1229" i="34"/>
  <c r="Q1263" i="34"/>
  <c r="R1263" i="34"/>
  <c r="V1263" i="34"/>
  <c r="AA1263" i="34"/>
  <c r="P1263" i="34"/>
  <c r="X1263" i="34"/>
  <c r="Q1267" i="34"/>
  <c r="R1267" i="34"/>
  <c r="V1267" i="34"/>
  <c r="AA1267" i="34"/>
  <c r="P1267" i="34"/>
  <c r="X1267" i="34"/>
  <c r="Q1291" i="34"/>
  <c r="R1291" i="34"/>
  <c r="V1291" i="34"/>
  <c r="AA1291" i="34"/>
  <c r="P1291" i="34"/>
  <c r="X1291" i="34"/>
  <c r="Q1295" i="34"/>
  <c r="R1295" i="34"/>
  <c r="V1295" i="34"/>
  <c r="AA1295" i="34"/>
  <c r="P1295" i="34"/>
  <c r="X1295" i="34"/>
  <c r="AA1314" i="34"/>
  <c r="P1314" i="34"/>
  <c r="X1314" i="34"/>
  <c r="Q1314" i="34"/>
  <c r="R1314" i="34"/>
  <c r="V1314" i="34"/>
  <c r="AA1328" i="34"/>
  <c r="P1328" i="34"/>
  <c r="X1328" i="34"/>
  <c r="Q1328" i="34"/>
  <c r="R1328" i="34"/>
  <c r="V1328" i="34"/>
  <c r="AA1138" i="34"/>
  <c r="P1138" i="34"/>
  <c r="X1138" i="34"/>
  <c r="Q1138" i="34"/>
  <c r="R1138" i="34"/>
  <c r="V1138" i="34"/>
  <c r="Q1177" i="34"/>
  <c r="R1177" i="34"/>
  <c r="V1177" i="34"/>
  <c r="AA1177" i="34"/>
  <c r="P1177" i="34"/>
  <c r="X1177" i="34"/>
  <c r="Q1181" i="34"/>
  <c r="R1181" i="34"/>
  <c r="V1181" i="34"/>
  <c r="AA1181" i="34"/>
  <c r="P1181" i="34"/>
  <c r="X1181" i="34"/>
  <c r="Q1215" i="34"/>
  <c r="R1215" i="34"/>
  <c r="V1215" i="34"/>
  <c r="AA1215" i="34"/>
  <c r="P1215" i="34"/>
  <c r="X1215" i="34"/>
  <c r="Q1219" i="34"/>
  <c r="R1219" i="34"/>
  <c r="V1219" i="34"/>
  <c r="AA1219" i="34"/>
  <c r="P1219" i="34"/>
  <c r="X1219" i="34"/>
  <c r="Q1223" i="34"/>
  <c r="R1223" i="34"/>
  <c r="V1223" i="34"/>
  <c r="AA1223" i="34"/>
  <c r="P1223" i="34"/>
  <c r="X1223" i="34"/>
  <c r="AA1680" i="34"/>
  <c r="P1680" i="34"/>
  <c r="X1680" i="34"/>
  <c r="Q1680" i="34"/>
  <c r="R1680" i="34"/>
  <c r="V1680" i="34"/>
  <c r="Q1105" i="34"/>
  <c r="R1105" i="34"/>
  <c r="V1105" i="34"/>
  <c r="AA1105" i="34"/>
  <c r="P1105" i="34"/>
  <c r="X1105" i="34"/>
  <c r="Q1133" i="34"/>
  <c r="R1133" i="34"/>
  <c r="V1133" i="34"/>
  <c r="AA1133" i="34"/>
  <c r="P1133" i="34"/>
  <c r="X1133" i="34"/>
  <c r="AA1678" i="34"/>
  <c r="P1678" i="34"/>
  <c r="X1678" i="34"/>
  <c r="Q1678" i="34"/>
  <c r="R1678" i="34"/>
  <c r="V1678" i="34"/>
  <c r="AA1632" i="34"/>
  <c r="P1632" i="34"/>
  <c r="X1632" i="34"/>
  <c r="Q1632" i="34"/>
  <c r="R1632" i="34"/>
  <c r="V1632" i="34"/>
  <c r="AA1628" i="34"/>
  <c r="P1628" i="34"/>
  <c r="X1628" i="34"/>
  <c r="Q1628" i="34"/>
  <c r="R1628" i="34"/>
  <c r="V1628" i="34"/>
  <c r="Q1617" i="34"/>
  <c r="R1617" i="34"/>
  <c r="V1617" i="34"/>
  <c r="AA1617" i="34"/>
  <c r="P1617" i="34"/>
  <c r="X1617" i="34"/>
  <c r="Q1613" i="34"/>
  <c r="R1613" i="34"/>
  <c r="V1613" i="34"/>
  <c r="AA1613" i="34"/>
  <c r="P1613" i="34"/>
  <c r="X1613" i="34"/>
  <c r="P1580" i="34"/>
  <c r="X1580" i="34"/>
  <c r="R1580" i="34"/>
  <c r="V1580" i="34"/>
  <c r="AA1580" i="34"/>
  <c r="Q1580" i="34"/>
  <c r="P1576" i="34"/>
  <c r="X1576" i="34"/>
  <c r="R1576" i="34"/>
  <c r="V1576" i="34"/>
  <c r="AA1576" i="34"/>
  <c r="Q1576" i="34"/>
  <c r="R1555" i="34"/>
  <c r="V1555" i="34"/>
  <c r="AA1555" i="34"/>
  <c r="P1555" i="34"/>
  <c r="X1555" i="34"/>
  <c r="Q1555" i="34"/>
  <c r="R1551" i="34"/>
  <c r="V1551" i="34"/>
  <c r="AA1551" i="34"/>
  <c r="P1551" i="34"/>
  <c r="X1551" i="34"/>
  <c r="Q1551" i="34"/>
  <c r="P1546" i="34"/>
  <c r="X1546" i="34"/>
  <c r="Q1546" i="34"/>
  <c r="R1546" i="34"/>
  <c r="V1546" i="34"/>
  <c r="AA1546" i="34"/>
  <c r="P1542" i="34"/>
  <c r="X1542" i="34"/>
  <c r="Q1542" i="34"/>
  <c r="R1542" i="34"/>
  <c r="V1542" i="34"/>
  <c r="AA1542" i="34"/>
  <c r="P1538" i="34"/>
  <c r="X1538" i="34"/>
  <c r="Q1538" i="34"/>
  <c r="R1538" i="34"/>
  <c r="V1538" i="34"/>
  <c r="AA1538" i="34"/>
  <c r="P1456" i="34"/>
  <c r="X1456" i="34"/>
  <c r="Q1456" i="34"/>
  <c r="R1456" i="34"/>
  <c r="V1456" i="34"/>
  <c r="AA1456" i="34"/>
  <c r="R1391" i="34"/>
  <c r="V1391" i="34"/>
  <c r="P1391" i="34"/>
  <c r="X1391" i="34"/>
  <c r="AA1391" i="34"/>
  <c r="Q1391" i="34"/>
  <c r="Q1387" i="34"/>
  <c r="R1387" i="34"/>
  <c r="V1387" i="34"/>
  <c r="P1387" i="34"/>
  <c r="X1387" i="34"/>
  <c r="AA1387" i="34"/>
  <c r="Q1383" i="34"/>
  <c r="R1383" i="34"/>
  <c r="V1383" i="34"/>
  <c r="P1383" i="34"/>
  <c r="X1383" i="34"/>
  <c r="AA1383" i="34"/>
  <c r="Q1379" i="34"/>
  <c r="R1379" i="34"/>
  <c r="V1379" i="34"/>
  <c r="P1379" i="34"/>
  <c r="X1379" i="34"/>
  <c r="AA1379" i="34"/>
  <c r="Q1365" i="34"/>
  <c r="R1365" i="34"/>
  <c r="V1365" i="34"/>
  <c r="P1365" i="34"/>
  <c r="X1365" i="34"/>
  <c r="AA1365" i="34"/>
  <c r="Q1361" i="34"/>
  <c r="R1361" i="34"/>
  <c r="V1361" i="34"/>
  <c r="AA1361" i="34"/>
  <c r="P1361" i="34"/>
  <c r="X1361" i="34"/>
  <c r="Q1355" i="34"/>
  <c r="R1355" i="34"/>
  <c r="V1355" i="34"/>
  <c r="AA1355" i="34"/>
  <c r="P1355" i="34"/>
  <c r="X1355" i="34"/>
  <c r="Q1351" i="34"/>
  <c r="R1351" i="34"/>
  <c r="V1351" i="34"/>
  <c r="AA1351" i="34"/>
  <c r="P1351" i="34"/>
  <c r="X1351" i="34"/>
  <c r="Q1347" i="34"/>
  <c r="R1347" i="34"/>
  <c r="V1347" i="34"/>
  <c r="AA1347" i="34"/>
  <c r="P1347" i="34"/>
  <c r="X1347" i="34"/>
  <c r="AA1286" i="34"/>
  <c r="P1286" i="34"/>
  <c r="X1286" i="34"/>
  <c r="Q1286" i="34"/>
  <c r="R1286" i="34"/>
  <c r="V1286" i="34"/>
  <c r="Q1257" i="34"/>
  <c r="R1257" i="34"/>
  <c r="V1257" i="34"/>
  <c r="AA1257" i="34"/>
  <c r="P1257" i="34"/>
  <c r="X1257" i="34"/>
  <c r="AA1174" i="34"/>
  <c r="P1174" i="34"/>
  <c r="X1174" i="34"/>
  <c r="Q1174" i="34"/>
  <c r="R1174" i="34"/>
  <c r="V1174" i="34"/>
  <c r="AA1170" i="34"/>
  <c r="P1170" i="34"/>
  <c r="X1170" i="34"/>
  <c r="Q1170" i="34"/>
  <c r="R1170" i="34"/>
  <c r="V1170" i="34"/>
  <c r="Q1157" i="34"/>
  <c r="R1157" i="34"/>
  <c r="V1157" i="34"/>
  <c r="AA1157" i="34"/>
  <c r="P1157" i="34"/>
  <c r="X1157" i="34"/>
  <c r="Q1153" i="34"/>
  <c r="R1153" i="34"/>
  <c r="V1153" i="34"/>
  <c r="AA1153" i="34"/>
  <c r="P1153" i="34"/>
  <c r="X1153" i="34"/>
  <c r="Q1131" i="34"/>
  <c r="R1131" i="34"/>
  <c r="V1131" i="34"/>
  <c r="AA1131" i="34"/>
  <c r="P1131" i="34"/>
  <c r="X1131" i="34"/>
  <c r="Q1127" i="34"/>
  <c r="R1127" i="34"/>
  <c r="V1127" i="34"/>
  <c r="AA1127" i="34"/>
  <c r="P1127" i="34"/>
  <c r="X1127" i="34"/>
  <c r="AA1098" i="34"/>
  <c r="P1098" i="34"/>
  <c r="X1098" i="34"/>
  <c r="Q1098" i="34"/>
  <c r="R1098" i="34"/>
  <c r="V1098" i="34"/>
  <c r="AA1094" i="34"/>
  <c r="P1094" i="34"/>
  <c r="X1094" i="34"/>
  <c r="Q1094" i="34"/>
  <c r="R1094" i="34"/>
  <c r="V1094" i="34"/>
  <c r="P1077" i="34"/>
  <c r="X1077" i="34"/>
  <c r="R1077" i="34"/>
  <c r="V1077" i="34"/>
  <c r="AA1077" i="34"/>
  <c r="Q1077" i="34"/>
  <c r="P1073" i="34"/>
  <c r="X1073" i="34"/>
  <c r="R1073" i="34"/>
  <c r="V1073" i="34"/>
  <c r="AA1073" i="34"/>
  <c r="Q1073" i="34"/>
  <c r="R1062" i="34"/>
  <c r="V1062" i="34"/>
  <c r="AA1062" i="34"/>
  <c r="P1062" i="34"/>
  <c r="X1062" i="34"/>
  <c r="Q1062" i="34"/>
  <c r="R1058" i="34"/>
  <c r="V1058" i="34"/>
  <c r="AA1058" i="34"/>
  <c r="P1058" i="34"/>
  <c r="X1058" i="34"/>
  <c r="Q1058" i="34"/>
  <c r="R1054" i="34"/>
  <c r="V1054" i="34"/>
  <c r="AA1054" i="34"/>
  <c r="P1054" i="34"/>
  <c r="X1054" i="34"/>
  <c r="Q1054" i="34"/>
  <c r="R1050" i="34"/>
  <c r="V1050" i="34"/>
  <c r="AA1050" i="34"/>
  <c r="P1050" i="34"/>
  <c r="X1050" i="34"/>
  <c r="Q1050" i="34"/>
  <c r="Q303" i="34"/>
  <c r="R303" i="34"/>
  <c r="V303" i="34"/>
  <c r="AA303" i="34"/>
  <c r="P303" i="34"/>
  <c r="X303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3" i="34"/>
  <c r="R323" i="34"/>
  <c r="V323" i="34"/>
  <c r="AA323" i="34"/>
  <c r="P323" i="34"/>
  <c r="X323" i="34"/>
  <c r="Q327" i="34"/>
  <c r="R327" i="34"/>
  <c r="V327" i="34"/>
  <c r="AA327" i="34"/>
  <c r="P327" i="34"/>
  <c r="X327" i="34"/>
  <c r="Q331" i="34"/>
  <c r="R331" i="34"/>
  <c r="V331" i="34"/>
  <c r="AA331" i="34"/>
  <c r="P331" i="34"/>
  <c r="X331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436" i="34"/>
  <c r="R436" i="34"/>
  <c r="V436" i="34"/>
  <c r="AA436" i="34"/>
  <c r="X436" i="34"/>
  <c r="P436" i="34"/>
  <c r="Q440" i="34"/>
  <c r="R440" i="34"/>
  <c r="V440" i="34"/>
  <c r="AA440" i="34"/>
  <c r="X440" i="34"/>
  <c r="P440" i="34"/>
  <c r="Q444" i="34"/>
  <c r="R444" i="34"/>
  <c r="V444" i="34"/>
  <c r="AA444" i="34"/>
  <c r="X444" i="34"/>
  <c r="P444" i="34"/>
  <c r="Q448" i="34"/>
  <c r="R448" i="34"/>
  <c r="V448" i="34"/>
  <c r="AA448" i="34"/>
  <c r="X448" i="34"/>
  <c r="P448" i="34"/>
  <c r="Q452" i="34"/>
  <c r="R452" i="34"/>
  <c r="V452" i="34"/>
  <c r="AA452" i="34"/>
  <c r="X452" i="34"/>
  <c r="P452" i="34"/>
  <c r="Q456" i="34"/>
  <c r="R456" i="34"/>
  <c r="V456" i="34"/>
  <c r="AA456" i="34"/>
  <c r="X456" i="34"/>
  <c r="P456" i="34"/>
  <c r="Q460" i="34"/>
  <c r="R460" i="34"/>
  <c r="V460" i="34"/>
  <c r="AA460" i="34"/>
  <c r="X460" i="34"/>
  <c r="P460" i="34"/>
  <c r="Q464" i="34"/>
  <c r="R464" i="34"/>
  <c r="V464" i="34"/>
  <c r="AA464" i="34"/>
  <c r="X464" i="34"/>
  <c r="P464" i="34"/>
  <c r="Q468" i="34"/>
  <c r="R468" i="34"/>
  <c r="V468" i="34"/>
  <c r="AA468" i="34"/>
  <c r="X468" i="34"/>
  <c r="P468" i="34"/>
  <c r="Q472" i="34"/>
  <c r="R472" i="34"/>
  <c r="V472" i="34"/>
  <c r="AA472" i="34"/>
  <c r="X472" i="34"/>
  <c r="P472" i="34"/>
  <c r="Q476" i="34"/>
  <c r="R476" i="34"/>
  <c r="V476" i="34"/>
  <c r="AA476" i="34"/>
  <c r="X476" i="34"/>
  <c r="P476" i="34"/>
  <c r="AA543" i="34"/>
  <c r="P543" i="34"/>
  <c r="X543" i="34"/>
  <c r="Q543" i="34"/>
  <c r="R543" i="34"/>
  <c r="V543" i="34"/>
  <c r="Q554" i="34"/>
  <c r="AA554" i="34"/>
  <c r="X554" i="34"/>
  <c r="P554" i="34"/>
  <c r="R554" i="34"/>
  <c r="V554" i="34"/>
  <c r="AA867" i="34"/>
  <c r="P867" i="34"/>
  <c r="X867" i="34"/>
  <c r="Q867" i="34"/>
  <c r="R867" i="34"/>
  <c r="V867" i="34"/>
  <c r="AA871" i="34"/>
  <c r="P871" i="34"/>
  <c r="X871" i="34"/>
  <c r="Q871" i="34"/>
  <c r="R871" i="34"/>
  <c r="V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P891" i="34"/>
  <c r="X891" i="34"/>
  <c r="R891" i="34"/>
  <c r="V891" i="34"/>
  <c r="AA891" i="34"/>
  <c r="Q891" i="34"/>
  <c r="P895" i="34"/>
  <c r="X895" i="34"/>
  <c r="R895" i="34"/>
  <c r="V895" i="34"/>
  <c r="AA895" i="34"/>
  <c r="Q895" i="34"/>
  <c r="P899" i="34"/>
  <c r="X899" i="34"/>
  <c r="R899" i="34"/>
  <c r="V899" i="34"/>
  <c r="AA899" i="34"/>
  <c r="Q899" i="34"/>
  <c r="P903" i="34"/>
  <c r="X903" i="34"/>
  <c r="R903" i="34"/>
  <c r="V903" i="34"/>
  <c r="AA903" i="34"/>
  <c r="Q903" i="34"/>
  <c r="P907" i="34"/>
  <c r="X907" i="34"/>
  <c r="R907" i="34"/>
  <c r="V907" i="34"/>
  <c r="AA907" i="34"/>
  <c r="Q907" i="34"/>
  <c r="P911" i="34"/>
  <c r="X911" i="34"/>
  <c r="R911" i="34"/>
  <c r="V911" i="34"/>
  <c r="AA911" i="34"/>
  <c r="Q911" i="34"/>
  <c r="P925" i="34"/>
  <c r="X925" i="34"/>
  <c r="Q925" i="34"/>
  <c r="R925" i="34"/>
  <c r="V925" i="34"/>
  <c r="AA925" i="34"/>
  <c r="P929" i="34"/>
  <c r="X929" i="34"/>
  <c r="Q929" i="34"/>
  <c r="R929" i="34"/>
  <c r="V929" i="34"/>
  <c r="AA929" i="34"/>
  <c r="P933" i="34"/>
  <c r="X933" i="34"/>
  <c r="Q933" i="34"/>
  <c r="R933" i="34"/>
  <c r="V933" i="34"/>
  <c r="AA933" i="34"/>
  <c r="P937" i="34"/>
  <c r="X937" i="34"/>
  <c r="Q937" i="34"/>
  <c r="R937" i="34"/>
  <c r="V937" i="34"/>
  <c r="AA937" i="34"/>
  <c r="P941" i="34"/>
  <c r="X941" i="34"/>
  <c r="Q941" i="34"/>
  <c r="R941" i="34"/>
  <c r="V941" i="34"/>
  <c r="AA941" i="34"/>
  <c r="P945" i="34"/>
  <c r="X945" i="34"/>
  <c r="Q945" i="34"/>
  <c r="R945" i="34"/>
  <c r="V945" i="34"/>
  <c r="AA945" i="34"/>
  <c r="P949" i="34"/>
  <c r="X949" i="34"/>
  <c r="Q949" i="34"/>
  <c r="R949" i="34"/>
  <c r="V949" i="34"/>
  <c r="AA949" i="34"/>
  <c r="A100" i="55"/>
  <c r="B101" i="55"/>
  <c r="A3454" i="34"/>
  <c r="A1766" i="34"/>
  <c r="A2477" i="34"/>
  <c r="A2530" i="34"/>
  <c r="A2534" i="34"/>
  <c r="A3441" i="34"/>
  <c r="A3445" i="34"/>
  <c r="A3449" i="34"/>
  <c r="A2446" i="34"/>
  <c r="A2494" i="34"/>
  <c r="A2423" i="34"/>
  <c r="A2427" i="34"/>
  <c r="A2431" i="34"/>
  <c r="A2435" i="34"/>
  <c r="A2439" i="34"/>
  <c r="A2203" i="34"/>
  <c r="A2352" i="34"/>
  <c r="A2316" i="34"/>
  <c r="A2356" i="34"/>
  <c r="A2333" i="34"/>
  <c r="A2440" i="34"/>
  <c r="A2444" i="34"/>
  <c r="A1738" i="34"/>
  <c r="A1742" i="34"/>
  <c r="A1045" i="34"/>
  <c r="A1112" i="34"/>
  <c r="A2251" i="34"/>
  <c r="A2255" i="34"/>
  <c r="A2200" i="34"/>
  <c r="A1655" i="34"/>
  <c r="A1681" i="34"/>
  <c r="A1685" i="34"/>
  <c r="A1706" i="34"/>
  <c r="A1710" i="34"/>
  <c r="A1731" i="34"/>
  <c r="A1490" i="34"/>
  <c r="A1494" i="34"/>
  <c r="A1521" i="34"/>
  <c r="A1525" i="34"/>
  <c r="A1593" i="34"/>
  <c r="A1597" i="34"/>
  <c r="A1635" i="34"/>
  <c r="A1369" i="34"/>
  <c r="A1410" i="34"/>
  <c r="A1414" i="34"/>
  <c r="A1436" i="34"/>
  <c r="A1440" i="34"/>
  <c r="A1484" i="34"/>
  <c r="A1488" i="34"/>
  <c r="A1229" i="34"/>
  <c r="A1263" i="34"/>
  <c r="A1267" i="34"/>
  <c r="A1291" i="34"/>
  <c r="A1295" i="34"/>
  <c r="A1314" i="34"/>
  <c r="A1328" i="34"/>
  <c r="A1138" i="34"/>
  <c r="A1177" i="34"/>
  <c r="A1181" i="34"/>
  <c r="A1215" i="34"/>
  <c r="A1219" i="34"/>
  <c r="A1223" i="34"/>
  <c r="A1680" i="34"/>
  <c r="A1104" i="34"/>
  <c r="A1108" i="34"/>
  <c r="A1634" i="34"/>
  <c r="A1630" i="34"/>
  <c r="A1619" i="34"/>
  <c r="A1615" i="34"/>
  <c r="A1582" i="34"/>
  <c r="A1578" i="34"/>
  <c r="A1557" i="34"/>
  <c r="A1553" i="34"/>
  <c r="A1549" i="34"/>
  <c r="A1544" i="34"/>
  <c r="A1540" i="34"/>
  <c r="A1458" i="34"/>
  <c r="A1454" i="34"/>
  <c r="A1389" i="34"/>
  <c r="A1385" i="34"/>
  <c r="A1381" i="34"/>
  <c r="A1377" i="34"/>
  <c r="A1363" i="34"/>
  <c r="A1359" i="34"/>
  <c r="A1353" i="34"/>
  <c r="A1349" i="34"/>
  <c r="A1310" i="34"/>
  <c r="A1259" i="34"/>
  <c r="A1255" i="34"/>
  <c r="A1172" i="34"/>
  <c r="A1168" i="34"/>
  <c r="A1155" i="34"/>
  <c r="A1151" i="34"/>
  <c r="A1129" i="34"/>
  <c r="A1100" i="34"/>
  <c r="A1096" i="34"/>
  <c r="A1092" i="34"/>
  <c r="A1075" i="34"/>
  <c r="A1071" i="34"/>
  <c r="A1060" i="34"/>
  <c r="A1056" i="34"/>
  <c r="A1052" i="34"/>
  <c r="A302" i="34"/>
  <c r="A314" i="34"/>
  <c r="A318" i="34"/>
  <c r="A322" i="34"/>
  <c r="A326" i="34"/>
  <c r="A330" i="34"/>
  <c r="A334" i="34"/>
  <c r="A338" i="34"/>
  <c r="A347" i="34"/>
  <c r="A439" i="34"/>
  <c r="A443" i="34"/>
  <c r="A447" i="34"/>
  <c r="A451" i="34"/>
  <c r="A455" i="34"/>
  <c r="A459" i="34"/>
  <c r="A463" i="34"/>
  <c r="A467" i="34"/>
  <c r="A471" i="34"/>
  <c r="A475" i="34"/>
  <c r="A479" i="34"/>
  <c r="A553" i="34"/>
  <c r="A866" i="34"/>
  <c r="A870" i="34"/>
  <c r="A874" i="34"/>
  <c r="A878" i="34"/>
  <c r="A882" i="34"/>
  <c r="A886" i="34"/>
  <c r="A890" i="34"/>
  <c r="A894" i="34"/>
  <c r="A898" i="34"/>
  <c r="A902" i="34"/>
  <c r="A906" i="34"/>
  <c r="A910" i="34"/>
  <c r="A927" i="34"/>
  <c r="A931" i="34"/>
  <c r="A935" i="34"/>
  <c r="A939" i="34"/>
  <c r="A943" i="34"/>
  <c r="A947" i="34"/>
  <c r="A1039" i="34"/>
  <c r="A3455" i="34"/>
  <c r="A1765" i="34"/>
  <c r="A2473" i="34"/>
  <c r="A2531" i="34"/>
  <c r="A3438" i="34"/>
  <c r="A3442" i="34"/>
  <c r="A3446" i="34"/>
  <c r="A3450" i="34"/>
  <c r="A2491" i="34"/>
  <c r="A2495" i="34"/>
  <c r="A2424" i="34"/>
  <c r="A2428" i="34"/>
  <c r="A2432" i="34"/>
  <c r="A2436" i="34"/>
  <c r="A2011" i="34"/>
  <c r="A2204" i="34"/>
  <c r="A2353" i="34"/>
  <c r="A2317" i="34"/>
  <c r="A2306" i="34"/>
  <c r="A2302" i="34"/>
  <c r="A2441" i="34"/>
  <c r="A2445" i="34"/>
  <c r="A1739" i="34"/>
  <c r="A1043" i="34"/>
  <c r="A1109" i="34"/>
  <c r="A1113" i="34"/>
  <c r="A2252" i="34"/>
  <c r="A2256" i="34"/>
  <c r="A1652" i="34"/>
  <c r="A1656" i="34"/>
  <c r="A1682" i="34"/>
  <c r="A1686" i="34"/>
  <c r="A1707" i="34"/>
  <c r="A1732" i="34"/>
  <c r="A1491" i="34"/>
  <c r="A1495" i="34"/>
  <c r="A1522" i="34"/>
  <c r="A1526" i="34"/>
  <c r="A1594" i="34"/>
  <c r="A1598" i="34"/>
  <c r="A1650" i="34"/>
  <c r="A1407" i="34"/>
  <c r="A1411" i="34"/>
  <c r="A1415" i="34"/>
  <c r="A1437" i="34"/>
  <c r="A1441" i="34"/>
  <c r="A1485" i="34"/>
  <c r="A1489" i="34"/>
  <c r="A1260" i="34"/>
  <c r="A1264" i="34"/>
  <c r="A1288" i="34"/>
  <c r="A1292" i="34"/>
  <c r="A1311" i="34"/>
  <c r="A1315" i="34"/>
  <c r="A1135" i="34"/>
  <c r="A1139" i="34"/>
  <c r="A1178" i="34"/>
  <c r="A1182" i="34"/>
  <c r="A1216" i="34"/>
  <c r="A1220" i="34"/>
  <c r="A1224" i="34"/>
  <c r="A1105" i="34"/>
  <c r="A1133" i="34"/>
  <c r="A1679" i="34"/>
  <c r="A1633" i="34"/>
  <c r="A1629" i="34"/>
  <c r="A1618" i="34"/>
  <c r="A1614" i="34"/>
  <c r="A1581" i="34"/>
  <c r="A1577" i="34"/>
  <c r="A1556" i="34"/>
  <c r="A1552" i="34"/>
  <c r="A1548" i="34"/>
  <c r="A1543" i="34"/>
  <c r="A1539" i="34"/>
  <c r="A1457" i="34"/>
  <c r="A1453" i="34"/>
  <c r="A1388" i="34"/>
  <c r="A1384" i="34"/>
  <c r="A1380" i="34"/>
  <c r="A1376" i="34"/>
  <c r="A1362" i="34"/>
  <c r="A1358" i="34"/>
  <c r="A1352" i="34"/>
  <c r="A1348" i="34"/>
  <c r="A1287" i="34"/>
  <c r="A1258" i="34"/>
  <c r="A1175" i="34"/>
  <c r="A1171" i="34"/>
  <c r="A1158" i="34"/>
  <c r="A1154" i="34"/>
  <c r="A1132" i="34"/>
  <c r="A1128" i="34"/>
  <c r="A1099" i="34"/>
  <c r="A1095" i="34"/>
  <c r="A1078" i="34"/>
  <c r="A1074" i="34"/>
  <c r="A1063" i="34"/>
  <c r="A1059" i="34"/>
  <c r="A1055" i="34"/>
  <c r="A1051" i="34"/>
  <c r="A303" i="34"/>
  <c r="A315" i="34"/>
  <c r="A319" i="34"/>
  <c r="A323" i="34"/>
  <c r="A327" i="34"/>
  <c r="A331" i="34"/>
  <c r="A335" i="34"/>
  <c r="A339" i="34"/>
  <c r="A436" i="34"/>
  <c r="A440" i="34"/>
  <c r="A444" i="34"/>
  <c r="A448" i="34"/>
  <c r="A452" i="34"/>
  <c r="A456" i="34"/>
  <c r="A460" i="34"/>
  <c r="A464" i="34"/>
  <c r="A468" i="34"/>
  <c r="A472" i="34"/>
  <c r="A476" i="34"/>
  <c r="A543" i="34"/>
  <c r="A554" i="34"/>
  <c r="A867" i="34"/>
  <c r="A871" i="34"/>
  <c r="A875" i="34"/>
  <c r="A879" i="34"/>
  <c r="A883" i="34"/>
  <c r="A887" i="34"/>
  <c r="A891" i="34"/>
  <c r="A895" i="34"/>
  <c r="A899" i="34"/>
  <c r="A903" i="34"/>
  <c r="A907" i="34"/>
  <c r="A911" i="34"/>
  <c r="A924" i="34"/>
  <c r="A928" i="34"/>
  <c r="A932" i="34"/>
  <c r="A936" i="34"/>
  <c r="A940" i="34"/>
  <c r="A944" i="34"/>
  <c r="A948" i="34"/>
  <c r="A3456" i="34"/>
  <c r="A1997" i="34"/>
  <c r="A2475" i="34"/>
  <c r="A2532" i="34"/>
  <c r="A3439" i="34"/>
  <c r="A3443" i="34"/>
  <c r="A3447" i="34"/>
  <c r="A3451" i="34"/>
  <c r="A2492" i="34"/>
  <c r="A2425" i="34"/>
  <c r="A2429" i="34"/>
  <c r="A2433" i="34"/>
  <c r="A2437" i="34"/>
  <c r="A2472" i="34"/>
  <c r="A2205" i="34"/>
  <c r="A2357" i="34"/>
  <c r="A2354" i="34"/>
  <c r="A2307" i="34"/>
  <c r="A2303" i="34"/>
  <c r="A2442" i="34"/>
  <c r="A1736" i="34"/>
  <c r="A1740" i="34"/>
  <c r="A1213" i="34"/>
  <c r="A1110" i="34"/>
  <c r="A1114" i="34"/>
  <c r="A2253" i="34"/>
  <c r="A2257" i="34"/>
  <c r="A1653" i="34"/>
  <c r="A1657" i="34"/>
  <c r="A1683" i="34"/>
  <c r="A1687" i="34"/>
  <c r="A1708" i="34"/>
  <c r="A1733" i="34"/>
  <c r="A1492" i="34"/>
  <c r="A1496" i="34"/>
  <c r="A1523" i="34"/>
  <c r="A1527" i="34"/>
  <c r="A1595" i="34"/>
  <c r="A1599" i="34"/>
  <c r="A1651" i="34"/>
  <c r="A1408" i="34"/>
  <c r="A1412" i="34"/>
  <c r="A1434" i="34"/>
  <c r="A1438" i="34"/>
  <c r="A1464" i="34"/>
  <c r="A1486" i="34"/>
  <c r="A1227" i="34"/>
  <c r="A1261" i="34"/>
  <c r="A1265" i="34"/>
  <c r="A1289" i="34"/>
  <c r="A1293" i="34"/>
  <c r="A1312" i="34"/>
  <c r="A1326" i="34"/>
  <c r="A1136" i="34"/>
  <c r="A1140" i="34"/>
  <c r="A1179" i="34"/>
  <c r="A1183" i="34"/>
  <c r="A1217" i="34"/>
  <c r="A1221" i="34"/>
  <c r="A1225" i="34"/>
  <c r="A1102" i="34"/>
  <c r="A1106" i="34"/>
  <c r="A1134" i="34"/>
  <c r="A1678" i="34"/>
  <c r="A1632" i="34"/>
  <c r="A1628" i="34"/>
  <c r="A1617" i="34"/>
  <c r="A1613" i="34"/>
  <c r="A1580" i="34"/>
  <c r="A1576" i="34"/>
  <c r="A1555" i="34"/>
  <c r="A1551" i="34"/>
  <c r="A1546" i="34"/>
  <c r="A1542" i="34"/>
  <c r="A1538" i="34"/>
  <c r="A1456" i="34"/>
  <c r="A1391" i="34"/>
  <c r="A1387" i="34"/>
  <c r="A1383" i="34"/>
  <c r="A1379" i="34"/>
  <c r="A1365" i="34"/>
  <c r="A1361" i="34"/>
  <c r="A1355" i="34"/>
  <c r="A1351" i="34"/>
  <c r="A1347" i="34"/>
  <c r="A1286" i="34"/>
  <c r="A1257" i="34"/>
  <c r="A1174" i="34"/>
  <c r="A1170" i="34"/>
  <c r="A1157" i="34"/>
  <c r="A1153" i="34"/>
  <c r="A1131" i="34"/>
  <c r="A1127" i="34"/>
  <c r="A1098" i="34"/>
  <c r="A1094" i="34"/>
  <c r="A1077" i="34"/>
  <c r="A1073" i="34"/>
  <c r="A1062" i="34"/>
  <c r="A1058" i="34"/>
  <c r="A1054" i="34"/>
  <c r="A1050" i="34"/>
  <c r="A300" i="34"/>
  <c r="A312" i="34"/>
  <c r="A316" i="34"/>
  <c r="A320" i="34"/>
  <c r="A324" i="34"/>
  <c r="A328" i="34"/>
  <c r="A332" i="34"/>
  <c r="A336" i="34"/>
  <c r="A340" i="34"/>
  <c r="A437" i="34"/>
  <c r="A441" i="34"/>
  <c r="A445" i="34"/>
  <c r="A449" i="34"/>
  <c r="A453" i="34"/>
  <c r="A457" i="34"/>
  <c r="A461" i="34"/>
  <c r="A465" i="34"/>
  <c r="A469" i="34"/>
  <c r="A473" i="34"/>
  <c r="A477" i="34"/>
  <c r="A544" i="34"/>
  <c r="A864" i="34"/>
  <c r="A868" i="34"/>
  <c r="A872" i="34"/>
  <c r="A876" i="34"/>
  <c r="A880" i="34"/>
  <c r="A884" i="34"/>
  <c r="A888" i="34"/>
  <c r="A892" i="34"/>
  <c r="A896" i="34"/>
  <c r="A900" i="34"/>
  <c r="A904" i="34"/>
  <c r="A908" i="34"/>
  <c r="A912" i="34"/>
  <c r="A925" i="34"/>
  <c r="A929" i="34"/>
  <c r="A933" i="34"/>
  <c r="A937" i="34"/>
  <c r="A941" i="34"/>
  <c r="A945" i="34"/>
  <c r="A949" i="34"/>
  <c r="A3453" i="34"/>
  <c r="A1781" i="34"/>
  <c r="A2476" i="34"/>
  <c r="A2529" i="34"/>
  <c r="A2533" i="34"/>
  <c r="A3440" i="34"/>
  <c r="A3444" i="34"/>
  <c r="A3448" i="34"/>
  <c r="A3452" i="34"/>
  <c r="A2493" i="34"/>
  <c r="A2426" i="34"/>
  <c r="A2430" i="34"/>
  <c r="A2434" i="34"/>
  <c r="A2438" i="34"/>
  <c r="A2202" i="34"/>
  <c r="A2351" i="34"/>
  <c r="A2359" i="34"/>
  <c r="A2355" i="34"/>
  <c r="A2332" i="34"/>
  <c r="A2002" i="34"/>
  <c r="A2443" i="34"/>
  <c r="A1737" i="34"/>
  <c r="A1741" i="34"/>
  <c r="A1044" i="34"/>
  <c r="A1111" i="34"/>
  <c r="A2250" i="34"/>
  <c r="A2254" i="34"/>
  <c r="A1654" i="34"/>
  <c r="A1658" i="34"/>
  <c r="A1684" i="34"/>
  <c r="A1688" i="34"/>
  <c r="A1709" i="34"/>
  <c r="A1711" i="34"/>
  <c r="A1735" i="34"/>
  <c r="A1493" i="34"/>
  <c r="A1497" i="34"/>
  <c r="A1524" i="34"/>
  <c r="A1565" i="34"/>
  <c r="A1596" i="34"/>
  <c r="A1600" i="34"/>
  <c r="A1334" i="34"/>
  <c r="A1409" i="34"/>
  <c r="A1413" i="34"/>
  <c r="A1435" i="34"/>
  <c r="A1439" i="34"/>
  <c r="A1483" i="34"/>
  <c r="A1487" i="34"/>
  <c r="A1228" i="34"/>
  <c r="A1262" i="34"/>
  <c r="A1266" i="34"/>
  <c r="A1290" i="34"/>
  <c r="A1294" i="34"/>
  <c r="A1313" i="34"/>
  <c r="A1327" i="34"/>
  <c r="A1137" i="34"/>
  <c r="A1176" i="34"/>
  <c r="A1180" i="34"/>
  <c r="A1214" i="34"/>
  <c r="A1218" i="34"/>
  <c r="A1222" i="34"/>
  <c r="A1226" i="34"/>
  <c r="A1103" i="34"/>
  <c r="A1107" i="34"/>
  <c r="A1049" i="34"/>
  <c r="A1677" i="34"/>
  <c r="A1631" i="34"/>
  <c r="A1620" i="34"/>
  <c r="A1616" i="34"/>
  <c r="A1583" i="34"/>
  <c r="A1579" i="34"/>
  <c r="A1558" i="34"/>
  <c r="A1554" i="34"/>
  <c r="A1550" i="34"/>
  <c r="A1545" i="34"/>
  <c r="A1541" i="34"/>
  <c r="A1459" i="34"/>
  <c r="A1455" i="34"/>
  <c r="A1390" i="34"/>
  <c r="A1386" i="34"/>
  <c r="A1382" i="34"/>
  <c r="A1378" i="34"/>
  <c r="A1364" i="34"/>
  <c r="A1360" i="34"/>
  <c r="A1354" i="34"/>
  <c r="A1350" i="34"/>
  <c r="A1341" i="34"/>
  <c r="A1285" i="34"/>
  <c r="A1256" i="34"/>
  <c r="A1173" i="34"/>
  <c r="A1169" i="34"/>
  <c r="A1156" i="34"/>
  <c r="A1152" i="34"/>
  <c r="A1130" i="34"/>
  <c r="A1101" i="34"/>
  <c r="A1097" i="34"/>
  <c r="A1093" i="34"/>
  <c r="A1076" i="34"/>
  <c r="A1072" i="34"/>
  <c r="A1061" i="34"/>
  <c r="A1057" i="34"/>
  <c r="A1053" i="34"/>
  <c r="A301" i="34"/>
  <c r="A313" i="34"/>
  <c r="A317" i="34"/>
  <c r="A321" i="34"/>
  <c r="A325" i="34"/>
  <c r="A329" i="34"/>
  <c r="A333" i="34"/>
  <c r="A337" i="34"/>
  <c r="A346" i="34"/>
  <c r="A438" i="34"/>
  <c r="A442" i="34"/>
  <c r="A446" i="34"/>
  <c r="A450" i="34"/>
  <c r="A454" i="34"/>
  <c r="A458" i="34"/>
  <c r="A462" i="34"/>
  <c r="A466" i="34"/>
  <c r="A470" i="34"/>
  <c r="A474" i="34"/>
  <c r="A478" i="34"/>
  <c r="A545" i="34"/>
  <c r="A865" i="34"/>
  <c r="A869" i="34"/>
  <c r="A873" i="34"/>
  <c r="A877" i="34"/>
  <c r="A881" i="34"/>
  <c r="A885" i="34"/>
  <c r="A889" i="34"/>
  <c r="A893" i="34"/>
  <c r="A897" i="34"/>
  <c r="A901" i="34"/>
  <c r="A905" i="34"/>
  <c r="A909" i="34"/>
  <c r="A913" i="34"/>
  <c r="A926" i="34"/>
  <c r="A930" i="34"/>
  <c r="A934" i="34"/>
  <c r="A938" i="34"/>
  <c r="A942" i="34"/>
  <c r="A946" i="34"/>
  <c r="A950" i="34"/>
  <c r="A101" i="55" l="1"/>
  <c r="B102" i="55"/>
  <c r="B1036" i="34"/>
  <c r="B775" i="34"/>
  <c r="B549" i="34"/>
  <c r="B536" i="34"/>
  <c r="AA775" i="34" l="1"/>
  <c r="P775" i="34"/>
  <c r="X775" i="34"/>
  <c r="Q775" i="34"/>
  <c r="R775" i="34"/>
  <c r="V775" i="34"/>
  <c r="R1036" i="34"/>
  <c r="V1036" i="34"/>
  <c r="AA1036" i="34"/>
  <c r="P1036" i="34"/>
  <c r="X1036" i="34"/>
  <c r="Q1036" i="34"/>
  <c r="Q536" i="34"/>
  <c r="R536" i="34"/>
  <c r="V536" i="34"/>
  <c r="AA536" i="34"/>
  <c r="X536" i="34"/>
  <c r="P536" i="34"/>
  <c r="AA549" i="34"/>
  <c r="Q549" i="34"/>
  <c r="X549" i="34"/>
  <c r="P549" i="34"/>
  <c r="R549" i="34"/>
  <c r="V549" i="34"/>
  <c r="A102" i="55"/>
  <c r="B103" i="55"/>
  <c r="A1036" i="34"/>
  <c r="A536" i="34"/>
  <c r="A775" i="34"/>
  <c r="A549" i="34"/>
  <c r="E40" i="55"/>
  <c r="A103" i="55" l="1"/>
  <c r="B104" i="55"/>
  <c r="B969" i="34"/>
  <c r="B963" i="34"/>
  <c r="B957" i="34"/>
  <c r="B505" i="34"/>
  <c r="B500" i="34"/>
  <c r="B488" i="34"/>
  <c r="P963" i="34" l="1"/>
  <c r="X963" i="34"/>
  <c r="Q963" i="34"/>
  <c r="R963" i="34"/>
  <c r="V963" i="34"/>
  <c r="AA963" i="34"/>
  <c r="P969" i="34"/>
  <c r="X969" i="34"/>
  <c r="Q969" i="34"/>
  <c r="R969" i="34"/>
  <c r="V969" i="34"/>
  <c r="AA969" i="34"/>
  <c r="Q488" i="34"/>
  <c r="R488" i="34"/>
  <c r="V488" i="34"/>
  <c r="AA488" i="34"/>
  <c r="X488" i="34"/>
  <c r="P488" i="34"/>
  <c r="AA505" i="34"/>
  <c r="P505" i="34"/>
  <c r="X505" i="34"/>
  <c r="Q505" i="34"/>
  <c r="R505" i="34"/>
  <c r="V505" i="34"/>
  <c r="Q500" i="34"/>
  <c r="R500" i="34"/>
  <c r="V500" i="34"/>
  <c r="AA500" i="34"/>
  <c r="X500" i="34"/>
  <c r="P500" i="34"/>
  <c r="P957" i="34"/>
  <c r="X957" i="34"/>
  <c r="Q957" i="34"/>
  <c r="R957" i="34"/>
  <c r="V957" i="34"/>
  <c r="AA957" i="34"/>
  <c r="A104" i="55"/>
  <c r="B105" i="55"/>
  <c r="A963" i="34"/>
  <c r="A500" i="34"/>
  <c r="A505" i="34"/>
  <c r="A488" i="34"/>
  <c r="A969" i="34"/>
  <c r="A957" i="34"/>
  <c r="B366" i="34"/>
  <c r="B734" i="34"/>
  <c r="R734" i="34" l="1"/>
  <c r="V734" i="34"/>
  <c r="AA734" i="34"/>
  <c r="P734" i="34"/>
  <c r="X734" i="34"/>
  <c r="Q734" i="34"/>
  <c r="AA366" i="34"/>
  <c r="P366" i="34"/>
  <c r="X366" i="34"/>
  <c r="Q366" i="34"/>
  <c r="R366" i="34"/>
  <c r="V366" i="34"/>
  <c r="A105" i="55"/>
  <c r="B106" i="55"/>
  <c r="A734" i="34"/>
  <c r="A366" i="34"/>
  <c r="B601" i="34"/>
  <c r="B579" i="34"/>
  <c r="B103" i="34"/>
  <c r="B99" i="34"/>
  <c r="B158" i="34"/>
  <c r="B193" i="34"/>
  <c r="B609" i="34"/>
  <c r="B707" i="34"/>
  <c r="P707" i="34" l="1"/>
  <c r="X707" i="34"/>
  <c r="Q707" i="34"/>
  <c r="R707" i="34"/>
  <c r="V707" i="34"/>
  <c r="AA707" i="34"/>
  <c r="Q103" i="34"/>
  <c r="R103" i="34"/>
  <c r="V103" i="34"/>
  <c r="AA103" i="34"/>
  <c r="P103" i="34"/>
  <c r="X103" i="34"/>
  <c r="Q99" i="34"/>
  <c r="R99" i="34"/>
  <c r="V99" i="34"/>
  <c r="AA99" i="34"/>
  <c r="P99" i="34"/>
  <c r="X99" i="34"/>
  <c r="AA609" i="34"/>
  <c r="P609" i="34"/>
  <c r="X609" i="34"/>
  <c r="Q609" i="34"/>
  <c r="R609" i="34"/>
  <c r="V609" i="34"/>
  <c r="Q193" i="34"/>
  <c r="R193" i="34"/>
  <c r="V193" i="34"/>
  <c r="AA193" i="34"/>
  <c r="P193" i="34"/>
  <c r="X193" i="34"/>
  <c r="AA579" i="34"/>
  <c r="P579" i="34"/>
  <c r="X579" i="34"/>
  <c r="Q579" i="34"/>
  <c r="R579" i="34"/>
  <c r="V579" i="34"/>
  <c r="AA158" i="34"/>
  <c r="P158" i="34"/>
  <c r="X158" i="34"/>
  <c r="Q158" i="34"/>
  <c r="R158" i="34"/>
  <c r="V158" i="34"/>
  <c r="AA601" i="34"/>
  <c r="P601" i="34"/>
  <c r="X601" i="34"/>
  <c r="Q601" i="34"/>
  <c r="R601" i="34"/>
  <c r="V601" i="34"/>
  <c r="A106" i="55"/>
  <c r="B107" i="55"/>
  <c r="A609" i="34"/>
  <c r="A158" i="34"/>
  <c r="A579" i="34"/>
  <c r="A193" i="34"/>
  <c r="A707" i="34"/>
  <c r="A99" i="34"/>
  <c r="A601" i="34"/>
  <c r="A103" i="34"/>
  <c r="O5" i="78"/>
  <c r="N5" i="78"/>
  <c r="B145" i="34"/>
  <c r="B142" i="34"/>
  <c r="Q145" i="34" l="1"/>
  <c r="R145" i="34"/>
  <c r="V145" i="34"/>
  <c r="AA145" i="34"/>
  <c r="P145" i="34"/>
  <c r="X145" i="34"/>
  <c r="AA142" i="34"/>
  <c r="P142" i="34"/>
  <c r="X142" i="34"/>
  <c r="Q142" i="34"/>
  <c r="R142" i="34"/>
  <c r="V142" i="34"/>
  <c r="A107" i="55"/>
  <c r="B108" i="55"/>
  <c r="A142" i="34"/>
  <c r="A145" i="34"/>
  <c r="B203" i="34"/>
  <c r="B202" i="34"/>
  <c r="B201" i="34"/>
  <c r="B200" i="34"/>
  <c r="B199" i="34"/>
  <c r="B198" i="34"/>
  <c r="B190" i="34"/>
  <c r="B189" i="34"/>
  <c r="B188" i="34"/>
  <c r="B187" i="34"/>
  <c r="B183" i="34"/>
  <c r="B182" i="34"/>
  <c r="B181" i="34"/>
  <c r="B180" i="34"/>
  <c r="B179" i="34"/>
  <c r="B178" i="34"/>
  <c r="B177" i="34"/>
  <c r="B176" i="34"/>
  <c r="B175" i="34"/>
  <c r="B157" i="34"/>
  <c r="B156" i="34"/>
  <c r="B155" i="34"/>
  <c r="B154" i="34"/>
  <c r="B153" i="34"/>
  <c r="B152" i="34"/>
  <c r="B151" i="34"/>
  <c r="B150" i="34"/>
  <c r="B147" i="34"/>
  <c r="B146" i="34"/>
  <c r="B144" i="34"/>
  <c r="B143" i="34"/>
  <c r="B141" i="34"/>
  <c r="B140" i="34"/>
  <c r="B139" i="34"/>
  <c r="B733" i="34"/>
  <c r="B732" i="34"/>
  <c r="B731" i="34"/>
  <c r="B706" i="34"/>
  <c r="B705" i="34"/>
  <c r="B704" i="34"/>
  <c r="B703" i="34"/>
  <c r="B702" i="34"/>
  <c r="B701" i="34"/>
  <c r="B700" i="34"/>
  <c r="B699" i="34"/>
  <c r="B689" i="34"/>
  <c r="B688" i="34"/>
  <c r="B687" i="34"/>
  <c r="B686" i="34"/>
  <c r="B685" i="34"/>
  <c r="B684" i="34"/>
  <c r="B683" i="34"/>
  <c r="B682" i="34"/>
  <c r="B681" i="34"/>
  <c r="B678" i="34"/>
  <c r="B677" i="34"/>
  <c r="B676" i="34"/>
  <c r="B675" i="34"/>
  <c r="B674" i="34"/>
  <c r="B673" i="34"/>
  <c r="B672" i="34"/>
  <c r="B671" i="34"/>
  <c r="B670" i="34"/>
  <c r="B658" i="34"/>
  <c r="B657" i="34"/>
  <c r="B656" i="34"/>
  <c r="B655" i="34"/>
  <c r="B654" i="34"/>
  <c r="B653" i="34"/>
  <c r="B652" i="34"/>
  <c r="B651" i="34"/>
  <c r="B650" i="34"/>
  <c r="B632" i="34"/>
  <c r="B631" i="34"/>
  <c r="B630" i="34"/>
  <c r="B629" i="34"/>
  <c r="B628" i="34"/>
  <c r="B627" i="34"/>
  <c r="B626" i="34"/>
  <c r="B625" i="34"/>
  <c r="B624" i="34"/>
  <c r="B598" i="34"/>
  <c r="B597" i="34"/>
  <c r="B596" i="34"/>
  <c r="B595" i="34"/>
  <c r="B594" i="34"/>
  <c r="B593" i="34"/>
  <c r="B592" i="34"/>
  <c r="B591" i="34"/>
  <c r="B567" i="34"/>
  <c r="B566" i="34"/>
  <c r="B565" i="34"/>
  <c r="B564" i="34"/>
  <c r="B563" i="34"/>
  <c r="B562" i="34"/>
  <c r="B561" i="34"/>
  <c r="B560" i="34"/>
  <c r="B559" i="34"/>
  <c r="B532" i="34"/>
  <c r="B531" i="34"/>
  <c r="B530" i="34"/>
  <c r="B529" i="34"/>
  <c r="B528" i="34"/>
  <c r="B527" i="34"/>
  <c r="B526" i="34"/>
  <c r="B525" i="34"/>
  <c r="B524" i="34"/>
  <c r="B350" i="34"/>
  <c r="B349" i="34"/>
  <c r="B348" i="34"/>
  <c r="B345" i="34"/>
  <c r="B344" i="34"/>
  <c r="B343" i="34"/>
  <c r="B342" i="34"/>
  <c r="B341" i="34"/>
  <c r="B255" i="34"/>
  <c r="B254" i="34"/>
  <c r="B253" i="34"/>
  <c r="B252" i="34"/>
  <c r="B251" i="34"/>
  <c r="B250" i="34"/>
  <c r="B249" i="34"/>
  <c r="B248" i="34"/>
  <c r="B247" i="34"/>
  <c r="B232" i="34"/>
  <c r="B231" i="34"/>
  <c r="B230" i="34"/>
  <c r="B229" i="34"/>
  <c r="B228" i="34"/>
  <c r="B227" i="34"/>
  <c r="B226" i="34"/>
  <c r="B225" i="34"/>
  <c r="B224" i="34"/>
  <c r="B220" i="34"/>
  <c r="B219" i="34"/>
  <c r="B218" i="34"/>
  <c r="B217" i="34"/>
  <c r="B216" i="34"/>
  <c r="B215" i="34"/>
  <c r="B214" i="34"/>
  <c r="B213" i="34"/>
  <c r="B212" i="34"/>
  <c r="B206" i="34"/>
  <c r="B205" i="34"/>
  <c r="B204" i="34"/>
  <c r="B979" i="34"/>
  <c r="B978" i="34"/>
  <c r="B977" i="34"/>
  <c r="B976" i="34"/>
  <c r="B975" i="34"/>
  <c r="B974" i="34"/>
  <c r="B973" i="34"/>
  <c r="B972" i="34"/>
  <c r="B971" i="34"/>
  <c r="B970" i="34"/>
  <c r="B485" i="34"/>
  <c r="B484" i="34"/>
  <c r="B483" i="34"/>
  <c r="B482" i="34"/>
  <c r="B481" i="34"/>
  <c r="B480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757" i="34"/>
  <c r="B756" i="34"/>
  <c r="B755" i="34"/>
  <c r="B744" i="34"/>
  <c r="B968" i="34"/>
  <c r="B967" i="34"/>
  <c r="B966" i="34"/>
  <c r="B965" i="34"/>
  <c r="B964" i="34"/>
  <c r="B962" i="34"/>
  <c r="B961" i="34"/>
  <c r="B960" i="34"/>
  <c r="B959" i="34"/>
  <c r="B958" i="34"/>
  <c r="B956" i="34"/>
  <c r="B955" i="34"/>
  <c r="B954" i="34"/>
  <c r="B953" i="34"/>
  <c r="B952" i="34"/>
  <c r="B951" i="34"/>
  <c r="B556" i="34"/>
  <c r="B555" i="34"/>
  <c r="B548" i="34"/>
  <c r="B547" i="34"/>
  <c r="B546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4" i="34"/>
  <c r="B503" i="34"/>
  <c r="B502" i="34"/>
  <c r="B501" i="34"/>
  <c r="B499" i="34"/>
  <c r="B498" i="34"/>
  <c r="B497" i="34"/>
  <c r="B496" i="34"/>
  <c r="B495" i="34"/>
  <c r="B494" i="34"/>
  <c r="B493" i="34"/>
  <c r="B492" i="34"/>
  <c r="B491" i="34"/>
  <c r="B490" i="34"/>
  <c r="B489" i="34"/>
  <c r="B487" i="34"/>
  <c r="B486" i="34"/>
  <c r="B365" i="34"/>
  <c r="B364" i="34"/>
  <c r="B735" i="34"/>
  <c r="B1574" i="34"/>
  <c r="B1572" i="34"/>
  <c r="B1570" i="34"/>
  <c r="B1569" i="34"/>
  <c r="B1568" i="34"/>
  <c r="B1567" i="34"/>
  <c r="B1561" i="34"/>
  <c r="B1560" i="34"/>
  <c r="B1559" i="34"/>
  <c r="B1547" i="34"/>
  <c r="B1460" i="34"/>
  <c r="B1452" i="34"/>
  <c r="B1451" i="34"/>
  <c r="B1450" i="34"/>
  <c r="B1449" i="34"/>
  <c r="B1393" i="34"/>
  <c r="B1392" i="34"/>
  <c r="B1394" i="34"/>
  <c r="B1375" i="34"/>
  <c r="B1373" i="34"/>
  <c r="B1372" i="34"/>
  <c r="B1371" i="34"/>
  <c r="B1357" i="34"/>
  <c r="B1356" i="34"/>
  <c r="B1346" i="34"/>
  <c r="B1345" i="34"/>
  <c r="B1344" i="34"/>
  <c r="B1343" i="34"/>
  <c r="B1342" i="34"/>
  <c r="B1338" i="34"/>
  <c r="B1337" i="34"/>
  <c r="B1321" i="34"/>
  <c r="B1192" i="34"/>
  <c r="B1194" i="34"/>
  <c r="B1193" i="34"/>
  <c r="B1150" i="34"/>
  <c r="B1149" i="34"/>
  <c r="B1117" i="34"/>
  <c r="B1082" i="34"/>
  <c r="B1081" i="34"/>
  <c r="B1080" i="34"/>
  <c r="B1079" i="34"/>
  <c r="B1070" i="34"/>
  <c r="B1069" i="34"/>
  <c r="B1068" i="34"/>
  <c r="B1067" i="34"/>
  <c r="B1066" i="34"/>
  <c r="B1065" i="34"/>
  <c r="B1064" i="34"/>
  <c r="B1047" i="34"/>
  <c r="B1046" i="34"/>
  <c r="B1754" i="34"/>
  <c r="B1759" i="34"/>
  <c r="B1758" i="34"/>
  <c r="B1535" i="34"/>
  <c r="B1537" i="34"/>
  <c r="B1536" i="34"/>
  <c r="B1336" i="34"/>
  <c r="B1340" i="34"/>
  <c r="B1339" i="34"/>
  <c r="B1042" i="34"/>
  <c r="B1041" i="34"/>
  <c r="B1040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999" i="34"/>
  <c r="B998" i="34"/>
  <c r="B1001" i="34"/>
  <c r="B1000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1395" i="34"/>
  <c r="B1366" i="34"/>
  <c r="B1757" i="34"/>
  <c r="B1756" i="34"/>
  <c r="B1761" i="34"/>
  <c r="B1760" i="34"/>
  <c r="B1755" i="34"/>
  <c r="B1637" i="34"/>
  <c r="B1622" i="34"/>
  <c r="B1621" i="34"/>
  <c r="B1624" i="34"/>
  <c r="B1623" i="34"/>
  <c r="B1612" i="34"/>
  <c r="B1611" i="34"/>
  <c r="B1610" i="34"/>
  <c r="B1609" i="34"/>
  <c r="Q1609" i="34" l="1"/>
  <c r="R1609" i="34"/>
  <c r="V1609" i="34"/>
  <c r="AA1609" i="34"/>
  <c r="P1609" i="34"/>
  <c r="X1609" i="34"/>
  <c r="Q1623" i="34"/>
  <c r="R1623" i="34"/>
  <c r="V1623" i="34"/>
  <c r="AA1623" i="34"/>
  <c r="P1623" i="34"/>
  <c r="X1623" i="34"/>
  <c r="Q1637" i="34"/>
  <c r="R1637" i="34"/>
  <c r="V1637" i="34"/>
  <c r="AA1637" i="34"/>
  <c r="P1637" i="34"/>
  <c r="X1637" i="34"/>
  <c r="S1756" i="34"/>
  <c r="AA1756" i="34"/>
  <c r="P1756" i="34"/>
  <c r="T1756" i="34"/>
  <c r="X1756" i="34"/>
  <c r="Q1756" i="34"/>
  <c r="U1756" i="34"/>
  <c r="R1756" i="34"/>
  <c r="V175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988" i="34"/>
  <c r="V988" i="34"/>
  <c r="AA988" i="34"/>
  <c r="P988" i="34"/>
  <c r="X988" i="34"/>
  <c r="Q988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998" i="34"/>
  <c r="V998" i="34"/>
  <c r="AA998" i="34"/>
  <c r="P998" i="34"/>
  <c r="X998" i="34"/>
  <c r="Q998" i="34"/>
  <c r="R1004" i="34"/>
  <c r="V1004" i="34"/>
  <c r="AA1004" i="34"/>
  <c r="P1004" i="34"/>
  <c r="X1004" i="34"/>
  <c r="Q1004" i="34"/>
  <c r="R1008" i="34"/>
  <c r="V1008" i="34"/>
  <c r="AA1008" i="34"/>
  <c r="P1008" i="34"/>
  <c r="X1008" i="34"/>
  <c r="Q1008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1028" i="34"/>
  <c r="V1028" i="34"/>
  <c r="AA1028" i="34"/>
  <c r="P1028" i="34"/>
  <c r="X1028" i="34"/>
  <c r="Q1028" i="34"/>
  <c r="Q1339" i="34"/>
  <c r="R1339" i="34"/>
  <c r="V1339" i="34"/>
  <c r="AA1339" i="34"/>
  <c r="P1339" i="34"/>
  <c r="X1339" i="34"/>
  <c r="R1537" i="34"/>
  <c r="V1537" i="34"/>
  <c r="AA1537" i="34"/>
  <c r="P1537" i="34"/>
  <c r="X1537" i="34"/>
  <c r="Q1537" i="34"/>
  <c r="S1754" i="34"/>
  <c r="AA1754" i="34"/>
  <c r="P1754" i="34"/>
  <c r="T1754" i="34"/>
  <c r="X1754" i="34"/>
  <c r="Q1754" i="34"/>
  <c r="U1754" i="34"/>
  <c r="R1754" i="34"/>
  <c r="V1754" i="34"/>
  <c r="P1065" i="34"/>
  <c r="X1065" i="34"/>
  <c r="Q1065" i="34"/>
  <c r="R1065" i="34"/>
  <c r="V1065" i="34"/>
  <c r="AA1065" i="34"/>
  <c r="P1069" i="34"/>
  <c r="X1069" i="34"/>
  <c r="R1069" i="34"/>
  <c r="V1069" i="34"/>
  <c r="AA1069" i="34"/>
  <c r="Q1069" i="34"/>
  <c r="Q1081" i="34"/>
  <c r="R1081" i="34"/>
  <c r="V1081" i="34"/>
  <c r="AA1081" i="34"/>
  <c r="P1081" i="34"/>
  <c r="X1081" i="34"/>
  <c r="AA1150" i="34"/>
  <c r="P1150" i="34"/>
  <c r="X1150" i="34"/>
  <c r="Q1150" i="34"/>
  <c r="R1150" i="34"/>
  <c r="V1150" i="34"/>
  <c r="Q1321" i="34"/>
  <c r="R1321" i="34"/>
  <c r="V1321" i="34"/>
  <c r="AA1321" i="34"/>
  <c r="P1321" i="34"/>
  <c r="X1321" i="34"/>
  <c r="Q1343" i="34"/>
  <c r="R1343" i="34"/>
  <c r="V1343" i="34"/>
  <c r="AA1343" i="34"/>
  <c r="P1343" i="34"/>
  <c r="X1343" i="34"/>
  <c r="AA1356" i="34"/>
  <c r="P1356" i="34"/>
  <c r="X1356" i="34"/>
  <c r="Q1356" i="34"/>
  <c r="R1356" i="34"/>
  <c r="V1356" i="34"/>
  <c r="Q1373" i="34"/>
  <c r="R1373" i="34"/>
  <c r="V1373" i="34"/>
  <c r="P1373" i="34"/>
  <c r="X1373" i="34"/>
  <c r="AA1373" i="34"/>
  <c r="R1393" i="34"/>
  <c r="V1393" i="34"/>
  <c r="P1393" i="34"/>
  <c r="X1393" i="34"/>
  <c r="AA1393" i="34"/>
  <c r="Q1393" i="34"/>
  <c r="P1452" i="34"/>
  <c r="X1452" i="34"/>
  <c r="Q1452" i="34"/>
  <c r="R1452" i="34"/>
  <c r="V1452" i="34"/>
  <c r="AA1452" i="34"/>
  <c r="P1560" i="34"/>
  <c r="X1560" i="34"/>
  <c r="Q1560" i="34"/>
  <c r="R1560" i="34"/>
  <c r="V1560" i="34"/>
  <c r="AA1560" i="34"/>
  <c r="R1569" i="34"/>
  <c r="V1569" i="34"/>
  <c r="P1569" i="34"/>
  <c r="X1569" i="34"/>
  <c r="Q1569" i="34"/>
  <c r="AA1569" i="34"/>
  <c r="P735" i="34"/>
  <c r="X735" i="34"/>
  <c r="Q735" i="34"/>
  <c r="R735" i="34"/>
  <c r="V735" i="34"/>
  <c r="AA735" i="34"/>
  <c r="AA487" i="34"/>
  <c r="P487" i="34"/>
  <c r="X487" i="34"/>
  <c r="Q487" i="34"/>
  <c r="R487" i="34"/>
  <c r="V487" i="34"/>
  <c r="Q492" i="34"/>
  <c r="R492" i="34"/>
  <c r="V492" i="34"/>
  <c r="AA492" i="34"/>
  <c r="X492" i="34"/>
  <c r="P492" i="34"/>
  <c r="Q496" i="34"/>
  <c r="R496" i="34"/>
  <c r="V496" i="34"/>
  <c r="AA496" i="34"/>
  <c r="X496" i="34"/>
  <c r="P496" i="34"/>
  <c r="AA501" i="34"/>
  <c r="P501" i="34"/>
  <c r="X501" i="34"/>
  <c r="Q501" i="34"/>
  <c r="R501" i="34"/>
  <c r="V501" i="34"/>
  <c r="Q506" i="34"/>
  <c r="R506" i="34"/>
  <c r="V506" i="34"/>
  <c r="AA506" i="34"/>
  <c r="X506" i="34"/>
  <c r="P506" i="34"/>
  <c r="Q510" i="34"/>
  <c r="R510" i="34"/>
  <c r="V510" i="34"/>
  <c r="AA510" i="34"/>
  <c r="X510" i="34"/>
  <c r="P510" i="34"/>
  <c r="Q514" i="34"/>
  <c r="R514" i="34"/>
  <c r="V514" i="34"/>
  <c r="AA514" i="34"/>
  <c r="X514" i="34"/>
  <c r="P514" i="34"/>
  <c r="Q518" i="34"/>
  <c r="R518" i="34"/>
  <c r="V518" i="34"/>
  <c r="AA518" i="34"/>
  <c r="X518" i="34"/>
  <c r="P518" i="34"/>
  <c r="Q522" i="34"/>
  <c r="R522" i="34"/>
  <c r="V522" i="34"/>
  <c r="AA522" i="34"/>
  <c r="X522" i="34"/>
  <c r="P522" i="34"/>
  <c r="Q548" i="34"/>
  <c r="AA548" i="34"/>
  <c r="X548" i="34"/>
  <c r="P548" i="34"/>
  <c r="R548" i="34"/>
  <c r="V548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P961" i="34"/>
  <c r="X961" i="34"/>
  <c r="Q961" i="34"/>
  <c r="R961" i="34"/>
  <c r="V961" i="34"/>
  <c r="AA961" i="34"/>
  <c r="R966" i="34"/>
  <c r="V966" i="34"/>
  <c r="AA966" i="34"/>
  <c r="P966" i="34"/>
  <c r="X966" i="34"/>
  <c r="Q966" i="34"/>
  <c r="AA755" i="34"/>
  <c r="P755" i="34"/>
  <c r="X755" i="34"/>
  <c r="Q755" i="34"/>
  <c r="R755" i="34"/>
  <c r="V755" i="34"/>
  <c r="AA352" i="34"/>
  <c r="P352" i="34"/>
  <c r="X352" i="34"/>
  <c r="Q352" i="34"/>
  <c r="R352" i="34"/>
  <c r="V352" i="34"/>
  <c r="AA356" i="34"/>
  <c r="P356" i="34"/>
  <c r="X356" i="34"/>
  <c r="Q356" i="34"/>
  <c r="R356" i="34"/>
  <c r="V356" i="34"/>
  <c r="AA360" i="34"/>
  <c r="P360" i="34"/>
  <c r="X360" i="34"/>
  <c r="Q360" i="34"/>
  <c r="R360" i="34"/>
  <c r="V360" i="34"/>
  <c r="Q367" i="34"/>
  <c r="R367" i="34"/>
  <c r="V367" i="34"/>
  <c r="AA367" i="34"/>
  <c r="P367" i="34"/>
  <c r="X367" i="34"/>
  <c r="Q371" i="34"/>
  <c r="R371" i="34"/>
  <c r="V371" i="34"/>
  <c r="AA371" i="34"/>
  <c r="P371" i="34"/>
  <c r="X371" i="34"/>
  <c r="Q375" i="34"/>
  <c r="R375" i="34"/>
  <c r="V375" i="34"/>
  <c r="AA375" i="34"/>
  <c r="P375" i="34"/>
  <c r="X375" i="34"/>
  <c r="Q379" i="34"/>
  <c r="R379" i="34"/>
  <c r="V379" i="34"/>
  <c r="AA379" i="34"/>
  <c r="P379" i="34"/>
  <c r="X379" i="34"/>
  <c r="Q383" i="34"/>
  <c r="R383" i="34"/>
  <c r="V383" i="34"/>
  <c r="P383" i="34"/>
  <c r="X383" i="34"/>
  <c r="AA383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Q205" i="34"/>
  <c r="R205" i="34"/>
  <c r="V205" i="34"/>
  <c r="P205" i="34"/>
  <c r="X205" i="34"/>
  <c r="AA205" i="34"/>
  <c r="P214" i="34"/>
  <c r="X214" i="34"/>
  <c r="R214" i="34"/>
  <c r="V214" i="34"/>
  <c r="AA214" i="34"/>
  <c r="Q214" i="34"/>
  <c r="Q218" i="34"/>
  <c r="R218" i="34"/>
  <c r="V218" i="34"/>
  <c r="AA218" i="34"/>
  <c r="P218" i="34"/>
  <c r="X218" i="34"/>
  <c r="AA225" i="34"/>
  <c r="P225" i="34"/>
  <c r="X225" i="34"/>
  <c r="Q225" i="34"/>
  <c r="R225" i="34"/>
  <c r="V225" i="34"/>
  <c r="AA229" i="34"/>
  <c r="P229" i="34"/>
  <c r="X229" i="34"/>
  <c r="Q229" i="34"/>
  <c r="R229" i="34"/>
  <c r="V229" i="34"/>
  <c r="AA247" i="34"/>
  <c r="P247" i="34"/>
  <c r="X247" i="34"/>
  <c r="Q247" i="34"/>
  <c r="R247" i="34"/>
  <c r="V247" i="34"/>
  <c r="AA251" i="34"/>
  <c r="P251" i="34"/>
  <c r="X251" i="34"/>
  <c r="Q251" i="34"/>
  <c r="R251" i="34"/>
  <c r="V251" i="34"/>
  <c r="AA255" i="34"/>
  <c r="P255" i="34"/>
  <c r="X255" i="34"/>
  <c r="Q255" i="34"/>
  <c r="R255" i="34"/>
  <c r="V255" i="34"/>
  <c r="AA344" i="34"/>
  <c r="P344" i="34"/>
  <c r="X344" i="34"/>
  <c r="Q344" i="34"/>
  <c r="R344" i="34"/>
  <c r="V344" i="34"/>
  <c r="AA350" i="34"/>
  <c r="P350" i="34"/>
  <c r="X350" i="34"/>
  <c r="Q350" i="34"/>
  <c r="R350" i="34"/>
  <c r="V350" i="34"/>
  <c r="AA527" i="34"/>
  <c r="P527" i="34"/>
  <c r="X527" i="34"/>
  <c r="Q527" i="34"/>
  <c r="R527" i="34"/>
  <c r="V527" i="34"/>
  <c r="AA531" i="34"/>
  <c r="P531" i="34"/>
  <c r="X531" i="34"/>
  <c r="Q531" i="34"/>
  <c r="R531" i="34"/>
  <c r="V531" i="34"/>
  <c r="AA561" i="34"/>
  <c r="P561" i="34"/>
  <c r="X561" i="34"/>
  <c r="Q561" i="34"/>
  <c r="R561" i="34"/>
  <c r="V561" i="34"/>
  <c r="AA565" i="34"/>
  <c r="P565" i="34"/>
  <c r="X565" i="34"/>
  <c r="Q565" i="34"/>
  <c r="R565" i="34"/>
  <c r="V565" i="34"/>
  <c r="Q592" i="34"/>
  <c r="R592" i="34"/>
  <c r="V592" i="34"/>
  <c r="AA592" i="34"/>
  <c r="P592" i="34"/>
  <c r="X592" i="34"/>
  <c r="Q596" i="34"/>
  <c r="R596" i="34"/>
  <c r="V596" i="34"/>
  <c r="AA596" i="34"/>
  <c r="P596" i="34"/>
  <c r="X596" i="34"/>
  <c r="AA625" i="34"/>
  <c r="P625" i="34"/>
  <c r="X625" i="34"/>
  <c r="Q625" i="34"/>
  <c r="R625" i="34"/>
  <c r="V625" i="34"/>
  <c r="AA629" i="34"/>
  <c r="P629" i="34"/>
  <c r="X629" i="34"/>
  <c r="Q629" i="34"/>
  <c r="R629" i="34"/>
  <c r="V629" i="34"/>
  <c r="Q650" i="34"/>
  <c r="R650" i="34"/>
  <c r="V650" i="34"/>
  <c r="AA650" i="34"/>
  <c r="P650" i="34"/>
  <c r="X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P673" i="34"/>
  <c r="X673" i="34"/>
  <c r="Q673" i="34"/>
  <c r="R673" i="34"/>
  <c r="V673" i="34"/>
  <c r="AA673" i="34"/>
  <c r="P677" i="34"/>
  <c r="X677" i="34"/>
  <c r="Q677" i="34"/>
  <c r="R677" i="34"/>
  <c r="V677" i="34"/>
  <c r="AA677" i="34"/>
  <c r="P683" i="34"/>
  <c r="X683" i="34"/>
  <c r="Q683" i="34"/>
  <c r="R683" i="34"/>
  <c r="V683" i="34"/>
  <c r="AA683" i="34"/>
  <c r="P687" i="34"/>
  <c r="X687" i="34"/>
  <c r="Q687" i="34"/>
  <c r="R687" i="34"/>
  <c r="V687" i="34"/>
  <c r="AA687" i="34"/>
  <c r="R700" i="34"/>
  <c r="V700" i="34"/>
  <c r="AA700" i="34"/>
  <c r="P700" i="34"/>
  <c r="X700" i="34"/>
  <c r="Q700" i="34"/>
  <c r="R704" i="34"/>
  <c r="V704" i="34"/>
  <c r="AA704" i="34"/>
  <c r="P704" i="34"/>
  <c r="X704" i="34"/>
  <c r="Q704" i="34"/>
  <c r="R732" i="34"/>
  <c r="V732" i="34"/>
  <c r="AA732" i="34"/>
  <c r="P732" i="34"/>
  <c r="X732" i="34"/>
  <c r="Q732" i="34"/>
  <c r="Q141" i="34"/>
  <c r="R141" i="34"/>
  <c r="V141" i="34"/>
  <c r="AA141" i="34"/>
  <c r="P141" i="34"/>
  <c r="X141" i="34"/>
  <c r="Q147" i="34"/>
  <c r="R147" i="34"/>
  <c r="V147" i="34"/>
  <c r="AA147" i="34"/>
  <c r="P147" i="34"/>
  <c r="X147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8" i="34"/>
  <c r="P178" i="34"/>
  <c r="X178" i="34"/>
  <c r="Q178" i="34"/>
  <c r="R178" i="34"/>
  <c r="V178" i="34"/>
  <c r="AA182" i="34"/>
  <c r="P182" i="34"/>
  <c r="X182" i="34"/>
  <c r="Q182" i="34"/>
  <c r="R182" i="34"/>
  <c r="V182" i="34"/>
  <c r="Q189" i="34"/>
  <c r="R189" i="34"/>
  <c r="V189" i="34"/>
  <c r="AA189" i="34"/>
  <c r="P189" i="34"/>
  <c r="X189" i="34"/>
  <c r="AA200" i="34"/>
  <c r="P200" i="34"/>
  <c r="X200" i="34"/>
  <c r="Q200" i="34"/>
  <c r="R200" i="34"/>
  <c r="V200" i="34"/>
  <c r="AA1610" i="34"/>
  <c r="P1610" i="34"/>
  <c r="X1610" i="34"/>
  <c r="Q1610" i="34"/>
  <c r="R1610" i="34"/>
  <c r="V1610" i="34"/>
  <c r="AA1624" i="34"/>
  <c r="P1624" i="34"/>
  <c r="X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X1755" i="34"/>
  <c r="Q1757" i="34"/>
  <c r="U1757" i="34"/>
  <c r="R1757" i="34"/>
  <c r="V1757" i="34"/>
  <c r="S1757" i="34"/>
  <c r="AA1757" i="34"/>
  <c r="P1757" i="34"/>
  <c r="T1757" i="34"/>
  <c r="X175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P989" i="34"/>
  <c r="X989" i="34"/>
  <c r="Q989" i="34"/>
  <c r="R989" i="34"/>
  <c r="V989" i="34"/>
  <c r="AA989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999" i="34"/>
  <c r="X999" i="34"/>
  <c r="Q999" i="34"/>
  <c r="R999" i="34"/>
  <c r="V999" i="34"/>
  <c r="AA999" i="34"/>
  <c r="P1005" i="34"/>
  <c r="X1005" i="34"/>
  <c r="Q1005" i="34"/>
  <c r="R1005" i="34"/>
  <c r="V1005" i="34"/>
  <c r="AA1005" i="34"/>
  <c r="P1009" i="34"/>
  <c r="X1009" i="34"/>
  <c r="Q1009" i="34"/>
  <c r="R1009" i="34"/>
  <c r="V1009" i="34"/>
  <c r="AA1009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R1040" i="34"/>
  <c r="V1040" i="34"/>
  <c r="AA1040" i="34"/>
  <c r="P1040" i="34"/>
  <c r="X1040" i="34"/>
  <c r="Q1040" i="34"/>
  <c r="AA1340" i="34"/>
  <c r="P1340" i="34"/>
  <c r="X1340" i="34"/>
  <c r="Q1340" i="34"/>
  <c r="R1340" i="34"/>
  <c r="V1340" i="34"/>
  <c r="R1535" i="34"/>
  <c r="V1535" i="34"/>
  <c r="AA1535" i="34"/>
  <c r="P1535" i="34"/>
  <c r="X1535" i="34"/>
  <c r="Q1535" i="34"/>
  <c r="R1046" i="34"/>
  <c r="V1046" i="34"/>
  <c r="AA1046" i="34"/>
  <c r="P1046" i="34"/>
  <c r="X1046" i="34"/>
  <c r="Q1046" i="34"/>
  <c r="R1066" i="34"/>
  <c r="V1066" i="34"/>
  <c r="AA1066" i="34"/>
  <c r="P1066" i="34"/>
  <c r="X1066" i="34"/>
  <c r="Q1066" i="34"/>
  <c r="R1070" i="34"/>
  <c r="V1070" i="34"/>
  <c r="P1070" i="34"/>
  <c r="X1070" i="34"/>
  <c r="Q1070" i="34"/>
  <c r="AA1070" i="34"/>
  <c r="AA1082" i="34"/>
  <c r="P1082" i="34"/>
  <c r="X1082" i="34"/>
  <c r="Q1082" i="34"/>
  <c r="R1082" i="34"/>
  <c r="V1082" i="34"/>
  <c r="Q1193" i="34"/>
  <c r="R1193" i="34"/>
  <c r="V1193" i="34"/>
  <c r="AA1193" i="34"/>
  <c r="P1193" i="34"/>
  <c r="X1193" i="34"/>
  <c r="Q1337" i="34"/>
  <c r="R1337" i="34"/>
  <c r="V1337" i="34"/>
  <c r="AA1337" i="34"/>
  <c r="P1337" i="34"/>
  <c r="X1337" i="34"/>
  <c r="AA1344" i="34"/>
  <c r="P1344" i="34"/>
  <c r="X1344" i="34"/>
  <c r="Q1344" i="34"/>
  <c r="R1344" i="34"/>
  <c r="V1344" i="34"/>
  <c r="Q1357" i="34"/>
  <c r="R1357" i="34"/>
  <c r="V1357" i="34"/>
  <c r="AA1357" i="34"/>
  <c r="P1357" i="34"/>
  <c r="X1357" i="34"/>
  <c r="Q1375" i="34"/>
  <c r="R1375" i="34"/>
  <c r="V1375" i="34"/>
  <c r="P1375" i="34"/>
  <c r="X1375" i="34"/>
  <c r="AA1375" i="34"/>
  <c r="R1449" i="34"/>
  <c r="V1449" i="34"/>
  <c r="AA1449" i="34"/>
  <c r="P1449" i="34"/>
  <c r="X1449" i="34"/>
  <c r="Q1449" i="34"/>
  <c r="P1460" i="34"/>
  <c r="X1460" i="34"/>
  <c r="Q1460" i="34"/>
  <c r="R1460" i="34"/>
  <c r="V1460" i="34"/>
  <c r="AA1460" i="34"/>
  <c r="R1561" i="34"/>
  <c r="V1561" i="34"/>
  <c r="AA1561" i="34"/>
  <c r="P1561" i="34"/>
  <c r="X1561" i="34"/>
  <c r="Q1561" i="34"/>
  <c r="P1570" i="34"/>
  <c r="X1570" i="34"/>
  <c r="R1570" i="34"/>
  <c r="V1570" i="34"/>
  <c r="AA1570" i="34"/>
  <c r="Q1570" i="34"/>
  <c r="AA364" i="34"/>
  <c r="P364" i="34"/>
  <c r="X364" i="34"/>
  <c r="Q364" i="34"/>
  <c r="R364" i="34"/>
  <c r="V364" i="34"/>
  <c r="AA489" i="34"/>
  <c r="P489" i="34"/>
  <c r="X489" i="34"/>
  <c r="Q489" i="34"/>
  <c r="R489" i="34"/>
  <c r="V489" i="34"/>
  <c r="AA493" i="34"/>
  <c r="P493" i="34"/>
  <c r="X493" i="34"/>
  <c r="Q493" i="34"/>
  <c r="R493" i="34"/>
  <c r="V493" i="34"/>
  <c r="AA497" i="34"/>
  <c r="P497" i="34"/>
  <c r="X497" i="34"/>
  <c r="Q497" i="34"/>
  <c r="R497" i="34"/>
  <c r="V497" i="34"/>
  <c r="Q502" i="34"/>
  <c r="R502" i="34"/>
  <c r="V502" i="34"/>
  <c r="AA502" i="34"/>
  <c r="X502" i="34"/>
  <c r="P502" i="34"/>
  <c r="AA507" i="34"/>
  <c r="P507" i="34"/>
  <c r="X507" i="34"/>
  <c r="Q507" i="34"/>
  <c r="R507" i="34"/>
  <c r="V507" i="34"/>
  <c r="AA511" i="34"/>
  <c r="P511" i="34"/>
  <c r="X511" i="34"/>
  <c r="Q511" i="34"/>
  <c r="R511" i="34"/>
  <c r="V511" i="34"/>
  <c r="AA515" i="34"/>
  <c r="P515" i="34"/>
  <c r="X515" i="34"/>
  <c r="Q515" i="34"/>
  <c r="R515" i="34"/>
  <c r="V515" i="34"/>
  <c r="AA519" i="34"/>
  <c r="P519" i="34"/>
  <c r="X519" i="34"/>
  <c r="Q519" i="34"/>
  <c r="R519" i="34"/>
  <c r="V519" i="34"/>
  <c r="AA523" i="34"/>
  <c r="P523" i="34"/>
  <c r="X523" i="34"/>
  <c r="Q523" i="34"/>
  <c r="R523" i="34"/>
  <c r="V523" i="34"/>
  <c r="AA555" i="34"/>
  <c r="Q555" i="34"/>
  <c r="X555" i="34"/>
  <c r="P555" i="34"/>
  <c r="R555" i="34"/>
  <c r="V555" i="34"/>
  <c r="P953" i="34"/>
  <c r="X953" i="34"/>
  <c r="Q953" i="34"/>
  <c r="R953" i="34"/>
  <c r="V953" i="34"/>
  <c r="AA953" i="34"/>
  <c r="R958" i="34"/>
  <c r="V958" i="34"/>
  <c r="AA958" i="34"/>
  <c r="P958" i="34"/>
  <c r="X958" i="34"/>
  <c r="Q958" i="34"/>
  <c r="R962" i="34"/>
  <c r="V962" i="34"/>
  <c r="AA962" i="34"/>
  <c r="P962" i="34"/>
  <c r="X962" i="34"/>
  <c r="Q962" i="34"/>
  <c r="P967" i="34"/>
  <c r="X967" i="34"/>
  <c r="Q967" i="34"/>
  <c r="R967" i="34"/>
  <c r="V967" i="34"/>
  <c r="AA967" i="34"/>
  <c r="Q756" i="34"/>
  <c r="R756" i="34"/>
  <c r="V756" i="34"/>
  <c r="AA756" i="34"/>
  <c r="P756" i="34"/>
  <c r="X756" i="34"/>
  <c r="Q353" i="34"/>
  <c r="R353" i="34"/>
  <c r="V353" i="34"/>
  <c r="AA353" i="34"/>
  <c r="P353" i="34"/>
  <c r="X353" i="34"/>
  <c r="Q357" i="34"/>
  <c r="R357" i="34"/>
  <c r="V357" i="34"/>
  <c r="AA357" i="34"/>
  <c r="P357" i="34"/>
  <c r="X357" i="34"/>
  <c r="Q361" i="34"/>
  <c r="R361" i="34"/>
  <c r="V361" i="34"/>
  <c r="AA361" i="34"/>
  <c r="P361" i="34"/>
  <c r="X361" i="34"/>
  <c r="AA368" i="34"/>
  <c r="P368" i="34"/>
  <c r="X368" i="34"/>
  <c r="Q368" i="34"/>
  <c r="R368" i="34"/>
  <c r="V368" i="34"/>
  <c r="AA372" i="34"/>
  <c r="P372" i="34"/>
  <c r="X372" i="34"/>
  <c r="Q372" i="34"/>
  <c r="R372" i="34"/>
  <c r="V372" i="34"/>
  <c r="AA376" i="34"/>
  <c r="P376" i="34"/>
  <c r="X376" i="34"/>
  <c r="Q376" i="34"/>
  <c r="R376" i="34"/>
  <c r="V376" i="34"/>
  <c r="AA380" i="34"/>
  <c r="P380" i="34"/>
  <c r="X380" i="34"/>
  <c r="R380" i="34"/>
  <c r="V380" i="34"/>
  <c r="Q380" i="34"/>
  <c r="AA384" i="34"/>
  <c r="P384" i="34"/>
  <c r="X384" i="34"/>
  <c r="R384" i="34"/>
  <c r="V384" i="34"/>
  <c r="Q384" i="34"/>
  <c r="Q482" i="34"/>
  <c r="R482" i="34"/>
  <c r="V482" i="34"/>
  <c r="AA482" i="34"/>
  <c r="X482" i="34"/>
  <c r="P482" i="34"/>
  <c r="R970" i="34"/>
  <c r="V970" i="34"/>
  <c r="AA970" i="34"/>
  <c r="P970" i="34"/>
  <c r="X970" i="34"/>
  <c r="Q970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AA206" i="34"/>
  <c r="P206" i="34"/>
  <c r="X206" i="34"/>
  <c r="R206" i="34"/>
  <c r="V206" i="34"/>
  <c r="Q206" i="34"/>
  <c r="AA215" i="34"/>
  <c r="P215" i="34"/>
  <c r="X215" i="34"/>
  <c r="Q215" i="34"/>
  <c r="R215" i="34"/>
  <c r="V215" i="34"/>
  <c r="AA219" i="34"/>
  <c r="P219" i="34"/>
  <c r="X219" i="34"/>
  <c r="Q219" i="34"/>
  <c r="R219" i="34"/>
  <c r="V219" i="34"/>
  <c r="Q226" i="34"/>
  <c r="R226" i="34"/>
  <c r="V226" i="34"/>
  <c r="AA226" i="34"/>
  <c r="P226" i="34"/>
  <c r="X226" i="34"/>
  <c r="Q230" i="34"/>
  <c r="R230" i="34"/>
  <c r="V230" i="34"/>
  <c r="AA230" i="34"/>
  <c r="P230" i="34"/>
  <c r="X230" i="34"/>
  <c r="Q248" i="34"/>
  <c r="R248" i="34"/>
  <c r="V248" i="34"/>
  <c r="AA248" i="34"/>
  <c r="P248" i="34"/>
  <c r="X248" i="34"/>
  <c r="Q252" i="34"/>
  <c r="R252" i="34"/>
  <c r="V252" i="34"/>
  <c r="AA252" i="34"/>
  <c r="P252" i="34"/>
  <c r="X252" i="34"/>
  <c r="Q341" i="34"/>
  <c r="R341" i="34"/>
  <c r="V341" i="34"/>
  <c r="AA341" i="34"/>
  <c r="P341" i="34"/>
  <c r="X341" i="34"/>
  <c r="Q345" i="34"/>
  <c r="R345" i="34"/>
  <c r="V345" i="34"/>
  <c r="AA345" i="34"/>
  <c r="P345" i="34"/>
  <c r="X345" i="34"/>
  <c r="Q524" i="34"/>
  <c r="R524" i="34"/>
  <c r="V524" i="34"/>
  <c r="AA524" i="34"/>
  <c r="X524" i="34"/>
  <c r="P524" i="34"/>
  <c r="Q528" i="34"/>
  <c r="R528" i="34"/>
  <c r="V528" i="34"/>
  <c r="AA528" i="34"/>
  <c r="X528" i="34"/>
  <c r="P528" i="34"/>
  <c r="Q532" i="34"/>
  <c r="R532" i="34"/>
  <c r="V532" i="34"/>
  <c r="AA532" i="34"/>
  <c r="X532" i="34"/>
  <c r="P532" i="34"/>
  <c r="Q562" i="34"/>
  <c r="R562" i="34"/>
  <c r="V562" i="34"/>
  <c r="AA562" i="34"/>
  <c r="P562" i="34"/>
  <c r="X562" i="34"/>
  <c r="Q566" i="34"/>
  <c r="R566" i="34"/>
  <c r="V566" i="34"/>
  <c r="AA566" i="34"/>
  <c r="P566" i="34"/>
  <c r="X566" i="34"/>
  <c r="AA593" i="34"/>
  <c r="P593" i="34"/>
  <c r="X593" i="34"/>
  <c r="Q593" i="34"/>
  <c r="R593" i="34"/>
  <c r="V593" i="34"/>
  <c r="AA597" i="34"/>
  <c r="P597" i="34"/>
  <c r="X597" i="34"/>
  <c r="Q597" i="34"/>
  <c r="R597" i="34"/>
  <c r="V597" i="34"/>
  <c r="Q626" i="34"/>
  <c r="R626" i="34"/>
  <c r="V626" i="34"/>
  <c r="AA626" i="34"/>
  <c r="P626" i="34"/>
  <c r="X626" i="34"/>
  <c r="Q630" i="34"/>
  <c r="R630" i="34"/>
  <c r="V630" i="34"/>
  <c r="AA630" i="34"/>
  <c r="P630" i="34"/>
  <c r="X630" i="34"/>
  <c r="AA651" i="34"/>
  <c r="P651" i="34"/>
  <c r="X651" i="34"/>
  <c r="Q651" i="34"/>
  <c r="R651" i="34"/>
  <c r="V651" i="34"/>
  <c r="AA655" i="34"/>
  <c r="P655" i="34"/>
  <c r="X655" i="34"/>
  <c r="Q655" i="34"/>
  <c r="R655" i="34"/>
  <c r="V655" i="34"/>
  <c r="R670" i="34"/>
  <c r="V670" i="34"/>
  <c r="AA670" i="34"/>
  <c r="P670" i="34"/>
  <c r="X670" i="34"/>
  <c r="Q670" i="34"/>
  <c r="R674" i="34"/>
  <c r="V674" i="34"/>
  <c r="AA674" i="34"/>
  <c r="P674" i="34"/>
  <c r="X674" i="34"/>
  <c r="Q674" i="34"/>
  <c r="R678" i="34"/>
  <c r="V678" i="34"/>
  <c r="AA678" i="34"/>
  <c r="P678" i="34"/>
  <c r="X678" i="34"/>
  <c r="Q678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P701" i="34"/>
  <c r="X701" i="34"/>
  <c r="Q701" i="34"/>
  <c r="R701" i="34"/>
  <c r="V701" i="34"/>
  <c r="AA701" i="34"/>
  <c r="P705" i="34"/>
  <c r="X705" i="34"/>
  <c r="Q705" i="34"/>
  <c r="R705" i="34"/>
  <c r="V705" i="34"/>
  <c r="AA705" i="34"/>
  <c r="P733" i="34"/>
  <c r="X733" i="34"/>
  <c r="Q733" i="34"/>
  <c r="R733" i="34"/>
  <c r="V733" i="34"/>
  <c r="AA733" i="34"/>
  <c r="Q143" i="34"/>
  <c r="R143" i="34"/>
  <c r="V143" i="34"/>
  <c r="AA143" i="34"/>
  <c r="P143" i="34"/>
  <c r="X143" i="34"/>
  <c r="AA150" i="34"/>
  <c r="P150" i="34"/>
  <c r="X150" i="34"/>
  <c r="Q150" i="34"/>
  <c r="R150" i="34"/>
  <c r="V150" i="34"/>
  <c r="AA154" i="34"/>
  <c r="P154" i="34"/>
  <c r="X154" i="34"/>
  <c r="Q154" i="34"/>
  <c r="R154" i="34"/>
  <c r="V154" i="34"/>
  <c r="Q175" i="34"/>
  <c r="R175" i="34"/>
  <c r="V175" i="34"/>
  <c r="AA175" i="34"/>
  <c r="P175" i="34"/>
  <c r="X175" i="34"/>
  <c r="Q179" i="34"/>
  <c r="R179" i="34"/>
  <c r="V179" i="34"/>
  <c r="AA179" i="34"/>
  <c r="P179" i="34"/>
  <c r="X179" i="34"/>
  <c r="Q183" i="34"/>
  <c r="R183" i="34"/>
  <c r="V183" i="34"/>
  <c r="AA183" i="34"/>
  <c r="P183" i="34"/>
  <c r="X183" i="34"/>
  <c r="AA190" i="34"/>
  <c r="P190" i="34"/>
  <c r="X190" i="34"/>
  <c r="Q190" i="34"/>
  <c r="R190" i="34"/>
  <c r="V190" i="34"/>
  <c r="Q201" i="34"/>
  <c r="R201" i="34"/>
  <c r="V201" i="34"/>
  <c r="AA201" i="34"/>
  <c r="P201" i="34"/>
  <c r="X201" i="34"/>
  <c r="Q1611" i="34"/>
  <c r="R1611" i="34"/>
  <c r="V1611" i="34"/>
  <c r="AA1611" i="34"/>
  <c r="P1611" i="34"/>
  <c r="X1611" i="34"/>
  <c r="Q1621" i="34"/>
  <c r="R1621" i="34"/>
  <c r="V1621" i="34"/>
  <c r="AA1621" i="34"/>
  <c r="P1621" i="34"/>
  <c r="X1621" i="34"/>
  <c r="S1760" i="34"/>
  <c r="AA1760" i="34"/>
  <c r="P1760" i="34"/>
  <c r="T1760" i="34"/>
  <c r="X1760" i="34"/>
  <c r="Q1760" i="34"/>
  <c r="U1760" i="34"/>
  <c r="R1760" i="34"/>
  <c r="V1760" i="34"/>
  <c r="AA1366" i="34"/>
  <c r="P1366" i="34"/>
  <c r="X1366" i="34"/>
  <c r="R1366" i="34"/>
  <c r="V1366" i="34"/>
  <c r="Q1366" i="34"/>
  <c r="R982" i="34"/>
  <c r="V982" i="34"/>
  <c r="AA982" i="34"/>
  <c r="P982" i="34"/>
  <c r="X982" i="34"/>
  <c r="Q982" i="34"/>
  <c r="R986" i="34"/>
  <c r="V986" i="34"/>
  <c r="AA986" i="34"/>
  <c r="P986" i="34"/>
  <c r="X986" i="34"/>
  <c r="Q986" i="34"/>
  <c r="R990" i="34"/>
  <c r="V990" i="34"/>
  <c r="AA990" i="34"/>
  <c r="P990" i="34"/>
  <c r="X990" i="34"/>
  <c r="Q990" i="34"/>
  <c r="R994" i="34"/>
  <c r="V994" i="34"/>
  <c r="AA994" i="34"/>
  <c r="P994" i="34"/>
  <c r="X994" i="34"/>
  <c r="Q994" i="34"/>
  <c r="R1000" i="34"/>
  <c r="V1000" i="34"/>
  <c r="AA1000" i="34"/>
  <c r="P1000" i="34"/>
  <c r="X1000" i="34"/>
  <c r="Q1000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1010" i="34"/>
  <c r="V1010" i="34"/>
  <c r="AA1010" i="34"/>
  <c r="P1010" i="34"/>
  <c r="X1010" i="34"/>
  <c r="Q1010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026" i="34"/>
  <c r="V1026" i="34"/>
  <c r="AA1026" i="34"/>
  <c r="P1026" i="34"/>
  <c r="X1026" i="34"/>
  <c r="Q1026" i="34"/>
  <c r="P1041" i="34"/>
  <c r="X1041" i="34"/>
  <c r="Q1041" i="34"/>
  <c r="R1041" i="34"/>
  <c r="V1041" i="34"/>
  <c r="AA1041" i="34"/>
  <c r="AA1336" i="34"/>
  <c r="P1336" i="34"/>
  <c r="X1336" i="34"/>
  <c r="Q1336" i="34"/>
  <c r="R1336" i="34"/>
  <c r="V1336" i="34"/>
  <c r="S1758" i="34"/>
  <c r="AA1758" i="34"/>
  <c r="P1758" i="34"/>
  <c r="T1758" i="34"/>
  <c r="X1758" i="34"/>
  <c r="Q1758" i="34"/>
  <c r="U1758" i="34"/>
  <c r="R1758" i="34"/>
  <c r="V1758" i="34"/>
  <c r="P1047" i="34"/>
  <c r="X1047" i="34"/>
  <c r="Q1047" i="34"/>
  <c r="R1047" i="34"/>
  <c r="V1047" i="34"/>
  <c r="AA1047" i="34"/>
  <c r="P1067" i="34"/>
  <c r="X1067" i="34"/>
  <c r="Q1067" i="34"/>
  <c r="R1067" i="34"/>
  <c r="V1067" i="34"/>
  <c r="AA1067" i="34"/>
  <c r="P1079" i="34"/>
  <c r="X1079" i="34"/>
  <c r="R1079" i="34"/>
  <c r="V1079" i="34"/>
  <c r="AA1079" i="34"/>
  <c r="Q1079" i="34"/>
  <c r="Q1117" i="34"/>
  <c r="R1117" i="34"/>
  <c r="V1117" i="34"/>
  <c r="AA1117" i="34"/>
  <c r="P1117" i="34"/>
  <c r="X1117" i="34"/>
  <c r="AA1194" i="34"/>
  <c r="P1194" i="34"/>
  <c r="X1194" i="34"/>
  <c r="Q1194" i="34"/>
  <c r="R1194" i="34"/>
  <c r="V1194" i="34"/>
  <c r="AA1338" i="34"/>
  <c r="P1338" i="34"/>
  <c r="X1338" i="34"/>
  <c r="Q1338" i="34"/>
  <c r="R1338" i="34"/>
  <c r="V1338" i="34"/>
  <c r="Q1345" i="34"/>
  <c r="R1345" i="34"/>
  <c r="V1345" i="34"/>
  <c r="AA1345" i="34"/>
  <c r="P1345" i="34"/>
  <c r="X1345" i="34"/>
  <c r="Q1371" i="34"/>
  <c r="R1371" i="34"/>
  <c r="V1371" i="34"/>
  <c r="P1371" i="34"/>
  <c r="X1371" i="34"/>
  <c r="AA1371" i="34"/>
  <c r="P1394" i="34"/>
  <c r="X1394" i="34"/>
  <c r="R1394" i="34"/>
  <c r="V1394" i="34"/>
  <c r="AA1394" i="34"/>
  <c r="Q1394" i="34"/>
  <c r="P1450" i="34"/>
  <c r="X1450" i="34"/>
  <c r="Q1450" i="34"/>
  <c r="R1450" i="34"/>
  <c r="V1450" i="34"/>
  <c r="AA1450" i="34"/>
  <c r="R1547" i="34"/>
  <c r="V1547" i="34"/>
  <c r="AA1547" i="34"/>
  <c r="P1547" i="34"/>
  <c r="X1547" i="34"/>
  <c r="Q1547" i="34"/>
  <c r="R1567" i="34"/>
  <c r="V1567" i="34"/>
  <c r="P1567" i="34"/>
  <c r="X1567" i="34"/>
  <c r="Q1567" i="34"/>
  <c r="AA1567" i="34"/>
  <c r="P1572" i="34"/>
  <c r="X1572" i="34"/>
  <c r="R1572" i="34"/>
  <c r="V1572" i="34"/>
  <c r="AA1572" i="34"/>
  <c r="Q1572" i="34"/>
  <c r="Q365" i="34"/>
  <c r="R365" i="34"/>
  <c r="V365" i="34"/>
  <c r="AA365" i="34"/>
  <c r="P365" i="34"/>
  <c r="X365" i="34"/>
  <c r="Q490" i="34"/>
  <c r="R490" i="34"/>
  <c r="V490" i="34"/>
  <c r="AA490" i="34"/>
  <c r="X490" i="34"/>
  <c r="P490" i="34"/>
  <c r="Q494" i="34"/>
  <c r="R494" i="34"/>
  <c r="V494" i="34"/>
  <c r="AA494" i="34"/>
  <c r="X494" i="34"/>
  <c r="P494" i="34"/>
  <c r="Q498" i="34"/>
  <c r="R498" i="34"/>
  <c r="V498" i="34"/>
  <c r="AA498" i="34"/>
  <c r="X498" i="34"/>
  <c r="P498" i="34"/>
  <c r="AA503" i="34"/>
  <c r="P503" i="34"/>
  <c r="X503" i="34"/>
  <c r="Q503" i="34"/>
  <c r="R503" i="34"/>
  <c r="V503" i="34"/>
  <c r="Q508" i="34"/>
  <c r="R508" i="34"/>
  <c r="V508" i="34"/>
  <c r="AA508" i="34"/>
  <c r="X508" i="34"/>
  <c r="P508" i="34"/>
  <c r="Q512" i="34"/>
  <c r="R512" i="34"/>
  <c r="V512" i="34"/>
  <c r="AA512" i="34"/>
  <c r="X512" i="34"/>
  <c r="P512" i="34"/>
  <c r="Q516" i="34"/>
  <c r="R516" i="34"/>
  <c r="V516" i="34"/>
  <c r="AA516" i="34"/>
  <c r="X516" i="34"/>
  <c r="P516" i="34"/>
  <c r="Q520" i="34"/>
  <c r="R520" i="34"/>
  <c r="V520" i="34"/>
  <c r="AA520" i="34"/>
  <c r="X520" i="34"/>
  <c r="P520" i="34"/>
  <c r="Q546" i="34"/>
  <c r="R546" i="34"/>
  <c r="V546" i="34"/>
  <c r="AA546" i="34"/>
  <c r="X546" i="34"/>
  <c r="P546" i="34"/>
  <c r="Q556" i="34"/>
  <c r="AA556" i="34"/>
  <c r="X556" i="34"/>
  <c r="P556" i="34"/>
  <c r="R556" i="34"/>
  <c r="V556" i="34"/>
  <c r="R954" i="34"/>
  <c r="V954" i="34"/>
  <c r="AA954" i="34"/>
  <c r="P954" i="34"/>
  <c r="X954" i="34"/>
  <c r="Q954" i="34"/>
  <c r="P959" i="34"/>
  <c r="X959" i="34"/>
  <c r="Q959" i="34"/>
  <c r="R959" i="34"/>
  <c r="V959" i="34"/>
  <c r="AA959" i="34"/>
  <c r="R964" i="34"/>
  <c r="V964" i="34"/>
  <c r="AA964" i="34"/>
  <c r="P964" i="34"/>
  <c r="X964" i="34"/>
  <c r="Q964" i="34"/>
  <c r="R968" i="34"/>
  <c r="V968" i="34"/>
  <c r="AA968" i="34"/>
  <c r="P968" i="34"/>
  <c r="X968" i="34"/>
  <c r="Q968" i="34"/>
  <c r="AA757" i="34"/>
  <c r="P757" i="34"/>
  <c r="X757" i="34"/>
  <c r="Q757" i="34"/>
  <c r="R757" i="34"/>
  <c r="V757" i="34"/>
  <c r="AA354" i="34"/>
  <c r="P354" i="34"/>
  <c r="X354" i="34"/>
  <c r="Q354" i="34"/>
  <c r="R354" i="34"/>
  <c r="V354" i="34"/>
  <c r="AA358" i="34"/>
  <c r="P358" i="34"/>
  <c r="X358" i="34"/>
  <c r="Q358" i="34"/>
  <c r="R358" i="34"/>
  <c r="V358" i="34"/>
  <c r="AA362" i="34"/>
  <c r="P362" i="34"/>
  <c r="X362" i="34"/>
  <c r="Q362" i="34"/>
  <c r="R362" i="34"/>
  <c r="V362" i="34"/>
  <c r="Q369" i="34"/>
  <c r="R369" i="34"/>
  <c r="V369" i="34"/>
  <c r="AA369" i="34"/>
  <c r="P369" i="34"/>
  <c r="X369" i="34"/>
  <c r="Q373" i="34"/>
  <c r="R373" i="34"/>
  <c r="V373" i="34"/>
  <c r="AA373" i="34"/>
  <c r="P373" i="34"/>
  <c r="X373" i="34"/>
  <c r="Q377" i="34"/>
  <c r="R377" i="34"/>
  <c r="V377" i="34"/>
  <c r="AA377" i="34"/>
  <c r="P377" i="34"/>
  <c r="X377" i="34"/>
  <c r="Q381" i="34"/>
  <c r="R381" i="34"/>
  <c r="V381" i="34"/>
  <c r="P381" i="34"/>
  <c r="X381" i="34"/>
  <c r="AA381" i="34"/>
  <c r="Q385" i="34"/>
  <c r="R385" i="34"/>
  <c r="V385" i="34"/>
  <c r="P385" i="34"/>
  <c r="X385" i="34"/>
  <c r="AA385" i="34"/>
  <c r="AA483" i="34"/>
  <c r="P483" i="34"/>
  <c r="X483" i="34"/>
  <c r="Q483" i="34"/>
  <c r="R483" i="34"/>
  <c r="V483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212" i="34"/>
  <c r="X212" i="34"/>
  <c r="R212" i="34"/>
  <c r="V212" i="34"/>
  <c r="AA212" i="34"/>
  <c r="Q212" i="34"/>
  <c r="Q216" i="34"/>
  <c r="R216" i="34"/>
  <c r="V216" i="34"/>
  <c r="AA216" i="34"/>
  <c r="P216" i="34"/>
  <c r="X216" i="34"/>
  <c r="Q220" i="34"/>
  <c r="R220" i="34"/>
  <c r="V220" i="34"/>
  <c r="AA220" i="34"/>
  <c r="P220" i="34"/>
  <c r="X220" i="34"/>
  <c r="AA227" i="34"/>
  <c r="P227" i="34"/>
  <c r="X227" i="34"/>
  <c r="Q227" i="34"/>
  <c r="R227" i="34"/>
  <c r="V227" i="34"/>
  <c r="AA231" i="34"/>
  <c r="P231" i="34"/>
  <c r="X231" i="34"/>
  <c r="Q231" i="34"/>
  <c r="R231" i="34"/>
  <c r="V231" i="34"/>
  <c r="AA249" i="34"/>
  <c r="P249" i="34"/>
  <c r="X249" i="34"/>
  <c r="Q249" i="34"/>
  <c r="R249" i="34"/>
  <c r="V249" i="34"/>
  <c r="AA253" i="34"/>
  <c r="P253" i="34"/>
  <c r="X253" i="34"/>
  <c r="Q253" i="34"/>
  <c r="R253" i="34"/>
  <c r="V253" i="34"/>
  <c r="AA342" i="34"/>
  <c r="P342" i="34"/>
  <c r="X342" i="34"/>
  <c r="Q342" i="34"/>
  <c r="R342" i="34"/>
  <c r="V342" i="34"/>
  <c r="AA348" i="34"/>
  <c r="P348" i="34"/>
  <c r="X348" i="34"/>
  <c r="Q348" i="34"/>
  <c r="R348" i="34"/>
  <c r="V348" i="34"/>
  <c r="AA525" i="34"/>
  <c r="P525" i="34"/>
  <c r="X525" i="34"/>
  <c r="Q525" i="34"/>
  <c r="R525" i="34"/>
  <c r="V525" i="34"/>
  <c r="AA529" i="34"/>
  <c r="P529" i="34"/>
  <c r="X529" i="34"/>
  <c r="Q529" i="34"/>
  <c r="R529" i="34"/>
  <c r="V529" i="34"/>
  <c r="AA559" i="34"/>
  <c r="R559" i="34"/>
  <c r="V559" i="34"/>
  <c r="P559" i="34"/>
  <c r="X559" i="34"/>
  <c r="Q559" i="34"/>
  <c r="AA563" i="34"/>
  <c r="P563" i="34"/>
  <c r="X563" i="34"/>
  <c r="Q563" i="34"/>
  <c r="R563" i="34"/>
  <c r="V563" i="34"/>
  <c r="AA567" i="34"/>
  <c r="P567" i="34"/>
  <c r="X567" i="34"/>
  <c r="Q567" i="34"/>
  <c r="R567" i="34"/>
  <c r="V567" i="34"/>
  <c r="Q594" i="34"/>
  <c r="R594" i="34"/>
  <c r="V594" i="34"/>
  <c r="AA594" i="34"/>
  <c r="P594" i="34"/>
  <c r="X594" i="34"/>
  <c r="Q598" i="34"/>
  <c r="R598" i="34"/>
  <c r="V598" i="34"/>
  <c r="AA598" i="34"/>
  <c r="P598" i="34"/>
  <c r="X598" i="34"/>
  <c r="AA627" i="34"/>
  <c r="P627" i="34"/>
  <c r="X627" i="34"/>
  <c r="Q627" i="34"/>
  <c r="R627" i="34"/>
  <c r="V627" i="34"/>
  <c r="AA631" i="34"/>
  <c r="P631" i="34"/>
  <c r="X631" i="34"/>
  <c r="Q631" i="34"/>
  <c r="R631" i="34"/>
  <c r="V631" i="34"/>
  <c r="Q652" i="34"/>
  <c r="R652" i="34"/>
  <c r="V652" i="34"/>
  <c r="AA652" i="34"/>
  <c r="P652" i="34"/>
  <c r="X652" i="34"/>
  <c r="Q656" i="34"/>
  <c r="R656" i="34"/>
  <c r="V656" i="34"/>
  <c r="AA656" i="34"/>
  <c r="P656" i="34"/>
  <c r="X656" i="34"/>
  <c r="P671" i="34"/>
  <c r="X671" i="34"/>
  <c r="Q671" i="34"/>
  <c r="R671" i="34"/>
  <c r="V671" i="34"/>
  <c r="AA671" i="34"/>
  <c r="P675" i="34"/>
  <c r="X675" i="34"/>
  <c r="Q675" i="34"/>
  <c r="R675" i="34"/>
  <c r="V675" i="34"/>
  <c r="AA675" i="34"/>
  <c r="P681" i="34"/>
  <c r="X681" i="34"/>
  <c r="Q681" i="34"/>
  <c r="R681" i="34"/>
  <c r="V681" i="34"/>
  <c r="AA68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R702" i="34"/>
  <c r="V702" i="34"/>
  <c r="AA702" i="34"/>
  <c r="P702" i="34"/>
  <c r="X702" i="34"/>
  <c r="Q702" i="34"/>
  <c r="R706" i="34"/>
  <c r="V706" i="34"/>
  <c r="AA706" i="34"/>
  <c r="P706" i="34"/>
  <c r="X706" i="34"/>
  <c r="Q706" i="34"/>
  <c r="Q139" i="34"/>
  <c r="R139" i="34"/>
  <c r="V139" i="34"/>
  <c r="AA139" i="34"/>
  <c r="P139" i="34"/>
  <c r="X139" i="34"/>
  <c r="AA144" i="34"/>
  <c r="P144" i="34"/>
  <c r="X144" i="34"/>
  <c r="Q144" i="34"/>
  <c r="R144" i="34"/>
  <c r="V144" i="34"/>
  <c r="Q151" i="34"/>
  <c r="R151" i="34"/>
  <c r="V151" i="34"/>
  <c r="AA151" i="34"/>
  <c r="P151" i="34"/>
  <c r="X151" i="34"/>
  <c r="Q155" i="34"/>
  <c r="R155" i="34"/>
  <c r="V155" i="34"/>
  <c r="AA155" i="34"/>
  <c r="P155" i="34"/>
  <c r="X155" i="34"/>
  <c r="AA176" i="34"/>
  <c r="P176" i="34"/>
  <c r="X176" i="34"/>
  <c r="Q176" i="34"/>
  <c r="R176" i="34"/>
  <c r="V176" i="34"/>
  <c r="AA180" i="34"/>
  <c r="P180" i="34"/>
  <c r="X180" i="34"/>
  <c r="Q180" i="34"/>
  <c r="R180" i="34"/>
  <c r="V180" i="34"/>
  <c r="Q187" i="34"/>
  <c r="R187" i="34"/>
  <c r="V187" i="34"/>
  <c r="AA187" i="34"/>
  <c r="P187" i="34"/>
  <c r="X187" i="34"/>
  <c r="AA198" i="34"/>
  <c r="P198" i="34"/>
  <c r="X198" i="34"/>
  <c r="Q198" i="34"/>
  <c r="R198" i="34"/>
  <c r="V198" i="34"/>
  <c r="AA202" i="34"/>
  <c r="P202" i="34"/>
  <c r="X202" i="34"/>
  <c r="Q202" i="34"/>
  <c r="R202" i="34"/>
  <c r="V202" i="34"/>
  <c r="AA1612" i="34"/>
  <c r="P1612" i="34"/>
  <c r="X1612" i="34"/>
  <c r="Q1612" i="34"/>
  <c r="R1612" i="34"/>
  <c r="V1612" i="34"/>
  <c r="AA1622" i="34"/>
  <c r="P1622" i="34"/>
  <c r="X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X1761" i="34"/>
  <c r="R1395" i="34"/>
  <c r="V1395" i="34"/>
  <c r="P1395" i="34"/>
  <c r="X1395" i="34"/>
  <c r="AA1395" i="34"/>
  <c r="Q1395" i="34"/>
  <c r="P983" i="34"/>
  <c r="X983" i="34"/>
  <c r="Q983" i="34"/>
  <c r="R983" i="34"/>
  <c r="V983" i="34"/>
  <c r="AA983" i="34"/>
  <c r="P987" i="34"/>
  <c r="X987" i="34"/>
  <c r="Q987" i="34"/>
  <c r="R987" i="34"/>
  <c r="V987" i="34"/>
  <c r="AA987" i="34"/>
  <c r="P991" i="34"/>
  <c r="X991" i="34"/>
  <c r="Q991" i="34"/>
  <c r="R991" i="34"/>
  <c r="V991" i="34"/>
  <c r="AA991" i="34"/>
  <c r="P995" i="34"/>
  <c r="X995" i="34"/>
  <c r="Q995" i="34"/>
  <c r="R995" i="34"/>
  <c r="V995" i="34"/>
  <c r="AA995" i="34"/>
  <c r="P1001" i="34"/>
  <c r="X1001" i="34"/>
  <c r="Q1001" i="34"/>
  <c r="R1001" i="34"/>
  <c r="V1001" i="34"/>
  <c r="AA1001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P1027" i="34"/>
  <c r="X1027" i="34"/>
  <c r="Q1027" i="34"/>
  <c r="R1027" i="34"/>
  <c r="V1027" i="34"/>
  <c r="AA1027" i="34"/>
  <c r="R1042" i="34"/>
  <c r="V1042" i="34"/>
  <c r="AA1042" i="34"/>
  <c r="P1042" i="34"/>
  <c r="X1042" i="34"/>
  <c r="Q1042" i="34"/>
  <c r="P1536" i="34"/>
  <c r="X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X1759" i="34"/>
  <c r="R1064" i="34"/>
  <c r="V1064" i="34"/>
  <c r="AA1064" i="34"/>
  <c r="P1064" i="34"/>
  <c r="X1064" i="34"/>
  <c r="Q1064" i="34"/>
  <c r="R1068" i="34"/>
  <c r="V1068" i="34"/>
  <c r="P1068" i="34"/>
  <c r="X1068" i="34"/>
  <c r="Q1068" i="34"/>
  <c r="AA1068" i="34"/>
  <c r="R1080" i="34"/>
  <c r="P1080" i="34"/>
  <c r="AA1080" i="34"/>
  <c r="X1080" i="34"/>
  <c r="Q1080" i="34"/>
  <c r="V1080" i="34"/>
  <c r="Q1149" i="34"/>
  <c r="R1149" i="34"/>
  <c r="V1149" i="34"/>
  <c r="AA1149" i="34"/>
  <c r="P1149" i="34"/>
  <c r="X1149" i="34"/>
  <c r="AA1192" i="34"/>
  <c r="P1192" i="34"/>
  <c r="X1192" i="34"/>
  <c r="Q1192" i="34"/>
  <c r="R1192" i="34"/>
  <c r="V1192" i="34"/>
  <c r="AA1342" i="34"/>
  <c r="P1342" i="34"/>
  <c r="X1342" i="34"/>
  <c r="Q1342" i="34"/>
  <c r="R1342" i="34"/>
  <c r="V1342" i="34"/>
  <c r="AA1346" i="34"/>
  <c r="P1346" i="34"/>
  <c r="X1346" i="34"/>
  <c r="Q1346" i="34"/>
  <c r="R1346" i="34"/>
  <c r="V1346" i="34"/>
  <c r="AA1372" i="34"/>
  <c r="P1372" i="34"/>
  <c r="X1372" i="34"/>
  <c r="R1372" i="34"/>
  <c r="V1372" i="34"/>
  <c r="Q1372" i="34"/>
  <c r="P1392" i="34"/>
  <c r="X1392" i="34"/>
  <c r="R1392" i="34"/>
  <c r="V1392" i="34"/>
  <c r="AA1392" i="34"/>
  <c r="Q1392" i="34"/>
  <c r="R1451" i="34"/>
  <c r="V1451" i="34"/>
  <c r="AA1451" i="34"/>
  <c r="P1451" i="34"/>
  <c r="X1451" i="34"/>
  <c r="Q1451" i="34"/>
  <c r="R1559" i="34"/>
  <c r="V1559" i="34"/>
  <c r="AA1559" i="34"/>
  <c r="P1559" i="34"/>
  <c r="X1559" i="34"/>
  <c r="Q1559" i="34"/>
  <c r="P1568" i="34"/>
  <c r="X1568" i="34"/>
  <c r="R1568" i="34"/>
  <c r="V1568" i="34"/>
  <c r="AA1568" i="34"/>
  <c r="Q1568" i="34"/>
  <c r="P1574" i="34"/>
  <c r="X1574" i="34"/>
  <c r="R1574" i="34"/>
  <c r="V1574" i="34"/>
  <c r="AA1574" i="34"/>
  <c r="Q1574" i="34"/>
  <c r="Q486" i="34"/>
  <c r="R486" i="34"/>
  <c r="V486" i="34"/>
  <c r="AA486" i="34"/>
  <c r="X486" i="34"/>
  <c r="P486" i="34"/>
  <c r="AA491" i="34"/>
  <c r="P491" i="34"/>
  <c r="X491" i="34"/>
  <c r="Q491" i="34"/>
  <c r="R491" i="34"/>
  <c r="V491" i="34"/>
  <c r="AA495" i="34"/>
  <c r="P495" i="34"/>
  <c r="X495" i="34"/>
  <c r="Q495" i="34"/>
  <c r="R495" i="34"/>
  <c r="V495" i="34"/>
  <c r="AA499" i="34"/>
  <c r="P499" i="34"/>
  <c r="X499" i="34"/>
  <c r="Q499" i="34"/>
  <c r="R499" i="34"/>
  <c r="V499" i="34"/>
  <c r="Q504" i="34"/>
  <c r="R504" i="34"/>
  <c r="V504" i="34"/>
  <c r="AA504" i="34"/>
  <c r="X504" i="34"/>
  <c r="P504" i="34"/>
  <c r="AA509" i="34"/>
  <c r="P509" i="34"/>
  <c r="X509" i="34"/>
  <c r="Q509" i="34"/>
  <c r="R509" i="34"/>
  <c r="V509" i="34"/>
  <c r="AA513" i="34"/>
  <c r="P513" i="34"/>
  <c r="X513" i="34"/>
  <c r="Q513" i="34"/>
  <c r="R513" i="34"/>
  <c r="V513" i="34"/>
  <c r="AA517" i="34"/>
  <c r="P517" i="34"/>
  <c r="X517" i="34"/>
  <c r="Q517" i="34"/>
  <c r="R517" i="34"/>
  <c r="V517" i="34"/>
  <c r="AA521" i="34"/>
  <c r="P521" i="34"/>
  <c r="X521" i="34"/>
  <c r="Q521" i="34"/>
  <c r="R521" i="34"/>
  <c r="V521" i="34"/>
  <c r="AA547" i="34"/>
  <c r="Q547" i="34"/>
  <c r="X547" i="34"/>
  <c r="P547" i="34"/>
  <c r="R547" i="34"/>
  <c r="V547" i="34"/>
  <c r="P951" i="34"/>
  <c r="X951" i="34"/>
  <c r="Q951" i="34"/>
  <c r="R951" i="34"/>
  <c r="V951" i="34"/>
  <c r="AA951" i="34"/>
  <c r="P955" i="34"/>
  <c r="X955" i="34"/>
  <c r="Q955" i="34"/>
  <c r="R955" i="34"/>
  <c r="V955" i="34"/>
  <c r="AA955" i="34"/>
  <c r="R960" i="34"/>
  <c r="V960" i="34"/>
  <c r="AA960" i="34"/>
  <c r="P960" i="34"/>
  <c r="X960" i="34"/>
  <c r="Q960" i="34"/>
  <c r="P965" i="34"/>
  <c r="X965" i="34"/>
  <c r="Q965" i="34"/>
  <c r="R965" i="34"/>
  <c r="V965" i="34"/>
  <c r="AA965" i="34"/>
  <c r="R744" i="34"/>
  <c r="V744" i="34"/>
  <c r="P744" i="34"/>
  <c r="X744" i="34"/>
  <c r="AA744" i="34"/>
  <c r="Q744" i="34"/>
  <c r="Q351" i="34"/>
  <c r="R351" i="34"/>
  <c r="V351" i="34"/>
  <c r="AA351" i="34"/>
  <c r="P351" i="34"/>
  <c r="X351" i="34"/>
  <c r="Q355" i="34"/>
  <c r="R355" i="34"/>
  <c r="V355" i="34"/>
  <c r="AA355" i="34"/>
  <c r="P355" i="34"/>
  <c r="X355" i="34"/>
  <c r="Q359" i="34"/>
  <c r="R359" i="34"/>
  <c r="V359" i="34"/>
  <c r="AA359" i="34"/>
  <c r="P359" i="34"/>
  <c r="X359" i="34"/>
  <c r="Q363" i="34"/>
  <c r="R363" i="34"/>
  <c r="V363" i="34"/>
  <c r="AA363" i="34"/>
  <c r="P363" i="34"/>
  <c r="X363" i="34"/>
  <c r="AA370" i="34"/>
  <c r="P370" i="34"/>
  <c r="X370" i="34"/>
  <c r="Q370" i="34"/>
  <c r="R370" i="34"/>
  <c r="V370" i="34"/>
  <c r="AA374" i="34"/>
  <c r="P374" i="34"/>
  <c r="X374" i="34"/>
  <c r="Q374" i="34"/>
  <c r="R374" i="34"/>
  <c r="V374" i="34"/>
  <c r="AA378" i="34"/>
  <c r="P378" i="34"/>
  <c r="X378" i="34"/>
  <c r="Q378" i="34"/>
  <c r="R378" i="34"/>
  <c r="V378" i="34"/>
  <c r="AA382" i="34"/>
  <c r="P382" i="34"/>
  <c r="X382" i="34"/>
  <c r="R382" i="34"/>
  <c r="V382" i="34"/>
  <c r="Q382" i="34"/>
  <c r="Q480" i="34"/>
  <c r="R480" i="34"/>
  <c r="V480" i="34"/>
  <c r="AA480" i="34"/>
  <c r="X480" i="34"/>
  <c r="P480" i="34"/>
  <c r="Q484" i="34"/>
  <c r="R484" i="34"/>
  <c r="V484" i="34"/>
  <c r="AA484" i="34"/>
  <c r="X484" i="34"/>
  <c r="P484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AA204" i="34"/>
  <c r="P204" i="34"/>
  <c r="X204" i="34"/>
  <c r="Q204" i="34"/>
  <c r="R204" i="34"/>
  <c r="V204" i="34"/>
  <c r="R213" i="34"/>
  <c r="V213" i="34"/>
  <c r="P213" i="34"/>
  <c r="X213" i="34"/>
  <c r="AA213" i="34"/>
  <c r="Q213" i="34"/>
  <c r="AA217" i="34"/>
  <c r="P217" i="34"/>
  <c r="X217" i="34"/>
  <c r="Q217" i="34"/>
  <c r="R217" i="34"/>
  <c r="V217" i="34"/>
  <c r="Q224" i="34"/>
  <c r="R224" i="34"/>
  <c r="V224" i="34"/>
  <c r="AA224" i="34"/>
  <c r="P224" i="34"/>
  <c r="X224" i="34"/>
  <c r="Q228" i="34"/>
  <c r="R228" i="34"/>
  <c r="V228" i="34"/>
  <c r="AA228" i="34"/>
  <c r="P228" i="34"/>
  <c r="X228" i="34"/>
  <c r="Q232" i="34"/>
  <c r="R232" i="34"/>
  <c r="V232" i="34"/>
  <c r="AA232" i="34"/>
  <c r="P232" i="34"/>
  <c r="X232" i="34"/>
  <c r="Q250" i="34"/>
  <c r="R250" i="34"/>
  <c r="V250" i="34"/>
  <c r="AA250" i="34"/>
  <c r="P250" i="34"/>
  <c r="X250" i="34"/>
  <c r="Q254" i="34"/>
  <c r="R254" i="34"/>
  <c r="V254" i="34"/>
  <c r="AA254" i="34"/>
  <c r="P254" i="34"/>
  <c r="X254" i="34"/>
  <c r="Q343" i="34"/>
  <c r="R343" i="34"/>
  <c r="V343" i="34"/>
  <c r="AA343" i="34"/>
  <c r="P343" i="34"/>
  <c r="X343" i="34"/>
  <c r="Q349" i="34"/>
  <c r="R349" i="34"/>
  <c r="V349" i="34"/>
  <c r="AA349" i="34"/>
  <c r="P349" i="34"/>
  <c r="X349" i="34"/>
  <c r="Q526" i="34"/>
  <c r="R526" i="34"/>
  <c r="V526" i="34"/>
  <c r="AA526" i="34"/>
  <c r="X526" i="34"/>
  <c r="P526" i="34"/>
  <c r="Q530" i="34"/>
  <c r="R530" i="34"/>
  <c r="V530" i="34"/>
  <c r="AA530" i="34"/>
  <c r="X530" i="34"/>
  <c r="P530" i="34"/>
  <c r="Q560" i="34"/>
  <c r="R560" i="34"/>
  <c r="V560" i="34"/>
  <c r="AA560" i="34"/>
  <c r="P560" i="34"/>
  <c r="X560" i="34"/>
  <c r="Q564" i="34"/>
  <c r="R564" i="34"/>
  <c r="V564" i="34"/>
  <c r="AA564" i="34"/>
  <c r="P564" i="34"/>
  <c r="X564" i="34"/>
  <c r="AA591" i="34"/>
  <c r="P591" i="34"/>
  <c r="X591" i="34"/>
  <c r="Q591" i="34"/>
  <c r="R591" i="34"/>
  <c r="V591" i="34"/>
  <c r="AA595" i="34"/>
  <c r="P595" i="34"/>
  <c r="X595" i="34"/>
  <c r="Q595" i="34"/>
  <c r="R595" i="34"/>
  <c r="V595" i="34"/>
  <c r="Q624" i="34"/>
  <c r="R624" i="34"/>
  <c r="V624" i="34"/>
  <c r="AA624" i="34"/>
  <c r="P624" i="34"/>
  <c r="X624" i="34"/>
  <c r="Q628" i="34"/>
  <c r="R628" i="34"/>
  <c r="V628" i="34"/>
  <c r="AA628" i="34"/>
  <c r="P628" i="34"/>
  <c r="X628" i="34"/>
  <c r="Q632" i="34"/>
  <c r="R632" i="34"/>
  <c r="V632" i="34"/>
  <c r="AA632" i="34"/>
  <c r="P632" i="34"/>
  <c r="X632" i="34"/>
  <c r="AA653" i="34"/>
  <c r="P653" i="34"/>
  <c r="X653" i="34"/>
  <c r="Q653" i="34"/>
  <c r="R653" i="34"/>
  <c r="V653" i="34"/>
  <c r="AA657" i="34"/>
  <c r="P657" i="34"/>
  <c r="X657" i="34"/>
  <c r="Q657" i="34"/>
  <c r="R657" i="34"/>
  <c r="V657" i="34"/>
  <c r="R672" i="34"/>
  <c r="V672" i="34"/>
  <c r="AA672" i="34"/>
  <c r="P672" i="34"/>
  <c r="X672" i="34"/>
  <c r="Q672" i="34"/>
  <c r="R676" i="34"/>
  <c r="V676" i="34"/>
  <c r="AA676" i="34"/>
  <c r="P676" i="34"/>
  <c r="X676" i="34"/>
  <c r="Q676" i="34"/>
  <c r="R682" i="34"/>
  <c r="V682" i="34"/>
  <c r="AA682" i="34"/>
  <c r="P682" i="34"/>
  <c r="X682" i="34"/>
  <c r="Q682" i="34"/>
  <c r="R686" i="34"/>
  <c r="V686" i="34"/>
  <c r="AA686" i="34"/>
  <c r="P686" i="34"/>
  <c r="X686" i="34"/>
  <c r="Q686" i="34"/>
  <c r="P699" i="34"/>
  <c r="X699" i="34"/>
  <c r="Q699" i="34"/>
  <c r="R699" i="34"/>
  <c r="V699" i="34"/>
  <c r="AA699" i="34"/>
  <c r="P703" i="34"/>
  <c r="X703" i="34"/>
  <c r="Q703" i="34"/>
  <c r="R703" i="34"/>
  <c r="V703" i="34"/>
  <c r="AA703" i="34"/>
  <c r="P731" i="34"/>
  <c r="X731" i="34"/>
  <c r="Q731" i="34"/>
  <c r="R731" i="34"/>
  <c r="V731" i="34"/>
  <c r="AA731" i="34"/>
  <c r="AA140" i="34"/>
  <c r="P140" i="34"/>
  <c r="X140" i="34"/>
  <c r="Q140" i="34"/>
  <c r="R140" i="34"/>
  <c r="V140" i="34"/>
  <c r="AA146" i="34"/>
  <c r="P146" i="34"/>
  <c r="X146" i="34"/>
  <c r="Q146" i="34"/>
  <c r="R146" i="34"/>
  <c r="V146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77" i="34"/>
  <c r="R177" i="34"/>
  <c r="V177" i="34"/>
  <c r="AA177" i="34"/>
  <c r="P177" i="34"/>
  <c r="X177" i="34"/>
  <c r="Q181" i="34"/>
  <c r="R181" i="34"/>
  <c r="V181" i="34"/>
  <c r="AA181" i="34"/>
  <c r="P181" i="34"/>
  <c r="X181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Q203" i="34"/>
  <c r="R203" i="34"/>
  <c r="V203" i="34"/>
  <c r="AA203" i="34"/>
  <c r="P203" i="34"/>
  <c r="X203" i="34"/>
  <c r="A108" i="55"/>
  <c r="B109" i="55"/>
  <c r="A1612" i="34"/>
  <c r="A1609" i="34"/>
  <c r="A1756" i="34"/>
  <c r="A988" i="34"/>
  <c r="A1004" i="34"/>
  <c r="A1610" i="34"/>
  <c r="A1624" i="34"/>
  <c r="A1755" i="34"/>
  <c r="A1757" i="34"/>
  <c r="A981" i="34"/>
  <c r="A985" i="34"/>
  <c r="A989" i="34"/>
  <c r="A993" i="34"/>
  <c r="A997" i="34"/>
  <c r="A999" i="34"/>
  <c r="A1005" i="34"/>
  <c r="A1009" i="34"/>
  <c r="A1013" i="34"/>
  <c r="A1017" i="34"/>
  <c r="A1021" i="34"/>
  <c r="A1025" i="34"/>
  <c r="A1040" i="34"/>
  <c r="A1340" i="34"/>
  <c r="A1535" i="34"/>
  <c r="A1046" i="34"/>
  <c r="A1066" i="34"/>
  <c r="A1070" i="34"/>
  <c r="A1082" i="34"/>
  <c r="A1193" i="34"/>
  <c r="A1337" i="34"/>
  <c r="A1344" i="34"/>
  <c r="A1357" i="34"/>
  <c r="A1375" i="34"/>
  <c r="A1449" i="34"/>
  <c r="A1460" i="34"/>
  <c r="A1561" i="34"/>
  <c r="A1570" i="34"/>
  <c r="A487" i="34"/>
  <c r="A492" i="34"/>
  <c r="A496" i="34"/>
  <c r="A501" i="34"/>
  <c r="A506" i="34"/>
  <c r="A510" i="34"/>
  <c r="A514" i="34"/>
  <c r="A518" i="34"/>
  <c r="A522" i="34"/>
  <c r="A548" i="34"/>
  <c r="A952" i="34"/>
  <c r="A956" i="34"/>
  <c r="A961" i="34"/>
  <c r="A966" i="34"/>
  <c r="A351" i="34"/>
  <c r="A355" i="34"/>
  <c r="A359" i="34"/>
  <c r="A363" i="34"/>
  <c r="A370" i="34"/>
  <c r="A374" i="34"/>
  <c r="A378" i="34"/>
  <c r="A382" i="34"/>
  <c r="A480" i="34"/>
  <c r="A484" i="34"/>
  <c r="A972" i="34"/>
  <c r="A976" i="34"/>
  <c r="A204" i="34"/>
  <c r="A213" i="34"/>
  <c r="A217" i="34"/>
  <c r="A224" i="34"/>
  <c r="A228" i="34"/>
  <c r="A232" i="34"/>
  <c r="A250" i="34"/>
  <c r="A254" i="34"/>
  <c r="A343" i="34"/>
  <c r="A349" i="34"/>
  <c r="A526" i="34"/>
  <c r="A530" i="34"/>
  <c r="A560" i="34"/>
  <c r="A564" i="34"/>
  <c r="A591" i="34"/>
  <c r="A595" i="34"/>
  <c r="A598" i="34"/>
  <c r="A627" i="34"/>
  <c r="A631" i="34"/>
  <c r="A652" i="34"/>
  <c r="A656" i="34"/>
  <c r="A671" i="34"/>
  <c r="A675" i="34"/>
  <c r="A681" i="34"/>
  <c r="A685" i="34"/>
  <c r="A689" i="34"/>
  <c r="A701" i="34"/>
  <c r="A705" i="34"/>
  <c r="A733" i="34"/>
  <c r="A143" i="34"/>
  <c r="A150" i="34"/>
  <c r="A154" i="34"/>
  <c r="A175" i="34"/>
  <c r="A179" i="34"/>
  <c r="A183" i="34"/>
  <c r="A190" i="34"/>
  <c r="A201" i="34"/>
  <c r="A1761" i="34"/>
  <c r="A1623" i="34"/>
  <c r="A980" i="34"/>
  <c r="A992" i="34"/>
  <c r="A998" i="34"/>
  <c r="A1611" i="34"/>
  <c r="A1621" i="34"/>
  <c r="A1760" i="34"/>
  <c r="A1366" i="34"/>
  <c r="A982" i="34"/>
  <c r="A986" i="34"/>
  <c r="A990" i="34"/>
  <c r="A994" i="34"/>
  <c r="A1000" i="34"/>
  <c r="A1002" i="34"/>
  <c r="A1006" i="34"/>
  <c r="A1010" i="34"/>
  <c r="A1014" i="34"/>
  <c r="A1018" i="34"/>
  <c r="A1022" i="34"/>
  <c r="A1026" i="34"/>
  <c r="A1041" i="34"/>
  <c r="A1336" i="34"/>
  <c r="A1758" i="34"/>
  <c r="A1047" i="34"/>
  <c r="A1067" i="34"/>
  <c r="A1079" i="34"/>
  <c r="A1117" i="34"/>
  <c r="A1194" i="34"/>
  <c r="A1338" i="34"/>
  <c r="A1345" i="34"/>
  <c r="A1371" i="34"/>
  <c r="A1394" i="34"/>
  <c r="A1450" i="34"/>
  <c r="A1547" i="34"/>
  <c r="A1567" i="34"/>
  <c r="A1572" i="34"/>
  <c r="A364" i="34"/>
  <c r="A489" i="34"/>
  <c r="A493" i="34"/>
  <c r="A497" i="34"/>
  <c r="A502" i="34"/>
  <c r="A507" i="34"/>
  <c r="A511" i="34"/>
  <c r="A515" i="34"/>
  <c r="A519" i="34"/>
  <c r="A523" i="34"/>
  <c r="A555" i="34"/>
  <c r="A953" i="34"/>
  <c r="A958" i="34"/>
  <c r="A962" i="34"/>
  <c r="A967" i="34"/>
  <c r="A755" i="34"/>
  <c r="A352" i="34"/>
  <c r="A356" i="34"/>
  <c r="A360" i="34"/>
  <c r="A367" i="34"/>
  <c r="A371" i="34"/>
  <c r="A375" i="34"/>
  <c r="A379" i="34"/>
  <c r="A383" i="34"/>
  <c r="A481" i="34"/>
  <c r="A485" i="34"/>
  <c r="A973" i="34"/>
  <c r="A977" i="34"/>
  <c r="A205" i="34"/>
  <c r="A214" i="34"/>
  <c r="A218" i="34"/>
  <c r="A225" i="34"/>
  <c r="A229" i="34"/>
  <c r="A247" i="34"/>
  <c r="A251" i="34"/>
  <c r="A255" i="34"/>
  <c r="A344" i="34"/>
  <c r="A350" i="34"/>
  <c r="A527" i="34"/>
  <c r="A531" i="34"/>
  <c r="A561" i="34"/>
  <c r="A565" i="34"/>
  <c r="A592" i="34"/>
  <c r="A596" i="34"/>
  <c r="A624" i="34"/>
  <c r="A628" i="34"/>
  <c r="A632" i="34"/>
  <c r="A653" i="34"/>
  <c r="A657" i="34"/>
  <c r="A672" i="34"/>
  <c r="A676" i="34"/>
  <c r="A682" i="34"/>
  <c r="A686" i="34"/>
  <c r="A702" i="34"/>
  <c r="A706" i="34"/>
  <c r="A139" i="34"/>
  <c r="A144" i="34"/>
  <c r="A151" i="34"/>
  <c r="A155" i="34"/>
  <c r="A176" i="34"/>
  <c r="A180" i="34"/>
  <c r="A187" i="34"/>
  <c r="A198" i="34"/>
  <c r="A202" i="34"/>
  <c r="A1395" i="34"/>
  <c r="A983" i="34"/>
  <c r="A987" i="34"/>
  <c r="A991" i="34"/>
  <c r="A995" i="34"/>
  <c r="A1001" i="34"/>
  <c r="A1003" i="34"/>
  <c r="A1007" i="34"/>
  <c r="A1011" i="34"/>
  <c r="A1015" i="34"/>
  <c r="A1019" i="34"/>
  <c r="A1023" i="34"/>
  <c r="A1027" i="34"/>
  <c r="A1042" i="34"/>
  <c r="A1536" i="34"/>
  <c r="A1759" i="34"/>
  <c r="A1064" i="34"/>
  <c r="A1068" i="34"/>
  <c r="A1080" i="34"/>
  <c r="A1149" i="34"/>
  <c r="A1192" i="34"/>
  <c r="A1342" i="34"/>
  <c r="A1346" i="34"/>
  <c r="A1372" i="34"/>
  <c r="A1392" i="34"/>
  <c r="A1451" i="34"/>
  <c r="A1559" i="34"/>
  <c r="A1568" i="34"/>
  <c r="A1574" i="34"/>
  <c r="A365" i="34"/>
  <c r="A490" i="34"/>
  <c r="A494" i="34"/>
  <c r="A498" i="34"/>
  <c r="A503" i="34"/>
  <c r="A508" i="34"/>
  <c r="A512" i="34"/>
  <c r="A516" i="34"/>
  <c r="A520" i="34"/>
  <c r="A546" i="34"/>
  <c r="A556" i="34"/>
  <c r="A954" i="34"/>
  <c r="A959" i="34"/>
  <c r="A964" i="34"/>
  <c r="A968" i="34"/>
  <c r="A756" i="34"/>
  <c r="A353" i="34"/>
  <c r="A357" i="34"/>
  <c r="A361" i="34"/>
  <c r="A368" i="34"/>
  <c r="A372" i="34"/>
  <c r="A376" i="34"/>
  <c r="A380" i="34"/>
  <c r="A384" i="34"/>
  <c r="A482" i="34"/>
  <c r="A970" i="34"/>
  <c r="A974" i="34"/>
  <c r="A978" i="34"/>
  <c r="A206" i="34"/>
  <c r="A215" i="34"/>
  <c r="A219" i="34"/>
  <c r="A226" i="34"/>
  <c r="A230" i="34"/>
  <c r="A248" i="34"/>
  <c r="A252" i="34"/>
  <c r="A341" i="34"/>
  <c r="A345" i="34"/>
  <c r="A524" i="34"/>
  <c r="A528" i="34"/>
  <c r="A532" i="34"/>
  <c r="A562" i="34"/>
  <c r="A566" i="34"/>
  <c r="A593" i="34"/>
  <c r="A625" i="34"/>
  <c r="A629" i="34"/>
  <c r="A650" i="34"/>
  <c r="A654" i="34"/>
  <c r="A658" i="34"/>
  <c r="A673" i="34"/>
  <c r="A677" i="34"/>
  <c r="A683" i="34"/>
  <c r="A687" i="34"/>
  <c r="A699" i="34"/>
  <c r="A703" i="34"/>
  <c r="A731" i="34"/>
  <c r="A140" i="34"/>
  <c r="A146" i="34"/>
  <c r="A152" i="34"/>
  <c r="A156" i="34"/>
  <c r="A177" i="34"/>
  <c r="A181" i="34"/>
  <c r="A188" i="34"/>
  <c r="A199" i="34"/>
  <c r="A203" i="34"/>
  <c r="A1622" i="34"/>
  <c r="A1637" i="34"/>
  <c r="A984" i="34"/>
  <c r="A996" i="34"/>
  <c r="A1008" i="34"/>
  <c r="A1012" i="34"/>
  <c r="A1016" i="34"/>
  <c r="A1020" i="34"/>
  <c r="A1024" i="34"/>
  <c r="A1028" i="34"/>
  <c r="A1339" i="34"/>
  <c r="A1537" i="34"/>
  <c r="A1754" i="34"/>
  <c r="A1065" i="34"/>
  <c r="A1069" i="34"/>
  <c r="A1081" i="34"/>
  <c r="A1150" i="34"/>
  <c r="A1321" i="34"/>
  <c r="A1343" i="34"/>
  <c r="A1356" i="34"/>
  <c r="A1373" i="34"/>
  <c r="A1393" i="34"/>
  <c r="A1452" i="34"/>
  <c r="A1560" i="34"/>
  <c r="A1569" i="34"/>
  <c r="A735" i="34"/>
  <c r="A486" i="34"/>
  <c r="A491" i="34"/>
  <c r="A495" i="34"/>
  <c r="A499" i="34"/>
  <c r="A504" i="34"/>
  <c r="A509" i="34"/>
  <c r="A513" i="34"/>
  <c r="A517" i="34"/>
  <c r="A521" i="34"/>
  <c r="A547" i="34"/>
  <c r="A951" i="34"/>
  <c r="A955" i="34"/>
  <c r="A960" i="34"/>
  <c r="A965" i="34"/>
  <c r="A744" i="34"/>
  <c r="A757" i="34"/>
  <c r="A354" i="34"/>
  <c r="A358" i="34"/>
  <c r="A362" i="34"/>
  <c r="A369" i="34"/>
  <c r="A373" i="34"/>
  <c r="A377" i="34"/>
  <c r="A381" i="34"/>
  <c r="A385" i="34"/>
  <c r="A483" i="34"/>
  <c r="A971" i="34"/>
  <c r="A975" i="34"/>
  <c r="A979" i="34"/>
  <c r="A212" i="34"/>
  <c r="A216" i="34"/>
  <c r="A220" i="34"/>
  <c r="A227" i="34"/>
  <c r="A231" i="34"/>
  <c r="A249" i="34"/>
  <c r="A253" i="34"/>
  <c r="A342" i="34"/>
  <c r="A348" i="34"/>
  <c r="A525" i="34"/>
  <c r="A529" i="34"/>
  <c r="A559" i="34"/>
  <c r="A563" i="34"/>
  <c r="A567" i="34"/>
  <c r="A594" i="34"/>
  <c r="A597" i="34"/>
  <c r="A626" i="34"/>
  <c r="A630" i="34"/>
  <c r="A651" i="34"/>
  <c r="A655" i="34"/>
  <c r="A670" i="34"/>
  <c r="A674" i="34"/>
  <c r="A678" i="34"/>
  <c r="A684" i="34"/>
  <c r="A688" i="34"/>
  <c r="A700" i="34"/>
  <c r="A704" i="34"/>
  <c r="A732" i="34"/>
  <c r="A141" i="34"/>
  <c r="A147" i="34"/>
  <c r="A153" i="34"/>
  <c r="A157" i="34"/>
  <c r="A178" i="34"/>
  <c r="A182" i="34"/>
  <c r="A189" i="34"/>
  <c r="A200" i="34"/>
  <c r="B97" i="34"/>
  <c r="B98" i="34"/>
  <c r="B125" i="34"/>
  <c r="B1035" i="34"/>
  <c r="B535" i="34"/>
  <c r="Q97" i="34" l="1"/>
  <c r="R97" i="34"/>
  <c r="V97" i="34"/>
  <c r="AA97" i="34"/>
  <c r="P97" i="34"/>
  <c r="X97" i="34"/>
  <c r="AA535" i="34"/>
  <c r="P535" i="34"/>
  <c r="X535" i="34"/>
  <c r="Q535" i="34"/>
  <c r="R535" i="34"/>
  <c r="V535" i="34"/>
  <c r="P1035" i="34"/>
  <c r="X1035" i="34"/>
  <c r="Q1035" i="34"/>
  <c r="R1035" i="34"/>
  <c r="V1035" i="34"/>
  <c r="AA1035" i="34"/>
  <c r="AA98" i="34"/>
  <c r="P98" i="34"/>
  <c r="X98" i="34"/>
  <c r="Q98" i="34"/>
  <c r="R98" i="34"/>
  <c r="V98" i="34"/>
  <c r="Q125" i="34"/>
  <c r="R125" i="34"/>
  <c r="V125" i="34"/>
  <c r="AA125" i="34"/>
  <c r="P125" i="34"/>
  <c r="X125" i="34"/>
  <c r="A109" i="55"/>
  <c r="B110" i="55"/>
  <c r="A1035" i="34"/>
  <c r="A98" i="34"/>
  <c r="A97" i="34"/>
  <c r="A125" i="34"/>
  <c r="A535" i="34"/>
  <c r="B1461" i="34"/>
  <c r="B1638" i="34"/>
  <c r="B1625" i="34"/>
  <c r="B1562" i="34"/>
  <c r="B1048" i="34"/>
  <c r="B1716" i="34"/>
  <c r="Q1625" i="34" l="1"/>
  <c r="R1625" i="34"/>
  <c r="V1625" i="34"/>
  <c r="AA1625" i="34"/>
  <c r="P1625" i="34"/>
  <c r="X1625" i="34"/>
  <c r="AA1716" i="34"/>
  <c r="P1716" i="34"/>
  <c r="X1716" i="34"/>
  <c r="Q1716" i="34"/>
  <c r="R1716" i="34"/>
  <c r="V1716" i="34"/>
  <c r="AA1638" i="34"/>
  <c r="P1638" i="34"/>
  <c r="X1638" i="34"/>
  <c r="Q1638" i="34"/>
  <c r="R1638" i="34"/>
  <c r="V1638" i="34"/>
  <c r="P1562" i="34"/>
  <c r="X1562" i="34"/>
  <c r="Q1562" i="34"/>
  <c r="R1562" i="34"/>
  <c r="V1562" i="34"/>
  <c r="AA1562" i="34"/>
  <c r="R1048" i="34"/>
  <c r="V1048" i="34"/>
  <c r="AA1048" i="34"/>
  <c r="P1048" i="34"/>
  <c r="X1048" i="34"/>
  <c r="Q1048" i="34"/>
  <c r="R1461" i="34"/>
  <c r="V1461" i="34"/>
  <c r="AA1461" i="34"/>
  <c r="P1461" i="34"/>
  <c r="X1461" i="34"/>
  <c r="Q1461" i="34"/>
  <c r="A110" i="55"/>
  <c r="B111" i="55"/>
  <c r="A1562" i="34"/>
  <c r="A1625" i="34"/>
  <c r="A1716" i="34"/>
  <c r="A1638" i="34"/>
  <c r="A1048" i="34"/>
  <c r="A1461" i="34"/>
  <c r="A111" i="55" l="1"/>
  <c r="B112" i="55"/>
  <c r="I18" i="54"/>
  <c r="B64" i="34"/>
  <c r="AA64" i="34" l="1"/>
  <c r="P64" i="34"/>
  <c r="X64" i="34"/>
  <c r="Q64" i="34"/>
  <c r="R64" i="34"/>
  <c r="V64" i="34"/>
  <c r="A112" i="55"/>
  <c r="B113" i="55"/>
  <c r="A64" i="34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B1034" i="34"/>
  <c r="B533" i="34"/>
  <c r="B534" i="34"/>
  <c r="P1029" i="34" l="1"/>
  <c r="X1029" i="34"/>
  <c r="Q1029" i="34"/>
  <c r="R1029" i="34"/>
  <c r="V1029" i="34"/>
  <c r="AA1029" i="34"/>
  <c r="Q534" i="34"/>
  <c r="R534" i="34"/>
  <c r="V534" i="34"/>
  <c r="AA534" i="34"/>
  <c r="X534" i="34"/>
  <c r="P534" i="34"/>
  <c r="R1034" i="34"/>
  <c r="V1034" i="34"/>
  <c r="AA1034" i="34"/>
  <c r="P1034" i="34"/>
  <c r="X1034" i="34"/>
  <c r="Q1034" i="34"/>
  <c r="AA533" i="34"/>
  <c r="P533" i="34"/>
  <c r="X533" i="34"/>
  <c r="Q533" i="34"/>
  <c r="R533" i="34"/>
  <c r="V533" i="34"/>
  <c r="A115" i="55"/>
  <c r="B116" i="55"/>
  <c r="A534" i="34"/>
  <c r="A1029" i="34"/>
  <c r="A533" i="34"/>
  <c r="A1034" i="34"/>
  <c r="B135" i="34"/>
  <c r="B134" i="34"/>
  <c r="AA134" i="34" l="1"/>
  <c r="P134" i="34"/>
  <c r="X134" i="34"/>
  <c r="Q134" i="34"/>
  <c r="R134" i="34"/>
  <c r="V134" i="34"/>
  <c r="Q135" i="34"/>
  <c r="R135" i="34"/>
  <c r="V135" i="34"/>
  <c r="AA135" i="34"/>
  <c r="P135" i="34"/>
  <c r="X135" i="34"/>
  <c r="A116" i="55"/>
  <c r="B117" i="55"/>
  <c r="A134" i="34"/>
  <c r="A135" i="34"/>
  <c r="B209" i="34"/>
  <c r="B136" i="34"/>
  <c r="B15" i="55"/>
  <c r="A15" i="55" s="1"/>
  <c r="D5" i="61"/>
  <c r="R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H12" i="61"/>
  <c r="D12" i="61"/>
  <c r="G12" i="61"/>
  <c r="I12" i="61"/>
  <c r="E12" i="61"/>
  <c r="F12" i="61"/>
  <c r="C12" i="61"/>
  <c r="AA136" i="34" l="1"/>
  <c r="P136" i="34"/>
  <c r="X136" i="34"/>
  <c r="Q136" i="34"/>
  <c r="R136" i="34"/>
  <c r="V136" i="34"/>
  <c r="Q209" i="34"/>
  <c r="R209" i="34"/>
  <c r="V209" i="34"/>
  <c r="P209" i="34"/>
  <c r="X209" i="34"/>
  <c r="AA209" i="34"/>
  <c r="A117" i="55"/>
  <c r="B118" i="55"/>
  <c r="A668" i="60"/>
  <c r="A669" i="60" s="1"/>
  <c r="R13" i="60"/>
  <c r="R22" i="60" s="1"/>
  <c r="R28" i="60" s="1"/>
  <c r="R31" i="60" s="1"/>
  <c r="A209" i="34"/>
  <c r="A136" i="34"/>
  <c r="A118" i="55" l="1"/>
  <c r="B119" i="55"/>
  <c r="K160" i="60"/>
  <c r="U160" i="60" s="1"/>
  <c r="K6" i="60"/>
  <c r="U6" i="60" s="1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S552" i="60"/>
  <c r="S881" i="60" s="1"/>
  <c r="R881" i="60" s="1"/>
  <c r="K7" i="60"/>
  <c r="U7" i="60" s="1"/>
  <c r="K10" i="60"/>
  <c r="U10" i="60" s="1"/>
  <c r="K16" i="60"/>
  <c r="U16" i="60" s="1"/>
  <c r="K21" i="60"/>
  <c r="U21" i="60" s="1"/>
  <c r="K26" i="60"/>
  <c r="U26" i="60" s="1"/>
  <c r="K32" i="60"/>
  <c r="U32" i="60" s="1"/>
  <c r="K37" i="60"/>
  <c r="U37" i="60" s="1"/>
  <c r="K42" i="60"/>
  <c r="U42" i="60" s="1"/>
  <c r="K48" i="60"/>
  <c r="U48" i="60" s="1"/>
  <c r="K53" i="60"/>
  <c r="U53" i="60" s="1"/>
  <c r="K58" i="60"/>
  <c r="U58" i="60" s="1"/>
  <c r="K63" i="60"/>
  <c r="U63" i="60" s="1"/>
  <c r="K68" i="60"/>
  <c r="U68" i="60" s="1"/>
  <c r="K73" i="60"/>
  <c r="U73" i="60" s="1"/>
  <c r="K78" i="60"/>
  <c r="U78" i="60" s="1"/>
  <c r="K82" i="60"/>
  <c r="U82" i="60" s="1"/>
  <c r="K86" i="60"/>
  <c r="U86" i="60" s="1"/>
  <c r="K90" i="60"/>
  <c r="U90" i="60" s="1"/>
  <c r="K94" i="60"/>
  <c r="U94" i="60" s="1"/>
  <c r="K98" i="60"/>
  <c r="U98" i="60" s="1"/>
  <c r="K102" i="60"/>
  <c r="U102" i="60" s="1"/>
  <c r="K106" i="60"/>
  <c r="U106" i="60" s="1"/>
  <c r="K110" i="60"/>
  <c r="U110" i="60" s="1"/>
  <c r="K114" i="60"/>
  <c r="U114" i="60" s="1"/>
  <c r="K118" i="60"/>
  <c r="U118" i="60" s="1"/>
  <c r="K122" i="60"/>
  <c r="U122" i="60" s="1"/>
  <c r="K126" i="60"/>
  <c r="U126" i="60" s="1"/>
  <c r="K130" i="60"/>
  <c r="U130" i="60" s="1"/>
  <c r="K134" i="60"/>
  <c r="U134" i="60" s="1"/>
  <c r="K138" i="60"/>
  <c r="U138" i="60" s="1"/>
  <c r="K142" i="60"/>
  <c r="U142" i="60" s="1"/>
  <c r="K146" i="60"/>
  <c r="U146" i="60" s="1"/>
  <c r="K150" i="60"/>
  <c r="U150" i="60" s="1"/>
  <c r="K154" i="60"/>
  <c r="U154" i="60" s="1"/>
  <c r="K158" i="60"/>
  <c r="U158" i="60" s="1"/>
  <c r="K12" i="60"/>
  <c r="U12" i="60" s="1"/>
  <c r="K17" i="60"/>
  <c r="U17" i="60" s="1"/>
  <c r="K22" i="60"/>
  <c r="U22" i="60" s="1"/>
  <c r="K28" i="60"/>
  <c r="U28" i="60" s="1"/>
  <c r="K33" i="60"/>
  <c r="U33" i="60" s="1"/>
  <c r="K38" i="60"/>
  <c r="U38" i="60" s="1"/>
  <c r="K44" i="60"/>
  <c r="U44" i="60" s="1"/>
  <c r="K49" i="60"/>
  <c r="U49" i="60" s="1"/>
  <c r="K54" i="60"/>
  <c r="U54" i="60" s="1"/>
  <c r="K60" i="60"/>
  <c r="U60" i="60" s="1"/>
  <c r="K64" i="60"/>
  <c r="U64" i="60" s="1"/>
  <c r="K69" i="60"/>
  <c r="U69" i="60" s="1"/>
  <c r="K75" i="60"/>
  <c r="U75" i="60" s="1"/>
  <c r="K79" i="60"/>
  <c r="U79" i="60" s="1"/>
  <c r="K83" i="60"/>
  <c r="U83" i="60" s="1"/>
  <c r="K87" i="60"/>
  <c r="U87" i="60" s="1"/>
  <c r="K91" i="60"/>
  <c r="U91" i="60" s="1"/>
  <c r="K95" i="60"/>
  <c r="U95" i="60" s="1"/>
  <c r="K99" i="60"/>
  <c r="U99" i="60" s="1"/>
  <c r="K103" i="60"/>
  <c r="U103" i="60" s="1"/>
  <c r="K107" i="60"/>
  <c r="U107" i="60" s="1"/>
  <c r="K111" i="60"/>
  <c r="U111" i="60" s="1"/>
  <c r="K115" i="60"/>
  <c r="U115" i="60" s="1"/>
  <c r="K119" i="60"/>
  <c r="U119" i="60" s="1"/>
  <c r="K123" i="60"/>
  <c r="U123" i="60" s="1"/>
  <c r="K127" i="60"/>
  <c r="U127" i="60" s="1"/>
  <c r="K131" i="60"/>
  <c r="U131" i="60" s="1"/>
  <c r="K135" i="60"/>
  <c r="U135" i="60" s="1"/>
  <c r="K139" i="60"/>
  <c r="U139" i="60" s="1"/>
  <c r="K143" i="60"/>
  <c r="U143" i="60" s="1"/>
  <c r="K147" i="60"/>
  <c r="U147" i="60" s="1"/>
  <c r="K151" i="60"/>
  <c r="U151" i="60" s="1"/>
  <c r="K155" i="60"/>
  <c r="U155" i="60" s="1"/>
  <c r="K159" i="60"/>
  <c r="U159" i="60" s="1"/>
  <c r="K8" i="60"/>
  <c r="U8" i="60" s="1"/>
  <c r="K13" i="60"/>
  <c r="U13" i="60" s="1"/>
  <c r="K18" i="60"/>
  <c r="U18" i="60" s="1"/>
  <c r="K24" i="60"/>
  <c r="U24" i="60" s="1"/>
  <c r="K29" i="60"/>
  <c r="U29" i="60" s="1"/>
  <c r="K34" i="60"/>
  <c r="U34" i="60" s="1"/>
  <c r="K40" i="60"/>
  <c r="U40" i="60" s="1"/>
  <c r="K45" i="60"/>
  <c r="U45" i="60" s="1"/>
  <c r="K50" i="60"/>
  <c r="U50" i="60" s="1"/>
  <c r="K56" i="60"/>
  <c r="U56" i="60" s="1"/>
  <c r="K65" i="60"/>
  <c r="U65" i="60" s="1"/>
  <c r="K71" i="60"/>
  <c r="U71" i="60" s="1"/>
  <c r="K76" i="60"/>
  <c r="U76" i="60" s="1"/>
  <c r="K80" i="60"/>
  <c r="U80" i="60" s="1"/>
  <c r="K84" i="60"/>
  <c r="U84" i="60" s="1"/>
  <c r="K88" i="60"/>
  <c r="U88" i="60" s="1"/>
  <c r="K92" i="60"/>
  <c r="U92" i="60" s="1"/>
  <c r="K96" i="60"/>
  <c r="U96" i="60" s="1"/>
  <c r="K100" i="60"/>
  <c r="U100" i="60" s="1"/>
  <c r="K104" i="60"/>
  <c r="U104" i="60" s="1"/>
  <c r="K108" i="60"/>
  <c r="U108" i="60" s="1"/>
  <c r="K112" i="60"/>
  <c r="U112" i="60" s="1"/>
  <c r="K116" i="60"/>
  <c r="U116" i="60" s="1"/>
  <c r="K120" i="60"/>
  <c r="U120" i="60" s="1"/>
  <c r="K124" i="60"/>
  <c r="U124" i="60" s="1"/>
  <c r="K128" i="60"/>
  <c r="U128" i="60" s="1"/>
  <c r="K132" i="60"/>
  <c r="U132" i="60" s="1"/>
  <c r="K136" i="60"/>
  <c r="U136" i="60" s="1"/>
  <c r="K140" i="60"/>
  <c r="U140" i="60" s="1"/>
  <c r="K144" i="60"/>
  <c r="U144" i="60" s="1"/>
  <c r="K148" i="60"/>
  <c r="U148" i="60" s="1"/>
  <c r="K152" i="60"/>
  <c r="U152" i="60" s="1"/>
  <c r="K156" i="60"/>
  <c r="U156" i="60" s="1"/>
  <c r="K9" i="60"/>
  <c r="U9" i="60" s="1"/>
  <c r="K14" i="60"/>
  <c r="U14" i="60" s="1"/>
  <c r="K20" i="60"/>
  <c r="U20" i="60" s="1"/>
  <c r="K25" i="60"/>
  <c r="U25" i="60" s="1"/>
  <c r="K30" i="60"/>
  <c r="U30" i="60" s="1"/>
  <c r="K36" i="60"/>
  <c r="U36" i="60" s="1"/>
  <c r="K41" i="60"/>
  <c r="U41" i="60" s="1"/>
  <c r="K46" i="60"/>
  <c r="U46" i="60" s="1"/>
  <c r="K52" i="60"/>
  <c r="U52" i="60" s="1"/>
  <c r="K57" i="60"/>
  <c r="U57" i="60" s="1"/>
  <c r="K61" i="60"/>
  <c r="U61" i="60" s="1"/>
  <c r="K67" i="60"/>
  <c r="U67" i="60" s="1"/>
  <c r="K72" i="60"/>
  <c r="U72" i="60" s="1"/>
  <c r="K77" i="60"/>
  <c r="U77" i="60" s="1"/>
  <c r="K81" i="60"/>
  <c r="U81" i="60" s="1"/>
  <c r="K85" i="60"/>
  <c r="U85" i="60" s="1"/>
  <c r="K89" i="60"/>
  <c r="U89" i="60" s="1"/>
  <c r="K93" i="60"/>
  <c r="U93" i="60" s="1"/>
  <c r="K97" i="60"/>
  <c r="U97" i="60" s="1"/>
  <c r="K101" i="60"/>
  <c r="U101" i="60" s="1"/>
  <c r="K105" i="60"/>
  <c r="U105" i="60" s="1"/>
  <c r="K109" i="60"/>
  <c r="U109" i="60" s="1"/>
  <c r="K113" i="60"/>
  <c r="U113" i="60" s="1"/>
  <c r="K117" i="60"/>
  <c r="U117" i="60" s="1"/>
  <c r="K121" i="60"/>
  <c r="U121" i="60" s="1"/>
  <c r="K125" i="60"/>
  <c r="U125" i="60" s="1"/>
  <c r="K129" i="60"/>
  <c r="U129" i="60" s="1"/>
  <c r="K133" i="60"/>
  <c r="U133" i="60" s="1"/>
  <c r="K137" i="60"/>
  <c r="U137" i="60" s="1"/>
  <c r="K141" i="60"/>
  <c r="U141" i="60" s="1"/>
  <c r="K145" i="60"/>
  <c r="U145" i="60" s="1"/>
  <c r="K149" i="60"/>
  <c r="U149" i="60" s="1"/>
  <c r="K153" i="60"/>
  <c r="U153" i="60" s="1"/>
  <c r="K157" i="60"/>
  <c r="U157" i="60" s="1"/>
  <c r="K74" i="60"/>
  <c r="U74" i="60" s="1"/>
  <c r="K59" i="60"/>
  <c r="U59" i="60" s="1"/>
  <c r="K43" i="60"/>
  <c r="U43" i="60" s="1"/>
  <c r="K27" i="60"/>
  <c r="U27" i="60" s="1"/>
  <c r="K11" i="60"/>
  <c r="U11" i="60" s="1"/>
  <c r="K70" i="60"/>
  <c r="U70" i="60" s="1"/>
  <c r="K55" i="60"/>
  <c r="U55" i="60" s="1"/>
  <c r="K39" i="60"/>
  <c r="U39" i="60" s="1"/>
  <c r="K23" i="60"/>
  <c r="K66" i="60"/>
  <c r="U66" i="60" s="1"/>
  <c r="K51" i="60"/>
  <c r="U51" i="60" s="1"/>
  <c r="K35" i="60"/>
  <c r="U35" i="60" s="1"/>
  <c r="K19" i="60"/>
  <c r="U19" i="60" s="1"/>
  <c r="K62" i="60"/>
  <c r="U62" i="60" s="1"/>
  <c r="K47" i="60"/>
  <c r="U47" i="60" s="1"/>
  <c r="K31" i="60"/>
  <c r="U31" i="60" s="1"/>
  <c r="K15" i="60"/>
  <c r="U15" i="60" s="1"/>
  <c r="S160" i="60" l="1"/>
  <c r="A119" i="55"/>
  <c r="B120" i="55"/>
  <c r="U23" i="60"/>
  <c r="S23" i="60"/>
  <c r="S51" i="60"/>
  <c r="S153" i="60"/>
  <c r="S105" i="60"/>
  <c r="S30" i="60"/>
  <c r="S132" i="60"/>
  <c r="S65" i="60"/>
  <c r="S127" i="60"/>
  <c r="S38" i="60"/>
  <c r="S134" i="60"/>
  <c r="S48" i="60"/>
  <c r="S62" i="60"/>
  <c r="S70" i="60"/>
  <c r="S133" i="60"/>
  <c r="S117" i="60"/>
  <c r="S85" i="60"/>
  <c r="S25" i="60"/>
  <c r="S112" i="60"/>
  <c r="S75" i="60"/>
  <c r="S15" i="60"/>
  <c r="S19" i="60"/>
  <c r="S11" i="60"/>
  <c r="S145" i="60"/>
  <c r="S113" i="60"/>
  <c r="S81" i="60"/>
  <c r="S31" i="60"/>
  <c r="S35" i="60"/>
  <c r="S39" i="60"/>
  <c r="S27" i="60"/>
  <c r="S157" i="60"/>
  <c r="S141" i="60"/>
  <c r="S125" i="60"/>
  <c r="S109" i="60"/>
  <c r="S93" i="60"/>
  <c r="S77" i="60"/>
  <c r="S57" i="60"/>
  <c r="S36" i="60"/>
  <c r="S14" i="60"/>
  <c r="S152" i="60"/>
  <c r="S136" i="60"/>
  <c r="S120" i="60"/>
  <c r="S104" i="60"/>
  <c r="S88" i="60"/>
  <c r="S71" i="60"/>
  <c r="S50" i="60"/>
  <c r="S29" i="60"/>
  <c r="S8" i="60"/>
  <c r="S147" i="60"/>
  <c r="S131" i="60"/>
  <c r="S115" i="60"/>
  <c r="S99" i="60"/>
  <c r="S83" i="60"/>
  <c r="S64" i="60"/>
  <c r="S44" i="60"/>
  <c r="S22" i="60"/>
  <c r="S154" i="60"/>
  <c r="S138" i="60"/>
  <c r="S122" i="60"/>
  <c r="S106" i="60"/>
  <c r="S90" i="60"/>
  <c r="S73" i="60"/>
  <c r="S53" i="60"/>
  <c r="S32" i="60"/>
  <c r="S10" i="60"/>
  <c r="S52" i="60"/>
  <c r="S159" i="60"/>
  <c r="S118" i="60"/>
  <c r="S7" i="60"/>
  <c r="S55" i="60"/>
  <c r="S137" i="60"/>
  <c r="S72" i="60"/>
  <c r="S148" i="60"/>
  <c r="S100" i="60"/>
  <c r="S45" i="60"/>
  <c r="S143" i="60"/>
  <c r="S111" i="60"/>
  <c r="S60" i="60"/>
  <c r="S150" i="60"/>
  <c r="S86" i="60"/>
  <c r="S68" i="60"/>
  <c r="S59" i="60"/>
  <c r="S67" i="60"/>
  <c r="S128" i="60"/>
  <c r="S40" i="60"/>
  <c r="S155" i="60"/>
  <c r="S139" i="60"/>
  <c r="S123" i="60"/>
  <c r="S107" i="60"/>
  <c r="S54" i="60"/>
  <c r="S33" i="60"/>
  <c r="S12" i="60"/>
  <c r="S146" i="60"/>
  <c r="S130" i="60"/>
  <c r="S114" i="60"/>
  <c r="S98" i="60"/>
  <c r="S82" i="60"/>
  <c r="S63" i="60"/>
  <c r="S42" i="60"/>
  <c r="S21" i="60"/>
  <c r="S47" i="60"/>
  <c r="S43" i="60"/>
  <c r="S121" i="60"/>
  <c r="S89" i="60"/>
  <c r="S9" i="60"/>
  <c r="S116" i="60"/>
  <c r="S84" i="60"/>
  <c r="S24" i="60"/>
  <c r="S95" i="60"/>
  <c r="S79" i="60"/>
  <c r="S17" i="60"/>
  <c r="S102" i="60"/>
  <c r="S26" i="60"/>
  <c r="S66" i="60"/>
  <c r="S149" i="60"/>
  <c r="S101" i="60"/>
  <c r="S46" i="60"/>
  <c r="S144" i="60"/>
  <c r="S96" i="60"/>
  <c r="S80" i="60"/>
  <c r="S18" i="60"/>
  <c r="S91" i="60"/>
  <c r="S74" i="60"/>
  <c r="S129" i="60"/>
  <c r="S97" i="60"/>
  <c r="S61" i="60"/>
  <c r="S41" i="60"/>
  <c r="S20" i="60"/>
  <c r="S156" i="60"/>
  <c r="S140" i="60"/>
  <c r="S124" i="60"/>
  <c r="S108" i="60"/>
  <c r="S92" i="60"/>
  <c r="S76" i="60"/>
  <c r="S56" i="60"/>
  <c r="S34" i="60"/>
  <c r="S13" i="60"/>
  <c r="S151" i="60"/>
  <c r="S135" i="60"/>
  <c r="S119" i="60"/>
  <c r="S103" i="60"/>
  <c r="S87" i="60"/>
  <c r="S69" i="60"/>
  <c r="S49" i="60"/>
  <c r="S28" i="60"/>
  <c r="S158" i="60"/>
  <c r="S142" i="60"/>
  <c r="S126" i="60"/>
  <c r="S110" i="60"/>
  <c r="S94" i="60"/>
  <c r="S78" i="60"/>
  <c r="S58" i="60"/>
  <c r="S37" i="60"/>
  <c r="S16" i="60"/>
  <c r="S6" i="60"/>
  <c r="C33" i="15"/>
  <c r="C34" i="15" s="1"/>
  <c r="A120" i="55" l="1"/>
  <c r="B121" i="55"/>
  <c r="S162" i="60"/>
  <c r="R162" i="60" s="1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B89" i="34"/>
  <c r="P89" i="34" l="1"/>
  <c r="X89" i="34"/>
  <c r="Q89" i="34"/>
  <c r="R89" i="34"/>
  <c r="V89" i="34"/>
  <c r="AA89" i="34"/>
  <c r="AA90" i="34"/>
  <c r="P90" i="34"/>
  <c r="X90" i="34"/>
  <c r="Q90" i="34"/>
  <c r="R90" i="34"/>
  <c r="V90" i="34"/>
  <c r="A123" i="55"/>
  <c r="B124" i="55"/>
  <c r="A89" i="34"/>
  <c r="A90" i="34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B580" i="34"/>
  <c r="B569" i="34"/>
  <c r="B578" i="34"/>
  <c r="B577" i="34"/>
  <c r="B576" i="34"/>
  <c r="B575" i="34"/>
  <c r="B574" i="34"/>
  <c r="B573" i="34"/>
  <c r="B1030" i="34"/>
  <c r="B618" i="34"/>
  <c r="B617" i="34"/>
  <c r="B608" i="34"/>
  <c r="B607" i="34"/>
  <c r="B557" i="34"/>
  <c r="B649" i="34"/>
  <c r="B648" i="34"/>
  <c r="B242" i="34"/>
  <c r="B241" i="34"/>
  <c r="B240" i="34"/>
  <c r="B237" i="34"/>
  <c r="B210" i="34"/>
  <c r="B197" i="34"/>
  <c r="B211" i="34"/>
  <c r="B234" i="34"/>
  <c r="B235" i="34"/>
  <c r="B236" i="34"/>
  <c r="B238" i="34"/>
  <c r="B239" i="34"/>
  <c r="B243" i="34"/>
  <c r="B244" i="34"/>
  <c r="B245" i="34"/>
  <c r="B246" i="34"/>
  <c r="B258" i="34"/>
  <c r="B259" i="34"/>
  <c r="B1031" i="34"/>
  <c r="B1032" i="34"/>
  <c r="B570" i="34"/>
  <c r="B582" i="34"/>
  <c r="B583" i="34"/>
  <c r="B584" i="34"/>
  <c r="B585" i="34"/>
  <c r="B586" i="34"/>
  <c r="B588" i="34"/>
  <c r="B589" i="34"/>
  <c r="B590" i="34"/>
  <c r="B599" i="34"/>
  <c r="B600" i="34"/>
  <c r="B602" i="34"/>
  <c r="B603" i="34"/>
  <c r="B604" i="34"/>
  <c r="B605" i="34"/>
  <c r="B606" i="34"/>
  <c r="B610" i="34"/>
  <c r="B611" i="34"/>
  <c r="B612" i="34"/>
  <c r="B613" i="34"/>
  <c r="B614" i="34"/>
  <c r="B615" i="34"/>
  <c r="B616" i="34"/>
  <c r="B633" i="34"/>
  <c r="B634" i="34"/>
  <c r="B643" i="34"/>
  <c r="B644" i="34"/>
  <c r="B636" i="34"/>
  <c r="B646" i="34"/>
  <c r="B647" i="34"/>
  <c r="B663" i="34"/>
  <c r="B664" i="34"/>
  <c r="B665" i="34"/>
  <c r="B666" i="34"/>
  <c r="B667" i="34"/>
  <c r="B668" i="34"/>
  <c r="B669" i="34"/>
  <c r="B708" i="34"/>
  <c r="B709" i="34"/>
  <c r="B710" i="34"/>
  <c r="B711" i="34"/>
  <c r="B619" i="34"/>
  <c r="B620" i="34"/>
  <c r="B621" i="34"/>
  <c r="B622" i="34"/>
  <c r="B623" i="34"/>
  <c r="B639" i="34"/>
  <c r="B640" i="34"/>
  <c r="B641" i="34"/>
  <c r="B642" i="34"/>
  <c r="B691" i="34"/>
  <c r="B692" i="34"/>
  <c r="B693" i="34"/>
  <c r="B694" i="34"/>
  <c r="B695" i="34"/>
  <c r="B696" i="34"/>
  <c r="B697" i="34"/>
  <c r="B698" i="34"/>
  <c r="B719" i="34"/>
  <c r="B720" i="34"/>
  <c r="B721" i="34"/>
  <c r="B722" i="34"/>
  <c r="B723" i="34"/>
  <c r="B724" i="34"/>
  <c r="B725" i="34"/>
  <c r="B728" i="34"/>
  <c r="B729" i="34"/>
  <c r="B730" i="34"/>
  <c r="B736" i="34"/>
  <c r="B737" i="34"/>
  <c r="B738" i="34"/>
  <c r="B739" i="34"/>
  <c r="B740" i="34"/>
  <c r="B726" i="34"/>
  <c r="B727" i="34"/>
  <c r="B741" i="34"/>
  <c r="B742" i="34"/>
  <c r="B743" i="34"/>
  <c r="B758" i="34"/>
  <c r="B759" i="34"/>
  <c r="B760" i="34"/>
  <c r="B761" i="34"/>
  <c r="B762" i="34"/>
  <c r="B763" i="34"/>
  <c r="B764" i="34"/>
  <c r="B765" i="34"/>
  <c r="B766" i="34"/>
  <c r="B767" i="34"/>
  <c r="B768" i="34"/>
  <c r="B769" i="34"/>
  <c r="B770" i="34"/>
  <c r="B771" i="34"/>
  <c r="B712" i="34"/>
  <c r="B713" i="34"/>
  <c r="B714" i="34"/>
  <c r="B715" i="34"/>
  <c r="B716" i="34"/>
  <c r="B717" i="34"/>
  <c r="B772" i="34"/>
  <c r="B773" i="34"/>
  <c r="B774" i="34"/>
  <c r="I13" i="71"/>
  <c r="O11" i="42"/>
  <c r="N11" i="42"/>
  <c r="AA773" i="34" l="1"/>
  <c r="P773" i="34"/>
  <c r="X773" i="34"/>
  <c r="Q773" i="34"/>
  <c r="R773" i="34"/>
  <c r="V773" i="34"/>
  <c r="AA767" i="34"/>
  <c r="P767" i="34"/>
  <c r="X767" i="34"/>
  <c r="Q767" i="34"/>
  <c r="R767" i="34"/>
  <c r="V767" i="34"/>
  <c r="AA763" i="34"/>
  <c r="P763" i="34"/>
  <c r="X763" i="34"/>
  <c r="Q763" i="34"/>
  <c r="R763" i="34"/>
  <c r="V763" i="34"/>
  <c r="P741" i="34"/>
  <c r="X741" i="34"/>
  <c r="R741" i="34"/>
  <c r="V741" i="34"/>
  <c r="AA741" i="34"/>
  <c r="Q741" i="34"/>
  <c r="R730" i="34"/>
  <c r="V730" i="34"/>
  <c r="AA730" i="34"/>
  <c r="P730" i="34"/>
  <c r="X730" i="34"/>
  <c r="Q730" i="34"/>
  <c r="R720" i="34"/>
  <c r="V720" i="34"/>
  <c r="AA720" i="34"/>
  <c r="P720" i="34"/>
  <c r="X720" i="34"/>
  <c r="Q720" i="34"/>
  <c r="R692" i="34"/>
  <c r="V692" i="34"/>
  <c r="AA692" i="34"/>
  <c r="P692" i="34"/>
  <c r="X692" i="34"/>
  <c r="Q692" i="34"/>
  <c r="AA621" i="34"/>
  <c r="P621" i="34"/>
  <c r="X621" i="34"/>
  <c r="Q621" i="34"/>
  <c r="R621" i="34"/>
  <c r="V621" i="34"/>
  <c r="R668" i="34"/>
  <c r="V668" i="34"/>
  <c r="P668" i="34"/>
  <c r="Q668" i="34"/>
  <c r="AA668" i="34"/>
  <c r="X668" i="34"/>
  <c r="AA633" i="34"/>
  <c r="P633" i="34"/>
  <c r="X633" i="34"/>
  <c r="Q633" i="34"/>
  <c r="R633" i="34"/>
  <c r="V633" i="34"/>
  <c r="Q606" i="34"/>
  <c r="R606" i="34"/>
  <c r="V606" i="34"/>
  <c r="AA606" i="34"/>
  <c r="P606" i="34"/>
  <c r="X606" i="34"/>
  <c r="Q602" i="34"/>
  <c r="R602" i="34"/>
  <c r="V602" i="34"/>
  <c r="AA602" i="34"/>
  <c r="P602" i="34"/>
  <c r="X602" i="34"/>
  <c r="R1032" i="34"/>
  <c r="V1032" i="34"/>
  <c r="AA1032" i="34"/>
  <c r="P1032" i="34"/>
  <c r="X1032" i="34"/>
  <c r="Q1032" i="34"/>
  <c r="Q246" i="34"/>
  <c r="R246" i="34"/>
  <c r="V246" i="34"/>
  <c r="AA246" i="34"/>
  <c r="P246" i="34"/>
  <c r="X246" i="34"/>
  <c r="Q234" i="34"/>
  <c r="R234" i="34"/>
  <c r="V234" i="34"/>
  <c r="AA234" i="34"/>
  <c r="P234" i="34"/>
  <c r="X234" i="34"/>
  <c r="Q648" i="34"/>
  <c r="R648" i="34"/>
  <c r="V648" i="34"/>
  <c r="AA648" i="34"/>
  <c r="P648" i="34"/>
  <c r="X648" i="34"/>
  <c r="AA573" i="34"/>
  <c r="P573" i="34"/>
  <c r="X573" i="34"/>
  <c r="Q573" i="34"/>
  <c r="R573" i="34"/>
  <c r="V573" i="34"/>
  <c r="AA577" i="34"/>
  <c r="P577" i="34"/>
  <c r="X577" i="34"/>
  <c r="Q577" i="34"/>
  <c r="R577" i="34"/>
  <c r="V577" i="34"/>
  <c r="Q774" i="34"/>
  <c r="R774" i="34"/>
  <c r="V774" i="34"/>
  <c r="AA774" i="34"/>
  <c r="P774" i="34"/>
  <c r="X774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Q768" i="34"/>
  <c r="R768" i="34"/>
  <c r="V768" i="34"/>
  <c r="AA768" i="34"/>
  <c r="P768" i="34"/>
  <c r="X768" i="34"/>
  <c r="Q764" i="34"/>
  <c r="R764" i="34"/>
  <c r="V764" i="34"/>
  <c r="AA764" i="34"/>
  <c r="P764" i="34"/>
  <c r="X764" i="34"/>
  <c r="Q760" i="34"/>
  <c r="R760" i="34"/>
  <c r="V760" i="34"/>
  <c r="AA760" i="34"/>
  <c r="P760" i="34"/>
  <c r="X760" i="34"/>
  <c r="R742" i="34"/>
  <c r="V742" i="34"/>
  <c r="P742" i="34"/>
  <c r="X742" i="34"/>
  <c r="AA742" i="34"/>
  <c r="Q742" i="34"/>
  <c r="R740" i="34"/>
  <c r="V740" i="34"/>
  <c r="P740" i="34"/>
  <c r="X740" i="34"/>
  <c r="Q740" i="34"/>
  <c r="AA740" i="34"/>
  <c r="R736" i="34"/>
  <c r="V736" i="34"/>
  <c r="P736" i="34"/>
  <c r="X736" i="34"/>
  <c r="Q736" i="34"/>
  <c r="AA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P697" i="34"/>
  <c r="X697" i="34"/>
  <c r="Q697" i="34"/>
  <c r="R697" i="34"/>
  <c r="V697" i="34"/>
  <c r="AA697" i="34"/>
  <c r="P693" i="34"/>
  <c r="X693" i="34"/>
  <c r="Q693" i="34"/>
  <c r="R693" i="34"/>
  <c r="V693" i="34"/>
  <c r="AA693" i="34"/>
  <c r="AA641" i="34"/>
  <c r="P641" i="34"/>
  <c r="X641" i="34"/>
  <c r="Q641" i="34"/>
  <c r="R641" i="34"/>
  <c r="V641" i="34"/>
  <c r="Q622" i="34"/>
  <c r="R622" i="34"/>
  <c r="V622" i="34"/>
  <c r="AA622" i="34"/>
  <c r="P622" i="34"/>
  <c r="X622" i="34"/>
  <c r="P711" i="34"/>
  <c r="X711" i="34"/>
  <c r="Q711" i="34"/>
  <c r="R711" i="34"/>
  <c r="V711" i="34"/>
  <c r="AA711" i="34"/>
  <c r="P669" i="34"/>
  <c r="X669" i="34"/>
  <c r="Q669" i="34"/>
  <c r="R669" i="34"/>
  <c r="V669" i="34"/>
  <c r="AA669" i="34"/>
  <c r="AA665" i="34"/>
  <c r="P665" i="34"/>
  <c r="X665" i="34"/>
  <c r="Q665" i="34"/>
  <c r="R665" i="34"/>
  <c r="V665" i="34"/>
  <c r="Q646" i="34"/>
  <c r="R646" i="34"/>
  <c r="V646" i="34"/>
  <c r="AA646" i="34"/>
  <c r="P646" i="34"/>
  <c r="X646" i="34"/>
  <c r="Q634" i="34"/>
  <c r="R634" i="34"/>
  <c r="V634" i="34"/>
  <c r="AA634" i="34"/>
  <c r="P634" i="34"/>
  <c r="X634" i="34"/>
  <c r="Q614" i="34"/>
  <c r="R614" i="34"/>
  <c r="V614" i="34"/>
  <c r="AA614" i="34"/>
  <c r="P614" i="34"/>
  <c r="X614" i="34"/>
  <c r="Q610" i="34"/>
  <c r="R610" i="34"/>
  <c r="V610" i="34"/>
  <c r="AA610" i="34"/>
  <c r="P610" i="34"/>
  <c r="X610" i="34"/>
  <c r="AA603" i="34"/>
  <c r="P603" i="34"/>
  <c r="X603" i="34"/>
  <c r="Q603" i="34"/>
  <c r="R603" i="34"/>
  <c r="V603" i="34"/>
  <c r="Q590" i="34"/>
  <c r="R590" i="34"/>
  <c r="V590" i="34"/>
  <c r="AA590" i="34"/>
  <c r="P590" i="34"/>
  <c r="X590" i="34"/>
  <c r="AA585" i="34"/>
  <c r="P585" i="34"/>
  <c r="X585" i="34"/>
  <c r="Q585" i="34"/>
  <c r="R585" i="34"/>
  <c r="V585" i="34"/>
  <c r="Q570" i="34"/>
  <c r="R570" i="34"/>
  <c r="V570" i="34"/>
  <c r="AA570" i="34"/>
  <c r="P570" i="34"/>
  <c r="X570" i="34"/>
  <c r="Q258" i="34"/>
  <c r="R258" i="34"/>
  <c r="V258" i="34"/>
  <c r="AA258" i="34"/>
  <c r="P258" i="34"/>
  <c r="X258" i="34"/>
  <c r="AA243" i="34"/>
  <c r="P243" i="34"/>
  <c r="X243" i="34"/>
  <c r="Q243" i="34"/>
  <c r="R243" i="34"/>
  <c r="V243" i="34"/>
  <c r="AA235" i="34"/>
  <c r="P235" i="34"/>
  <c r="X235" i="34"/>
  <c r="Q235" i="34"/>
  <c r="R235" i="34"/>
  <c r="V235" i="34"/>
  <c r="P210" i="34"/>
  <c r="X210" i="34"/>
  <c r="R210" i="34"/>
  <c r="V210" i="34"/>
  <c r="AA210" i="34"/>
  <c r="Q210" i="34"/>
  <c r="Q242" i="34"/>
  <c r="R242" i="34"/>
  <c r="V242" i="34"/>
  <c r="AA242" i="34"/>
  <c r="P242" i="34"/>
  <c r="X242" i="34"/>
  <c r="AA607" i="34"/>
  <c r="P607" i="34"/>
  <c r="X607" i="34"/>
  <c r="Q607" i="34"/>
  <c r="R607" i="34"/>
  <c r="V607" i="34"/>
  <c r="R1030" i="34"/>
  <c r="V1030" i="34"/>
  <c r="AA1030" i="34"/>
  <c r="P1030" i="34"/>
  <c r="X1030" i="34"/>
  <c r="Q1030" i="34"/>
  <c r="Q576" i="34"/>
  <c r="R576" i="34"/>
  <c r="V576" i="34"/>
  <c r="AA576" i="34"/>
  <c r="P576" i="34"/>
  <c r="X576" i="34"/>
  <c r="Q580" i="34"/>
  <c r="R580" i="34"/>
  <c r="V580" i="34"/>
  <c r="AA580" i="34"/>
  <c r="P580" i="34"/>
  <c r="X580" i="34"/>
  <c r="P715" i="34"/>
  <c r="X715" i="34"/>
  <c r="Q715" i="34"/>
  <c r="R715" i="34"/>
  <c r="V715" i="34"/>
  <c r="AA715" i="34"/>
  <c r="AA771" i="34"/>
  <c r="P771" i="34"/>
  <c r="X771" i="34"/>
  <c r="Q771" i="34"/>
  <c r="R771" i="34"/>
  <c r="V771" i="34"/>
  <c r="AA759" i="34"/>
  <c r="P759" i="34"/>
  <c r="X759" i="34"/>
  <c r="Q759" i="34"/>
  <c r="R759" i="34"/>
  <c r="V759" i="34"/>
  <c r="P739" i="34"/>
  <c r="X739" i="34"/>
  <c r="R739" i="34"/>
  <c r="V739" i="34"/>
  <c r="AA739" i="34"/>
  <c r="Q739" i="34"/>
  <c r="R724" i="34"/>
  <c r="V724" i="34"/>
  <c r="AA724" i="34"/>
  <c r="P724" i="34"/>
  <c r="X724" i="34"/>
  <c r="Q724" i="34"/>
  <c r="R696" i="34"/>
  <c r="V696" i="34"/>
  <c r="AA696" i="34"/>
  <c r="P696" i="34"/>
  <c r="X696" i="34"/>
  <c r="Q696" i="34"/>
  <c r="Q640" i="34"/>
  <c r="R640" i="34"/>
  <c r="V640" i="34"/>
  <c r="AA640" i="34"/>
  <c r="P640" i="34"/>
  <c r="X640" i="34"/>
  <c r="R710" i="34"/>
  <c r="V710" i="34"/>
  <c r="AA710" i="34"/>
  <c r="P710" i="34"/>
  <c r="X710" i="34"/>
  <c r="Q710" i="34"/>
  <c r="Q664" i="34"/>
  <c r="R664" i="34"/>
  <c r="V664" i="34"/>
  <c r="AA664" i="34"/>
  <c r="P664" i="34"/>
  <c r="X664" i="34"/>
  <c r="Q636" i="34"/>
  <c r="R636" i="34"/>
  <c r="V636" i="34"/>
  <c r="AA636" i="34"/>
  <c r="P636" i="34"/>
  <c r="X636" i="34"/>
  <c r="AA613" i="34"/>
  <c r="P613" i="34"/>
  <c r="X613" i="34"/>
  <c r="Q613" i="34"/>
  <c r="R613" i="34"/>
  <c r="V613" i="34"/>
  <c r="AA589" i="34"/>
  <c r="P589" i="34"/>
  <c r="X589" i="34"/>
  <c r="Q589" i="34"/>
  <c r="R589" i="34"/>
  <c r="V589" i="34"/>
  <c r="Q584" i="34"/>
  <c r="R584" i="34"/>
  <c r="V584" i="34"/>
  <c r="AA584" i="34"/>
  <c r="P584" i="34"/>
  <c r="X584" i="34"/>
  <c r="AA239" i="34"/>
  <c r="P239" i="34"/>
  <c r="X239" i="34"/>
  <c r="Q239" i="34"/>
  <c r="R239" i="34"/>
  <c r="V239" i="34"/>
  <c r="AA237" i="34"/>
  <c r="P237" i="34"/>
  <c r="X237" i="34"/>
  <c r="Q237" i="34"/>
  <c r="R237" i="34"/>
  <c r="V237" i="34"/>
  <c r="Q608" i="34"/>
  <c r="R608" i="34"/>
  <c r="V608" i="34"/>
  <c r="AA608" i="34"/>
  <c r="P608" i="34"/>
  <c r="X608" i="34"/>
  <c r="AA581" i="34"/>
  <c r="P581" i="34"/>
  <c r="X581" i="34"/>
  <c r="Q581" i="34"/>
  <c r="R581" i="34"/>
  <c r="V581" i="34"/>
  <c r="Q772" i="34"/>
  <c r="R772" i="34"/>
  <c r="V772" i="34"/>
  <c r="AA772" i="34"/>
  <c r="P772" i="34"/>
  <c r="X772" i="34"/>
  <c r="R714" i="34"/>
  <c r="V714" i="34"/>
  <c r="AA714" i="34"/>
  <c r="P714" i="34"/>
  <c r="X714" i="34"/>
  <c r="Q714" i="34"/>
  <c r="Q770" i="34"/>
  <c r="R770" i="34"/>
  <c r="V770" i="34"/>
  <c r="AA770" i="34"/>
  <c r="P770" i="34"/>
  <c r="X770" i="34"/>
  <c r="Q766" i="34"/>
  <c r="R766" i="34"/>
  <c r="V766" i="34"/>
  <c r="AA766" i="34"/>
  <c r="P766" i="34"/>
  <c r="X766" i="34"/>
  <c r="Q762" i="34"/>
  <c r="R762" i="34"/>
  <c r="V762" i="34"/>
  <c r="AA762" i="34"/>
  <c r="P762" i="34"/>
  <c r="X762" i="34"/>
  <c r="Q758" i="34"/>
  <c r="R758" i="34"/>
  <c r="V758" i="34"/>
  <c r="AA758" i="34"/>
  <c r="P758" i="34"/>
  <c r="X758" i="34"/>
  <c r="P727" i="34"/>
  <c r="X727" i="34"/>
  <c r="Q727" i="34"/>
  <c r="R727" i="34"/>
  <c r="V727" i="34"/>
  <c r="AA727" i="34"/>
  <c r="R738" i="34"/>
  <c r="V738" i="34"/>
  <c r="P738" i="34"/>
  <c r="X738" i="34"/>
  <c r="Q738" i="34"/>
  <c r="AA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695" i="34"/>
  <c r="X695" i="34"/>
  <c r="Q695" i="34"/>
  <c r="R695" i="34"/>
  <c r="V695" i="34"/>
  <c r="AA695" i="34"/>
  <c r="P691" i="34"/>
  <c r="X691" i="34"/>
  <c r="Q691" i="34"/>
  <c r="R691" i="34"/>
  <c r="V691" i="34"/>
  <c r="AA691" i="34"/>
  <c r="AA639" i="34"/>
  <c r="P639" i="34"/>
  <c r="X639" i="34"/>
  <c r="Q639" i="34"/>
  <c r="R639" i="34"/>
  <c r="V639" i="34"/>
  <c r="Q620" i="34"/>
  <c r="R620" i="34"/>
  <c r="V620" i="34"/>
  <c r="AA620" i="34"/>
  <c r="P620" i="34"/>
  <c r="X620" i="34"/>
  <c r="P709" i="34"/>
  <c r="X709" i="34"/>
  <c r="Q709" i="34"/>
  <c r="R709" i="34"/>
  <c r="V709" i="34"/>
  <c r="AA709" i="34"/>
  <c r="P667" i="34"/>
  <c r="X667" i="34"/>
  <c r="Q667" i="34"/>
  <c r="R667" i="34"/>
  <c r="V667" i="34"/>
  <c r="AA667" i="34"/>
  <c r="AA663" i="34"/>
  <c r="P663" i="34"/>
  <c r="X663" i="34"/>
  <c r="Q663" i="34"/>
  <c r="R663" i="34"/>
  <c r="V663" i="34"/>
  <c r="Q644" i="34"/>
  <c r="R644" i="34"/>
  <c r="V644" i="34"/>
  <c r="AA644" i="34"/>
  <c r="P644" i="34"/>
  <c r="X644" i="34"/>
  <c r="Q616" i="34"/>
  <c r="R616" i="34"/>
  <c r="V616" i="34"/>
  <c r="AA616" i="34"/>
  <c r="P616" i="34"/>
  <c r="X616" i="34"/>
  <c r="Q612" i="34"/>
  <c r="R612" i="34"/>
  <c r="V612" i="34"/>
  <c r="AA612" i="34"/>
  <c r="P612" i="34"/>
  <c r="X612" i="34"/>
  <c r="AA605" i="34"/>
  <c r="P605" i="34"/>
  <c r="X605" i="34"/>
  <c r="Q605" i="34"/>
  <c r="R605" i="34"/>
  <c r="V605" i="34"/>
  <c r="Q600" i="34"/>
  <c r="R600" i="34"/>
  <c r="V600" i="34"/>
  <c r="AA600" i="34"/>
  <c r="P600" i="34"/>
  <c r="X600" i="34"/>
  <c r="Q588" i="34"/>
  <c r="R588" i="34"/>
  <c r="V588" i="34"/>
  <c r="AA588" i="34"/>
  <c r="P588" i="34"/>
  <c r="X588" i="34"/>
  <c r="AA583" i="34"/>
  <c r="P583" i="34"/>
  <c r="X583" i="34"/>
  <c r="Q583" i="34"/>
  <c r="R583" i="34"/>
  <c r="V583" i="34"/>
  <c r="P1031" i="34"/>
  <c r="X1031" i="34"/>
  <c r="Q1031" i="34"/>
  <c r="R1031" i="34"/>
  <c r="V1031" i="34"/>
  <c r="AA1031" i="34"/>
  <c r="AA245" i="34"/>
  <c r="P245" i="34"/>
  <c r="X245" i="34"/>
  <c r="Q245" i="34"/>
  <c r="R245" i="34"/>
  <c r="V245" i="34"/>
  <c r="Q238" i="34"/>
  <c r="R238" i="34"/>
  <c r="V238" i="34"/>
  <c r="AA238" i="34"/>
  <c r="P238" i="34"/>
  <c r="X238" i="34"/>
  <c r="R211" i="34"/>
  <c r="V211" i="34"/>
  <c r="P211" i="34"/>
  <c r="X211" i="34"/>
  <c r="AA211" i="34"/>
  <c r="Q211" i="34"/>
  <c r="Q240" i="34"/>
  <c r="R240" i="34"/>
  <c r="V240" i="34"/>
  <c r="AA240" i="34"/>
  <c r="P240" i="34"/>
  <c r="X240" i="34"/>
  <c r="AA649" i="34"/>
  <c r="P649" i="34"/>
  <c r="X649" i="34"/>
  <c r="Q649" i="34"/>
  <c r="R649" i="34"/>
  <c r="V649" i="34"/>
  <c r="AA617" i="34"/>
  <c r="P617" i="34"/>
  <c r="X617" i="34"/>
  <c r="Q617" i="34"/>
  <c r="R617" i="34"/>
  <c r="V617" i="34"/>
  <c r="Q574" i="34"/>
  <c r="R574" i="34"/>
  <c r="V574" i="34"/>
  <c r="AA574" i="34"/>
  <c r="P574" i="34"/>
  <c r="X574" i="34"/>
  <c r="Q578" i="34"/>
  <c r="R578" i="34"/>
  <c r="V578" i="34"/>
  <c r="AA578" i="34"/>
  <c r="P578" i="34"/>
  <c r="X578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AA769" i="34"/>
  <c r="P769" i="34"/>
  <c r="X769" i="34"/>
  <c r="Q769" i="34"/>
  <c r="R769" i="34"/>
  <c r="V769" i="34"/>
  <c r="AA765" i="34"/>
  <c r="P765" i="34"/>
  <c r="X765" i="34"/>
  <c r="Q765" i="34"/>
  <c r="R765" i="34"/>
  <c r="V765" i="34"/>
  <c r="AA761" i="34"/>
  <c r="P761" i="34"/>
  <c r="X761" i="34"/>
  <c r="Q761" i="34"/>
  <c r="R761" i="34"/>
  <c r="V761" i="34"/>
  <c r="P743" i="34"/>
  <c r="X743" i="34"/>
  <c r="R743" i="34"/>
  <c r="V743" i="34"/>
  <c r="AA743" i="34"/>
  <c r="Q743" i="34"/>
  <c r="R726" i="34"/>
  <c r="V726" i="34"/>
  <c r="AA726" i="34"/>
  <c r="P726" i="34"/>
  <c r="X726" i="34"/>
  <c r="Q726" i="34"/>
  <c r="P737" i="34"/>
  <c r="X737" i="34"/>
  <c r="R737" i="34"/>
  <c r="V737" i="34"/>
  <c r="AA737" i="34"/>
  <c r="Q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R698" i="34"/>
  <c r="V698" i="34"/>
  <c r="AA698" i="34"/>
  <c r="P698" i="34"/>
  <c r="X698" i="34"/>
  <c r="Q698" i="34"/>
  <c r="R694" i="34"/>
  <c r="V694" i="34"/>
  <c r="AA694" i="34"/>
  <c r="P694" i="34"/>
  <c r="X694" i="34"/>
  <c r="Q694" i="34"/>
  <c r="Q642" i="34"/>
  <c r="R642" i="34"/>
  <c r="V642" i="34"/>
  <c r="AA642" i="34"/>
  <c r="P642" i="34"/>
  <c r="X642" i="34"/>
  <c r="AA623" i="34"/>
  <c r="P623" i="34"/>
  <c r="X623" i="34"/>
  <c r="Q623" i="34"/>
  <c r="R623" i="34"/>
  <c r="V623" i="34"/>
  <c r="AA619" i="34"/>
  <c r="P619" i="34"/>
  <c r="X619" i="34"/>
  <c r="Q619" i="34"/>
  <c r="R619" i="34"/>
  <c r="V619" i="34"/>
  <c r="R708" i="34"/>
  <c r="V708" i="34"/>
  <c r="AA708" i="34"/>
  <c r="P708" i="34"/>
  <c r="X708" i="34"/>
  <c r="Q708" i="34"/>
  <c r="R666" i="34"/>
  <c r="V666" i="34"/>
  <c r="P666" i="34"/>
  <c r="Q666" i="34"/>
  <c r="AA666" i="34"/>
  <c r="X666" i="34"/>
  <c r="AA647" i="34"/>
  <c r="P647" i="34"/>
  <c r="X647" i="34"/>
  <c r="Q647" i="34"/>
  <c r="R647" i="34"/>
  <c r="V647" i="34"/>
  <c r="AA643" i="34"/>
  <c r="P643" i="34"/>
  <c r="X643" i="34"/>
  <c r="Q643" i="34"/>
  <c r="R643" i="34"/>
  <c r="V643" i="34"/>
  <c r="AA615" i="34"/>
  <c r="P615" i="34"/>
  <c r="X615" i="34"/>
  <c r="Q615" i="34"/>
  <c r="R615" i="34"/>
  <c r="V615" i="34"/>
  <c r="AA611" i="34"/>
  <c r="P611" i="34"/>
  <c r="X611" i="34"/>
  <c r="Q611" i="34"/>
  <c r="R611" i="34"/>
  <c r="V611" i="34"/>
  <c r="Q604" i="34"/>
  <c r="R604" i="34"/>
  <c r="V604" i="34"/>
  <c r="AA604" i="34"/>
  <c r="P604" i="34"/>
  <c r="X604" i="34"/>
  <c r="AA599" i="34"/>
  <c r="P599" i="34"/>
  <c r="X599" i="34"/>
  <c r="Q599" i="34"/>
  <c r="R599" i="34"/>
  <c r="V599" i="34"/>
  <c r="Q586" i="34"/>
  <c r="R586" i="34"/>
  <c r="V586" i="34"/>
  <c r="AA586" i="34"/>
  <c r="P586" i="34"/>
  <c r="X586" i="34"/>
  <c r="Q582" i="34"/>
  <c r="R582" i="34"/>
  <c r="V582" i="34"/>
  <c r="AA582" i="34"/>
  <c r="P582" i="34"/>
  <c r="X582" i="34"/>
  <c r="AA259" i="34"/>
  <c r="P259" i="34"/>
  <c r="X259" i="34"/>
  <c r="Q259" i="34"/>
  <c r="R259" i="34"/>
  <c r="V259" i="34"/>
  <c r="Q244" i="34"/>
  <c r="R244" i="34"/>
  <c r="V244" i="34"/>
  <c r="AA244" i="34"/>
  <c r="P244" i="34"/>
  <c r="X244" i="34"/>
  <c r="Q236" i="34"/>
  <c r="R236" i="34"/>
  <c r="V236" i="34"/>
  <c r="AA236" i="34"/>
  <c r="P236" i="34"/>
  <c r="X236" i="34"/>
  <c r="Q197" i="34"/>
  <c r="R197" i="34"/>
  <c r="V197" i="34"/>
  <c r="AA197" i="34"/>
  <c r="P197" i="34"/>
  <c r="X197" i="34"/>
  <c r="AA241" i="34"/>
  <c r="P241" i="34"/>
  <c r="X241" i="34"/>
  <c r="Q241" i="34"/>
  <c r="R241" i="34"/>
  <c r="V241" i="34"/>
  <c r="AA557" i="34"/>
  <c r="Q557" i="34"/>
  <c r="X557" i="34"/>
  <c r="P557" i="34"/>
  <c r="R557" i="34"/>
  <c r="V557" i="34"/>
  <c r="Q618" i="34"/>
  <c r="R618" i="34"/>
  <c r="V618" i="34"/>
  <c r="AA618" i="34"/>
  <c r="P618" i="34"/>
  <c r="X618" i="34"/>
  <c r="AA575" i="34"/>
  <c r="P575" i="34"/>
  <c r="X575" i="34"/>
  <c r="Q575" i="34"/>
  <c r="R575" i="34"/>
  <c r="V575" i="34"/>
  <c r="AA569" i="34"/>
  <c r="P569" i="34"/>
  <c r="X569" i="34"/>
  <c r="Q569" i="34"/>
  <c r="R569" i="34"/>
  <c r="V569" i="34"/>
  <c r="A128" i="55"/>
  <c r="B129" i="55"/>
  <c r="P14" i="34"/>
  <c r="Q14" i="34"/>
  <c r="R14" i="34"/>
  <c r="A774" i="34"/>
  <c r="A716" i="34"/>
  <c r="A712" i="34"/>
  <c r="A768" i="34"/>
  <c r="A764" i="34"/>
  <c r="A760" i="34"/>
  <c r="A742" i="34"/>
  <c r="A740" i="34"/>
  <c r="A736" i="34"/>
  <c r="A725" i="34"/>
  <c r="A721" i="34"/>
  <c r="A698" i="34"/>
  <c r="A694" i="34"/>
  <c r="A642" i="34"/>
  <c r="A623" i="34"/>
  <c r="A619" i="34"/>
  <c r="A708" i="34"/>
  <c r="A666" i="34"/>
  <c r="A647" i="34"/>
  <c r="A643" i="34"/>
  <c r="A615" i="34"/>
  <c r="A611" i="34"/>
  <c r="A604" i="34"/>
  <c r="A599" i="34"/>
  <c r="A586" i="34"/>
  <c r="A582" i="34"/>
  <c r="A259" i="34"/>
  <c r="A244" i="34"/>
  <c r="A236" i="34"/>
  <c r="A197" i="34"/>
  <c r="A241" i="34"/>
  <c r="A557" i="34"/>
  <c r="A618" i="34"/>
  <c r="A575" i="34"/>
  <c r="A569" i="34"/>
  <c r="A773" i="34"/>
  <c r="A715" i="34"/>
  <c r="A771" i="34"/>
  <c r="A767" i="34"/>
  <c r="A763" i="34"/>
  <c r="A759" i="34"/>
  <c r="A741" i="34"/>
  <c r="A739" i="34"/>
  <c r="A730" i="34"/>
  <c r="A724" i="34"/>
  <c r="A720" i="34"/>
  <c r="A697" i="34"/>
  <c r="A693" i="34"/>
  <c r="A641" i="34"/>
  <c r="A622" i="34"/>
  <c r="A711" i="34"/>
  <c r="A669" i="34"/>
  <c r="A665" i="34"/>
  <c r="A646" i="34"/>
  <c r="A634" i="34"/>
  <c r="A614" i="34"/>
  <c r="A610" i="34"/>
  <c r="A603" i="34"/>
  <c r="A590" i="34"/>
  <c r="A585" i="34"/>
  <c r="A570" i="34"/>
  <c r="A258" i="34"/>
  <c r="A243" i="34"/>
  <c r="A235" i="34"/>
  <c r="A210" i="34"/>
  <c r="A242" i="34"/>
  <c r="A607" i="34"/>
  <c r="A1030" i="34"/>
  <c r="A576" i="34"/>
  <c r="A580" i="34"/>
  <c r="A772" i="34"/>
  <c r="A714" i="34"/>
  <c r="A770" i="34"/>
  <c r="A766" i="34"/>
  <c r="A762" i="34"/>
  <c r="A758" i="34"/>
  <c r="A727" i="34"/>
  <c r="A738" i="34"/>
  <c r="A729" i="34"/>
  <c r="A723" i="34"/>
  <c r="A719" i="34"/>
  <c r="A696" i="34"/>
  <c r="A692" i="34"/>
  <c r="A640" i="34"/>
  <c r="A621" i="34"/>
  <c r="A710" i="34"/>
  <c r="A668" i="34"/>
  <c r="A664" i="34"/>
  <c r="A636" i="34"/>
  <c r="A633" i="34"/>
  <c r="A613" i="34"/>
  <c r="A606" i="34"/>
  <c r="A602" i="34"/>
  <c r="A589" i="34"/>
  <c r="A584" i="34"/>
  <c r="A1032" i="34"/>
  <c r="A246" i="34"/>
  <c r="A239" i="34"/>
  <c r="A234" i="34"/>
  <c r="A237" i="34"/>
  <c r="A648" i="34"/>
  <c r="A608" i="34"/>
  <c r="A573" i="34"/>
  <c r="A577" i="34"/>
  <c r="A717" i="34"/>
  <c r="A713" i="34"/>
  <c r="A769" i="34"/>
  <c r="A765" i="34"/>
  <c r="A761" i="34"/>
  <c r="A743" i="34"/>
  <c r="A726" i="34"/>
  <c r="A737" i="34"/>
  <c r="A728" i="34"/>
  <c r="A722" i="34"/>
  <c r="A695" i="34"/>
  <c r="A691" i="34"/>
  <c r="A639" i="34"/>
  <c r="A620" i="34"/>
  <c r="A709" i="34"/>
  <c r="A667" i="34"/>
  <c r="A663" i="34"/>
  <c r="A644" i="34"/>
  <c r="A616" i="34"/>
  <c r="A612" i="34"/>
  <c r="A605" i="34"/>
  <c r="A600" i="34"/>
  <c r="A588" i="34"/>
  <c r="A583" i="34"/>
  <c r="A1031" i="34"/>
  <c r="A245" i="34"/>
  <c r="A238" i="34"/>
  <c r="A211" i="34"/>
  <c r="A240" i="34"/>
  <c r="A649" i="34"/>
  <c r="A617" i="34"/>
  <c r="A574" i="34"/>
  <c r="A578" i="34"/>
  <c r="A58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A129" i="55" l="1"/>
  <c r="B130" i="55"/>
  <c r="B167" i="34"/>
  <c r="B168" i="34"/>
  <c r="B169" i="34"/>
  <c r="B170" i="34"/>
  <c r="B171" i="34"/>
  <c r="B172" i="34"/>
  <c r="B159" i="34"/>
  <c r="B160" i="34"/>
  <c r="B194" i="34"/>
  <c r="B195" i="34"/>
  <c r="B196" i="34"/>
  <c r="Q195" i="34" l="1"/>
  <c r="R195" i="34"/>
  <c r="V195" i="34"/>
  <c r="AA195" i="34"/>
  <c r="P195" i="34"/>
  <c r="X195" i="34"/>
  <c r="AA172" i="34"/>
  <c r="P172" i="34"/>
  <c r="X172" i="34"/>
  <c r="Q172" i="34"/>
  <c r="R172" i="34"/>
  <c r="V172" i="34"/>
  <c r="AA168" i="34"/>
  <c r="P168" i="34"/>
  <c r="X168" i="34"/>
  <c r="Q168" i="34"/>
  <c r="R168" i="34"/>
  <c r="V168" i="34"/>
  <c r="AA194" i="34"/>
  <c r="P194" i="34"/>
  <c r="X194" i="34"/>
  <c r="Q194" i="34"/>
  <c r="R194" i="34"/>
  <c r="V194" i="34"/>
  <c r="Q171" i="34"/>
  <c r="R171" i="34"/>
  <c r="V171" i="34"/>
  <c r="AA171" i="34"/>
  <c r="P171" i="34"/>
  <c r="X171" i="34"/>
  <c r="Q167" i="34"/>
  <c r="R167" i="34"/>
  <c r="V167" i="34"/>
  <c r="AA167" i="34"/>
  <c r="P167" i="34"/>
  <c r="X167" i="34"/>
  <c r="AA160" i="34"/>
  <c r="P160" i="34"/>
  <c r="X160" i="34"/>
  <c r="Q160" i="34"/>
  <c r="R160" i="34"/>
  <c r="V160" i="34"/>
  <c r="AA170" i="34"/>
  <c r="P170" i="34"/>
  <c r="X170" i="34"/>
  <c r="Q170" i="34"/>
  <c r="R170" i="34"/>
  <c r="V170" i="34"/>
  <c r="AA196" i="34"/>
  <c r="P196" i="34"/>
  <c r="X196" i="34"/>
  <c r="Q196" i="34"/>
  <c r="R196" i="34"/>
  <c r="V196" i="34"/>
  <c r="Q159" i="34"/>
  <c r="R159" i="34"/>
  <c r="V159" i="34"/>
  <c r="AA159" i="34"/>
  <c r="P159" i="34"/>
  <c r="X159" i="34"/>
  <c r="Q169" i="34"/>
  <c r="R169" i="34"/>
  <c r="V169" i="34"/>
  <c r="AA169" i="34"/>
  <c r="P169" i="34"/>
  <c r="X169" i="34"/>
  <c r="A130" i="55"/>
  <c r="B131" i="55"/>
  <c r="A160" i="34"/>
  <c r="A170" i="34"/>
  <c r="A196" i="34"/>
  <c r="A159" i="34"/>
  <c r="A169" i="34"/>
  <c r="A195" i="34"/>
  <c r="A172" i="34"/>
  <c r="A168" i="34"/>
  <c r="A194" i="34"/>
  <c r="A171" i="34"/>
  <c r="A167" i="34"/>
  <c r="B130" i="34"/>
  <c r="B131" i="34"/>
  <c r="B132" i="34"/>
  <c r="B133" i="34"/>
  <c r="B163" i="34"/>
  <c r="B164" i="34"/>
  <c r="B165" i="34"/>
  <c r="B166" i="34"/>
  <c r="B120" i="34"/>
  <c r="B121" i="34"/>
  <c r="B122" i="34"/>
  <c r="B123" i="34"/>
  <c r="B124" i="34"/>
  <c r="B126" i="34"/>
  <c r="B127" i="34"/>
  <c r="B128" i="34"/>
  <c r="B129" i="34"/>
  <c r="B119" i="34"/>
  <c r="B81" i="34"/>
  <c r="B118" i="34"/>
  <c r="B138" i="34"/>
  <c r="B137" i="34"/>
  <c r="B265" i="34"/>
  <c r="B264" i="34"/>
  <c r="B263" i="34"/>
  <c r="B262" i="34"/>
  <c r="B257" i="34"/>
  <c r="B223" i="34"/>
  <c r="B208" i="34"/>
  <c r="B207" i="34"/>
  <c r="B186" i="34"/>
  <c r="B80" i="34"/>
  <c r="B74" i="34"/>
  <c r="B75" i="34"/>
  <c r="B65" i="34"/>
  <c r="B66" i="34"/>
  <c r="B67" i="34"/>
  <c r="B68" i="34"/>
  <c r="B69" i="34"/>
  <c r="B70" i="34"/>
  <c r="B71" i="34"/>
  <c r="B221" i="34"/>
  <c r="B222" i="34"/>
  <c r="B112" i="34"/>
  <c r="B113" i="34"/>
  <c r="B173" i="34"/>
  <c r="B174" i="34"/>
  <c r="B184" i="34"/>
  <c r="B185" i="34"/>
  <c r="B109" i="34"/>
  <c r="B104" i="34"/>
  <c r="B105" i="34"/>
  <c r="B100" i="34"/>
  <c r="B101" i="34"/>
  <c r="B93" i="34"/>
  <c r="B94" i="34"/>
  <c r="B95" i="34"/>
  <c r="B96" i="34"/>
  <c r="B91" i="34"/>
  <c r="B92" i="34"/>
  <c r="B84" i="34"/>
  <c r="B85" i="34"/>
  <c r="B86" i="34"/>
  <c r="B87" i="34"/>
  <c r="B88" i="34"/>
  <c r="B72" i="34"/>
  <c r="B73" i="34"/>
  <c r="B76" i="34"/>
  <c r="B77" i="34"/>
  <c r="B78" i="34"/>
  <c r="B79" i="34"/>
  <c r="B62" i="34"/>
  <c r="B63" i="34"/>
  <c r="B110" i="34"/>
  <c r="B111" i="34"/>
  <c r="B115" i="34"/>
  <c r="B116" i="34"/>
  <c r="B106" i="34"/>
  <c r="B107" i="34"/>
  <c r="B108" i="34"/>
  <c r="AA116" i="34" l="1"/>
  <c r="P116" i="34"/>
  <c r="X116" i="34"/>
  <c r="Q116" i="34"/>
  <c r="R116" i="34"/>
  <c r="V116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R88" i="34"/>
  <c r="V88" i="34"/>
  <c r="P88" i="34"/>
  <c r="Q88" i="34"/>
  <c r="AA88" i="34"/>
  <c r="X88" i="34"/>
  <c r="AA84" i="34"/>
  <c r="P84" i="34"/>
  <c r="X84" i="34"/>
  <c r="Q84" i="34"/>
  <c r="R84" i="34"/>
  <c r="V84" i="34"/>
  <c r="Q95" i="34"/>
  <c r="R95" i="34"/>
  <c r="V95" i="34"/>
  <c r="AA95" i="34"/>
  <c r="P95" i="34"/>
  <c r="X95" i="34"/>
  <c r="AA100" i="34"/>
  <c r="P100" i="34"/>
  <c r="X100" i="34"/>
  <c r="Q100" i="34"/>
  <c r="R100" i="34"/>
  <c r="V100" i="34"/>
  <c r="Q185" i="34"/>
  <c r="R185" i="34"/>
  <c r="V185" i="34"/>
  <c r="AA185" i="34"/>
  <c r="P185" i="34"/>
  <c r="X185" i="34"/>
  <c r="Q113" i="34"/>
  <c r="R113" i="34"/>
  <c r="V113" i="34"/>
  <c r="AA113" i="34"/>
  <c r="P113" i="34"/>
  <c r="X113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08" i="34"/>
  <c r="P208" i="34"/>
  <c r="X208" i="34"/>
  <c r="R208" i="34"/>
  <c r="V208" i="34"/>
  <c r="Q208" i="34"/>
  <c r="AA263" i="34"/>
  <c r="P263" i="34"/>
  <c r="X263" i="34"/>
  <c r="Q263" i="34"/>
  <c r="R263" i="34"/>
  <c r="V263" i="34"/>
  <c r="AA138" i="34"/>
  <c r="P138" i="34"/>
  <c r="X138" i="34"/>
  <c r="Q138" i="34"/>
  <c r="R138" i="34"/>
  <c r="V138" i="34"/>
  <c r="R129" i="34"/>
  <c r="V129" i="34"/>
  <c r="P129" i="34"/>
  <c r="X129" i="34"/>
  <c r="AA129" i="34"/>
  <c r="Q129" i="34"/>
  <c r="AA124" i="34"/>
  <c r="P124" i="34"/>
  <c r="X124" i="34"/>
  <c r="Q124" i="34"/>
  <c r="R124" i="34"/>
  <c r="V124" i="34"/>
  <c r="AA120" i="34"/>
  <c r="P120" i="34"/>
  <c r="X120" i="34"/>
  <c r="Q120" i="34"/>
  <c r="R120" i="34"/>
  <c r="V120" i="34"/>
  <c r="Q163" i="34"/>
  <c r="R163" i="34"/>
  <c r="V163" i="34"/>
  <c r="AA163" i="34"/>
  <c r="P163" i="34"/>
  <c r="X163" i="34"/>
  <c r="P130" i="34"/>
  <c r="X130" i="34"/>
  <c r="R130" i="34"/>
  <c r="V130" i="34"/>
  <c r="AA130" i="34"/>
  <c r="Q130" i="34"/>
  <c r="AA108" i="34"/>
  <c r="P108" i="34"/>
  <c r="X108" i="34"/>
  <c r="Q108" i="34"/>
  <c r="R108" i="34"/>
  <c r="V108" i="34"/>
  <c r="Q115" i="34"/>
  <c r="R115" i="34"/>
  <c r="V115" i="34"/>
  <c r="AA115" i="34"/>
  <c r="P115" i="34"/>
  <c r="X115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P87" i="34"/>
  <c r="X87" i="34"/>
  <c r="Q87" i="34"/>
  <c r="R87" i="34"/>
  <c r="V87" i="34"/>
  <c r="AA87" i="34"/>
  <c r="AA92" i="34"/>
  <c r="P92" i="34"/>
  <c r="X92" i="34"/>
  <c r="Q92" i="34"/>
  <c r="R92" i="34"/>
  <c r="V92" i="34"/>
  <c r="AA94" i="34"/>
  <c r="P94" i="34"/>
  <c r="X94" i="34"/>
  <c r="Q94" i="34"/>
  <c r="R94" i="34"/>
  <c r="V94" i="34"/>
  <c r="Q105" i="34"/>
  <c r="R105" i="34"/>
  <c r="V105" i="34"/>
  <c r="AA105" i="34"/>
  <c r="P105" i="34"/>
  <c r="X105" i="34"/>
  <c r="AA184" i="34"/>
  <c r="P184" i="34"/>
  <c r="X184" i="34"/>
  <c r="Q184" i="34"/>
  <c r="R184" i="34"/>
  <c r="V184" i="34"/>
  <c r="AA112" i="34"/>
  <c r="P112" i="34"/>
  <c r="X112" i="34"/>
  <c r="Q112" i="34"/>
  <c r="R112" i="34"/>
  <c r="V112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AA223" i="34"/>
  <c r="P223" i="34"/>
  <c r="X223" i="34"/>
  <c r="Q223" i="34"/>
  <c r="R223" i="34"/>
  <c r="V223" i="34"/>
  <c r="Q264" i="34"/>
  <c r="R264" i="34"/>
  <c r="V264" i="34"/>
  <c r="AA264" i="34"/>
  <c r="P264" i="34"/>
  <c r="X264" i="34"/>
  <c r="AA118" i="34"/>
  <c r="P118" i="34"/>
  <c r="X118" i="34"/>
  <c r="Q118" i="34"/>
  <c r="R118" i="34"/>
  <c r="V118" i="34"/>
  <c r="P128" i="34"/>
  <c r="X128" i="34"/>
  <c r="R128" i="34"/>
  <c r="V128" i="34"/>
  <c r="AA128" i="34"/>
  <c r="Q128" i="34"/>
  <c r="Q123" i="34"/>
  <c r="R123" i="34"/>
  <c r="V123" i="34"/>
  <c r="AA123" i="34"/>
  <c r="P123" i="34"/>
  <c r="X123" i="34"/>
  <c r="AA166" i="34"/>
  <c r="P166" i="34"/>
  <c r="X166" i="34"/>
  <c r="Q166" i="34"/>
  <c r="R166" i="34"/>
  <c r="V166" i="34"/>
  <c r="Q133" i="34"/>
  <c r="R133" i="34"/>
  <c r="V133" i="34"/>
  <c r="AA133" i="34"/>
  <c r="P133" i="34"/>
  <c r="X133" i="34"/>
  <c r="Q107" i="34"/>
  <c r="R107" i="34"/>
  <c r="V107" i="34"/>
  <c r="AA107" i="34"/>
  <c r="P107" i="34"/>
  <c r="X107" i="34"/>
  <c r="Q111" i="34"/>
  <c r="R111" i="34"/>
  <c r="V111" i="34"/>
  <c r="AA111" i="34"/>
  <c r="P111" i="34"/>
  <c r="X111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P86" i="34"/>
  <c r="X86" i="34"/>
  <c r="R86" i="34"/>
  <c r="V86" i="34"/>
  <c r="AA86" i="34"/>
  <c r="Q86" i="34"/>
  <c r="Q91" i="34"/>
  <c r="R91" i="34"/>
  <c r="V91" i="34"/>
  <c r="AA91" i="34"/>
  <c r="P91" i="34"/>
  <c r="X91" i="34"/>
  <c r="Q93" i="34"/>
  <c r="R93" i="34"/>
  <c r="V93" i="34"/>
  <c r="AA93" i="34"/>
  <c r="P93" i="34"/>
  <c r="X93" i="34"/>
  <c r="AA104" i="34"/>
  <c r="P104" i="34"/>
  <c r="X104" i="34"/>
  <c r="Q104" i="34"/>
  <c r="R104" i="34"/>
  <c r="V104" i="34"/>
  <c r="AA174" i="34"/>
  <c r="P174" i="34"/>
  <c r="X174" i="34"/>
  <c r="Q174" i="34"/>
  <c r="R174" i="34"/>
  <c r="V174" i="34"/>
  <c r="Q222" i="34"/>
  <c r="R222" i="34"/>
  <c r="V222" i="34"/>
  <c r="AA222" i="34"/>
  <c r="P222" i="34"/>
  <c r="X222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86" i="34"/>
  <c r="P186" i="34"/>
  <c r="X186" i="34"/>
  <c r="Q186" i="34"/>
  <c r="R186" i="34"/>
  <c r="V186" i="34"/>
  <c r="AA257" i="34"/>
  <c r="P257" i="34"/>
  <c r="X257" i="34"/>
  <c r="Q257" i="34"/>
  <c r="R257" i="34"/>
  <c r="V257" i="34"/>
  <c r="AA265" i="34"/>
  <c r="P265" i="34"/>
  <c r="X265" i="34"/>
  <c r="Q265" i="34"/>
  <c r="R265" i="34"/>
  <c r="V265" i="34"/>
  <c r="Q81" i="34"/>
  <c r="R81" i="34"/>
  <c r="V81" i="34"/>
  <c r="AA81" i="34"/>
  <c r="P81" i="34"/>
  <c r="X81" i="34"/>
  <c r="R127" i="34"/>
  <c r="V127" i="34"/>
  <c r="P127" i="34"/>
  <c r="X127" i="34"/>
  <c r="AA127" i="34"/>
  <c r="Q127" i="34"/>
  <c r="AA122" i="34"/>
  <c r="P122" i="34"/>
  <c r="X122" i="34"/>
  <c r="Q122" i="34"/>
  <c r="R122" i="34"/>
  <c r="V122" i="34"/>
  <c r="Q165" i="34"/>
  <c r="R165" i="34"/>
  <c r="V165" i="34"/>
  <c r="AA165" i="34"/>
  <c r="P165" i="34"/>
  <c r="X165" i="34"/>
  <c r="AA132" i="34"/>
  <c r="P132" i="34"/>
  <c r="X132" i="34"/>
  <c r="Q132" i="34"/>
  <c r="R132" i="34"/>
  <c r="V132" i="34"/>
  <c r="AA106" i="34"/>
  <c r="P106" i="34"/>
  <c r="X106" i="34"/>
  <c r="Q106" i="34"/>
  <c r="R106" i="34"/>
  <c r="V106" i="34"/>
  <c r="AA110" i="34"/>
  <c r="P110" i="34"/>
  <c r="X110" i="34"/>
  <c r="Q110" i="34"/>
  <c r="R110" i="34"/>
  <c r="V110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AA96" i="34"/>
  <c r="P96" i="34"/>
  <c r="X96" i="34"/>
  <c r="Q96" i="34"/>
  <c r="R96" i="34"/>
  <c r="V96" i="34"/>
  <c r="Q101" i="34"/>
  <c r="R101" i="34"/>
  <c r="V101" i="34"/>
  <c r="AA101" i="34"/>
  <c r="P101" i="34"/>
  <c r="X101" i="34"/>
  <c r="Q109" i="34"/>
  <c r="R109" i="34"/>
  <c r="V109" i="34"/>
  <c r="AA109" i="34"/>
  <c r="P109" i="34"/>
  <c r="X109" i="34"/>
  <c r="Q173" i="34"/>
  <c r="R173" i="34"/>
  <c r="V173" i="34"/>
  <c r="AA173" i="34"/>
  <c r="P173" i="34"/>
  <c r="X173" i="34"/>
  <c r="AA221" i="34"/>
  <c r="P221" i="34"/>
  <c r="X221" i="34"/>
  <c r="Q221" i="34"/>
  <c r="R221" i="34"/>
  <c r="V221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07" i="34"/>
  <c r="R207" i="34"/>
  <c r="V207" i="34"/>
  <c r="P207" i="34"/>
  <c r="X207" i="34"/>
  <c r="AA207" i="34"/>
  <c r="Q262" i="34"/>
  <c r="R262" i="34"/>
  <c r="V262" i="34"/>
  <c r="AA262" i="34"/>
  <c r="P262" i="34"/>
  <c r="X262" i="34"/>
  <c r="Q137" i="34"/>
  <c r="R137" i="34"/>
  <c r="V137" i="34"/>
  <c r="AA137" i="34"/>
  <c r="P137" i="34"/>
  <c r="X137" i="34"/>
  <c r="Q119" i="34"/>
  <c r="R119" i="34"/>
  <c r="V119" i="34"/>
  <c r="AA119" i="34"/>
  <c r="P119" i="34"/>
  <c r="X119" i="34"/>
  <c r="P126" i="34"/>
  <c r="X126" i="34"/>
  <c r="Q126" i="34"/>
  <c r="R126" i="34"/>
  <c r="V126" i="34"/>
  <c r="AA126" i="34"/>
  <c r="Q121" i="34"/>
  <c r="R121" i="34"/>
  <c r="V121" i="34"/>
  <c r="AA121" i="34"/>
  <c r="P121" i="34"/>
  <c r="X121" i="34"/>
  <c r="AA164" i="34"/>
  <c r="P164" i="34"/>
  <c r="X164" i="34"/>
  <c r="Q164" i="34"/>
  <c r="R164" i="34"/>
  <c r="V164" i="34"/>
  <c r="Q131" i="34"/>
  <c r="R131" i="34"/>
  <c r="V131" i="34"/>
  <c r="AA131" i="34"/>
  <c r="P131" i="34"/>
  <c r="X131" i="34"/>
  <c r="A131" i="55"/>
  <c r="B132" i="55"/>
  <c r="A63" i="34"/>
  <c r="A62" i="34"/>
  <c r="A78" i="34"/>
  <c r="A96" i="34"/>
  <c r="A101" i="34"/>
  <c r="A109" i="34"/>
  <c r="A173" i="34"/>
  <c r="A221" i="34"/>
  <c r="A68" i="34"/>
  <c r="A75" i="34"/>
  <c r="A207" i="34"/>
  <c r="A262" i="34"/>
  <c r="A137" i="34"/>
  <c r="A119" i="34"/>
  <c r="A126" i="34"/>
  <c r="A121" i="34"/>
  <c r="A164" i="34"/>
  <c r="A131" i="34"/>
  <c r="A106" i="34"/>
  <c r="A85" i="34"/>
  <c r="A116" i="34"/>
  <c r="A77" i="34"/>
  <c r="A88" i="34"/>
  <c r="A84" i="34"/>
  <c r="A95" i="34"/>
  <c r="A100" i="34"/>
  <c r="A185" i="34"/>
  <c r="A113" i="34"/>
  <c r="A71" i="34"/>
  <c r="A67" i="34"/>
  <c r="A74" i="34"/>
  <c r="A208" i="34"/>
  <c r="A263" i="34"/>
  <c r="A138" i="34"/>
  <c r="A129" i="34"/>
  <c r="A124" i="34"/>
  <c r="A120" i="34"/>
  <c r="A163" i="34"/>
  <c r="A110" i="34"/>
  <c r="A108" i="34"/>
  <c r="A115" i="34"/>
  <c r="A76" i="34"/>
  <c r="A87" i="34"/>
  <c r="A92" i="34"/>
  <c r="A94" i="34"/>
  <c r="A105" i="34"/>
  <c r="A184" i="34"/>
  <c r="A112" i="34"/>
  <c r="A70" i="34"/>
  <c r="A66" i="34"/>
  <c r="A80" i="34"/>
  <c r="A223" i="34"/>
  <c r="A264" i="34"/>
  <c r="A118" i="34"/>
  <c r="A128" i="34"/>
  <c r="A123" i="34"/>
  <c r="A166" i="34"/>
  <c r="A133" i="34"/>
  <c r="A130" i="34"/>
  <c r="A72" i="34"/>
  <c r="A107" i="34"/>
  <c r="A111" i="34"/>
  <c r="A79" i="34"/>
  <c r="A73" i="34"/>
  <c r="A86" i="34"/>
  <c r="A91" i="34"/>
  <c r="A93" i="34"/>
  <c r="A104" i="34"/>
  <c r="A174" i="34"/>
  <c r="A222" i="34"/>
  <c r="A69" i="34"/>
  <c r="A65" i="34"/>
  <c r="A186" i="34"/>
  <c r="A257" i="34"/>
  <c r="A265" i="34"/>
  <c r="A81" i="34"/>
  <c r="A127" i="34"/>
  <c r="A122" i="34"/>
  <c r="A165" i="34"/>
  <c r="A132" i="34"/>
  <c r="B690" i="34"/>
  <c r="B662" i="34"/>
  <c r="B661" i="34"/>
  <c r="B660" i="34"/>
  <c r="B638" i="34"/>
  <c r="B637" i="34"/>
  <c r="B572" i="34"/>
  <c r="B571" i="34"/>
  <c r="B266" i="34"/>
  <c r="B261" i="34"/>
  <c r="B260" i="34"/>
  <c r="B191" i="34"/>
  <c r="B162" i="34"/>
  <c r="B161" i="34"/>
  <c r="B148" i="34"/>
  <c r="B149" i="34"/>
  <c r="B102" i="34"/>
  <c r="AA148" i="34" l="1"/>
  <c r="P148" i="34"/>
  <c r="X148" i="34"/>
  <c r="Q148" i="34"/>
  <c r="R148" i="34"/>
  <c r="V148" i="34"/>
  <c r="AA261" i="34"/>
  <c r="P261" i="34"/>
  <c r="X261" i="34"/>
  <c r="Q261" i="34"/>
  <c r="R261" i="34"/>
  <c r="V261" i="34"/>
  <c r="Q260" i="34"/>
  <c r="R260" i="34"/>
  <c r="V260" i="34"/>
  <c r="AA260" i="34"/>
  <c r="P260" i="34"/>
  <c r="X260" i="34"/>
  <c r="AA661" i="34"/>
  <c r="P661" i="34"/>
  <c r="X661" i="34"/>
  <c r="Q661" i="34"/>
  <c r="R661" i="34"/>
  <c r="V661" i="34"/>
  <c r="AA637" i="34"/>
  <c r="P637" i="34"/>
  <c r="X637" i="34"/>
  <c r="Q637" i="34"/>
  <c r="R637" i="34"/>
  <c r="V637" i="34"/>
  <c r="AA102" i="34"/>
  <c r="P102" i="34"/>
  <c r="X102" i="34"/>
  <c r="Q102" i="34"/>
  <c r="R102" i="34"/>
  <c r="V102" i="34"/>
  <c r="Q266" i="34"/>
  <c r="R266" i="34"/>
  <c r="V266" i="34"/>
  <c r="AA266" i="34"/>
  <c r="P266" i="34"/>
  <c r="X266" i="34"/>
  <c r="Q638" i="34"/>
  <c r="R638" i="34"/>
  <c r="V638" i="34"/>
  <c r="AA638" i="34"/>
  <c r="P638" i="34"/>
  <c r="X638" i="34"/>
  <c r="R690" i="34"/>
  <c r="V690" i="34"/>
  <c r="AA690" i="34"/>
  <c r="P690" i="34"/>
  <c r="X690" i="34"/>
  <c r="Q690" i="34"/>
  <c r="Q572" i="34"/>
  <c r="R572" i="34"/>
  <c r="V572" i="34"/>
  <c r="AA572" i="34"/>
  <c r="P572" i="34"/>
  <c r="X572" i="34"/>
  <c r="Q161" i="34"/>
  <c r="R161" i="34"/>
  <c r="V161" i="34"/>
  <c r="AA161" i="34"/>
  <c r="P161" i="34"/>
  <c r="X161" i="34"/>
  <c r="Q662" i="34"/>
  <c r="R662" i="34"/>
  <c r="V662" i="34"/>
  <c r="AA662" i="34"/>
  <c r="P662" i="34"/>
  <c r="X662" i="34"/>
  <c r="AA162" i="34"/>
  <c r="P162" i="34"/>
  <c r="X162" i="34"/>
  <c r="Q162" i="34"/>
  <c r="R162" i="34"/>
  <c r="V162" i="34"/>
  <c r="Q149" i="34"/>
  <c r="R149" i="34"/>
  <c r="V149" i="34"/>
  <c r="AA149" i="34"/>
  <c r="P149" i="34"/>
  <c r="X149" i="34"/>
  <c r="Q191" i="34"/>
  <c r="R191" i="34"/>
  <c r="V191" i="34"/>
  <c r="AA191" i="34"/>
  <c r="P191" i="34"/>
  <c r="X191" i="34"/>
  <c r="AA571" i="34"/>
  <c r="P571" i="34"/>
  <c r="X571" i="34"/>
  <c r="Q571" i="34"/>
  <c r="R571" i="34"/>
  <c r="V571" i="34"/>
  <c r="Q660" i="34"/>
  <c r="R660" i="34"/>
  <c r="V660" i="34"/>
  <c r="AA660" i="34"/>
  <c r="P660" i="34"/>
  <c r="X660" i="34"/>
  <c r="A132" i="55"/>
  <c r="B133" i="55"/>
  <c r="A572" i="34"/>
  <c r="A261" i="34"/>
  <c r="A662" i="34"/>
  <c r="A102" i="34"/>
  <c r="A162" i="34"/>
  <c r="A266" i="34"/>
  <c r="A638" i="34"/>
  <c r="A690" i="34"/>
  <c r="A260" i="34"/>
  <c r="A149" i="34"/>
  <c r="A191" i="34"/>
  <c r="A571" i="34"/>
  <c r="A660" i="34"/>
  <c r="A148" i="34"/>
  <c r="A661" i="34"/>
  <c r="A161" i="34"/>
  <c r="A637" i="34"/>
  <c r="A14" i="71"/>
  <c r="E37" i="71" s="1"/>
  <c r="A19" i="71"/>
  <c r="A20" i="71"/>
  <c r="A17" i="71"/>
  <c r="B192" i="34"/>
  <c r="A18" i="71"/>
  <c r="B680" i="34"/>
  <c r="A16" i="71"/>
  <c r="A15" i="71"/>
  <c r="U10" i="34"/>
  <c r="R680" i="34" l="1"/>
  <c r="V680" i="34"/>
  <c r="AA680" i="34"/>
  <c r="P680" i="34"/>
  <c r="X680" i="34"/>
  <c r="Q680" i="34"/>
  <c r="AA192" i="34"/>
  <c r="P192" i="34"/>
  <c r="X192" i="34"/>
  <c r="Q192" i="34"/>
  <c r="R192" i="34"/>
  <c r="V192" i="34"/>
  <c r="A133" i="55"/>
  <c r="B134" i="55"/>
  <c r="A192" i="34"/>
  <c r="A680" i="34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B233" i="34"/>
  <c r="B256" i="34"/>
  <c r="B558" i="34"/>
  <c r="B568" i="34"/>
  <c r="B587" i="34"/>
  <c r="B635" i="34"/>
  <c r="B645" i="34"/>
  <c r="B659" i="34"/>
  <c r="B679" i="34"/>
  <c r="B718" i="34"/>
  <c r="B82" i="34"/>
  <c r="AA82" i="34" l="1"/>
  <c r="P82" i="34"/>
  <c r="X82" i="34"/>
  <c r="Q82" i="34"/>
  <c r="R82" i="34"/>
  <c r="V82" i="34"/>
  <c r="AA645" i="34"/>
  <c r="P645" i="34"/>
  <c r="X645" i="34"/>
  <c r="Q645" i="34"/>
  <c r="R645" i="34"/>
  <c r="V645" i="34"/>
  <c r="Q558" i="34"/>
  <c r="X558" i="34"/>
  <c r="P558" i="34"/>
  <c r="R558" i="34"/>
  <c r="V558" i="34"/>
  <c r="AA558" i="34"/>
  <c r="AA635" i="34"/>
  <c r="P635" i="34"/>
  <c r="X635" i="34"/>
  <c r="Q635" i="34"/>
  <c r="R635" i="34"/>
  <c r="V635" i="34"/>
  <c r="Q256" i="34"/>
  <c r="R256" i="34"/>
  <c r="V256" i="34"/>
  <c r="AA256" i="34"/>
  <c r="P256" i="34"/>
  <c r="X256" i="34"/>
  <c r="P679" i="34"/>
  <c r="X679" i="34"/>
  <c r="Q679" i="34"/>
  <c r="R679" i="34"/>
  <c r="V679" i="34"/>
  <c r="AA679" i="34"/>
  <c r="AA587" i="34"/>
  <c r="P587" i="34"/>
  <c r="X587" i="34"/>
  <c r="Q587" i="34"/>
  <c r="R587" i="34"/>
  <c r="V587" i="34"/>
  <c r="AA233" i="34"/>
  <c r="P233" i="34"/>
  <c r="X233" i="34"/>
  <c r="Q233" i="34"/>
  <c r="R233" i="34"/>
  <c r="V233" i="34"/>
  <c r="R718" i="34"/>
  <c r="V718" i="34"/>
  <c r="AA718" i="34"/>
  <c r="P718" i="34"/>
  <c r="X718" i="34"/>
  <c r="Q718" i="34"/>
  <c r="AA659" i="34"/>
  <c r="P659" i="34"/>
  <c r="X659" i="34"/>
  <c r="Q659" i="34"/>
  <c r="R659" i="34"/>
  <c r="V659" i="34"/>
  <c r="Q568" i="34"/>
  <c r="R568" i="34"/>
  <c r="V568" i="34"/>
  <c r="AA568" i="34"/>
  <c r="P568" i="34"/>
  <c r="X568" i="34"/>
  <c r="AA114" i="34"/>
  <c r="P114" i="34"/>
  <c r="X114" i="34"/>
  <c r="Q114" i="34"/>
  <c r="R114" i="34"/>
  <c r="V114" i="34"/>
  <c r="B137" i="55"/>
  <c r="A136" i="55"/>
  <c r="A679" i="34"/>
  <c r="A587" i="34"/>
  <c r="A233" i="34"/>
  <c r="A659" i="34"/>
  <c r="A568" i="34"/>
  <c r="A114" i="34"/>
  <c r="A82" i="34"/>
  <c r="A645" i="34"/>
  <c r="A558" i="34"/>
  <c r="A718" i="34"/>
  <c r="A635" i="34"/>
  <c r="A256" i="34"/>
  <c r="B117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X117" i="34"/>
  <c r="A137" i="55"/>
  <c r="B138" i="55"/>
  <c r="A117" i="34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57" i="34"/>
  <c r="B5058" i="34"/>
  <c r="B5059" i="34"/>
  <c r="B5060" i="34"/>
  <c r="R5058" i="34" l="1"/>
  <c r="V5058" i="34"/>
  <c r="AA5058" i="34"/>
  <c r="P5058" i="34"/>
  <c r="X5058" i="34"/>
  <c r="Q5058" i="34"/>
  <c r="AA5060" i="34"/>
  <c r="P5060" i="34"/>
  <c r="Q5060" i="34"/>
  <c r="R5060" i="34"/>
  <c r="V5060" i="34"/>
  <c r="X5060" i="34"/>
  <c r="P5057" i="34"/>
  <c r="Q5057" i="34"/>
  <c r="R5057" i="34"/>
  <c r="V5057" i="34"/>
  <c r="AA5057" i="34"/>
  <c r="X5057" i="34"/>
  <c r="P5059" i="34"/>
  <c r="X5059" i="34"/>
  <c r="Q5059" i="34"/>
  <c r="R5059" i="34"/>
  <c r="V5059" i="34"/>
  <c r="AA5059" i="34"/>
  <c r="A144" i="55"/>
  <c r="B145" i="55"/>
  <c r="A5057" i="34"/>
  <c r="A5058" i="34"/>
  <c r="A5059" i="34"/>
  <c r="A5060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H150" i="43" s="1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P16" i="34" s="1"/>
  <c r="B21" i="34"/>
  <c r="B17" i="34"/>
  <c r="P17" i="34" s="1"/>
  <c r="B18" i="34"/>
  <c r="B19" i="34"/>
  <c r="B20" i="34"/>
  <c r="B10" i="34"/>
  <c r="P10" i="34" s="1"/>
  <c r="P19" i="34" l="1"/>
  <c r="X19" i="34"/>
  <c r="Q19" i="34"/>
  <c r="R19" i="34"/>
  <c r="V19" i="34"/>
  <c r="AA19" i="34"/>
  <c r="R18" i="34"/>
  <c r="V18" i="34"/>
  <c r="AA18" i="34"/>
  <c r="P18" i="34"/>
  <c r="X18" i="34"/>
  <c r="Q18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A149" i="55"/>
  <c r="B150" i="55"/>
  <c r="V11" i="34"/>
  <c r="P11" i="34"/>
  <c r="A17" i="34"/>
  <c r="X17" i="34"/>
  <c r="Q17" i="34"/>
  <c r="R17" i="34"/>
  <c r="V17" i="34"/>
  <c r="AA17" i="34"/>
  <c r="A21" i="34"/>
  <c r="A20" i="34"/>
  <c r="A19" i="34"/>
  <c r="Q16" i="34"/>
  <c r="R16" i="34"/>
  <c r="V16" i="34"/>
  <c r="AA16" i="34"/>
  <c r="X16" i="34"/>
  <c r="A18" i="34"/>
  <c r="R15" i="34"/>
  <c r="V15" i="34"/>
  <c r="AA15" i="34"/>
  <c r="X15" i="34"/>
  <c r="Q15" i="34"/>
  <c r="V10" i="34"/>
  <c r="X10" i="34"/>
  <c r="V12" i="34"/>
  <c r="A12" i="34"/>
  <c r="V13" i="34"/>
  <c r="A13" i="34"/>
  <c r="A16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D30" i="12"/>
  <c r="C30" i="12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2" i="74" l="1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D61" i="15" l="1"/>
  <c r="A154" i="55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A155" i="55" l="1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A11" i="56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A156" i="55" l="1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157" i="55" l="1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6" i="71" s="1"/>
  <c r="I25" i="14"/>
  <c r="J25" i="14"/>
  <c r="H63" i="47"/>
  <c r="J26" i="71"/>
  <c r="I16" i="47"/>
  <c r="H16" i="47"/>
  <c r="A168" i="55" l="1"/>
  <c r="B169" i="55"/>
  <c r="J27" i="71"/>
  <c r="J26" i="14"/>
  <c r="I26" i="14"/>
  <c r="I27" i="71"/>
  <c r="H17" i="47"/>
  <c r="I17" i="47"/>
  <c r="A169" i="55" l="1"/>
  <c r="B170" i="55"/>
  <c r="I27" i="14"/>
  <c r="J27" i="14"/>
  <c r="I28" i="71"/>
  <c r="J28" i="71"/>
  <c r="I18" i="47"/>
  <c r="H18" i="47"/>
  <c r="A170" i="55" l="1"/>
  <c r="B171" i="55"/>
  <c r="J28" i="14"/>
  <c r="I28" i="14"/>
  <c r="J29" i="71"/>
  <c r="I29" i="71"/>
  <c r="H19" i="47"/>
  <c r="I19" i="47"/>
  <c r="A171" i="55" l="1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I39" i="47" s="1"/>
  <c r="J47" i="14"/>
  <c r="J48" i="14" s="1"/>
  <c r="A190" i="55" l="1"/>
  <c r="B191" i="55"/>
  <c r="H39" i="47"/>
  <c r="H40" i="47" s="1"/>
  <c r="I48" i="14"/>
  <c r="I49" i="14" s="1"/>
  <c r="A191" i="55" l="1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66" i="34"/>
  <c r="J597" i="55" s="1" a="1"/>
  <c r="J597" i="55" s="1"/>
  <c r="J101" i="55" a="1"/>
  <c r="J101" i="55" s="1"/>
  <c r="J276" i="55" a="1"/>
  <c r="J276" i="55" s="1"/>
  <c r="J317" i="55" a="1"/>
  <c r="J317" i="55" s="1"/>
  <c r="J417" i="55" a="1"/>
  <c r="J417" i="55" s="1"/>
  <c r="F57" i="15" a="1"/>
  <c r="F57" i="15" s="1"/>
  <c r="J586" i="55" a="1"/>
  <c r="J586" i="55" s="1"/>
  <c r="J265" i="55" a="1"/>
  <c r="J265" i="55" s="1"/>
  <c r="J33" i="55" a="1"/>
  <c r="J33" i="55" s="1"/>
  <c r="F52" i="15" a="1"/>
  <c r="F52" i="15" s="1"/>
  <c r="J580" i="55" a="1"/>
  <c r="J580" i="55" s="1"/>
  <c r="J608" i="55" a="1"/>
  <c r="J608" i="55" s="1"/>
  <c r="J583" i="55" a="1"/>
  <c r="J583" i="55" s="1"/>
  <c r="J626" i="55" a="1"/>
  <c r="J626" i="55" s="1"/>
  <c r="J425" i="55" a="1"/>
  <c r="J425" i="55" s="1"/>
  <c r="J29" i="55" a="1"/>
  <c r="J29" i="55" s="1"/>
  <c r="J173" i="55" a="1"/>
  <c r="J173" i="55" s="1"/>
  <c r="J205" i="55" a="1"/>
  <c r="J205" i="55" s="1"/>
  <c r="J548" i="55" a="1"/>
  <c r="J548" i="55" s="1"/>
  <c r="J366" i="55" a="1"/>
  <c r="J366" i="55" s="1"/>
  <c r="J117" i="55" a="1"/>
  <c r="J117" i="55" s="1"/>
  <c r="J512" i="55" a="1"/>
  <c r="J512" i="55" s="1"/>
  <c r="J646" i="55" a="1"/>
  <c r="J646" i="55" s="1"/>
  <c r="J310" i="55" a="1"/>
  <c r="J310" i="55" s="1"/>
  <c r="J402" i="55" a="1"/>
  <c r="J402" i="55" s="1"/>
  <c r="J76" i="55" a="1"/>
  <c r="J76" i="55" s="1"/>
  <c r="J266" i="55" a="1"/>
  <c r="J266" i="55" s="1"/>
  <c r="J351" i="55" a="1"/>
  <c r="J351" i="55" s="1"/>
  <c r="J502" i="55" a="1"/>
  <c r="J502" i="55" s="1"/>
  <c r="J390" i="55" a="1"/>
  <c r="J390" i="55" s="1"/>
  <c r="J229" i="55" a="1"/>
  <c r="J229" i="55" s="1"/>
  <c r="J568" i="55" a="1"/>
  <c r="J568" i="55" s="1"/>
  <c r="J528" i="55" a="1"/>
  <c r="J528" i="55" s="1"/>
  <c r="J359" i="55" a="1"/>
  <c r="J359" i="55" s="1"/>
  <c r="J427" i="55" a="1"/>
  <c r="J427" i="55" s="1"/>
  <c r="J134" i="55" a="1"/>
  <c r="J134" i="55" s="1"/>
  <c r="J321" i="55" a="1"/>
  <c r="J321" i="55" s="1"/>
  <c r="J524" i="55" a="1"/>
  <c r="J524" i="55" s="1"/>
  <c r="J296" i="55" a="1"/>
  <c r="J296" i="55" s="1"/>
  <c r="J65" i="55" a="1"/>
  <c r="J65" i="55" s="1"/>
  <c r="J407" i="55" a="1"/>
  <c r="J407" i="55" s="1"/>
  <c r="J482" i="55" a="1"/>
  <c r="J482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F16" i="12" a="1"/>
  <c r="F16" i="12" s="1"/>
  <c r="H101" i="55" a="1"/>
  <c r="H101" i="55" s="1"/>
  <c r="L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L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L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L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L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14" i="12" a="1"/>
  <c r="E14" i="12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6" i="12" a="1"/>
  <c r="E16" i="12" s="1"/>
  <c r="E12" i="15" a="1"/>
  <c r="E12" i="15" s="1"/>
  <c r="F14" i="15" a="1"/>
  <c r="F14" i="15" s="1"/>
  <c r="F82" i="70" s="1"/>
  <c r="F29" i="15" a="1"/>
  <c r="F29" i="15" s="1"/>
  <c r="F14" i="12" a="1"/>
  <c r="F14" i="12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L265" i="55" s="1"/>
  <c r="H323" i="55" a="1"/>
  <c r="H323" i="55" s="1"/>
  <c r="E15" i="12" a="1"/>
  <c r="E15" i="12" s="1"/>
  <c r="E14" i="15" a="1"/>
  <c r="E14" i="15" s="1"/>
  <c r="E82" i="70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L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L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F15" i="12" a="1"/>
  <c r="F15" i="12" s="1"/>
  <c r="H130" i="55" a="1"/>
  <c r="H130" i="55" s="1"/>
  <c r="J35" i="55" l="1" a="1"/>
  <c r="J35" i="55" s="1"/>
  <c r="J380" i="55" a="1"/>
  <c r="J380" i="55" s="1"/>
  <c r="J263" i="55" a="1"/>
  <c r="J263" i="55" s="1"/>
  <c r="J269" i="55" a="1"/>
  <c r="J269" i="55" s="1"/>
  <c r="J456" i="55" a="1"/>
  <c r="J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456" i="55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J459" i="55" a="1"/>
  <c r="J459" i="55" s="1"/>
  <c r="J200" i="55" a="1"/>
  <c r="J200" i="55" s="1"/>
  <c r="J22" i="55" a="1"/>
  <c r="J22" i="55" s="1"/>
  <c r="J601" i="55" a="1"/>
  <c r="J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324" i="55"/>
  <c r="L424" i="55"/>
  <c r="L422" i="55"/>
  <c r="L601" i="55"/>
  <c r="L255" i="55"/>
  <c r="L322" i="55"/>
  <c r="L122" i="55"/>
  <c r="L459" i="55"/>
  <c r="J24" i="55" a="1"/>
  <c r="J24" i="55" s="1"/>
  <c r="H24" i="55" a="1"/>
  <c r="H24" i="55" s="1"/>
  <c r="E8" i="12" a="1"/>
  <c r="E8" i="12" s="1"/>
  <c r="F8" i="12" a="1"/>
  <c r="F8" i="12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E13" i="12" a="1"/>
  <c r="E13" i="12" s="1"/>
  <c r="E10" i="12" a="1"/>
  <c r="E10" i="12" s="1"/>
  <c r="E11" i="12" a="1"/>
  <c r="E11" i="12" s="1"/>
  <c r="E9" i="12" a="1"/>
  <c r="E9" i="12" s="1"/>
  <c r="F13" i="12" a="1"/>
  <c r="F13" i="12" s="1"/>
  <c r="H13" i="12" s="1"/>
  <c r="F12" i="12" a="1"/>
  <c r="F12" i="12" s="1"/>
  <c r="F11" i="12" a="1"/>
  <c r="F11" i="12" s="1"/>
  <c r="H11" i="12" s="1"/>
  <c r="F10" i="12" a="1"/>
  <c r="F10" i="12" s="1"/>
  <c r="F9" i="12" a="1"/>
  <c r="F9" i="12" s="1"/>
  <c r="E12" i="12" a="1"/>
  <c r="E12" i="12" s="1"/>
  <c r="G12" i="12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6" i="12" a="1"/>
  <c r="E26" i="12" s="1"/>
  <c r="F25" i="12" a="1"/>
  <c r="F25" i="12" s="1"/>
  <c r="F26" i="12" a="1"/>
  <c r="F26" i="12" s="1"/>
  <c r="E25" i="12" a="1"/>
  <c r="E25" i="12" s="1"/>
  <c r="F27" i="12" a="1"/>
  <c r="F27" i="12" s="1"/>
  <c r="E27" i="12" a="1"/>
  <c r="E27" i="12" s="1"/>
  <c r="E22" i="12" a="1"/>
  <c r="E22" i="12" s="1"/>
  <c r="F22" i="12" a="1"/>
  <c r="F22" i="12" s="1"/>
  <c r="F24" i="12" a="1"/>
  <c r="F24" i="12" s="1"/>
  <c r="E24" i="12" a="1"/>
  <c r="E24" i="12" s="1"/>
  <c r="F23" i="12" a="1"/>
  <c r="F23" i="12" s="1"/>
  <c r="E23" i="12" a="1"/>
  <c r="E23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0" i="12" a="1"/>
  <c r="E20" i="12" s="1"/>
  <c r="E18" i="12" a="1"/>
  <c r="E18" i="12" s="1"/>
  <c r="F20" i="12" a="1"/>
  <c r="F20" i="12" s="1"/>
  <c r="E17" i="12" a="1"/>
  <c r="E17" i="12" s="1"/>
  <c r="E19" i="12" a="1"/>
  <c r="E19" i="12" s="1"/>
  <c r="E21" i="12" a="1"/>
  <c r="E21" i="12" s="1"/>
  <c r="F17" i="12" a="1"/>
  <c r="F17" i="12" s="1"/>
  <c r="F18" i="12" a="1"/>
  <c r="F18" i="12" s="1"/>
  <c r="F21" i="12" a="1"/>
  <c r="F21" i="12" s="1"/>
  <c r="F19" i="12" a="1"/>
  <c r="F19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H14" i="12"/>
  <c r="H15" i="12"/>
  <c r="G16" i="12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H16" i="12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15" i="12"/>
  <c r="G30" i="15"/>
  <c r="H42" i="15"/>
  <c r="F43" i="15"/>
  <c r="G20" i="15"/>
  <c r="H14" i="15"/>
  <c r="G14" i="12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L489" i="55" l="1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H9" i="12"/>
  <c r="L185" i="55"/>
  <c r="L107" i="55"/>
  <c r="H10" i="12"/>
  <c r="H8" i="12"/>
  <c r="G7" i="12"/>
  <c r="H7" i="12"/>
  <c r="G8" i="12"/>
  <c r="L26" i="55"/>
  <c r="L23" i="55"/>
  <c r="L25" i="55"/>
  <c r="L27" i="55"/>
  <c r="L28" i="55"/>
  <c r="H20" i="55"/>
  <c r="H21" i="55" s="1"/>
  <c r="J20" i="55"/>
  <c r="J21" i="55" s="1"/>
  <c r="H12" i="12"/>
  <c r="G11" i="12"/>
  <c r="G10" i="12"/>
  <c r="G9" i="12"/>
  <c r="G13" i="12"/>
  <c r="H26" i="12"/>
  <c r="G78" i="70"/>
  <c r="H78" i="70"/>
  <c r="H14" i="70"/>
  <c r="G25" i="12"/>
  <c r="G24" i="12"/>
  <c r="H27" i="12"/>
  <c r="G27" i="12"/>
  <c r="H25" i="12"/>
  <c r="G26" i="12"/>
  <c r="H23" i="12"/>
  <c r="G22" i="12"/>
  <c r="G23" i="12"/>
  <c r="H22" i="12"/>
  <c r="H24" i="12"/>
  <c r="I8" i="79"/>
  <c r="I10" i="79"/>
  <c r="E30" i="12"/>
  <c r="E31" i="12" s="1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0" i="12"/>
  <c r="F31" i="12" s="1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8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1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19" i="12"/>
  <c r="L37" i="55"/>
  <c r="H17" i="12"/>
  <c r="H20" i="12"/>
  <c r="J40" i="55"/>
  <c r="J41" i="55" s="1"/>
  <c r="G21" i="12"/>
  <c r="G19" i="12"/>
  <c r="G18" i="12"/>
  <c r="G17" i="12"/>
  <c r="G20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3" i="70" s="1"/>
  <c r="G18" i="15"/>
  <c r="G34" i="15"/>
  <c r="G21" i="15"/>
  <c r="F81" i="70"/>
  <c r="F83" i="70" s="1"/>
  <c r="H19" i="70"/>
  <c r="H10" i="70"/>
  <c r="H18" i="15"/>
  <c r="G16" i="15"/>
  <c r="H34" i="15"/>
  <c r="G43" i="15"/>
  <c r="G46" i="15"/>
  <c r="L12" i="55"/>
  <c r="H46" i="15"/>
  <c r="J48" i="15" s="1"/>
  <c r="J45" i="15"/>
  <c r="G36" i="15"/>
  <c r="B220" i="55" l="1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H30" i="12"/>
  <c r="G30" i="12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<sst xmlns="http://schemas.openxmlformats.org/spreadsheetml/2006/main" count="34201" uniqueCount="2047">
  <si>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</si>
  <si>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</si>
  <si>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</si>
  <si>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</si>
  <si>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</si>
  <si>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</si>
  <si>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</si>
  <si>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</si>
  <si>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</si>
  <si>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</si>
  <si>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</si>
  <si>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</si>
  <si>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</si>
  <si>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</si>
  <si>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</si>
  <si>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</si>
  <si>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</si>
  <si>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</si>
  <si>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</si>
  <si>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</si>
  <si>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</si>
  <si>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</si>
  <si>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</si>
  <si>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</si>
  <si>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</si>
  <si>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</si>
  <si>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</si>
  <si>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</si>
  <si>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</si>
  <si>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</si>
  <si>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</si>
  <si>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</si>
  <si>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</si>
  <si>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</si>
  <si>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</si>
  <si>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</si>
  <si>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</si>
  <si>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</si>
  <si>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</si>
  <si>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</si>
  <si>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</si>
  <si>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</si>
  <si>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</si>
  <si>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</si>
  <si>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</si>
  <si>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</si>
  <si>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</si>
  <si>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</si>
  <si>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</si>
  <si>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</si>
  <si>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</si>
  <si>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</si>
  <si>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</si>
  <si>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</si>
  <si>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</si>
  <si>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</si>
  <si>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</si>
  <si>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</si>
  <si>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</si>
  <si>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</si>
  <si>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</si>
  <si>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</si>
  <si>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</si>
  <si>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</si>
  <si>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</si>
  <si>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</si>
  <si>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</si>
  <si>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</si>
  <si>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</si>
  <si>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</si>
  <si>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</si>
  <si>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</si>
  <si>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</si>
  <si>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</si>
  <si>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</si>
  <si>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</si>
  <si>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</si>
  <si>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</si>
  <si>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</si>
  <si>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</si>
  <si>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</si>
  <si>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</si>
  <si>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</si>
  <si>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</si>
  <si>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</si>
  <si>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</si>
  <si>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</si>
  <si>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</si>
  <si>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</si>
  <si>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</si>
  <si>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</si>
  <si>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</si>
  <si>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</si>
  <si>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</si>
  <si>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</si>
  <si>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</si>
  <si>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</si>
  <si>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</si>
  <si>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</si>
  <si>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</si>
  <si>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</si>
  <si>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</si>
  <si>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</si>
  <si>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</si>
  <si>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</si>
  <si>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</si>
  <si>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</si>
  <si>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</si>
  <si>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</si>
  <si>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</si>
  <si>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</si>
  <si>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</si>
  <si>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</si>
  <si>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</si>
  <si>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</si>
  <si>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</si>
  <si>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</si>
  <si>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</si>
  <si>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</si>
  <si>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</si>
  <si>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</si>
  <si>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</si>
  <si>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</si>
  <si>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</si>
  <si>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</si>
  <si>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</si>
  <si>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</si>
  <si>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</si>
  <si>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</si>
  <si>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</si>
  <si>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</si>
  <si>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</si>
  <si>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</si>
  <si>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</si>
  <si>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</si>
  <si>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</si>
  <si>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</si>
  <si>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</si>
  <si>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</si>
  <si>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</si>
  <si>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</si>
  <si>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</si>
  <si>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</si>
  <si>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</si>
  <si>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</si>
  <si>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</si>
  <si>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</si>
  <si>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</si>
  <si>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</si>
  <si>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</si>
  <si>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</si>
  <si>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</si>
  <si>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</si>
  <si>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</si>
  <si>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</si>
  <si>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</si>
  <si>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</si>
  <si>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</si>
  <si>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</si>
  <si>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</si>
  <si>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</si>
  <si>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</si>
  <si>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</si>
  <si>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</si>
  <si>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</si>
  <si>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</si>
  <si>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</si>
  <si>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</si>
  <si>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</si>
  <si>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</si>
  <si>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</si>
  <si>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</si>
  <si>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</si>
  <si>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</si>
  <si>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</si>
  <si>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</si>
  <si>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</si>
  <si>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</si>
  <si>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</si>
  <si>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</si>
  <si>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</si>
  <si>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</si>
  <si>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</si>
  <si>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</si>
  <si>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</si>
  <si>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</si>
  <si>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</si>
  <si>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</si>
  <si>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</si>
  <si>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</si>
  <si>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</si>
  <si>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</si>
  <si>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</si>
  <si>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</si>
  <si>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</si>
  <si>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</si>
  <si>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</si>
  <si>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</si>
  <si>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</si>
  <si>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</si>
  <si>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</si>
  <si>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</si>
  <si>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</si>
  <si>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</si>
  <si>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</si>
  <si>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</si>
  <si>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</si>
  <si>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</si>
  <si>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</si>
  <si>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</si>
  <si>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</si>
  <si>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</si>
  <si>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</si>
  <si>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</si>
  <si>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</si>
  <si>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</si>
  <si>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</si>
  <si>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</si>
  <si>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</si>
  <si>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</si>
  <si>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</si>
  <si>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</si>
  <si>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</si>
  <si>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</si>
  <si>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</si>
  <si>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</si>
  <si>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</si>
  <si>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</si>
  <si>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</si>
  <si>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</si>
  <si>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</si>
  <si>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</si>
  <si>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</si>
  <si>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</si>
  <si>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</si>
  <si>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</si>
  <si>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</si>
  <si>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</si>
  <si>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</si>
  <si>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</si>
  <si>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</si>
  <si>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</si>
  <si>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</si>
  <si>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</si>
  <si>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</si>
  <si>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</si>
  <si>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</si>
  <si>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</si>
  <si>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</si>
  <si>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</si>
  <si>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</si>
  <si>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</si>
  <si>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</si>
  <si>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</si>
  <si>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</si>
  <si>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</si>
  <si>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</si>
  <si>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</si>
  <si>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</si>
  <si>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</si>
  <si>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</si>
  <si>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</si>
  <si>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</si>
  <si>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</si>
  <si>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</si>
  <si>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</si>
  <si>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</si>
  <si>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</si>
  <si>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</si>
  <si>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</si>
  <si>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</si>
  <si>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</si>
  <si>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</si>
  <si>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</si>
  <si>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</si>
  <si>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</si>
  <si>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</si>
  <si>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</si>
  <si>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</si>
  <si>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</si>
  <si>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</si>
  <si>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</si>
  <si>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</si>
  <si>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</si>
  <si>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</si>
  <si>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</si>
  <si>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</si>
  <si>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</si>
  <si>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</si>
  <si>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</si>
  <si>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</si>
  <si>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</si>
  <si>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</si>
  <si>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</si>
  <si>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</si>
  <si>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</si>
  <si>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</si>
  <si>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</si>
  <si>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</si>
  <si>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</si>
  <si>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</si>
  <si>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</si>
  <si>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</si>
  <si>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</si>
  <si>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</si>
  <si>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</si>
  <si>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</si>
  <si>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</si>
  <si>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</si>
  <si>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</si>
  <si>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</si>
  <si>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</si>
  <si>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</si>
  <si>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</si>
  <si>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</si>
  <si>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</si>
  <si>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</si>
  <si>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</si>
  <si>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</si>
  <si>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</si>
  <si>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</si>
  <si>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</si>
  <si>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</si>
  <si>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</si>
  <si>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</si>
  <si>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</si>
  <si>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</si>
  <si>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</si>
  <si>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</si>
  <si>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</si>
  <si>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</si>
  <si>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</si>
  <si>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</si>
  <si>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</si>
  <si>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</si>
  <si>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</si>
  <si>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</si>
  <si>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</si>
  <si>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</si>
  <si>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</si>
  <si>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</si>
  <si>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</si>
  <si>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</si>
  <si>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</si>
  <si>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</si>
  <si>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</si>
  <si>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</si>
  <si>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</si>
  <si>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</si>
  <si>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</si>
  <si>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</si>
  <si>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</si>
  <si>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</si>
  <si>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</si>
  <si>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</si>
  <si>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</si>
  <si>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</si>
  <si>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</si>
  <si>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</si>
  <si>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</si>
  <si>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</si>
  <si>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</si>
  <si>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</si>
  <si>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</si>
  <si>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</si>
  <si>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</si>
  <si>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</si>
  <si>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</si>
  <si>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</si>
  <si>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</si>
  <si>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</si>
  <si>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</si>
  <si>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</si>
  <si>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</si>
  <si>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</si>
  <si>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</si>
  <si>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</si>
  <si>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</si>
  <si>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</si>
  <si>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</si>
  <si>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</si>
  <si>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</si>
  <si>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</si>
  <si>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</si>
  <si>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</si>
  <si>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</si>
  <si>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</si>
  <si>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</si>
  <si>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</si>
  <si>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</si>
  <si>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</si>
  <si>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</si>
  <si>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</si>
  <si>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</si>
  <si>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</si>
  <si>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</si>
  <si>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</si>
  <si>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</si>
  <si>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</si>
  <si>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</si>
  <si>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</si>
  <si>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</si>
  <si>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</si>
  <si>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</si>
  <si>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</si>
  <si>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</si>
  <si>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</si>
  <si>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</si>
  <si>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</si>
  <si>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</si>
  <si>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</si>
  <si>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</si>
  <si>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</si>
  <si>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</si>
  <si>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</si>
  <si>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</si>
  <si>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</si>
  <si>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</si>
  <si>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</si>
  <si>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</si>
  <si>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</si>
  <si>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</si>
  <si>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</si>
  <si>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</si>
  <si>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</si>
  <si>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</si>
  <si>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</si>
  <si>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</si>
  <si>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</si>
  <si>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</si>
  <si>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</si>
  <si>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</si>
  <si>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</si>
  <si>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</si>
  <si>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</si>
  <si>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</si>
  <si>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</si>
  <si>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</si>
  <si>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</si>
  <si>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</si>
  <si>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</si>
  <si>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</si>
  <si>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</si>
  <si>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</si>
  <si>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</si>
  <si>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</si>
  <si>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</si>
  <si>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</si>
  <si>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</si>
  <si>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</si>
  <si>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</si>
  <si>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</si>
  <si>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</si>
  <si>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</si>
  <si>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</si>
  <si>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</si>
  <si>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</si>
  <si>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</si>
  <si>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</si>
  <si>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</si>
  <si>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</si>
  <si>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</si>
  <si>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</si>
  <si>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</si>
  <si>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</si>
  <si>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</si>
  <si>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</si>
  <si>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</si>
  <si>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</si>
  <si>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</si>
  <si>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</si>
  <si>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</si>
  <si>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</si>
  <si>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</si>
  <si>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</si>
  <si>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</si>
  <si>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</si>
  <si>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</si>
  <si>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</si>
  <si>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</si>
  <si>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</si>
  <si>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</si>
  <si>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</si>
  <si>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</si>
  <si>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</si>
  <si>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</si>
  <si>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</si>
  <si>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</si>
  <si>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</si>
  <si>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</si>
  <si>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</si>
  <si>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</si>
  <si>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</si>
  <si>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</si>
  <si>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</si>
  <si>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</si>
  <si>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</si>
  <si>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</si>
  <si>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</si>
  <si>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</si>
  <si>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</si>
  <si>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</si>
  <si>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</si>
  <si>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</si>
  <si>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</si>
  <si>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</si>
  <si>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</si>
  <si>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</si>
  <si>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</si>
  <si>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</si>
  <si>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</si>
  <si>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</si>
  <si>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</si>
  <si>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</si>
  <si>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</si>
  <si>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</si>
  <si>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</si>
  <si>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</si>
  <si>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</si>
  <si>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</si>
  <si>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</si>
  <si>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</si>
  <si>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</si>
  <si>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</si>
  <si>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</si>
  <si>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</si>
  <si>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</si>
  <si>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</si>
  <si>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</si>
  <si>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</si>
  <si>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</si>
  <si>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</si>
  <si>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</si>
  <si>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</si>
  <si>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</si>
  <si>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</si>
  <si>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</si>
  <si>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</si>
  <si>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</si>
  <si>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</si>
  <si>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</si>
  <si>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</si>
  <si>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</si>
  <si>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</si>
  <si>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</si>
  <si>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</si>
  <si>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</si>
  <si>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</si>
  <si>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</si>
  <si>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</si>
  <si>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</si>
  <si>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</si>
  <si>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</si>
  <si>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</si>
  <si>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</si>
  <si>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</si>
  <si>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</si>
  <si>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</si>
  <si>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</si>
  <si>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</si>
  <si>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</si>
  <si>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</si>
  <si>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</si>
  <si>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</si>
  <si>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</si>
  <si>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</si>
  <si>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</si>
  <si>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</si>
  <si>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</si>
  <si>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</si>
  <si>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</si>
  <si>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</si>
  <si>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</si>
  <si>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</si>
  <si>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</si>
  <si>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</si>
  <si>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</si>
  <si>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</si>
  <si>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</si>
  <si>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</si>
  <si>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</si>
  <si>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</si>
  <si>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</si>
  <si>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</si>
  <si>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</si>
  <si>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</si>
  <si>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</si>
  <si>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</si>
  <si>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</si>
  <si>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</si>
  <si>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</si>
  <si>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</si>
  <si>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</si>
  <si>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</si>
  <si>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</si>
  <si>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</si>
  <si>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</si>
  <si>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</si>
  <si>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</si>
  <si>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</si>
  <si>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</si>
  <si>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</si>
  <si>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</si>
  <si>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</si>
  <si>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</si>
  <si>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</si>
  <si>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</si>
  <si>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</si>
  <si>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</si>
  <si>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</si>
  <si>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</si>
  <si>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</si>
  <si>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</si>
  <si>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</si>
  <si>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</si>
  <si>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</si>
  <si>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</si>
  <si>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</si>
  <si>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</si>
  <si>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</si>
  <si>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</si>
  <si>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</si>
  <si>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</si>
  <si>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</si>
  <si>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</si>
  <si>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</si>
  <si>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</si>
  <si>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</si>
  <si>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</si>
  <si>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</si>
  <si>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</si>
  <si>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</si>
  <si>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</si>
  <si>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</si>
  <si>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</si>
  <si>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</si>
  <si>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</si>
  <si>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</si>
  <si>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</si>
  <si>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</si>
  <si>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</si>
  <si>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</si>
  <si>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</si>
  <si>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</si>
  <si>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</si>
  <si>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</si>
  <si>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</si>
  <si>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</si>
  <si>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</si>
  <si>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</si>
  <si>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</si>
  <si>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</si>
  <si>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</si>
  <si>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</si>
  <si>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</si>
  <si>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</si>
  <si>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</si>
  <si>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</si>
  <si>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</si>
  <si>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</si>
  <si>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</si>
  <si>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</si>
  <si>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</si>
  <si>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</si>
  <si>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</si>
  <si>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</si>
  <si>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</si>
  <si>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</si>
  <si>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</si>
  <si>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</si>
  <si>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</si>
  <si>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</si>
  <si>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</si>
  <si>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</si>
  <si>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</si>
  <si>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</si>
  <si>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</si>
  <si>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</si>
  <si>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</si>
  <si>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</si>
  <si>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</si>
  <si>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</si>
  <si>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</si>
  <si>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</si>
  <si>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</si>
  <si>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</si>
  <si>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</si>
  <si>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</si>
  <si>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</si>
  <si>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</si>
  <si>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</si>
  <si>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</si>
  <si>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</si>
  <si>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</si>
  <si>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</si>
  <si>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</si>
  <si>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</si>
  <si>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</si>
  <si>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</si>
  <si>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</si>
  <si>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</si>
  <si>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</si>
  <si>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</si>
  <si>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</si>
  <si>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</si>
  <si>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</si>
  <si>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</si>
  <si>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</si>
  <si>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</si>
  <si>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</si>
  <si>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</si>
  <si>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</si>
  <si>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</si>
  <si>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</si>
  <si>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</si>
  <si>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</si>
  <si>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</si>
  <si>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</si>
  <si>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</si>
  <si>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</si>
  <si>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</si>
  <si>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</si>
  <si>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</si>
  <si>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</si>
  <si>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</si>
  <si>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</si>
  <si>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</si>
  <si>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</si>
  <si>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</si>
  <si>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</si>
  <si>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</si>
  <si>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</si>
  <si>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</si>
  <si>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</si>
  <si>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</si>
  <si>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</si>
  <si>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</si>
  <si>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</si>
  <si>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</si>
  <si>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</si>
  <si>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</si>
  <si>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</si>
  <si>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</si>
  <si>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</si>
  <si>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</si>
  <si>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</si>
  <si>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</si>
  <si>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</si>
  <si>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</si>
  <si>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</si>
  <si>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</si>
  <si>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</si>
  <si>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</si>
  <si>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</si>
  <si>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</si>
  <si>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</si>
  <si>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</si>
  <si>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</si>
  <si>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</si>
  <si>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</si>
  <si>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</si>
  <si>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</si>
  <si>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</si>
  <si>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</si>
  <si>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</si>
  <si>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</si>
  <si>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</si>
  <si>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</si>
  <si>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</si>
  <si>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</si>
  <si>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</si>
  <si>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</si>
  <si>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</si>
  <si>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</si>
  <si>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</si>
  <si>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</si>
  <si>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</si>
  <si>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</si>
  <si>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</si>
  <si>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</si>
  <si>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</si>
  <si>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</si>
  <si>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</si>
  <si>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</si>
  <si>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</si>
  <si>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</si>
  <si>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</si>
  <si>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</si>
  <si>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</si>
  <si>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</si>
  <si>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</si>
  <si>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</si>
  <si>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</si>
  <si>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</si>
  <si>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</si>
  <si>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</si>
  <si>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</si>
  <si>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</si>
  <si>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</si>
  <si>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</si>
  <si>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</si>
  <si>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</si>
  <si>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</si>
  <si>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</si>
  <si>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</si>
  <si>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</si>
  <si>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</si>
  <si>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</si>
  <si>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</si>
  <si>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</si>
  <si>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</si>
  <si>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</si>
  <si>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</si>
  <si>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</si>
  <si>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</si>
  <si>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</si>
  <si>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</si>
  <si>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</si>
  <si>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</si>
  <si>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</si>
  <si>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</si>
  <si>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</si>
  <si>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</si>
  <si>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</si>
  <si>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</si>
  <si>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</si>
  <si>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</si>
  <si>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</si>
  <si>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</si>
  <si>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</si>
  <si>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</si>
  <si>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</si>
  <si>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</si>
  <si>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</si>
  <si>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</si>
  <si>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</si>
  <si>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</si>
  <si>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</si>
  <si>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</si>
  <si>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</si>
  <si>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</si>
  <si>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</si>
  <si>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</si>
  <si>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</si>
  <si>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</si>
  <si>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</si>
  <si>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</si>
  <si>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</si>
  <si>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</si>
  <si>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</si>
  <si>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</si>
  <si>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</si>
  <si>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</si>
  <si>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</si>
  <si>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</si>
  <si>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</si>
  <si>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</si>
  <si>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</si>
  <si>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</si>
  <si>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</si>
  <si>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</si>
  <si>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</si>
  <si>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</si>
  <si>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</si>
  <si>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</si>
  <si>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</si>
  <si>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</si>
  <si>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</si>
  <si>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</si>
  <si>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</si>
  <si>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</si>
  <si>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</si>
  <si>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</si>
  <si>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</si>
  <si>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</si>
  <si>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</si>
  <si>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</si>
  <si>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</si>
  <si>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</si>
  <si>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</si>
  <si>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</si>
  <si>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</si>
  <si>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</si>
  <si>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</si>
  <si>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</si>
  <si>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</si>
  <si>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</si>
  <si>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</si>
  <si>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</si>
  <si>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</si>
  <si>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</si>
  <si>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</si>
  <si>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</si>
  <si>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</si>
  <si>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</si>
  <si>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</si>
  <si>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</si>
  <si>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</si>
  <si>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</si>
  <si>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</si>
  <si>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</si>
  <si>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</si>
  <si>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</si>
  <si>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</si>
  <si>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</si>
  <si>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</si>
  <si>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</si>
  <si>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</si>
  <si>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</si>
  <si>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</si>
  <si>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</si>
  <si>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</si>
  <si>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</si>
  <si>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</si>
  <si>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</si>
  <si>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</si>
  <si>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</si>
  <si>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</si>
  <si>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</si>
  <si>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</si>
  <si>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</si>
  <si>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</si>
  <si>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</si>
  <si>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</si>
  <si>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</si>
  <si>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</si>
  <si>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</si>
  <si>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</si>
  <si>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</si>
  <si>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</si>
  <si>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</si>
  <si>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</si>
  <si>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</si>
  <si>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</si>
  <si>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</si>
  <si>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</si>
  <si>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</si>
  <si>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</si>
  <si>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</si>
  <si>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</si>
  <si>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</si>
  <si>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</si>
  <si>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</si>
  <si>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</si>
  <si>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</si>
  <si>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</si>
  <si>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</si>
  <si>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</si>
  <si>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</si>
  <si>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</si>
  <si>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</si>
  <si>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</si>
  <si>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</si>
  <si>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</si>
  <si>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</si>
  <si>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</si>
  <si>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</si>
  <si>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</si>
  <si>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</si>
  <si>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</si>
  <si>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</si>
  <si>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</si>
  <si>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</si>
  <si>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</si>
  <si>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</si>
  <si>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</si>
  <si>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</si>
  <si>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</si>
  <si>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</si>
  <si>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</si>
  <si>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</si>
  <si>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</si>
  <si>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</si>
  <si>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</si>
  <si>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</si>
  <si>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</si>
  <si>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</si>
  <si>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</si>
  <si>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</si>
  <si>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</si>
  <si>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</si>
  <si>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</si>
  <si>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</si>
  <si>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</si>
  <si>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</si>
  <si>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</si>
  <si>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</si>
  <si>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</si>
  <si>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</si>
  <si>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</si>
  <si>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</si>
  <si>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</si>
  <si>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</si>
  <si>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</si>
  <si>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</si>
  <si>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</si>
  <si>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</si>
  <si>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</si>
  <si>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</si>
  <si>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</si>
  <si>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</si>
  <si>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</si>
  <si>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</si>
  <si>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</si>
  <si>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</si>
  <si>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</si>
  <si>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</si>
  <si>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</si>
  <si>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</si>
  <si>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</si>
  <si>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</si>
  <si>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</si>
  <si>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</si>
  <si>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</si>
  <si>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</si>
  <si>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</si>
  <si>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</si>
  <si>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</si>
  <si>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</si>
  <si>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</si>
  <si>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</si>
  <si>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</si>
  <si>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</si>
  <si>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</si>
  <si>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</si>
  <si>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</si>
  <si>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</si>
  <si>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</si>
  <si>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</si>
  <si>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</si>
  <si>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</si>
  <si>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</si>
  <si>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</si>
  <si>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</si>
  <si>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</si>
  <si>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</si>
  <si>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</si>
  <si>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</si>
  <si>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</si>
  <si>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</si>
  <si>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</si>
  <si>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</si>
  <si>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</si>
  <si>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</si>
  <si>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</si>
  <si>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</si>
  <si>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</si>
  <si>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</si>
  <si>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</si>
  <si>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</si>
  <si>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</si>
  <si>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</si>
  <si>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</si>
  <si>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</si>
  <si>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</si>
  <si>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</si>
  <si>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</si>
  <si>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</si>
  <si>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</si>
  <si>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</si>
  <si>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</si>
  <si>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</si>
  <si>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</si>
  <si>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</si>
  <si>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</si>
  <si>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</si>
  <si>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</si>
  <si>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</si>
  <si>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</si>
  <si>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</si>
  <si>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</si>
  <si>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</si>
  <si>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</si>
  <si>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</si>
  <si>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</si>
  <si>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</si>
  <si>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</si>
  <si>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</si>
  <si>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</si>
  <si>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</si>
  <si>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</si>
  <si>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</si>
  <si>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</si>
  <si>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</si>
  <si>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</si>
  <si>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</si>
  <si>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</si>
  <si>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</si>
  <si>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</si>
  <si>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</si>
  <si>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</si>
  <si>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</si>
  <si>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</si>
  <si>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</si>
  <si>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</si>
  <si>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</si>
  <si>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</si>
  <si>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</si>
  <si>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</si>
  <si>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</si>
  <si>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</si>
  <si>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</si>
  <si>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</si>
  <si>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</si>
  <si>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</si>
  <si>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</si>
  <si>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</si>
  <si>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</si>
  <si>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</si>
  <si>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</si>
  <si>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</si>
  <si>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</si>
  <si>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</si>
  <si>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</si>
  <si>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</si>
  <si>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</si>
  <si>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</si>
  <si>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</si>
  <si>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</si>
  <si>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</si>
  <si>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</si>
  <si>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</si>
  <si>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</si>
  <si>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</si>
  <si>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</si>
  <si>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</si>
  <si>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</si>
  <si>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</si>
  <si>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</si>
  <si>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</si>
  <si>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</si>
  <si>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</si>
  <si>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</si>
  <si>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</si>
  <si>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</si>
  <si>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</si>
  <si>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</si>
  <si>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</si>
  <si>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</si>
  <si>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</si>
  <si>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</si>
  <si>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</si>
  <si>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</si>
  <si>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</si>
  <si>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</si>
  <si>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</si>
  <si>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</si>
  <si>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</si>
  <si>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</si>
  <si>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</si>
  <si>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</si>
  <si>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</si>
  <si>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</si>
  <si>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</si>
  <si>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</si>
  <si>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</si>
  <si>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</si>
  <si>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</si>
  <si>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</si>
  <si>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</si>
  <si>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</si>
  <si>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</si>
  <si>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</si>
  <si>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</si>
  <si>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</si>
  <si>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</si>
  <si>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</si>
  <si>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</si>
  <si>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</si>
  <si>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</si>
  <si>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</si>
  <si>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</si>
  <si>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</si>
  <si>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</si>
  <si>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</si>
  <si>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</si>
  <si>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</si>
  <si>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</si>
  <si>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</si>
  <si>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</si>
  <si>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</si>
  <si>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</si>
  <si>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</si>
  <si>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</si>
  <si>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</si>
  <si>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</si>
  <si>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</si>
  <si>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</si>
  <si>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</si>
  <si>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</si>
  <si>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</si>
  <si>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</si>
  <si>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</si>
  <si>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</si>
  <si>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</si>
  <si>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</si>
  <si>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</si>
  <si>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</si>
  <si>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</si>
  <si>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</si>
  <si>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</si>
  <si>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</si>
  <si>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</si>
  <si>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</si>
  <si>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</si>
  <si>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</si>
  <si>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</si>
  <si>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</si>
  <si>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</si>
  <si>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</si>
  <si>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</si>
  <si>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</si>
  <si>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</si>
  <si>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</si>
  <si>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</si>
  <si>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</si>
  <si>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</si>
  <si>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</si>
  <si>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</si>
  <si>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</si>
  <si>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</si>
  <si>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</si>
  <si>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</si>
  <si>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</si>
  <si>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</si>
  <si>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</si>
  <si>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</si>
  <si>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</si>
  <si>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</si>
  <si>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</si>
  <si>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</si>
  <si>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</si>
  <si>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</si>
  <si>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</si>
  <si>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</si>
  <si>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</si>
  <si>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</si>
  <si>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</si>
  <si>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</si>
  <si>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</si>
  <si>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</si>
  <si>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</si>
  <si>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</si>
  <si>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</si>
  <si>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</si>
  <si>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</si>
  <si>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</si>
  <si>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</si>
  <si>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</si>
  <si>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</si>
  <si>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</si>
  <si>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</si>
  <si>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</si>
  <si>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</si>
  <si>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</si>
  <si>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</si>
  <si>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</si>
  <si>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</si>
  <si>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</si>
  <si>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</si>
  <si>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</si>
  <si>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</si>
  <si>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</si>
  <si>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</si>
  <si>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</si>
  <si>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</si>
  <si>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</si>
  <si>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</si>
  <si>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</si>
  <si>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</si>
  <si>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</si>
  <si>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</si>
  <si>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</si>
  <si>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</si>
  <si>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</si>
  <si>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</si>
  <si>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</si>
  <si>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</si>
  <si>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</si>
  <si>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</si>
  <si>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</si>
  <si>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</si>
  <si>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</si>
  <si>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</si>
  <si>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</si>
  <si>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</si>
  <si>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</si>
  <si>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</si>
  <si>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</si>
  <si>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</si>
  <si>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</si>
  <si>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</si>
  <si>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</si>
  <si>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</si>
  <si>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</si>
  <si>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</si>
  <si>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</si>
  <si>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</si>
  <si>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</si>
  <si>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</si>
  <si>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</si>
  <si>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</si>
  <si>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</si>
  <si>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</si>
  <si>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</si>
  <si>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</si>
  <si>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</si>
  <si>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</si>
  <si>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</si>
  <si>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</si>
  <si>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</si>
  <si>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</si>
  <si>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</si>
  <si>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</si>
  <si>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</si>
  <si>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</si>
  <si>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</si>
  <si>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</si>
  <si>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</si>
  <si>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</si>
  <si>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</si>
  <si>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</si>
  <si>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</si>
  <si>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</si>
  <si>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</si>
  <si>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</si>
  <si>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</si>
  <si>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</si>
  <si>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</si>
  <si>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</si>
  <si>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</si>
  <si>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</si>
  <si>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</si>
  <si>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</si>
  <si>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</si>
  <si>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</si>
  <si>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</si>
  <si>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</si>
  <si>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</si>
  <si>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</si>
  <si>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</si>
  <si>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</si>
  <si>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</si>
  <si>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</si>
  <si>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</si>
  <si>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</si>
  <si>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</si>
  <si>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</si>
  <si>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</si>
  <si>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</si>
  <si>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</si>
  <si>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</si>
  <si>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</si>
  <si>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</si>
  <si>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</si>
  <si>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</si>
  <si>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</si>
  <si>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</si>
  <si>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</si>
  <si>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</si>
  <si>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</si>
  <si>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</si>
  <si>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</si>
  <si>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</si>
  <si>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</si>
  <si>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</si>
  <si>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</si>
  <si>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</si>
  <si>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</si>
  <si>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</si>
  <si>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</si>
  <si>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</si>
  <si>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</si>
  <si>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</si>
  <si>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</si>
  <si>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</si>
  <si>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</si>
  <si>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</si>
  <si>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</si>
  <si>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</si>
  <si>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</si>
  <si>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</si>
  <si>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</si>
  <si>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</si>
  <si>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</si>
  <si>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</si>
  <si>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</si>
  <si>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</si>
  <si>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</si>
  <si>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</si>
  <si>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</si>
  <si>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</si>
  <si>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</si>
  <si>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</si>
  <si>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</si>
  <si>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</si>
  <si>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</si>
  <si>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</si>
  <si>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</si>
  <si>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</si>
  <si>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</si>
  <si>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</si>
  <si>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</si>
  <si>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</si>
  <si>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</si>
  <si>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</si>
  <si>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</si>
  <si>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</si>
  <si>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</si>
  <si>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</si>
  <si>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</si>
  <si>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</si>
  <si>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</si>
  <si>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</si>
  <si>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</si>
  <si>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</si>
  <si>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</si>
  <si>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</si>
  <si>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</si>
  <si>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</si>
  <si>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</si>
  <si>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</si>
  <si>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</si>
  <si>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</si>
  <si>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</si>
  <si>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</si>
  <si>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</si>
  <si>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</si>
  <si>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</si>
  <si>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</si>
  <si>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</si>
  <si>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</si>
  <si>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</si>
  <si>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</si>
  <si>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</si>
  <si>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</si>
  <si>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</si>
  <si>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</si>
  <si>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</si>
  <si>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</si>
  <si>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</si>
  <si>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</si>
  <si>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</si>
  <si>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</si>
  <si>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</si>
  <si>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</si>
  <si>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</si>
  <si>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</si>
  <si>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</si>
  <si>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</si>
  <si>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</si>
  <si>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</si>
  <si>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</si>
  <si>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</si>
  <si>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</si>
  <si>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</si>
  <si>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</si>
  <si>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</si>
  <si>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</si>
  <si>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</si>
  <si>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</si>
  <si>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</si>
  <si>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</si>
  <si>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</si>
  <si>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</si>
  <si>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</si>
  <si>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</si>
  <si>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</si>
  <si>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</si>
  <si>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</si>
  <si>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</si>
  <si>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</si>
  <si>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</si>
  <si>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</si>
  <si>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</si>
  <si>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</si>
  <si>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</si>
  <si>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</si>
  <si>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</si>
  <si>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</si>
  <si>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</si>
  <si>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</si>
  <si>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</si>
  <si>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</si>
  <si>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</si>
  <si>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</si>
  <si>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</si>
  <si>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</si>
  <si>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</si>
  <si>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</si>
  <si>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</si>
  <si>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</si>
  <si>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</si>
  <si>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</si>
  <si>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</si>
  <si>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</si>
  <si>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</si>
  <si>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</si>
  <si>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</si>
  <si>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</si>
  <si>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</si>
  <si>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</si>
  <si>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</si>
  <si>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</si>
  <si>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</si>
  <si>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</si>
  <si>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</si>
  <si>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</si>
  <si>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</si>
  <si>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</si>
  <si>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</si>
  <si>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</si>
  <si>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</si>
  <si>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</si>
  <si>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</si>
  <si>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</si>
  <si>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</si>
  <si>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</si>
  <si>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</si>
  <si>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</si>
  <si>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</si>
  <si>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</si>
  <si>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</si>
  <si>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</si>
  <si>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</si>
  <si>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</si>
  <si>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</si>
  <si>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</si>
  <si>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</si>
  <si>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</si>
  <si>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</si>
  <si>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</si>
  <si>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</si>
  <si>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</si>
  <si>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</si>
  <si>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</si>
  <si>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</si>
  <si>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</si>
  <si>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</si>
  <si>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</si>
  <si>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</si>
  <si>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</si>
  <si>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</si>
  <si>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</si>
  <si>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</si>
  <si>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</si>
  <si>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</si>
  <si>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</si>
  <si>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</si>
  <si>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</si>
  <si>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</si>
  <si>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</si>
  <si>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</si>
  <si>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</si>
  <si>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</si>
  <si>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</si>
  <si>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</si>
  <si>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</si>
  <si>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</si>
  <si>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</si>
  <si>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</si>
  <si>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</si>
  <si>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</si>
  <si>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</si>
  <si>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</si>
  <si>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</si>
  <si>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</si>
  <si>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</si>
  <si>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</si>
  <si>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</si>
  <si>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</si>
  <si>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</si>
  <si>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</si>
  <si>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</si>
  <si>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</si>
  <si>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</si>
  <si>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</si>
  <si>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</si>
  <si>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</si>
  <si>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</si>
  <si>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</si>
  <si>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</si>
  <si>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</si>
  <si>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</si>
  <si>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</si>
  <si>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</si>
  <si>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</si>
  <si>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</si>
  <si>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</si>
  <si>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</si>
  <si>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</si>
  <si>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</si>
  <si>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</si>
  <si>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</si>
  <si>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</si>
  <si>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</si>
  <si>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</si>
  <si>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</si>
  <si>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</si>
  <si>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</si>
  <si>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</si>
  <si>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</si>
  <si>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</si>
  <si>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</si>
  <si>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</si>
  <si>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</si>
  <si>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</si>
  <si>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</si>
  <si>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</si>
  <si>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</si>
  <si>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</si>
  <si>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</si>
  <si>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</si>
  <si>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</si>
  <si>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</si>
  <si>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</si>
  <si>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</si>
  <si>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</si>
  <si>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</si>
  <si>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</si>
  <si>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</si>
  <si>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</si>
  <si>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</si>
  <si>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</si>
  <si>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</si>
  <si>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</si>
  <si>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</si>
  <si>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</si>
  <si>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</si>
  <si>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</si>
  <si>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</si>
  <si>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</si>
  <si>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</si>
  <si>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</si>
  <si>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</si>
  <si>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</si>
  <si>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</si>
  <si>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</si>
  <si>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</si>
  <si>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</si>
  <si>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</si>
  <si>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</si>
  <si>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</si>
  <si>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</si>
  <si>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</si>
  <si>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</si>
  <si>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</si>
  <si>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</si>
  <si>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</si>
  <si>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</si>
  <si>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</si>
  <si>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</si>
  <si>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</si>
  <si>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</si>
  <si>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</si>
  <si>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</si>
  <si>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</si>
  <si>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</si>
  <si>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</si>
  <si>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</si>
  <si>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</si>
  <si>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</si>
  <si>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</si>
  <si>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</si>
  <si>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</si>
  <si>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</si>
  <si>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</si>
  <si>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</si>
  <si>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</si>
  <si>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</si>
  <si>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</si>
  <si>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</si>
  <si>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</si>
  <si>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</si>
  <si>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</si>
  <si>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</si>
  <si>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</si>
  <si>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</si>
  <si>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</si>
  <si>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</si>
  <si>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</si>
  <si>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</si>
  <si>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</si>
  <si>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</si>
  <si>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</si>
  <si>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</si>
  <si>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</si>
  <si>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</si>
  <si>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</si>
  <si>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</si>
  <si>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</si>
  <si>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</si>
  <si>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</si>
  <si>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</si>
  <si>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</si>
  <si>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</si>
  <si>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</si>
  <si>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</si>
  <si>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</si>
  <si>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</si>
  <si>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</si>
  <si>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</si>
  <si>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</si>
  <si>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</si>
  <si>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</si>
  <si>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</si>
  <si>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</si>
  <si>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</si>
  <si>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</si>
  <si>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</si>
  <si>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</si>
  <si>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</si>
  <si>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</si>
  <si>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</si>
  <si>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</si>
  <si>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</si>
  <si>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</si>
  <si>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</si>
  <si>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</si>
  <si>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</si>
  <si>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</si>
  <si>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</si>
  <si>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</si>
  <si>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</si>
  <si>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</si>
  <si>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</si>
  <si>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</si>
  <si>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</si>
  <si>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</si>
  <si>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</si>
  <si>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</si>
  <si>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</si>
  <si>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</si>
  <si>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</si>
  <si>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</si>
  <si>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</si>
  <si>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</si>
  <si>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</si>
  <si>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</si>
  <si>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</si>
  <si>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</si>
  <si>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</si>
  <si>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</si>
  <si>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</si>
  <si>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</si>
  <si>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</si>
  <si>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</si>
  <si>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</si>
  <si>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</si>
  <si>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</si>
  <si>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</si>
  <si>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</si>
  <si>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</si>
  <si>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</si>
  <si>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</si>
  <si>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</si>
  <si>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</si>
  <si>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</si>
  <si>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</si>
  <si>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</si>
  <si>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</si>
  <si>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</si>
  <si>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</si>
  <si>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</si>
  <si>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</si>
  <si>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</si>
  <si>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</si>
  <si>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</si>
  <si>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</si>
  <si>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</si>
  <si>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</si>
  <si>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</si>
  <si>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</si>
  <si>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</si>
  <si>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</si>
  <si>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</si>
  <si>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</si>
  <si>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</si>
  <si>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</si>
  <si>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</si>
  <si>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</si>
  <si>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</si>
  <si>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</si>
  <si>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</si>
  <si>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</si>
  <si>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</si>
  <si>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</si>
  <si>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</si>
  <si>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</si>
  <si>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</si>
  <si>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</si>
  <si>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</si>
  <si>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</si>
  <si>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</si>
  <si>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</si>
  <si>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</si>
  <si>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</si>
  <si>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</si>
  <si>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</si>
  <si>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</si>
  <si>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</si>
  <si>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</si>
  <si>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</si>
  <si>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</si>
  <si>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</si>
  <si>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</si>
  <si>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</si>
  <si>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</si>
  <si>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</si>
  <si>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</si>
  <si>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</si>
  <si>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</si>
  <si>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</si>
  <si>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</si>
  <si>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</si>
  <si>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</si>
  <si>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</si>
  <si>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</si>
  <si>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</si>
  <si>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</si>
  <si>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</si>
  <si>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</si>
  <si>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</si>
  <si>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</si>
  <si>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</si>
  <si>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</si>
  <si>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</si>
  <si>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</si>
  <si>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</si>
  <si>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</si>
  <si>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</si>
  <si>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</si>
  <si>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</si>
  <si>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</si>
  <si>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</si>
  <si>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</si>
  <si>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</si>
  <si>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</si>
  <si>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</si>
  <si>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</si>
  <si>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</si>
  <si>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</si>
  <si>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</si>
  <si>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</si>
  <si>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</si>
  <si>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</si>
  <si>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</si>
  <si>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</si>
  <si>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</si>
  <si>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</si>
  <si>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</si>
  <si>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</si>
  <si>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</si>
  <si>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</si>
  <si>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</si>
  <si>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</si>
  <si>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</si>
  <si>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</si>
  <si>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</si>
  <si>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</si>
  <si>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</si>
  <si>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</si>
  <si>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</si>
  <si>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</si>
  <si>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</si>
  <si>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</si>
  <si>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</si>
  <si>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</si>
  <si>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</si>
  <si>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</si>
  <si>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</si>
  <si>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</si>
  <si>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</si>
  <si>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</si>
  <si>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</si>
  <si>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</si>
  <si>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</si>
  <si>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</si>
  <si>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</si>
  <si>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</si>
  <si>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</si>
  <si>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</si>
  <si>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</si>
  <si>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</si>
  <si>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</si>
  <si>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</si>
  <si>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</si>
  <si>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</si>
  <si>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</si>
  <si>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</si>
  <si>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</si>
  <si>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</si>
  <si>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</si>
  <si>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</si>
  <si>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</si>
  <si>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</si>
  <si>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</si>
  <si>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</si>
  <si>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</si>
  <si>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</si>
  <si>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thiếu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</si>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</sst>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8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" fillId="0" borderId="0" xfId="0" applyNumberFormat="1" applyFont="1" applyFill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64" fontId="92" fillId="0" borderId="0" xfId="29" applyNumberFormat="1" applyFont="1" applyFill="1"/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0" fontId="98" fillId="0" borderId="0" xfId="0" applyFont="1" applyFill="1" applyAlignment="1"/>
    <xf numFmtId="14" fontId="91" fillId="0" borderId="21" xfId="90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3/NKSC%20-%201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</sheetNames>
    <sheetDataSet>
      <sheetData sheetId="0">
        <row r="22">
          <cell r="E22">
            <v>1693769201</v>
          </cell>
        </row>
      </sheetData>
      <sheetData sheetId="1">
        <row r="7">
          <cell r="V7" t="str">
            <v>642</v>
          </cell>
        </row>
        <row r="22">
          <cell r="D22" t="str">
            <v>CTGS</v>
          </cell>
          <cell r="L22" t="str">
            <v>154</v>
          </cell>
          <cell r="M22" t="str">
            <v>2141</v>
          </cell>
        </row>
        <row r="23">
          <cell r="D23" t="str">
            <v>CTGS</v>
          </cell>
          <cell r="L23" t="str">
            <v>154</v>
          </cell>
          <cell r="M23" t="str">
            <v>2141</v>
          </cell>
        </row>
        <row r="24">
          <cell r="D24" t="str">
            <v>CTGS</v>
          </cell>
          <cell r="L24" t="str">
            <v>154</v>
          </cell>
          <cell r="M24" t="str">
            <v>2141</v>
          </cell>
        </row>
        <row r="25">
          <cell r="D25" t="str">
            <v>CTGS</v>
          </cell>
          <cell r="L25" t="str">
            <v>154</v>
          </cell>
          <cell r="M25" t="str">
            <v>2141</v>
          </cell>
        </row>
        <row r="26">
          <cell r="D26" t="str">
            <v>CTGS</v>
          </cell>
          <cell r="L26" t="str">
            <v>642</v>
          </cell>
          <cell r="M26" t="str">
            <v>3341</v>
          </cell>
        </row>
        <row r="27">
          <cell r="D27" t="str">
            <v>CTGS</v>
          </cell>
          <cell r="L27" t="str">
            <v>154</v>
          </cell>
          <cell r="M27" t="str">
            <v>3341</v>
          </cell>
        </row>
        <row r="28">
          <cell r="D28" t="str">
            <v>CTGS</v>
          </cell>
          <cell r="L28" t="str">
            <v>3341</v>
          </cell>
          <cell r="M28" t="str">
            <v>1111</v>
          </cell>
        </row>
        <row r="29">
          <cell r="D29" t="str">
            <v>CTGS</v>
          </cell>
          <cell r="L29" t="str">
            <v>642</v>
          </cell>
          <cell r="M29" t="str">
            <v>3341</v>
          </cell>
        </row>
        <row r="30">
          <cell r="D30" t="str">
            <v>CTGS</v>
          </cell>
          <cell r="L30" t="str">
            <v>154</v>
          </cell>
          <cell r="M30" t="str">
            <v>3341</v>
          </cell>
        </row>
        <row r="31">
          <cell r="D31" t="str">
            <v>CTGS</v>
          </cell>
          <cell r="L31" t="str">
            <v>3341</v>
          </cell>
          <cell r="M31" t="str">
            <v>1111</v>
          </cell>
        </row>
        <row r="32">
          <cell r="D32" t="str">
            <v>CTGS</v>
          </cell>
          <cell r="L32" t="str">
            <v>642</v>
          </cell>
          <cell r="M32" t="str">
            <v>3341</v>
          </cell>
        </row>
        <row r="33">
          <cell r="D33" t="str">
            <v>CTGS</v>
          </cell>
          <cell r="L33" t="str">
            <v>154</v>
          </cell>
          <cell r="M33" t="str">
            <v>3341</v>
          </cell>
        </row>
        <row r="34">
          <cell r="D34" t="str">
            <v>CTGS</v>
          </cell>
          <cell r="L34" t="str">
            <v>3341</v>
          </cell>
          <cell r="M34" t="str">
            <v>1111</v>
          </cell>
        </row>
        <row r="35">
          <cell r="D35" t="str">
            <v>CTGS</v>
          </cell>
          <cell r="L35" t="str">
            <v>642</v>
          </cell>
          <cell r="M35" t="str">
            <v>3341</v>
          </cell>
        </row>
        <row r="36">
          <cell r="D36" t="str">
            <v>CTGS</v>
          </cell>
          <cell r="L36" t="str">
            <v>154</v>
          </cell>
          <cell r="M36" t="str">
            <v>3341</v>
          </cell>
        </row>
        <row r="37">
          <cell r="D37" t="str">
            <v>CTGS</v>
          </cell>
          <cell r="L37" t="str">
            <v>3341</v>
          </cell>
          <cell r="M37" t="str">
            <v>1111</v>
          </cell>
        </row>
        <row r="38">
          <cell r="D38" t="str">
            <v>CTGS</v>
          </cell>
          <cell r="L38" t="str">
            <v>642</v>
          </cell>
          <cell r="M38" t="str">
            <v>3341</v>
          </cell>
        </row>
        <row r="39">
          <cell r="D39" t="str">
            <v>CTGS</v>
          </cell>
          <cell r="L39" t="str">
            <v>154</v>
          </cell>
          <cell r="M39" t="str">
            <v>3341</v>
          </cell>
        </row>
        <row r="40">
          <cell r="D40" t="str">
            <v>CTGS</v>
          </cell>
          <cell r="L40" t="str">
            <v>3341</v>
          </cell>
          <cell r="M40" t="str">
            <v>1111</v>
          </cell>
        </row>
        <row r="41">
          <cell r="D41" t="str">
            <v>CTGS</v>
          </cell>
          <cell r="L41" t="str">
            <v>642</v>
          </cell>
          <cell r="M41" t="str">
            <v>3341</v>
          </cell>
        </row>
        <row r="42">
          <cell r="D42" t="str">
            <v>CTGS</v>
          </cell>
          <cell r="L42" t="str">
            <v>154</v>
          </cell>
          <cell r="M42" t="str">
            <v>3341</v>
          </cell>
        </row>
        <row r="43">
          <cell r="D43" t="str">
            <v>CTGS</v>
          </cell>
          <cell r="L43" t="str">
            <v>3341</v>
          </cell>
          <cell r="M43" t="str">
            <v>1111</v>
          </cell>
        </row>
        <row r="44">
          <cell r="D44" t="str">
            <v>CTGS</v>
          </cell>
          <cell r="L44" t="str">
            <v>642</v>
          </cell>
          <cell r="M44" t="str">
            <v>3341</v>
          </cell>
        </row>
        <row r="45">
          <cell r="D45" t="str">
            <v>CTGS</v>
          </cell>
          <cell r="L45" t="str">
            <v>154</v>
          </cell>
          <cell r="M45" t="str">
            <v>3341</v>
          </cell>
        </row>
        <row r="46">
          <cell r="D46" t="str">
            <v>CTGS</v>
          </cell>
          <cell r="L46" t="str">
            <v>3341</v>
          </cell>
          <cell r="M46" t="str">
            <v>1111</v>
          </cell>
        </row>
        <row r="47">
          <cell r="D47" t="str">
            <v>CTGS</v>
          </cell>
          <cell r="L47" t="str">
            <v>642</v>
          </cell>
          <cell r="M47" t="str">
            <v>3341</v>
          </cell>
        </row>
        <row r="48">
          <cell r="D48" t="str">
            <v>CTGS</v>
          </cell>
          <cell r="L48" t="str">
            <v>154</v>
          </cell>
          <cell r="M48" t="str">
            <v>3341</v>
          </cell>
        </row>
        <row r="49">
          <cell r="D49" t="str">
            <v>CTGS</v>
          </cell>
          <cell r="L49" t="str">
            <v>3341</v>
          </cell>
          <cell r="M49" t="str">
            <v>1111</v>
          </cell>
        </row>
        <row r="50">
          <cell r="D50" t="str">
            <v>CTGS</v>
          </cell>
          <cell r="L50" t="str">
            <v>642</v>
          </cell>
          <cell r="M50" t="str">
            <v>3341</v>
          </cell>
        </row>
        <row r="51">
          <cell r="D51" t="str">
            <v>CTGS</v>
          </cell>
          <cell r="L51" t="str">
            <v>154</v>
          </cell>
          <cell r="M51" t="str">
            <v>3341</v>
          </cell>
        </row>
        <row r="52">
          <cell r="D52" t="str">
            <v>CTGS</v>
          </cell>
          <cell r="L52" t="str">
            <v>3341</v>
          </cell>
          <cell r="M52" t="str">
            <v>1111</v>
          </cell>
        </row>
        <row r="53">
          <cell r="D53" t="str">
            <v>CTGS</v>
          </cell>
          <cell r="L53" t="str">
            <v>642</v>
          </cell>
          <cell r="M53" t="str">
            <v>3341</v>
          </cell>
        </row>
        <row r="54">
          <cell r="D54" t="str">
            <v>CTGS</v>
          </cell>
          <cell r="L54" t="str">
            <v>154</v>
          </cell>
          <cell r="M54" t="str">
            <v>3341</v>
          </cell>
        </row>
        <row r="55">
          <cell r="D55" t="str">
            <v>CTGS</v>
          </cell>
          <cell r="L55" t="str">
            <v>3341</v>
          </cell>
          <cell r="M55" t="str">
            <v>1111</v>
          </cell>
        </row>
        <row r="56">
          <cell r="D56" t="str">
            <v>CTGS</v>
          </cell>
          <cell r="L56" t="str">
            <v>642</v>
          </cell>
          <cell r="M56" t="str">
            <v>3341</v>
          </cell>
        </row>
        <row r="57">
          <cell r="D57" t="str">
            <v>CTGS</v>
          </cell>
          <cell r="L57" t="str">
            <v>154</v>
          </cell>
          <cell r="M57" t="str">
            <v>3341</v>
          </cell>
        </row>
        <row r="58">
          <cell r="D58" t="str">
            <v>CTGS</v>
          </cell>
          <cell r="L58" t="str">
            <v>3341</v>
          </cell>
          <cell r="M58" t="str">
            <v>1111</v>
          </cell>
        </row>
        <row r="59">
          <cell r="D59" t="str">
            <v>CTGS</v>
          </cell>
          <cell r="L59" t="str">
            <v>642</v>
          </cell>
          <cell r="M59" t="str">
            <v>3341</v>
          </cell>
        </row>
        <row r="60">
          <cell r="D60" t="str">
            <v>CTGS</v>
          </cell>
          <cell r="L60" t="str">
            <v>154</v>
          </cell>
          <cell r="M60" t="str">
            <v>3341</v>
          </cell>
        </row>
        <row r="61">
          <cell r="D61" t="str">
            <v>CTGS</v>
          </cell>
          <cell r="L61" t="str">
            <v>3341</v>
          </cell>
          <cell r="M61" t="str">
            <v>1111</v>
          </cell>
        </row>
      </sheetData>
      <sheetData sheetId="2">
        <row r="8">
          <cell r="M8">
            <v>7</v>
          </cell>
        </row>
      </sheetData>
      <sheetData sheetId="3" refreshError="1"/>
      <sheetData sheetId="4">
        <row r="11">
          <cell r="N11">
            <v>7</v>
          </cell>
        </row>
      </sheetData>
      <sheetData sheetId="5" refreshError="1"/>
      <sheetData sheetId="6">
        <row r="6">
          <cell r="I6" t="str">
            <v>1121</v>
          </cell>
        </row>
      </sheetData>
      <sheetData sheetId="7" refreshError="1"/>
      <sheetData sheetId="8">
        <row r="7">
          <cell r="E7" t="str">
            <v>Cty TNHH CN-TM Phước Bình</v>
          </cell>
        </row>
      </sheetData>
      <sheetData sheetId="9" refreshError="1"/>
      <sheetData sheetId="10">
        <row r="7">
          <cell r="E7" t="str">
            <v>Cty TNHH SX-TM Bao Bì Phương Nam</v>
          </cell>
        </row>
      </sheetData>
      <sheetData sheetId="11" refreshError="1"/>
      <sheetData sheetId="12" refreshError="1"/>
      <sheetData sheetId="13">
        <row r="3">
          <cell r="P3">
            <v>10</v>
          </cell>
        </row>
      </sheetData>
      <sheetData sheetId="14">
        <row r="8">
          <cell r="J8" t="str">
            <v>Giấy tấm 3 lớp (115x190)</v>
          </cell>
        </row>
      </sheetData>
      <sheetData sheetId="15">
        <row r="7">
          <cell r="E7" t="str">
            <v>Kẽm đóng bao bì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>
        <row r="5">
          <cell r="O5">
            <v>4</v>
          </cell>
        </row>
      </sheetData>
      <sheetData sheetId="21">
        <row r="5">
          <cell r="L5">
            <v>4</v>
          </cell>
        </row>
      </sheetData>
      <sheetData sheetId="22">
        <row r="5">
          <cell r="N5">
            <v>4</v>
          </cell>
        </row>
      </sheetData>
      <sheetData sheetId="23">
        <row r="5">
          <cell r="N5">
            <v>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10" activePane="bottomLeft" state="frozen"/>
      <selection activeCell="A6" sqref="A6"/>
      <selection pane="bottomLeft" activeCell="D44" sqref="D44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3" width="13.5703125" style="162" customWidth="1"/>
    <col min="4" max="4" width="14.855468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424</v>
      </c>
      <c r="E6" s="636"/>
      <c r="F6" s="636"/>
      <c r="G6" s="636"/>
      <c r="H6" s="636"/>
    </row>
    <row r="7" spans="1:16" ht="6.75" customHeight="1"/>
    <row r="8" spans="1:16" ht="21.75" customHeight="1">
      <c r="A8" s="970" t="s">
        <v>420</v>
      </c>
      <c r="B8" s="970" t="s">
        <v>352</v>
      </c>
      <c r="C8" s="966" t="s">
        <v>37</v>
      </c>
      <c r="D8" s="967"/>
      <c r="E8" s="966" t="s">
        <v>38</v>
      </c>
      <c r="F8" s="967"/>
      <c r="G8" s="966" t="s">
        <v>353</v>
      </c>
      <c r="H8" s="967"/>
    </row>
    <row r="9" spans="1:16" ht="21.75" customHeight="1">
      <c r="A9" s="971"/>
      <c r="B9" s="971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619984774</v>
      </c>
      <c r="D10" s="641"/>
      <c r="E10" s="641">
        <f t="array" ref="E10">SUM(IF(A10=KHN,TH))</f>
        <v>3145800000</v>
      </c>
      <c r="F10" s="641">
        <f t="array" ref="F10">SUM(IF(A10=KHC,TH))</f>
        <v>3664987849</v>
      </c>
      <c r="G10" s="642">
        <f>MAX(C10+E10-D10-F10,0)</f>
        <v>100796925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619984774</v>
      </c>
      <c r="D11" s="645">
        <f t="shared" si="0"/>
        <v>0</v>
      </c>
      <c r="E11" s="645">
        <f t="shared" si="0"/>
        <v>3145800000</v>
      </c>
      <c r="F11" s="645">
        <f t="shared" si="0"/>
        <v>3664987849</v>
      </c>
      <c r="G11" s="645">
        <f t="shared" si="0"/>
        <v>100796925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1934995641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4493891700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3562743800</v>
      </c>
      <c r="G19" s="642">
        <f t="shared" si="3"/>
        <v>75764400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70150400</v>
      </c>
      <c r="G20" s="641">
        <f t="shared" si="3"/>
        <v>53200000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3632894200</v>
      </c>
      <c r="G21" s="645">
        <f t="shared" si="3"/>
        <v>128964400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4215204200</v>
      </c>
      <c r="F22" s="646">
        <f t="array" ref="F22">SUM(IF(A22=KHC,TH))</f>
        <v>4145604200</v>
      </c>
      <c r="G22" s="645">
        <f t="shared" si="3"/>
        <v>69600000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4145604200</v>
      </c>
      <c r="F23" s="646">
        <f t="array" ref="F23">SUM(IF(A23=KHC,TH))</f>
        <v>4145604200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1875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1252610148</v>
      </c>
      <c r="E28" s="646">
        <f t="array" ref="E28">SUM(IF(A28=KHN,TH))</f>
        <v>2403454760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1937962028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1" customFormat="1" ht="13.5">
      <c r="A39" s="917" t="s">
        <v>1928</v>
      </c>
      <c r="B39" s="918" t="s">
        <v>1939</v>
      </c>
      <c r="C39" s="919"/>
      <c r="D39" s="919">
        <v>1000000000</v>
      </c>
      <c r="E39" s="920">
        <f t="array" ref="E39">SUM(IF(A39=KHN,TH))</f>
        <v>1183270000</v>
      </c>
      <c r="F39" s="920">
        <f t="array" ref="F39">SUM(IF(A39=KHC,TH))</f>
        <v>1997693000</v>
      </c>
      <c r="G39" s="919">
        <f>MAX(C39+E39-D39-F39,0)</f>
        <v>0</v>
      </c>
      <c r="H39" s="919">
        <f>MAX(D39+F39-E39-C39,0)</f>
        <v>1814423000</v>
      </c>
    </row>
    <row r="40" spans="1:12" s="921" customFormat="1" ht="13.5">
      <c r="A40" s="917" t="s">
        <v>1940</v>
      </c>
      <c r="B40" s="918" t="s">
        <v>1941</v>
      </c>
      <c r="C40" s="920"/>
      <c r="D40" s="920">
        <v>396580000</v>
      </c>
      <c r="E40" s="920">
        <f t="array" ref="E40">SUM(IF(A40=KHN,TH))</f>
        <v>496140000</v>
      </c>
      <c r="F40" s="920">
        <f t="array" ref="F40">SUM(IF(A40=KHC,TH))</f>
        <v>99560000</v>
      </c>
      <c r="G40" s="920">
        <f>MAX(C40+E40-D40-F40,0)</f>
        <v>0</v>
      </c>
      <c r="H40" s="920">
        <f>MAX(D40+F40-E40-C40,0)</f>
        <v>0</v>
      </c>
    </row>
    <row r="41" spans="1:12" s="921" customFormat="1" ht="13.5">
      <c r="A41" s="922" t="s">
        <v>1921</v>
      </c>
      <c r="B41" s="923" t="s">
        <v>1942</v>
      </c>
      <c r="C41" s="924">
        <f t="shared" ref="C41:H41" si="14">SUM(C39:C40)</f>
        <v>0</v>
      </c>
      <c r="D41" s="924">
        <f t="shared" si="14"/>
        <v>1396580000</v>
      </c>
      <c r="E41" s="924">
        <f t="shared" si="14"/>
        <v>1679410000</v>
      </c>
      <c r="F41" s="924">
        <f t="shared" si="14"/>
        <v>2097253000</v>
      </c>
      <c r="G41" s="924">
        <f t="shared" si="14"/>
        <v>0</v>
      </c>
      <c r="H41" s="924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62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68017312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68017312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SUM(IF(A45=TH!$L$10:$L$5060,TH!$K$10:$K$5060))</f>
        <v>13215626</v>
      </c>
      <c r="F45" s="641">
        <f t="array" ref="F45">SUM(IF(A45=TH!$M$10:$M$5060,TH!$K$10:$K$5060))</f>
        <v>0</v>
      </c>
      <c r="G45" s="641">
        <f>MAX(C45+E45-D45-F45,0)</f>
        <v>13215626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68017312</v>
      </c>
      <c r="E46" s="645">
        <f t="shared" si="15"/>
        <v>13215626</v>
      </c>
      <c r="F46" s="645">
        <f t="shared" si="15"/>
        <v>0</v>
      </c>
      <c r="G46" s="645">
        <f t="shared" si="15"/>
        <v>13215626</v>
      </c>
      <c r="H46" s="645">
        <f t="shared" si="15"/>
        <v>68017312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54801686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4145604200</v>
      </c>
      <c r="F50" s="646">
        <f t="array" ref="F50">SUM(IF(A50=KHC,TH))</f>
        <v>4145604200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4536673368</v>
      </c>
      <c r="F57" s="654">
        <f t="array" ref="F57">SUM(IF(A57=TH!$M$10:$M$5060,TH!$K$10:$K$5060))</f>
        <v>4488673368</v>
      </c>
      <c r="G57" s="645"/>
      <c r="H57" s="645"/>
      <c r="I57" s="162">
        <f t="shared" si="16"/>
        <v>48000000</v>
      </c>
    </row>
    <row r="58" spans="1:9" s="162" customFormat="1" ht="17.25" customHeight="1">
      <c r="A58" s="968" t="s">
        <v>39</v>
      </c>
      <c r="B58" s="969"/>
      <c r="C58" s="655">
        <f>C11+C13+C14+C16+C18+C21+C22+C23+C25+C27+C28+C34+C36+C38+C41+C43+C46+C48+C49+C50+C51+C52+C53+C54+C55+C56+C57</f>
        <v>4929484398</v>
      </c>
      <c r="D58" s="655">
        <f t="shared" ref="D58:H58" si="17">D11+D13+D14+D16+D18+D21+D22+D23+D25+D27+D28+D34+D36+D38+D41+D43+D46+D48+D49+D50+D51+D52+D53+D54+D55+D56+D57</f>
        <v>4929484398</v>
      </c>
      <c r="E58" s="655">
        <f t="shared" si="17"/>
        <v>43516583848</v>
      </c>
      <c r="F58" s="655">
        <f t="shared" si="17"/>
        <v>43516583848</v>
      </c>
      <c r="G58" s="655">
        <f t="shared" si="17"/>
        <v>6190307248</v>
      </c>
      <c r="H58" s="655">
        <f t="shared" si="17"/>
        <v>6238307248</v>
      </c>
    </row>
    <row r="59" spans="1:9">
      <c r="E59" s="656"/>
      <c r="F59" s="657"/>
    </row>
    <row r="60" spans="1:9">
      <c r="E60" s="657"/>
      <c r="H60" s="657">
        <f>G58-H58</f>
        <v>-48000000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G5066"/>
  <sheetViews>
    <sheetView topLeftCell="B7" workbookViewId="0">
      <pane ySplit="3" topLeftCell="A24" activePane="bottomLeft" state="frozen"/>
      <selection activeCell="A7" sqref="A7"/>
      <selection pane="bottomLeft" activeCell="K36" sqref="K36:K4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29" width="3.5703125" style="198" customWidth="1"/>
    <col min="30" max="30" width="3.85546875" style="198" customWidth="1"/>
    <col min="31" max="31" width="14" style="198" bestFit="1" customWidth="1"/>
    <col min="32" max="32" width="11.85546875" style="198" bestFit="1" customWidth="1"/>
    <col min="33" max="16384" width="9.140625" style="198"/>
  </cols>
  <sheetData>
    <row r="1" spans="1:28" ht="15">
      <c r="A1" s="1" t="s">
        <v>415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416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73" t="s">
        <v>93</v>
      </c>
      <c r="D4" s="973"/>
      <c r="E4" s="973"/>
      <c r="F4" s="973"/>
      <c r="G4" s="973"/>
      <c r="H4" s="973"/>
      <c r="I4" s="973"/>
      <c r="J4" s="973"/>
      <c r="K4" s="973"/>
      <c r="L4" s="973"/>
      <c r="M4" s="973"/>
    </row>
    <row r="5" spans="1:28" ht="14.25">
      <c r="B5" s="42"/>
      <c r="C5" s="974"/>
      <c r="D5" s="974"/>
      <c r="E5" s="974"/>
      <c r="F5" s="974"/>
      <c r="G5" s="974"/>
      <c r="H5" s="974"/>
      <c r="I5" s="974"/>
      <c r="J5" s="974"/>
      <c r="K5" s="974"/>
      <c r="L5" s="974"/>
      <c r="M5" s="974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89" t="s">
        <v>117</v>
      </c>
      <c r="B7" s="991" t="s">
        <v>101</v>
      </c>
      <c r="C7" s="975" t="s">
        <v>20</v>
      </c>
      <c r="D7" s="976" t="s">
        <v>1</v>
      </c>
      <c r="E7" s="977"/>
      <c r="F7" s="975" t="s">
        <v>0</v>
      </c>
      <c r="G7" s="979" t="s">
        <v>116</v>
      </c>
      <c r="H7" s="993" t="s">
        <v>44</v>
      </c>
      <c r="I7" s="998" t="s">
        <v>258</v>
      </c>
      <c r="J7" s="999"/>
      <c r="K7" s="975" t="s">
        <v>157</v>
      </c>
      <c r="L7" s="978" t="s">
        <v>94</v>
      </c>
      <c r="M7" s="978"/>
      <c r="N7" s="996" t="s">
        <v>405</v>
      </c>
      <c r="O7" s="987" t="s">
        <v>1921</v>
      </c>
      <c r="P7" s="981" t="s">
        <v>47</v>
      </c>
      <c r="Q7" s="982"/>
      <c r="R7" s="983"/>
      <c r="S7" s="981" t="s">
        <v>51</v>
      </c>
      <c r="T7" s="982"/>
      <c r="U7" s="983"/>
      <c r="V7" s="996" t="s">
        <v>404</v>
      </c>
      <c r="W7" s="994" t="str">
        <f>CTTK!$E$7</f>
        <v>642</v>
      </c>
      <c r="X7" s="972" t="s">
        <v>163</v>
      </c>
      <c r="Y7" s="972"/>
      <c r="Z7" s="972"/>
      <c r="AA7" s="972" t="s">
        <v>351</v>
      </c>
      <c r="AB7" s="814"/>
    </row>
    <row r="8" spans="1:28" ht="24.75" customHeight="1">
      <c r="A8" s="990"/>
      <c r="B8" s="992"/>
      <c r="C8" s="975"/>
      <c r="D8" s="202" t="s">
        <v>15</v>
      </c>
      <c r="E8" s="201" t="s">
        <v>32</v>
      </c>
      <c r="F8" s="975"/>
      <c r="G8" s="980"/>
      <c r="H8" s="993"/>
      <c r="I8" s="262" t="s">
        <v>203</v>
      </c>
      <c r="J8" s="262" t="s">
        <v>204</v>
      </c>
      <c r="K8" s="975"/>
      <c r="L8" s="203" t="s">
        <v>22</v>
      </c>
      <c r="M8" s="203" t="s">
        <v>23</v>
      </c>
      <c r="N8" s="997"/>
      <c r="O8" s="988"/>
      <c r="P8" s="984"/>
      <c r="Q8" s="985"/>
      <c r="R8" s="986"/>
      <c r="S8" s="984"/>
      <c r="T8" s="985"/>
      <c r="U8" s="986"/>
      <c r="V8" s="997"/>
      <c r="W8" s="995"/>
      <c r="X8" s="972"/>
      <c r="Y8" s="972"/>
      <c r="Z8" s="972"/>
      <c r="AA8" s="972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4145604200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418</v>
      </c>
      <c r="G21" s="49"/>
      <c r="H21" s="50"/>
      <c r="I21" s="254"/>
      <c r="J21" s="254"/>
      <c r="K21" s="51">
        <v>13215626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4" customFormat="1" ht="15.75" customHeight="1">
      <c r="A22" s="204" t="str">
        <f>IF(B22&lt;&gt;"",IF(AND(B22&gt;=_TM1,B22&lt;=_TM2,OR([2]TH!L22="1111",[2]TH!M22="1111")),[2]TH!D22,""),"")</f>
        <v/>
      </c>
      <c r="B22" s="36">
        <f t="shared" si="0"/>
        <v>1</v>
      </c>
      <c r="C22" s="937">
        <f t="shared" si="1"/>
        <v>42006</v>
      </c>
      <c r="D22" s="937" t="s">
        <v>334</v>
      </c>
      <c r="E22" s="937">
        <v>42006</v>
      </c>
      <c r="F22" s="938" t="s">
        <v>1967</v>
      </c>
      <c r="G22" s="939"/>
      <c r="H22" s="940"/>
      <c r="I22" s="941"/>
      <c r="J22" s="941"/>
      <c r="K22" s="942">
        <v>30750000</v>
      </c>
      <c r="L22" s="943" t="s">
        <v>165</v>
      </c>
      <c r="M22" s="943" t="s">
        <v>260</v>
      </c>
      <c r="N22" s="52" t="str">
        <f>IF(AND('331-CT'!$E$7=TH!H22,OR(L22="331",M22="331")),"331",IF(AND(OR(L22="131",M22="131"),H22='131-CT'!$E$7),"131",""))</f>
        <v/>
      </c>
      <c r="O22" s="91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4" customFormat="1" ht="15.75" customHeight="1">
      <c r="A23" s="204" t="str">
        <f>IF(B23&lt;&gt;"",IF(AND(B23&gt;=_TM1,B23&lt;=_TM2,OR([2]TH!L23="1111",[2]TH!M23="1111")),[2]TH!D23,""),"")</f>
        <v/>
      </c>
      <c r="B23" s="36">
        <f t="shared" si="0"/>
        <v>4</v>
      </c>
      <c r="C23" s="937">
        <f t="shared" si="1"/>
        <v>42095</v>
      </c>
      <c r="D23" s="937" t="s">
        <v>334</v>
      </c>
      <c r="E23" s="937">
        <v>42095</v>
      </c>
      <c r="F23" s="938" t="s">
        <v>1967</v>
      </c>
      <c r="G23" s="945"/>
      <c r="H23" s="940"/>
      <c r="I23" s="941"/>
      <c r="J23" s="941"/>
      <c r="K23" s="942">
        <v>30750000</v>
      </c>
      <c r="L23" s="943" t="s">
        <v>165</v>
      </c>
      <c r="M23" s="943" t="s">
        <v>260</v>
      </c>
      <c r="N23" s="52" t="str">
        <f>IF(AND('331-CT'!$E$7=TH!H23,OR(L23="331",M23="331")),"331",IF(AND(OR(L23="131",M23="131"),H23='131-CT'!$E$7),"131",""))</f>
        <v/>
      </c>
      <c r="O23" s="91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4" customFormat="1" ht="15.75" customHeight="1">
      <c r="A24" s="204" t="str">
        <f>IF(B24&lt;&gt;"",IF(AND(B24&gt;=_TM1,B24&lt;=_TM2,OR([2]TH!L24="1111",[2]TH!M24="1111")),[2]TH!D24,""),"")</f>
        <v/>
      </c>
      <c r="B24" s="36">
        <f t="shared" si="0"/>
        <v>7</v>
      </c>
      <c r="C24" s="937">
        <f t="shared" si="1"/>
        <v>42186</v>
      </c>
      <c r="D24" s="937" t="s">
        <v>334</v>
      </c>
      <c r="E24" s="937">
        <v>42186</v>
      </c>
      <c r="F24" s="938" t="s">
        <v>1967</v>
      </c>
      <c r="G24" s="945"/>
      <c r="H24" s="940"/>
      <c r="I24" s="941"/>
      <c r="J24" s="941"/>
      <c r="K24" s="942">
        <v>30750000</v>
      </c>
      <c r="L24" s="943" t="s">
        <v>165</v>
      </c>
      <c r="M24" s="943" t="s">
        <v>260</v>
      </c>
      <c r="N24" s="52" t="str">
        <f>IF(AND('331-CT'!$E$7=TH!H24,OR(L24="331",M24="331")),"331",IF(AND(OR(L24="131",M24="131"),H24='131-CT'!$E$7),"131",""))</f>
        <v/>
      </c>
      <c r="O24" s="91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4" customFormat="1" ht="15.75" customHeight="1">
      <c r="A25" s="204" t="str">
        <f>IF(B25&lt;&gt;"",IF(AND(B25&gt;=_TM1,B25&lt;=_TM2,OR([2]TH!L25="1111",[2]TH!M25="1111")),[2]TH!D25,""),"")</f>
        <v/>
      </c>
      <c r="B25" s="36">
        <f t="shared" si="0"/>
        <v>10</v>
      </c>
      <c r="C25" s="937">
        <f t="shared" si="1"/>
        <v>42278</v>
      </c>
      <c r="D25" s="937" t="s">
        <v>334</v>
      </c>
      <c r="E25" s="937">
        <v>42278</v>
      </c>
      <c r="F25" s="938" t="s">
        <v>1967</v>
      </c>
      <c r="G25" s="945"/>
      <c r="H25" s="940"/>
      <c r="I25" s="941"/>
      <c r="J25" s="941"/>
      <c r="K25" s="942">
        <v>30750000</v>
      </c>
      <c r="L25" s="943" t="s">
        <v>165</v>
      </c>
      <c r="M25" s="943" t="s">
        <v>260</v>
      </c>
      <c r="N25" s="52" t="str">
        <f>IF(AND('331-CT'!$E$7=TH!H25,OR(L25="331",M25="331")),"331",IF(AND(OR(L25="131",M25="131"),H25='131-CT'!$E$7),"131",""))</f>
        <v/>
      </c>
      <c r="O25" s="91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4" customFormat="1" ht="15.75" hidden="1" customHeight="1">
      <c r="A26" s="204" t="str">
        <f>IF(B26&lt;&gt;"",IF(AND(B26&gt;=_TM1,B26&lt;=_TM2,OR([2]TH!L26="1111",[2]TH!M26="1111")),[2]TH!D26,""),"")</f>
        <v/>
      </c>
      <c r="B26" s="946">
        <f t="shared" si="0"/>
        <v>1</v>
      </c>
      <c r="C26" s="937">
        <f t="shared" si="1"/>
        <v>42035</v>
      </c>
      <c r="D26" s="937" t="s">
        <v>334</v>
      </c>
      <c r="E26" s="937">
        <v>42035</v>
      </c>
      <c r="F26" s="938" t="s">
        <v>1968</v>
      </c>
      <c r="G26" s="939"/>
      <c r="H26" s="940"/>
      <c r="I26" s="941"/>
      <c r="J26" s="941"/>
      <c r="K26" s="942">
        <v>16670000</v>
      </c>
      <c r="L26" s="943" t="s">
        <v>83</v>
      </c>
      <c r="M26" s="943" t="s">
        <v>262</v>
      </c>
      <c r="N26" s="52" t="str">
        <f>IF(AND('331-CT'!$E$7=TH!H26,OR(L26="331",M26="331")),"331",IF(AND(OR(L26="131",M26="131"),H26='131-CT'!$E$7),"131",""))</f>
        <v/>
      </c>
      <c r="O26" s="91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4" customFormat="1" ht="15.75" customHeight="1">
      <c r="A27" s="204" t="str">
        <f>IF(B27&lt;&gt;"",IF(AND(B27&gt;=_TM1,B27&lt;=_TM2,OR([2]TH!L27="1111",[2]TH!M27="1111")),[2]TH!D27,""),"")</f>
        <v/>
      </c>
      <c r="B27" s="946">
        <f t="shared" si="0"/>
        <v>1</v>
      </c>
      <c r="C27" s="937">
        <f t="shared" si="1"/>
        <v>42035</v>
      </c>
      <c r="D27" s="937" t="s">
        <v>334</v>
      </c>
      <c r="E27" s="937">
        <v>42035</v>
      </c>
      <c r="F27" s="938" t="s">
        <v>1969</v>
      </c>
      <c r="G27" s="939"/>
      <c r="H27" s="940"/>
      <c r="I27" s="941"/>
      <c r="J27" s="941"/>
      <c r="K27" s="942">
        <v>34530000</v>
      </c>
      <c r="L27" s="943" t="s">
        <v>165</v>
      </c>
      <c r="M27" s="943" t="s">
        <v>262</v>
      </c>
      <c r="N27" s="52" t="str">
        <f>IF(AND('331-CT'!$E$7=TH!H27,OR(L27="331",M27="331")),"331",IF(AND(OR(L27="131",M27="131"),H27='131-CT'!$E$7),"131",""))</f>
        <v/>
      </c>
      <c r="O27" s="91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4" customFormat="1" ht="15.75" hidden="1" customHeight="1">
      <c r="A28" s="204" t="str">
        <f>IF(B28&lt;&gt;"",IF(AND(B28&gt;=_TM1,B28&lt;=_TM2,OR([2]TH!L28="1111",[2]TH!M28="1111")),[2]TH!D28,""),"")</f>
        <v/>
      </c>
      <c r="B28" s="946">
        <f t="shared" si="0"/>
        <v>1</v>
      </c>
      <c r="C28" s="937">
        <f t="shared" si="1"/>
        <v>42035</v>
      </c>
      <c r="D28" s="937" t="s">
        <v>334</v>
      </c>
      <c r="E28" s="937">
        <v>42035</v>
      </c>
      <c r="F28" s="938" t="str">
        <f>"Thanh toán tiền lương tháng "&amp;MONTH(E28)&amp;"/"&amp;YEAR(E28)</f>
        <v>Thanh toán tiền lương tháng 1/2015</v>
      </c>
      <c r="G28" s="939"/>
      <c r="H28" s="940"/>
      <c r="I28" s="941"/>
      <c r="J28" s="941"/>
      <c r="K28" s="942">
        <f>K26+K27</f>
        <v>51200000</v>
      </c>
      <c r="L28" s="943" t="s">
        <v>262</v>
      </c>
      <c r="M28" s="943" t="s">
        <v>47</v>
      </c>
      <c r="N28" s="52" t="str">
        <f>IF(AND('331-CT'!$E$7=TH!H28,OR(L28="331",M28="331")),"331",IF(AND(OR(L28="131",M28="131"),H28='131-CT'!$E$7),"131",""))</f>
        <v/>
      </c>
      <c r="O28" s="91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hidden="1" customHeight="1">
      <c r="A29" s="204" t="str">
        <f>IF(B29&lt;&gt;"",IF(AND(B29&gt;=_TM1,B29&lt;=_TM2,OR([2]TH!L29="1111",[2]TH!M29="1111")),[2]TH!D29,""),"")</f>
        <v/>
      </c>
      <c r="B29" s="36">
        <f t="shared" si="0"/>
        <v>2</v>
      </c>
      <c r="C29" s="937">
        <f t="shared" si="1"/>
        <v>42063</v>
      </c>
      <c r="D29" s="937" t="s">
        <v>334</v>
      </c>
      <c r="E29" s="937">
        <v>42063</v>
      </c>
      <c r="F29" s="938" t="s">
        <v>1968</v>
      </c>
      <c r="G29" s="939"/>
      <c r="H29" s="940"/>
      <c r="I29" s="941"/>
      <c r="J29" s="941"/>
      <c r="K29" s="942">
        <v>16355000</v>
      </c>
      <c r="L29" s="943" t="s">
        <v>83</v>
      </c>
      <c r="M29" s="943" t="s">
        <v>262</v>
      </c>
      <c r="N29" s="52" t="str">
        <f>IF(AND('331-CT'!$E$7=TH!H29,OR(L29="331",M29="331")),"331",IF(AND(OR(L29="131",M29="131"),H29='131-CT'!$E$7),"131",""))</f>
        <v/>
      </c>
      <c r="O29" s="91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customHeight="1">
      <c r="A30" s="204" t="str">
        <f>IF(B30&lt;&gt;"",IF(AND(B30&gt;=_TM1,B30&lt;=_TM2,OR([2]TH!L30="1111",[2]TH!M30="1111")),[2]TH!D30,""),"")</f>
        <v/>
      </c>
      <c r="B30" s="36">
        <f t="shared" si="0"/>
        <v>2</v>
      </c>
      <c r="C30" s="937">
        <f t="shared" si="1"/>
        <v>42063</v>
      </c>
      <c r="D30" s="937" t="s">
        <v>334</v>
      </c>
      <c r="E30" s="937">
        <v>42063</v>
      </c>
      <c r="F30" s="938" t="s">
        <v>1969</v>
      </c>
      <c r="G30" s="939"/>
      <c r="H30" s="940"/>
      <c r="I30" s="941"/>
      <c r="J30" s="941"/>
      <c r="K30" s="942">
        <v>33795000</v>
      </c>
      <c r="L30" s="943" t="s">
        <v>165</v>
      </c>
      <c r="M30" s="943" t="s">
        <v>262</v>
      </c>
      <c r="N30" s="52" t="str">
        <f>IF(AND('331-CT'!$E$7=TH!H30,OR(L30="331",M30="331")),"331",IF(AND(OR(L30="131",M30="131"),H30='131-CT'!$E$7),"131",""))</f>
        <v/>
      </c>
      <c r="O30" s="91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IF(B31&lt;&gt;"",IF(AND(B31&gt;=_TM1,B31&lt;=_TM2,OR([2]TH!L31="1111",[2]TH!M31="1111")),[2]TH!D31,""),"")</f>
        <v/>
      </c>
      <c r="B31" s="36">
        <f t="shared" si="0"/>
        <v>2</v>
      </c>
      <c r="C31" s="937">
        <f t="shared" si="1"/>
        <v>42063</v>
      </c>
      <c r="D31" s="937" t="s">
        <v>334</v>
      </c>
      <c r="E31" s="937">
        <v>42063</v>
      </c>
      <c r="F31" s="938" t="str">
        <f t="shared" ref="F31" si="3">"Thanh toán tiền lương tháng "&amp;MONTH(E31)&amp;"/"&amp;YEAR(E31)</f>
        <v>Thanh toán tiền lương tháng 2/2015</v>
      </c>
      <c r="G31" s="939"/>
      <c r="H31" s="940"/>
      <c r="I31" s="941"/>
      <c r="J31" s="941"/>
      <c r="K31" s="942">
        <f t="shared" ref="K31" si="4">K29+K30</f>
        <v>50150000</v>
      </c>
      <c r="L31" s="943" t="s">
        <v>262</v>
      </c>
      <c r="M31" s="943" t="s">
        <v>47</v>
      </c>
      <c r="N31" s="52" t="str">
        <f>IF(AND('331-CT'!$E$7=TH!H31,OR(L31="331",M31="331")),"331",IF(AND(OR(L31="131",M31="131"),H31='131-CT'!$E$7),"131",""))</f>
        <v/>
      </c>
      <c r="O31" s="91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IF(B32&lt;&gt;"",IF(AND(B32&gt;=_TM1,B32&lt;=_TM2,OR([2]TH!L32="1111",[2]TH!M32="1111")),[2]TH!D32,""),"")</f>
        <v/>
      </c>
      <c r="B32" s="36">
        <f t="shared" si="0"/>
        <v>3</v>
      </c>
      <c r="C32" s="937">
        <f t="shared" si="1"/>
        <v>42094</v>
      </c>
      <c r="D32" s="937" t="s">
        <v>334</v>
      </c>
      <c r="E32" s="937">
        <v>42094</v>
      </c>
      <c r="F32" s="938" t="s">
        <v>1968</v>
      </c>
      <c r="G32" s="939"/>
      <c r="H32" s="940"/>
      <c r="I32" s="941"/>
      <c r="J32" s="941"/>
      <c r="K32" s="942">
        <v>16670000</v>
      </c>
      <c r="L32" s="943" t="s">
        <v>83</v>
      </c>
      <c r="M32" s="943" t="s">
        <v>262</v>
      </c>
      <c r="N32" s="52" t="str">
        <f>IF(AND('331-CT'!$E$7=TH!H32,OR(L32="331",M32="331")),"331",IF(AND(OR(L32="131",M32="131"),H32='131-CT'!$E$7),"131",""))</f>
        <v/>
      </c>
      <c r="O32" s="91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customHeight="1">
      <c r="A33" s="204" t="str">
        <f>IF(B33&lt;&gt;"",IF(AND(B33&gt;=_TM1,B33&lt;=_TM2,OR([2]TH!L33="1111",[2]TH!M33="1111")),[2]TH!D33,""),"")</f>
        <v/>
      </c>
      <c r="B33" s="36">
        <f t="shared" si="0"/>
        <v>3</v>
      </c>
      <c r="C33" s="937">
        <f t="shared" si="1"/>
        <v>42094</v>
      </c>
      <c r="D33" s="937" t="s">
        <v>334</v>
      </c>
      <c r="E33" s="937">
        <v>42094</v>
      </c>
      <c r="F33" s="938" t="s">
        <v>1969</v>
      </c>
      <c r="G33" s="939"/>
      <c r="H33" s="940"/>
      <c r="I33" s="941"/>
      <c r="J33" s="941"/>
      <c r="K33" s="942">
        <v>34530000</v>
      </c>
      <c r="L33" s="943" t="s">
        <v>165</v>
      </c>
      <c r="M33" s="943" t="s">
        <v>262</v>
      </c>
      <c r="N33" s="52" t="str">
        <f>IF(AND('331-CT'!$E$7=TH!H33,OR(L33="331",M33="331")),"331",IF(AND(OR(L33="131",M33="131"),H33='131-CT'!$E$7),"131",""))</f>
        <v/>
      </c>
      <c r="O33" s="91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IF(B34&lt;&gt;"",IF(AND(B34&gt;=_TM1,B34&lt;=_TM2,OR([2]TH!L34="1111",[2]TH!M34="1111")),[2]TH!D34,""),"")</f>
        <v/>
      </c>
      <c r="B34" s="36">
        <f t="shared" si="0"/>
        <v>3</v>
      </c>
      <c r="C34" s="937">
        <f t="shared" si="1"/>
        <v>42094</v>
      </c>
      <c r="D34" s="937" t="s">
        <v>334</v>
      </c>
      <c r="E34" s="937">
        <v>42094</v>
      </c>
      <c r="F34" s="938" t="str">
        <f t="shared" ref="F34" si="5">"Thanh toán tiền lương tháng "&amp;MONTH(E34)&amp;"/"&amp;YEAR(E34)</f>
        <v>Thanh toán tiền lương tháng 3/2015</v>
      </c>
      <c r="G34" s="939"/>
      <c r="H34" s="940"/>
      <c r="I34" s="941"/>
      <c r="J34" s="941"/>
      <c r="K34" s="942">
        <f t="shared" ref="K34" si="6">K32+K33</f>
        <v>51200000</v>
      </c>
      <c r="L34" s="943" t="s">
        <v>262</v>
      </c>
      <c r="M34" s="943" t="s">
        <v>47</v>
      </c>
      <c r="N34" s="52" t="str">
        <f>IF(AND('331-CT'!$E$7=TH!H34,OR(L34="331",M34="331")),"331",IF(AND(OR(L34="131",M34="131"),H34='131-CT'!$E$7),"131",""))</f>
        <v/>
      </c>
      <c r="O34" s="91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IF(B35&lt;&gt;"",IF(AND(B35&gt;=_TM1,B35&lt;=_TM2,OR([2]TH!L35="1111",[2]TH!M35="1111")),[2]TH!D35,""),"")</f>
        <v/>
      </c>
      <c r="B35" s="36">
        <f t="shared" si="0"/>
        <v>4</v>
      </c>
      <c r="C35" s="937">
        <f t="shared" si="1"/>
        <v>42124</v>
      </c>
      <c r="D35" s="937" t="s">
        <v>334</v>
      </c>
      <c r="E35" s="937">
        <v>42124</v>
      </c>
      <c r="F35" s="938" t="s">
        <v>1968</v>
      </c>
      <c r="G35" s="939"/>
      <c r="H35" s="940"/>
      <c r="I35" s="941"/>
      <c r="J35" s="941"/>
      <c r="K35" s="942">
        <v>16625000</v>
      </c>
      <c r="L35" s="943" t="s">
        <v>83</v>
      </c>
      <c r="M35" s="943" t="s">
        <v>262</v>
      </c>
      <c r="N35" s="52" t="str">
        <f>IF(AND('331-CT'!$E$7=TH!H35,OR(L35="331",M35="331")),"331",IF(AND(OR(L35="131",M35="131"),H35='131-CT'!$E$7),"131",""))</f>
        <v/>
      </c>
      <c r="O35" s="91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customHeight="1">
      <c r="A36" s="204" t="str">
        <f>IF(B36&lt;&gt;"",IF(AND(B36&gt;=_TM1,B36&lt;=_TM2,OR([2]TH!L36="1111",[2]TH!M36="1111")),[2]TH!D36,""),"")</f>
        <v/>
      </c>
      <c r="B36" s="36">
        <f t="shared" si="0"/>
        <v>4</v>
      </c>
      <c r="C36" s="937">
        <f t="shared" si="1"/>
        <v>42124</v>
      </c>
      <c r="D36" s="937" t="s">
        <v>334</v>
      </c>
      <c r="E36" s="937">
        <v>42124</v>
      </c>
      <c r="F36" s="938" t="s">
        <v>1969</v>
      </c>
      <c r="G36" s="939"/>
      <c r="H36" s="940"/>
      <c r="I36" s="941"/>
      <c r="J36" s="941"/>
      <c r="K36" s="942">
        <v>34425000</v>
      </c>
      <c r="L36" s="943" t="s">
        <v>165</v>
      </c>
      <c r="M36" s="943" t="s">
        <v>262</v>
      </c>
      <c r="N36" s="52" t="str">
        <f>IF(AND('331-CT'!$E$7=TH!H36,OR(L36="331",M36="331")),"331",IF(AND(OR(L36="131",M36="131"),H36='131-CT'!$E$7),"131",""))</f>
        <v/>
      </c>
      <c r="O36" s="91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IF(B37&lt;&gt;"",IF(AND(B37&gt;=_TM1,B37&lt;=_TM2,OR([2]TH!L37="1111",[2]TH!M37="1111")),[2]TH!D37,""),"")</f>
        <v/>
      </c>
      <c r="B37" s="36">
        <f t="shared" si="0"/>
        <v>4</v>
      </c>
      <c r="C37" s="937">
        <f t="shared" si="1"/>
        <v>42124</v>
      </c>
      <c r="D37" s="937" t="s">
        <v>334</v>
      </c>
      <c r="E37" s="937">
        <v>42124</v>
      </c>
      <c r="F37" s="938" t="str">
        <f t="shared" ref="F37" si="7">"Thanh toán tiền lương tháng "&amp;MONTH(E37)&amp;"/"&amp;YEAR(E37)</f>
        <v>Thanh toán tiền lương tháng 4/2015</v>
      </c>
      <c r="G37" s="939"/>
      <c r="H37" s="940"/>
      <c r="I37" s="941"/>
      <c r="J37" s="941"/>
      <c r="K37" s="942">
        <f t="shared" ref="K37" si="8">K35+K36</f>
        <v>51050000</v>
      </c>
      <c r="L37" s="943" t="s">
        <v>262</v>
      </c>
      <c r="M37" s="943" t="s">
        <v>47</v>
      </c>
      <c r="N37" s="52" t="str">
        <f>IF(AND('331-CT'!$E$7=TH!H37,OR(L37="331",M37="331")),"331",IF(AND(OR(L37="131",M37="131"),H37='131-CT'!$E$7),"131",""))</f>
        <v/>
      </c>
      <c r="O37" s="916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IF(B38&lt;&gt;"",IF(AND(B38&gt;=_TM1,B38&lt;=_TM2,OR([2]TH!L38="1111",[2]TH!M38="1111")),[2]TH!D38,""),"")</f>
        <v/>
      </c>
      <c r="B38" s="36">
        <f t="shared" si="0"/>
        <v>5</v>
      </c>
      <c r="C38" s="937">
        <f t="shared" si="1"/>
        <v>42155</v>
      </c>
      <c r="D38" s="937" t="s">
        <v>334</v>
      </c>
      <c r="E38" s="937">
        <v>42155</v>
      </c>
      <c r="F38" s="938" t="s">
        <v>1968</v>
      </c>
      <c r="G38" s="939"/>
      <c r="H38" s="940"/>
      <c r="I38" s="941"/>
      <c r="J38" s="941"/>
      <c r="K38" s="942">
        <v>16625000</v>
      </c>
      <c r="L38" s="943" t="s">
        <v>83</v>
      </c>
      <c r="M38" s="943" t="s">
        <v>262</v>
      </c>
      <c r="N38" s="52" t="str">
        <f>IF(AND('331-CT'!$E$7=TH!H38,OR(L38="331",M38="331")),"331",IF(AND(OR(L38="131",M38="131"),H38='131-CT'!$E$7),"131",""))</f>
        <v/>
      </c>
      <c r="O38" s="91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customHeight="1">
      <c r="A39" s="204" t="str">
        <f>IF(B39&lt;&gt;"",IF(AND(B39&gt;=_TM1,B39&lt;=_TM2,OR([2]TH!L39="1111",[2]TH!M39="1111")),[2]TH!D39,""),"")</f>
        <v/>
      </c>
      <c r="B39" s="36">
        <f t="shared" si="0"/>
        <v>5</v>
      </c>
      <c r="C39" s="937">
        <f t="shared" si="1"/>
        <v>42155</v>
      </c>
      <c r="D39" s="937" t="s">
        <v>334</v>
      </c>
      <c r="E39" s="937">
        <v>42155</v>
      </c>
      <c r="F39" s="938" t="s">
        <v>1969</v>
      </c>
      <c r="G39" s="939"/>
      <c r="H39" s="940"/>
      <c r="I39" s="941"/>
      <c r="J39" s="941"/>
      <c r="K39" s="942">
        <v>34425000</v>
      </c>
      <c r="L39" s="943" t="s">
        <v>165</v>
      </c>
      <c r="M39" s="943" t="s">
        <v>262</v>
      </c>
      <c r="N39" s="52" t="str">
        <f>IF(AND('331-CT'!$E$7=TH!H39,OR(L39="331",M39="331")),"331",IF(AND(OR(L39="131",M39="131"),H39='131-CT'!$E$7),"131",""))</f>
        <v/>
      </c>
      <c r="O39" s="91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IF(B40&lt;&gt;"",IF(AND(B40&gt;=_TM1,B40&lt;=_TM2,OR([2]TH!L40="1111",[2]TH!M40="1111")),[2]TH!D40,""),"")</f>
        <v/>
      </c>
      <c r="B40" s="36">
        <f t="shared" si="0"/>
        <v>5</v>
      </c>
      <c r="C40" s="937">
        <f t="shared" si="1"/>
        <v>42155</v>
      </c>
      <c r="D40" s="937" t="s">
        <v>334</v>
      </c>
      <c r="E40" s="937">
        <v>42155</v>
      </c>
      <c r="F40" s="938" t="str">
        <f t="shared" ref="F40" si="9">"Thanh toán tiền lương tháng "&amp;MONTH(E40)&amp;"/"&amp;YEAR(E40)</f>
        <v>Thanh toán tiền lương tháng 5/2015</v>
      </c>
      <c r="G40" s="939"/>
      <c r="H40" s="940"/>
      <c r="I40" s="941"/>
      <c r="J40" s="941"/>
      <c r="K40" s="942">
        <f t="shared" ref="K40" si="10">K38+K39</f>
        <v>51050000</v>
      </c>
      <c r="L40" s="943" t="s">
        <v>262</v>
      </c>
      <c r="M40" s="943" t="s">
        <v>47</v>
      </c>
      <c r="N40" s="52" t="str">
        <f>IF(AND('331-CT'!$E$7=TH!H40,OR(L40="331",M40="331")),"331",IF(AND(OR(L40="131",M40="131"),H40='131-CT'!$E$7),"131",""))</f>
        <v/>
      </c>
      <c r="O40" s="916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IF(B41&lt;&gt;"",IF(AND(B41&gt;=_TM1,B41&lt;=_TM2,OR([2]TH!L41="1111",[2]TH!M41="1111")),[2]TH!D41,""),"")</f>
        <v/>
      </c>
      <c r="B41" s="36">
        <f t="shared" si="0"/>
        <v>6</v>
      </c>
      <c r="C41" s="937">
        <f t="shared" si="1"/>
        <v>42185</v>
      </c>
      <c r="D41" s="937" t="s">
        <v>334</v>
      </c>
      <c r="E41" s="937">
        <v>42185</v>
      </c>
      <c r="F41" s="938" t="s">
        <v>1968</v>
      </c>
      <c r="G41" s="939"/>
      <c r="H41" s="940"/>
      <c r="I41" s="941"/>
      <c r="J41" s="941"/>
      <c r="K41" s="942">
        <v>16670000</v>
      </c>
      <c r="L41" s="943" t="s">
        <v>83</v>
      </c>
      <c r="M41" s="943" t="s">
        <v>262</v>
      </c>
      <c r="N41" s="52" t="str">
        <f>IF(AND('331-CT'!$E$7=TH!H41,OR(L41="331",M41="331")),"331",IF(AND(OR(L41="131",M41="131"),H41='131-CT'!$E$7),"131",""))</f>
        <v/>
      </c>
      <c r="O41" s="91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customHeight="1">
      <c r="A42" s="204" t="str">
        <f>IF(B42&lt;&gt;"",IF(AND(B42&gt;=_TM1,B42&lt;=_TM2,OR([2]TH!L42="1111",[2]TH!M42="1111")),[2]TH!D42,""),"")</f>
        <v/>
      </c>
      <c r="B42" s="36">
        <f t="shared" si="0"/>
        <v>6</v>
      </c>
      <c r="C42" s="937">
        <f t="shared" si="1"/>
        <v>42185</v>
      </c>
      <c r="D42" s="937" t="s">
        <v>334</v>
      </c>
      <c r="E42" s="937">
        <v>42185</v>
      </c>
      <c r="F42" s="938" t="s">
        <v>1969</v>
      </c>
      <c r="G42" s="939"/>
      <c r="H42" s="940"/>
      <c r="I42" s="941"/>
      <c r="J42" s="941"/>
      <c r="K42" s="942">
        <v>34530000</v>
      </c>
      <c r="L42" s="943" t="s">
        <v>165</v>
      </c>
      <c r="M42" s="943" t="s">
        <v>262</v>
      </c>
      <c r="N42" s="52" t="str">
        <f>IF(AND('331-CT'!$E$7=TH!H42,OR(L42="331",M42="331")),"331",IF(AND(OR(L42="131",M42="131"),H42='131-CT'!$E$7),"131",""))</f>
        <v/>
      </c>
      <c r="O42" s="91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IF(B43&lt;&gt;"",IF(AND(B43&gt;=_TM1,B43&lt;=_TM2,OR([2]TH!L43="1111",[2]TH!M43="1111")),[2]TH!D43,""),"")</f>
        <v/>
      </c>
      <c r="B43" s="36">
        <f t="shared" si="0"/>
        <v>6</v>
      </c>
      <c r="C43" s="937">
        <f t="shared" si="1"/>
        <v>42185</v>
      </c>
      <c r="D43" s="937" t="s">
        <v>334</v>
      </c>
      <c r="E43" s="937">
        <v>42185</v>
      </c>
      <c r="F43" s="938" t="str">
        <f t="shared" ref="F43:F52" si="11">"Thanh toán tiền lương tháng "&amp;MONTH(E43)&amp;"/"&amp;YEAR(E43)</f>
        <v>Thanh toán tiền lương tháng 6/2015</v>
      </c>
      <c r="G43" s="939"/>
      <c r="H43" s="940"/>
      <c r="I43" s="941"/>
      <c r="J43" s="941"/>
      <c r="K43" s="942">
        <f t="shared" ref="K43" si="12">K41+K42</f>
        <v>51200000</v>
      </c>
      <c r="L43" s="943" t="s">
        <v>262</v>
      </c>
      <c r="M43" s="943" t="s">
        <v>47</v>
      </c>
      <c r="N43" s="52" t="str">
        <f>IF(AND('331-CT'!$E$7=TH!H43,OR(L43="331",M43="331")),"331",IF(AND(OR(L43="131",M43="131"),H43='131-CT'!$E$7),"131",""))</f>
        <v/>
      </c>
      <c r="O43" s="916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IF(B44&lt;&gt;"",IF(AND(B44&gt;=_TM1,B44&lt;=_TM2,OR([2]TH!L44="1111",[2]TH!M44="1111")),[2]TH!D44,""),"")</f>
        <v/>
      </c>
      <c r="B44" s="36">
        <f t="shared" si="0"/>
        <v>7</v>
      </c>
      <c r="C44" s="937">
        <f t="shared" si="1"/>
        <v>42216</v>
      </c>
      <c r="D44" s="937" t="s">
        <v>334</v>
      </c>
      <c r="E44" s="937">
        <v>42216</v>
      </c>
      <c r="F44" s="938" t="s">
        <v>1968</v>
      </c>
      <c r="G44" s="939"/>
      <c r="H44" s="940"/>
      <c r="I44" s="941"/>
      <c r="J44" s="941"/>
      <c r="K44" s="942">
        <v>16715000</v>
      </c>
      <c r="L44" s="943" t="s">
        <v>83</v>
      </c>
      <c r="M44" s="943" t="s">
        <v>262</v>
      </c>
      <c r="N44" s="52" t="str">
        <f>IF(AND('331-CT'!$E$7=TH!H44,OR(L44="331",M44="331")),"331",IF(AND(OR(L44="131",M44="131"),H44='131-CT'!$E$7),"131",""))</f>
        <v/>
      </c>
      <c r="O44" s="91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customHeight="1">
      <c r="A45" s="204" t="str">
        <f>IF(B45&lt;&gt;"",IF(AND(B45&gt;=_TM1,B45&lt;=_TM2,OR([2]TH!L45="1111",[2]TH!M45="1111")),[2]TH!D45,""),"")</f>
        <v/>
      </c>
      <c r="B45" s="36">
        <f t="shared" si="0"/>
        <v>7</v>
      </c>
      <c r="C45" s="937">
        <f t="shared" si="1"/>
        <v>42216</v>
      </c>
      <c r="D45" s="937" t="s">
        <v>334</v>
      </c>
      <c r="E45" s="937">
        <v>42216</v>
      </c>
      <c r="F45" s="938" t="s">
        <v>1969</v>
      </c>
      <c r="G45" s="939"/>
      <c r="H45" s="940"/>
      <c r="I45" s="941"/>
      <c r="J45" s="941"/>
      <c r="K45" s="942">
        <v>34635000</v>
      </c>
      <c r="L45" s="943" t="s">
        <v>165</v>
      </c>
      <c r="M45" s="943" t="s">
        <v>262</v>
      </c>
      <c r="N45" s="52" t="str">
        <f>IF(AND('331-CT'!$E$7=TH!H45,OR(L45="331",M45="331")),"331",IF(AND(OR(L45="131",M45="131"),H45='131-CT'!$E$7),"131",""))</f>
        <v/>
      </c>
      <c r="O45" s="91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IF(B46&lt;&gt;"",IF(AND(B46&gt;=_TM1,B46&lt;=_TM2,OR([2]TH!L46="1111",[2]TH!M46="1111")),[2]TH!D46,""),"")</f>
        <v/>
      </c>
      <c r="B46" s="36">
        <f t="shared" si="0"/>
        <v>7</v>
      </c>
      <c r="C46" s="937">
        <f t="shared" si="1"/>
        <v>42216</v>
      </c>
      <c r="D46" s="937" t="s">
        <v>334</v>
      </c>
      <c r="E46" s="937">
        <v>42216</v>
      </c>
      <c r="F46" s="938" t="str">
        <f t="shared" si="11"/>
        <v>Thanh toán tiền lương tháng 7/2015</v>
      </c>
      <c r="G46" s="939"/>
      <c r="H46" s="940"/>
      <c r="I46" s="941"/>
      <c r="J46" s="941"/>
      <c r="K46" s="942">
        <f t="shared" ref="K46" si="13">K44+K45</f>
        <v>51350000</v>
      </c>
      <c r="L46" s="943" t="s">
        <v>262</v>
      </c>
      <c r="M46" s="943" t="s">
        <v>47</v>
      </c>
      <c r="N46" s="52" t="str">
        <f>IF(AND('331-CT'!$E$7=TH!H46,OR(L46="331",M46="331")),"331",IF(AND(OR(L46="131",M46="131"),H46='131-CT'!$E$7),"131",""))</f>
        <v/>
      </c>
      <c r="O46" s="91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IF(B47&lt;&gt;"",IF(AND(B47&gt;=_TM1,B47&lt;=_TM2,OR([2]TH!L47="1111",[2]TH!M47="1111")),[2]TH!D47,""),"")</f>
        <v/>
      </c>
      <c r="B47" s="36">
        <f t="shared" si="0"/>
        <v>8</v>
      </c>
      <c r="C47" s="937">
        <f t="shared" si="1"/>
        <v>42247</v>
      </c>
      <c r="D47" s="937" t="s">
        <v>334</v>
      </c>
      <c r="E47" s="937">
        <v>42247</v>
      </c>
      <c r="F47" s="938" t="s">
        <v>1968</v>
      </c>
      <c r="G47" s="939"/>
      <c r="H47" s="940"/>
      <c r="I47" s="941"/>
      <c r="J47" s="941"/>
      <c r="K47" s="942">
        <v>16670000</v>
      </c>
      <c r="L47" s="943" t="s">
        <v>83</v>
      </c>
      <c r="M47" s="943" t="s">
        <v>262</v>
      </c>
      <c r="N47" s="52" t="str">
        <f>IF(AND('331-CT'!$E$7=TH!H47,OR(L47="331",M47="331")),"331",IF(AND(OR(L47="131",M47="131"),H47='131-CT'!$E$7),"131",""))</f>
        <v/>
      </c>
      <c r="O47" s="91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customHeight="1">
      <c r="A48" s="204" t="str">
        <f>IF(B48&lt;&gt;"",IF(AND(B48&gt;=_TM1,B48&lt;=_TM2,OR([2]TH!L48="1111",[2]TH!M48="1111")),[2]TH!D48,""),"")</f>
        <v/>
      </c>
      <c r="B48" s="36">
        <f t="shared" si="0"/>
        <v>8</v>
      </c>
      <c r="C48" s="937">
        <f t="shared" si="1"/>
        <v>42247</v>
      </c>
      <c r="D48" s="937" t="s">
        <v>334</v>
      </c>
      <c r="E48" s="937">
        <v>42247</v>
      </c>
      <c r="F48" s="938" t="s">
        <v>1969</v>
      </c>
      <c r="G48" s="939"/>
      <c r="H48" s="940"/>
      <c r="I48" s="941"/>
      <c r="J48" s="941"/>
      <c r="K48" s="942">
        <v>34530000</v>
      </c>
      <c r="L48" s="943" t="s">
        <v>165</v>
      </c>
      <c r="M48" s="943" t="s">
        <v>262</v>
      </c>
      <c r="N48" s="52" t="str">
        <f>IF(AND('331-CT'!$E$7=TH!H48,OR(L48="331",M48="331")),"331",IF(AND(OR(L48="131",M48="131"),H48='131-CT'!$E$7),"131",""))</f>
        <v/>
      </c>
      <c r="O48" s="91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30" ht="15.75" hidden="1" customHeight="1">
      <c r="A49" s="204" t="str">
        <f>IF(B49&lt;&gt;"",IF(AND(B49&gt;=_TM1,B49&lt;=_TM2,OR([2]TH!L49="1111",[2]TH!M49="1111")),[2]TH!D49,""),"")</f>
        <v/>
      </c>
      <c r="B49" s="36">
        <f t="shared" si="0"/>
        <v>8</v>
      </c>
      <c r="C49" s="937">
        <f t="shared" si="1"/>
        <v>42247</v>
      </c>
      <c r="D49" s="937" t="s">
        <v>334</v>
      </c>
      <c r="E49" s="937">
        <v>42247</v>
      </c>
      <c r="F49" s="938" t="str">
        <f t="shared" si="11"/>
        <v>Thanh toán tiền lương tháng 8/2015</v>
      </c>
      <c r="G49" s="939"/>
      <c r="H49" s="940"/>
      <c r="I49" s="941"/>
      <c r="J49" s="941"/>
      <c r="K49" s="942">
        <f t="shared" ref="K49" si="14">K47+K48</f>
        <v>51200000</v>
      </c>
      <c r="L49" s="943" t="s">
        <v>262</v>
      </c>
      <c r="M49" s="943" t="s">
        <v>47</v>
      </c>
      <c r="N49" s="52" t="str">
        <f>IF(AND('331-CT'!$E$7=TH!H49,OR(L49="331",M49="331")),"331",IF(AND(OR(L49="131",M49="131"),H49='131-CT'!$E$7),"131",""))</f>
        <v/>
      </c>
      <c r="O49" s="91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30" ht="15.75" hidden="1" customHeight="1">
      <c r="A50" s="204" t="str">
        <f>IF(B50&lt;&gt;"",IF(AND(B50&gt;=_TM1,B50&lt;=_TM2,OR([2]TH!L50="1111",[2]TH!M50="1111")),[2]TH!D50,""),"")</f>
        <v/>
      </c>
      <c r="B50" s="36">
        <f t="shared" si="0"/>
        <v>9</v>
      </c>
      <c r="C50" s="937">
        <f t="shared" si="1"/>
        <v>42277</v>
      </c>
      <c r="D50" s="937" t="s">
        <v>334</v>
      </c>
      <c r="E50" s="937">
        <v>42277</v>
      </c>
      <c r="F50" s="938" t="s">
        <v>1968</v>
      </c>
      <c r="G50" s="939"/>
      <c r="H50" s="940"/>
      <c r="I50" s="941"/>
      <c r="J50" s="941"/>
      <c r="K50" s="942">
        <v>16625000</v>
      </c>
      <c r="L50" s="943" t="s">
        <v>83</v>
      </c>
      <c r="M50" s="943" t="s">
        <v>262</v>
      </c>
      <c r="N50" s="52" t="str">
        <f>IF(AND('331-CT'!$E$7=TH!H50,OR(L50="331",M50="331")),"331",IF(AND(OR(L50="131",M50="131"),H50='131-CT'!$E$7),"131",""))</f>
        <v/>
      </c>
      <c r="O50" s="91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30" ht="15.75" customHeight="1">
      <c r="A51" s="204" t="str">
        <f>IF(B51&lt;&gt;"",IF(AND(B51&gt;=_TM1,B51&lt;=_TM2,OR([2]TH!L51="1111",[2]TH!M51="1111")),[2]TH!D51,""),"")</f>
        <v/>
      </c>
      <c r="B51" s="36">
        <f t="shared" si="0"/>
        <v>9</v>
      </c>
      <c r="C51" s="937">
        <f t="shared" si="1"/>
        <v>42277</v>
      </c>
      <c r="D51" s="937" t="s">
        <v>334</v>
      </c>
      <c r="E51" s="937">
        <v>42277</v>
      </c>
      <c r="F51" s="938" t="s">
        <v>1969</v>
      </c>
      <c r="G51" s="939"/>
      <c r="H51" s="940"/>
      <c r="I51" s="941"/>
      <c r="J51" s="941"/>
      <c r="K51" s="942">
        <v>34425000</v>
      </c>
      <c r="L51" s="943" t="s">
        <v>165</v>
      </c>
      <c r="M51" s="943" t="s">
        <v>262</v>
      </c>
      <c r="N51" s="52" t="str">
        <f>IF(AND('331-CT'!$E$7=TH!H51,OR(L51="331",M51="331")),"331",IF(AND(OR(L51="131",M51="131"),H51='131-CT'!$E$7),"131",""))</f>
        <v/>
      </c>
      <c r="O51" s="91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30" ht="15.75" hidden="1" customHeight="1">
      <c r="A52" s="204" t="str">
        <f>IF(B52&lt;&gt;"",IF(AND(B52&gt;=_TM1,B52&lt;=_TM2,OR([2]TH!L52="1111",[2]TH!M52="1111")),[2]TH!D52,""),"")</f>
        <v/>
      </c>
      <c r="B52" s="36">
        <f t="shared" si="0"/>
        <v>9</v>
      </c>
      <c r="C52" s="937">
        <f t="shared" si="1"/>
        <v>42277</v>
      </c>
      <c r="D52" s="937" t="s">
        <v>334</v>
      </c>
      <c r="E52" s="937">
        <v>42277</v>
      </c>
      <c r="F52" s="938" t="str">
        <f t="shared" si="11"/>
        <v>Thanh toán tiền lương tháng 9/2015</v>
      </c>
      <c r="G52" s="939"/>
      <c r="H52" s="940"/>
      <c r="I52" s="941"/>
      <c r="J52" s="941"/>
      <c r="K52" s="942">
        <f t="shared" ref="K52" si="15">K50+K51</f>
        <v>51050000</v>
      </c>
      <c r="L52" s="943" t="s">
        <v>262</v>
      </c>
      <c r="M52" s="943" t="s">
        <v>47</v>
      </c>
      <c r="N52" s="52" t="str">
        <f>IF(AND('331-CT'!$E$7=TH!H52,OR(L52="331",M52="331")),"331",IF(AND(OR(L52="131",M52="131"),H52='131-CT'!$E$7),"131",""))</f>
        <v/>
      </c>
      <c r="O52" s="91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30" ht="15.75" hidden="1" customHeight="1">
      <c r="A53" s="204" t="str">
        <f>IF(B53&lt;&gt;"",IF(AND(B53&gt;=_TM1,B53&lt;=_TM2,OR([2]TH!L53="1111",[2]TH!M53="1111")),[2]TH!D53,""),"")</f>
        <v/>
      </c>
      <c r="B53" s="36">
        <f t="shared" si="0"/>
        <v>10</v>
      </c>
      <c r="C53" s="937">
        <f t="shared" si="1"/>
        <v>42308</v>
      </c>
      <c r="D53" s="937" t="s">
        <v>334</v>
      </c>
      <c r="E53" s="937">
        <v>42308</v>
      </c>
      <c r="F53" s="938" t="s">
        <v>1968</v>
      </c>
      <c r="G53" s="939"/>
      <c r="H53" s="940"/>
      <c r="I53" s="941"/>
      <c r="J53" s="941"/>
      <c r="K53" s="942">
        <v>16715000</v>
      </c>
      <c r="L53" s="943" t="s">
        <v>83</v>
      </c>
      <c r="M53" s="943" t="s">
        <v>262</v>
      </c>
      <c r="N53" s="52" t="str">
        <f>IF(AND('331-CT'!$E$7=TH!H53,OR(L53="331",M53="331")),"331",IF(AND(OR(L53="131",M53="131"),H53='131-CT'!$E$7),"131",""))</f>
        <v/>
      </c>
      <c r="O53" s="91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30" ht="15.75" customHeight="1">
      <c r="A54" s="204" t="str">
        <f>IF(B54&lt;&gt;"",IF(AND(B54&gt;=_TM1,B54&lt;=_TM2,OR([2]TH!L54="1111",[2]TH!M54="1111")),[2]TH!D54,""),"")</f>
        <v/>
      </c>
      <c r="B54" s="36">
        <f t="shared" si="0"/>
        <v>10</v>
      </c>
      <c r="C54" s="937">
        <f t="shared" si="1"/>
        <v>42308</v>
      </c>
      <c r="D54" s="937" t="s">
        <v>334</v>
      </c>
      <c r="E54" s="937">
        <v>42308</v>
      </c>
      <c r="F54" s="938" t="s">
        <v>1969</v>
      </c>
      <c r="G54" s="939"/>
      <c r="H54" s="940"/>
      <c r="I54" s="941"/>
      <c r="J54" s="941"/>
      <c r="K54" s="942">
        <v>34635000</v>
      </c>
      <c r="L54" s="943" t="s">
        <v>165</v>
      </c>
      <c r="M54" s="943" t="s">
        <v>262</v>
      </c>
      <c r="N54" s="52" t="str">
        <f>IF(AND('331-CT'!$E$7=TH!H54,OR(L54="331",M54="331")),"331",IF(AND(OR(L54="131",M54="131"),H54='131-CT'!$E$7),"131",""))</f>
        <v/>
      </c>
      <c r="O54" s="91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30" ht="15.75" hidden="1" customHeight="1">
      <c r="A55" s="204" t="str">
        <f>IF(B55&lt;&gt;"",IF(AND(B55&gt;=_TM1,B55&lt;=_TM2,OR([2]TH!L55="1111",[2]TH!M55="1111")),[2]TH!D55,""),"")</f>
        <v>CTGS</v>
      </c>
      <c r="B55" s="36">
        <f t="shared" si="0"/>
        <v>10</v>
      </c>
      <c r="C55" s="937">
        <f t="shared" si="1"/>
        <v>42308</v>
      </c>
      <c r="D55" s="937" t="s">
        <v>334</v>
      </c>
      <c r="E55" s="937">
        <v>42308</v>
      </c>
      <c r="F55" s="938" t="str">
        <f t="shared" ref="F55:F61" si="16">"Thanh toán tiền lương tháng "&amp;MONTH(E55)&amp;"/"&amp;YEAR(E55)</f>
        <v>Thanh toán tiền lương tháng 10/2015</v>
      </c>
      <c r="G55" s="939"/>
      <c r="H55" s="940"/>
      <c r="I55" s="941"/>
      <c r="J55" s="941"/>
      <c r="K55" s="942">
        <f t="shared" ref="K55" si="17">K53+K54</f>
        <v>51350000</v>
      </c>
      <c r="L55" s="943" t="s">
        <v>262</v>
      </c>
      <c r="M55" s="943" t="s">
        <v>47</v>
      </c>
      <c r="N55" s="52" t="str">
        <f>IF(AND('331-CT'!$E$7=TH!H55,OR(L55="331",M55="331")),"331",IF(AND(OR(L55="131",M55="131"),H55='131-CT'!$E$7),"131",""))</f>
        <v/>
      </c>
      <c r="O55" s="91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30" ht="15.75" hidden="1" customHeight="1">
      <c r="A56" s="204" t="str">
        <f>IF(B56&lt;&gt;"",IF(AND(B56&gt;=_TM1,B56&lt;=_TM2,OR([2]TH!L56="1111",[2]TH!M56="1111")),[2]TH!D56,""),"")</f>
        <v/>
      </c>
      <c r="B56" s="36">
        <f t="shared" si="0"/>
        <v>11</v>
      </c>
      <c r="C56" s="937">
        <f t="shared" si="1"/>
        <v>42338</v>
      </c>
      <c r="D56" s="937" t="s">
        <v>334</v>
      </c>
      <c r="E56" s="937">
        <v>42338</v>
      </c>
      <c r="F56" s="938" t="s">
        <v>1968</v>
      </c>
      <c r="G56" s="939"/>
      <c r="H56" s="940"/>
      <c r="I56" s="941"/>
      <c r="J56" s="941"/>
      <c r="K56" s="942">
        <v>16625000</v>
      </c>
      <c r="L56" s="943" t="s">
        <v>83</v>
      </c>
      <c r="M56" s="943" t="s">
        <v>262</v>
      </c>
      <c r="N56" s="52" t="str">
        <f>IF(AND('331-CT'!$E$7=TH!H56,OR(L56="331",M56="331")),"331",IF(AND(OR(L56="131",M56="131"),H56='131-CT'!$E$7),"131",""))</f>
        <v/>
      </c>
      <c r="O56" s="91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30" ht="15.75" customHeight="1">
      <c r="A57" s="204" t="str">
        <f>IF(B57&lt;&gt;"",IF(AND(B57&gt;=_TM1,B57&lt;=_TM2,OR([2]TH!L57="1111",[2]TH!M57="1111")),[2]TH!D57,""),"")</f>
        <v/>
      </c>
      <c r="B57" s="36">
        <f t="shared" si="0"/>
        <v>11</v>
      </c>
      <c r="C57" s="937">
        <f t="shared" si="1"/>
        <v>42338</v>
      </c>
      <c r="D57" s="937" t="s">
        <v>334</v>
      </c>
      <c r="E57" s="937">
        <v>42338</v>
      </c>
      <c r="F57" s="938" t="s">
        <v>1969</v>
      </c>
      <c r="G57" s="939"/>
      <c r="H57" s="940"/>
      <c r="I57" s="941"/>
      <c r="J57" s="941"/>
      <c r="K57" s="942">
        <v>34425000</v>
      </c>
      <c r="L57" s="943" t="s">
        <v>165</v>
      </c>
      <c r="M57" s="943" t="s">
        <v>262</v>
      </c>
      <c r="N57" s="52" t="str">
        <f>IF(AND('331-CT'!$E$7=TH!H57,OR(L57="331",M57="331")),"331",IF(AND(OR(L57="131",M57="131"),H57='131-CT'!$E$7),"131",""))</f>
        <v/>
      </c>
      <c r="O57" s="91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30" ht="15.75" hidden="1" customHeight="1">
      <c r="A58" s="204" t="str">
        <f>IF(B58&lt;&gt;"",IF(AND(B58&gt;=_TM1,B58&lt;=_TM2,OR([2]TH!L58="1111",[2]TH!M58="1111")),[2]TH!D58,""),"")</f>
        <v>CTGS</v>
      </c>
      <c r="B58" s="36">
        <f t="shared" si="0"/>
        <v>11</v>
      </c>
      <c r="C58" s="937">
        <f t="shared" si="1"/>
        <v>42338</v>
      </c>
      <c r="D58" s="937" t="s">
        <v>334</v>
      </c>
      <c r="E58" s="937">
        <v>42338</v>
      </c>
      <c r="F58" s="938" t="str">
        <f t="shared" si="16"/>
        <v>Thanh toán tiền lương tháng 11/2015</v>
      </c>
      <c r="G58" s="939"/>
      <c r="H58" s="940"/>
      <c r="I58" s="941"/>
      <c r="J58" s="941"/>
      <c r="K58" s="942">
        <f t="shared" ref="K58" si="18">K56+K57</f>
        <v>51050000</v>
      </c>
      <c r="L58" s="943" t="s">
        <v>262</v>
      </c>
      <c r="M58" s="943" t="s">
        <v>47</v>
      </c>
      <c r="N58" s="52" t="str">
        <f>IF(AND('331-CT'!$E$7=TH!H58,OR(L58="331",M58="331")),"331",IF(AND(OR(L58="131",M58="131"),H58='131-CT'!$E$7),"131",""))</f>
        <v/>
      </c>
      <c r="O58" s="91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30" ht="15.75" hidden="1" customHeight="1">
      <c r="A59" s="204" t="str">
        <f>IF(B59&lt;&gt;"",IF(AND(B59&gt;=_TM1,B59&lt;=_TM2,OR([2]TH!L59="1111",[2]TH!M59="1111")),[2]TH!D59,""),"")</f>
        <v/>
      </c>
      <c r="B59" s="36">
        <f t="shared" si="0"/>
        <v>12</v>
      </c>
      <c r="C59" s="937">
        <f t="shared" si="1"/>
        <v>42369</v>
      </c>
      <c r="D59" s="937" t="s">
        <v>334</v>
      </c>
      <c r="E59" s="937">
        <v>42369</v>
      </c>
      <c r="F59" s="938" t="s">
        <v>1968</v>
      </c>
      <c r="G59" s="939"/>
      <c r="H59" s="940"/>
      <c r="I59" s="941"/>
      <c r="J59" s="941"/>
      <c r="K59" s="942">
        <v>16715000</v>
      </c>
      <c r="L59" s="943" t="s">
        <v>83</v>
      </c>
      <c r="M59" s="943" t="s">
        <v>262</v>
      </c>
      <c r="N59" s="52" t="str">
        <f>IF(AND('331-CT'!$E$7=TH!H59,OR(L59="331",M59="331")),"331",IF(AND(OR(L59="131",M59="131"),H59='131-CT'!$E$7),"131",""))</f>
        <v/>
      </c>
      <c r="O59" s="91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30" ht="15.75" customHeight="1">
      <c r="A60" s="204" t="str">
        <f>IF(B60&lt;&gt;"",IF(AND(B60&gt;=_TM1,B60&lt;=_TM2,OR([2]TH!L60="1111",[2]TH!M60="1111")),[2]TH!D60,""),"")</f>
        <v/>
      </c>
      <c r="B60" s="36">
        <f t="shared" si="0"/>
        <v>12</v>
      </c>
      <c r="C60" s="937">
        <f t="shared" si="1"/>
        <v>42369</v>
      </c>
      <c r="D60" s="937" t="s">
        <v>334</v>
      </c>
      <c r="E60" s="937">
        <v>42369</v>
      </c>
      <c r="F60" s="938" t="s">
        <v>1969</v>
      </c>
      <c r="G60" s="939"/>
      <c r="H60" s="940"/>
      <c r="I60" s="941"/>
      <c r="J60" s="941"/>
      <c r="K60" s="942">
        <v>34635000</v>
      </c>
      <c r="L60" s="943" t="s">
        <v>165</v>
      </c>
      <c r="M60" s="943" t="s">
        <v>262</v>
      </c>
      <c r="N60" s="52" t="str">
        <f>IF(AND('331-CT'!$E$7=TH!H60,OR(L60="331",M60="331")),"331",IF(AND(OR(L60="131",M60="131"),H60='131-CT'!$E$7),"131",""))</f>
        <v/>
      </c>
      <c r="O60" s="91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30" ht="15.75" hidden="1" customHeight="1">
      <c r="A61" s="204" t="str">
        <f>IF(B61&lt;&gt;"",IF(AND(B61&gt;=_TM1,B61&lt;=_TM2,OR([2]TH!L61="1111",[2]TH!M61="1111")),[2]TH!D61,""),"")</f>
        <v>CTGS</v>
      </c>
      <c r="B61" s="36">
        <f t="shared" si="0"/>
        <v>12</v>
      </c>
      <c r="C61" s="937">
        <f t="shared" si="1"/>
        <v>42369</v>
      </c>
      <c r="D61" s="937" t="s">
        <v>334</v>
      </c>
      <c r="E61" s="937">
        <v>42369</v>
      </c>
      <c r="F61" s="938" t="str">
        <f t="shared" si="16"/>
        <v>Thanh toán tiền lương tháng 12/2015</v>
      </c>
      <c r="G61" s="939"/>
      <c r="H61" s="940"/>
      <c r="I61" s="941"/>
      <c r="J61" s="941"/>
      <c r="K61" s="942">
        <f>K59+K60</f>
        <v>51350000</v>
      </c>
      <c r="L61" s="943" t="s">
        <v>262</v>
      </c>
      <c r="M61" s="943" t="s">
        <v>47</v>
      </c>
      <c r="N61" s="52" t="str">
        <f>IF(AND('331-CT'!$E$7=TH!H61,OR(L61="331",M61="331")),"331",IF(AND(OR(L61="131",M61="131"),H61='131-CT'!$E$7),"131",""))</f>
        <v/>
      </c>
      <c r="O61" s="91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30" s="591" customFormat="1" ht="15.75" hidden="1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1535</v>
      </c>
      <c r="E62" s="184">
        <v>42010</v>
      </c>
      <c r="F62" s="189" t="s">
        <v>425</v>
      </c>
      <c r="G62" s="601" t="s">
        <v>426</v>
      </c>
      <c r="H62" s="7" t="s">
        <v>427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  <c r="AC62" s="591" t="str">
        <f t="shared" ref="AC62:AC125" si="21">IF(VLOOKUP(H62,DS_131,1,0)&lt;&gt;"","","x")</f>
        <v/>
      </c>
      <c r="AD62" s="591" t="str">
        <f>IF(VLOOKUP(F62,NXT!$C$12:$C$666,1,0)&lt;&gt;"","","x")</f>
        <v/>
      </c>
    </row>
    <row r="63" spans="1:30" s="59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1535</v>
      </c>
      <c r="E63" s="184">
        <v>42010</v>
      </c>
      <c r="F63" s="189" t="s">
        <v>428</v>
      </c>
      <c r="G63" s="601" t="s">
        <v>426</v>
      </c>
      <c r="H63" s="7" t="s">
        <v>427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  <c r="AC63" s="591" t="str">
        <f t="shared" si="21"/>
        <v/>
      </c>
      <c r="AD63" s="591" t="str">
        <f>IF(VLOOKUP(F63,NXT!$C$12:$C$666,1,0)&lt;&gt;"","","x")</f>
        <v/>
      </c>
    </row>
    <row r="64" spans="1:30" s="59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1535</v>
      </c>
      <c r="E64" s="184">
        <v>42010</v>
      </c>
      <c r="F64" s="189" t="s">
        <v>429</v>
      </c>
      <c r="G64" s="601" t="s">
        <v>426</v>
      </c>
      <c r="H64" s="7" t="s">
        <v>427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  <c r="AC64" s="591" t="str">
        <f t="shared" si="21"/>
        <v/>
      </c>
    </row>
    <row r="65" spans="1:31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1535</v>
      </c>
      <c r="E65" s="37">
        <v>42011</v>
      </c>
      <c r="F65" s="189" t="s">
        <v>430</v>
      </c>
      <c r="G65" s="660" t="s">
        <v>431</v>
      </c>
      <c r="H65" s="7" t="s">
        <v>1003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  <c r="AC65" s="591" t="str">
        <f t="shared" si="21"/>
        <v/>
      </c>
      <c r="AD65" s="591" t="str">
        <f>IF(VLOOKUP(F65,NXT!$C$12:$C$666,1,0)&lt;&gt;"","","x")</f>
        <v/>
      </c>
      <c r="AE65" s="591"/>
    </row>
    <row r="66" spans="1:31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1535</v>
      </c>
      <c r="E66" s="37">
        <v>42011</v>
      </c>
      <c r="F66" s="189" t="s">
        <v>429</v>
      </c>
      <c r="G66" s="660" t="s">
        <v>431</v>
      </c>
      <c r="H66" s="7" t="s">
        <v>1003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  <c r="AC66" s="591" t="str">
        <f t="shared" si="21"/>
        <v/>
      </c>
      <c r="AD66" s="591"/>
      <c r="AE66" s="591"/>
    </row>
    <row r="67" spans="1:31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1536</v>
      </c>
      <c r="E67" s="37">
        <v>42011</v>
      </c>
      <c r="F67" s="189" t="s">
        <v>432</v>
      </c>
      <c r="G67" s="480" t="s">
        <v>433</v>
      </c>
      <c r="H67" s="7" t="s">
        <v>434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  <c r="AC67" s="591" t="str">
        <f t="shared" si="21"/>
        <v/>
      </c>
      <c r="AD67" s="591" t="str">
        <f>IF(VLOOKUP(F67,NXT!$C$12:$C$666,1,0)&lt;&gt;"","","x")</f>
        <v/>
      </c>
    </row>
    <row r="68" spans="1:31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1536</v>
      </c>
      <c r="E68" s="37">
        <v>42011</v>
      </c>
      <c r="F68" s="189" t="s">
        <v>435</v>
      </c>
      <c r="G68" s="480" t="s">
        <v>433</v>
      </c>
      <c r="H68" s="7" t="s">
        <v>434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  <c r="AC68" s="591" t="str">
        <f t="shared" si="21"/>
        <v/>
      </c>
      <c r="AD68" s="591" t="str">
        <f>IF(VLOOKUP(F68,NXT!$C$12:$C$666,1,0)&lt;&gt;"","","x")</f>
        <v/>
      </c>
    </row>
    <row r="69" spans="1:31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1536</v>
      </c>
      <c r="E69" s="37">
        <v>42011</v>
      </c>
      <c r="F69" s="40" t="s">
        <v>429</v>
      </c>
      <c r="G69" s="480" t="s">
        <v>433</v>
      </c>
      <c r="H69" s="45" t="s">
        <v>434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  <c r="AC69" s="591" t="str">
        <f t="shared" si="21"/>
        <v/>
      </c>
    </row>
    <row r="70" spans="1:31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1537</v>
      </c>
      <c r="E70" s="37">
        <v>42012</v>
      </c>
      <c r="F70" s="40" t="s">
        <v>436</v>
      </c>
      <c r="G70" s="480" t="s">
        <v>437</v>
      </c>
      <c r="H70" s="7" t="s">
        <v>864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  <c r="AC70" s="591" t="str">
        <f t="shared" si="21"/>
        <v/>
      </c>
      <c r="AD70" s="591" t="str">
        <f>IF(VLOOKUP(F70,NXT!$C$12:$C$666,1,0)&lt;&gt;"","","x")</f>
        <v/>
      </c>
    </row>
    <row r="71" spans="1:31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1537</v>
      </c>
      <c r="E71" s="37">
        <v>42012</v>
      </c>
      <c r="F71" s="40" t="s">
        <v>429</v>
      </c>
      <c r="G71" s="480" t="s">
        <v>437</v>
      </c>
      <c r="H71" s="7" t="s">
        <v>864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  <c r="AC71" s="591" t="str">
        <f t="shared" si="21"/>
        <v/>
      </c>
      <c r="AD71" s="211"/>
    </row>
    <row r="72" spans="1:31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1538</v>
      </c>
      <c r="E72" s="184">
        <v>42017</v>
      </c>
      <c r="F72" s="189" t="s">
        <v>440</v>
      </c>
      <c r="G72" s="660" t="s">
        <v>438</v>
      </c>
      <c r="H72" s="7" t="s">
        <v>439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  <c r="AC72" s="591" t="str">
        <f t="shared" si="21"/>
        <v/>
      </c>
      <c r="AD72" s="591" t="str">
        <f>IF(VLOOKUP(F72,NXT!$C$12:$C$666,1,0)&lt;&gt;"","","x")</f>
        <v/>
      </c>
    </row>
    <row r="73" spans="1:31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1538</v>
      </c>
      <c r="E73" s="184">
        <v>42017</v>
      </c>
      <c r="F73" s="189" t="s">
        <v>440</v>
      </c>
      <c r="G73" s="660" t="s">
        <v>438</v>
      </c>
      <c r="H73" s="7" t="s">
        <v>439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  <c r="AC73" s="591" t="str">
        <f t="shared" si="21"/>
        <v/>
      </c>
      <c r="AD73" s="591" t="str">
        <f>IF(VLOOKUP(F73,NXT!$C$12:$C$666,1,0)&lt;&gt;"","","x")</f>
        <v/>
      </c>
    </row>
    <row r="74" spans="1:31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1538</v>
      </c>
      <c r="E74" s="37">
        <v>42017</v>
      </c>
      <c r="F74" s="40" t="s">
        <v>429</v>
      </c>
      <c r="G74" s="480" t="s">
        <v>438</v>
      </c>
      <c r="H74" s="45" t="s">
        <v>439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  <c r="AC74" s="591" t="str">
        <f t="shared" si="21"/>
        <v/>
      </c>
    </row>
    <row r="75" spans="1:31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1539</v>
      </c>
      <c r="E75" s="37">
        <v>42018</v>
      </c>
      <c r="F75" s="40" t="s">
        <v>441</v>
      </c>
      <c r="G75" s="480" t="s">
        <v>442</v>
      </c>
      <c r="H75" s="45" t="s">
        <v>443</v>
      </c>
      <c r="I75" s="256">
        <v>27</v>
      </c>
      <c r="J75" s="256">
        <v>49000</v>
      </c>
      <c r="K75" s="599">
        <f t="shared" ref="K75:K80" si="22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  <c r="AC75" s="591" t="str">
        <f t="shared" si="21"/>
        <v/>
      </c>
      <c r="AD75" s="591" t="str">
        <f>IF(VLOOKUP(F75,NXT!$C$12:$C$666,1,0)&lt;&gt;"","","x")</f>
        <v/>
      </c>
    </row>
    <row r="76" spans="1:31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1539</v>
      </c>
      <c r="E76" s="184">
        <v>42018</v>
      </c>
      <c r="F76" s="189" t="s">
        <v>444</v>
      </c>
      <c r="G76" s="660" t="s">
        <v>442</v>
      </c>
      <c r="H76" s="7" t="s">
        <v>443</v>
      </c>
      <c r="I76" s="256">
        <v>67</v>
      </c>
      <c r="J76" s="256">
        <v>42300</v>
      </c>
      <c r="K76" s="599">
        <f t="shared" si="22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  <c r="AC76" s="591" t="str">
        <f t="shared" si="21"/>
        <v/>
      </c>
      <c r="AD76" s="591" t="str">
        <f>IF(VLOOKUP(F76,NXT!$C$12:$C$666,1,0)&lt;&gt;"","","x")</f>
        <v/>
      </c>
    </row>
    <row r="77" spans="1:31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1539</v>
      </c>
      <c r="E77" s="184">
        <v>42018</v>
      </c>
      <c r="F77" s="189" t="s">
        <v>445</v>
      </c>
      <c r="G77" s="660" t="s">
        <v>442</v>
      </c>
      <c r="H77" s="7" t="s">
        <v>443</v>
      </c>
      <c r="I77" s="256">
        <v>85</v>
      </c>
      <c r="J77" s="256">
        <v>32900</v>
      </c>
      <c r="K77" s="599">
        <f t="shared" si="22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  <c r="AC77" s="591" t="str">
        <f t="shared" si="21"/>
        <v/>
      </c>
      <c r="AD77" s="591" t="str">
        <f>IF(VLOOKUP(F77,NXT!$C$12:$C$666,1,0)&lt;&gt;"","","x")</f>
        <v/>
      </c>
    </row>
    <row r="78" spans="1:31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1539</v>
      </c>
      <c r="E78" s="184">
        <v>42018</v>
      </c>
      <c r="F78" s="189" t="s">
        <v>446</v>
      </c>
      <c r="G78" s="660" t="s">
        <v>442</v>
      </c>
      <c r="H78" s="7" t="s">
        <v>443</v>
      </c>
      <c r="I78" s="256">
        <v>572</v>
      </c>
      <c r="J78" s="256">
        <v>22300</v>
      </c>
      <c r="K78" s="599">
        <f t="shared" si="22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  <c r="AC78" s="591" t="str">
        <f t="shared" si="21"/>
        <v/>
      </c>
      <c r="AD78" s="591" t="str">
        <f>IF(VLOOKUP(F78,NXT!$C$12:$C$666,1,0)&lt;&gt;"","","x")</f>
        <v/>
      </c>
    </row>
    <row r="79" spans="1:31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1539</v>
      </c>
      <c r="E79" s="184">
        <v>42018</v>
      </c>
      <c r="F79" s="189" t="s">
        <v>1680</v>
      </c>
      <c r="G79" s="660" t="s">
        <v>442</v>
      </c>
      <c r="H79" s="7" t="s">
        <v>443</v>
      </c>
      <c r="I79" s="256">
        <v>358</v>
      </c>
      <c r="J79" s="256">
        <v>1500</v>
      </c>
      <c r="K79" s="599">
        <f t="shared" si="22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  <c r="AC79" s="591" t="str">
        <f t="shared" si="21"/>
        <v/>
      </c>
      <c r="AD79" s="591" t="str">
        <f>IF(VLOOKUP(F79,NXT!$C$12:$C$666,1,0)&lt;&gt;"","","x")</f>
        <v/>
      </c>
    </row>
    <row r="80" spans="1:31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1539</v>
      </c>
      <c r="E80" s="184">
        <v>42018</v>
      </c>
      <c r="F80" s="189" t="s">
        <v>1681</v>
      </c>
      <c r="G80" s="660" t="s">
        <v>442</v>
      </c>
      <c r="H80" s="7" t="s">
        <v>443</v>
      </c>
      <c r="I80" s="256">
        <v>1144</v>
      </c>
      <c r="J80" s="256">
        <v>1023</v>
      </c>
      <c r="K80" s="599">
        <f t="shared" si="22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  <c r="AC80" s="591" t="str">
        <f t="shared" si="21"/>
        <v/>
      </c>
      <c r="AD80" s="591" t="str">
        <f>IF(VLOOKUP(F80,NXT!$C$12:$C$666,1,0)&lt;&gt;"","","x")</f>
        <v/>
      </c>
    </row>
    <row r="81" spans="1:30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1539</v>
      </c>
      <c r="E81" s="184">
        <v>42018</v>
      </c>
      <c r="F81" s="189" t="s">
        <v>429</v>
      </c>
      <c r="G81" s="660" t="s">
        <v>442</v>
      </c>
      <c r="H81" s="7" t="s">
        <v>443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  <c r="AC81" s="591" t="str">
        <f t="shared" si="21"/>
        <v/>
      </c>
    </row>
    <row r="82" spans="1:30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1540</v>
      </c>
      <c r="E82" s="184">
        <v>42024</v>
      </c>
      <c r="F82" s="189" t="s">
        <v>447</v>
      </c>
      <c r="G82" s="601" t="s">
        <v>448</v>
      </c>
      <c r="H82" s="44" t="s">
        <v>449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  <c r="AC82" s="591" t="str">
        <f t="shared" si="21"/>
        <v/>
      </c>
      <c r="AD82" s="591" t="str">
        <f>IF(VLOOKUP(F82,NXT!$C$12:$C$666,1,0)&lt;&gt;"","","x")</f>
        <v/>
      </c>
    </row>
    <row r="83" spans="1:30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1540</v>
      </c>
      <c r="E83" s="184">
        <v>42024</v>
      </c>
      <c r="F83" s="189" t="s">
        <v>429</v>
      </c>
      <c r="G83" s="660" t="s">
        <v>448</v>
      </c>
      <c r="H83" s="7" t="s">
        <v>449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  <c r="AC83" s="591" t="str">
        <f t="shared" si="21"/>
        <v/>
      </c>
    </row>
    <row r="84" spans="1:30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1541</v>
      </c>
      <c r="E84" s="184">
        <v>42024</v>
      </c>
      <c r="F84" s="189" t="s">
        <v>432</v>
      </c>
      <c r="G84" s="660" t="s">
        <v>450</v>
      </c>
      <c r="H84" s="7" t="s">
        <v>434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  <c r="AC84" s="591" t="str">
        <f t="shared" si="21"/>
        <v/>
      </c>
      <c r="AD84" s="591" t="str">
        <f>IF(VLOOKUP(F84,NXT!$C$12:$C$666,1,0)&lt;&gt;"","","x")</f>
        <v/>
      </c>
    </row>
    <row r="85" spans="1:30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1541</v>
      </c>
      <c r="E85" s="184">
        <v>42024</v>
      </c>
      <c r="F85" s="189" t="s">
        <v>435</v>
      </c>
      <c r="G85" s="660" t="s">
        <v>450</v>
      </c>
      <c r="H85" s="7" t="s">
        <v>434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  <c r="AC85" s="591" t="str">
        <f t="shared" si="21"/>
        <v/>
      </c>
      <c r="AD85" s="591" t="str">
        <f>IF(VLOOKUP(F85,NXT!$C$12:$C$666,1,0)&lt;&gt;"","","x")</f>
        <v/>
      </c>
    </row>
    <row r="86" spans="1:30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1541</v>
      </c>
      <c r="E86" s="184">
        <v>42024</v>
      </c>
      <c r="F86" s="189" t="s">
        <v>429</v>
      </c>
      <c r="G86" s="660" t="s">
        <v>450</v>
      </c>
      <c r="H86" s="7" t="s">
        <v>434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  <c r="AC86" s="591" t="str">
        <f t="shared" si="21"/>
        <v/>
      </c>
      <c r="AD86" s="211"/>
    </row>
    <row r="87" spans="1:30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1542</v>
      </c>
      <c r="E87" s="184">
        <v>42024</v>
      </c>
      <c r="F87" s="189" t="s">
        <v>451</v>
      </c>
      <c r="G87" s="660" t="s">
        <v>452</v>
      </c>
      <c r="H87" s="7" t="s">
        <v>434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  <c r="AC87" s="591" t="str">
        <f t="shared" si="21"/>
        <v/>
      </c>
      <c r="AD87" s="591" t="str">
        <f>IF(VLOOKUP(F87,NXT!$C$12:$C$666,1,0)&lt;&gt;"","","x")</f>
        <v/>
      </c>
    </row>
    <row r="88" spans="1:30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1542</v>
      </c>
      <c r="E88" s="184">
        <v>42024</v>
      </c>
      <c r="F88" s="189" t="s">
        <v>429</v>
      </c>
      <c r="G88" s="660" t="s">
        <v>452</v>
      </c>
      <c r="H88" s="7" t="s">
        <v>434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  <c r="AC88" s="591" t="str">
        <f t="shared" si="21"/>
        <v/>
      </c>
      <c r="AD88" s="211"/>
    </row>
    <row r="89" spans="1:30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1543</v>
      </c>
      <c r="E89" s="184">
        <v>42025</v>
      </c>
      <c r="F89" s="40" t="s">
        <v>453</v>
      </c>
      <c r="G89" s="660" t="s">
        <v>454</v>
      </c>
      <c r="H89" s="7" t="s">
        <v>434</v>
      </c>
      <c r="I89" s="256">
        <v>105</v>
      </c>
      <c r="J89" s="256">
        <v>10500</v>
      </c>
      <c r="K89" s="599">
        <f t="shared" ref="K89:K96" si="23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  <c r="AC89" s="591" t="str">
        <f t="shared" si="21"/>
        <v/>
      </c>
      <c r="AD89" s="591" t="str">
        <f>IF(VLOOKUP(F89,NXT!$C$12:$C$666,1,0)&lt;&gt;"","","x")</f>
        <v/>
      </c>
    </row>
    <row r="90" spans="1:30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1543</v>
      </c>
      <c r="E90" s="184">
        <v>42025</v>
      </c>
      <c r="F90" s="40" t="s">
        <v>455</v>
      </c>
      <c r="G90" s="660" t="s">
        <v>454</v>
      </c>
      <c r="H90" s="7" t="s">
        <v>434</v>
      </c>
      <c r="I90" s="256">
        <v>32</v>
      </c>
      <c r="J90" s="256">
        <v>13200</v>
      </c>
      <c r="K90" s="599">
        <f t="shared" si="23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  <c r="AC90" s="591" t="str">
        <f t="shared" si="21"/>
        <v/>
      </c>
      <c r="AD90" s="591" t="str">
        <f>IF(VLOOKUP(F90,NXT!$C$12:$C$666,1,0)&lt;&gt;"","","x")</f>
        <v/>
      </c>
    </row>
    <row r="91" spans="1:30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1543</v>
      </c>
      <c r="E91" s="184">
        <v>42025</v>
      </c>
      <c r="F91" s="189" t="s">
        <v>432</v>
      </c>
      <c r="G91" s="660" t="s">
        <v>454</v>
      </c>
      <c r="H91" s="7" t="s">
        <v>434</v>
      </c>
      <c r="I91" s="256">
        <v>102</v>
      </c>
      <c r="J91" s="256">
        <v>9200</v>
      </c>
      <c r="K91" s="599">
        <f t="shared" si="23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  <c r="AC91" s="591" t="str">
        <f t="shared" si="21"/>
        <v/>
      </c>
      <c r="AD91" s="591" t="str">
        <f>IF(VLOOKUP(F91,NXT!$C$12:$C$666,1,0)&lt;&gt;"","","x")</f>
        <v/>
      </c>
    </row>
    <row r="92" spans="1:30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1543</v>
      </c>
      <c r="E92" s="184">
        <v>42025</v>
      </c>
      <c r="F92" s="189" t="s">
        <v>456</v>
      </c>
      <c r="G92" s="660" t="s">
        <v>454</v>
      </c>
      <c r="H92" s="7" t="s">
        <v>434</v>
      </c>
      <c r="I92" s="256">
        <v>102</v>
      </c>
      <c r="J92" s="256">
        <v>9780</v>
      </c>
      <c r="K92" s="599">
        <f t="shared" si="23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  <c r="AC92" s="591" t="str">
        <f t="shared" si="21"/>
        <v/>
      </c>
      <c r="AD92" s="591" t="str">
        <f>IF(VLOOKUP(F92,NXT!$C$12:$C$666,1,0)&lt;&gt;"","","x")</f>
        <v/>
      </c>
    </row>
    <row r="93" spans="1:30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1543</v>
      </c>
      <c r="E93" s="184">
        <v>42025</v>
      </c>
      <c r="F93" s="189" t="s">
        <v>457</v>
      </c>
      <c r="G93" s="660" t="s">
        <v>454</v>
      </c>
      <c r="H93" s="7" t="s">
        <v>434</v>
      </c>
      <c r="I93" s="256">
        <v>40</v>
      </c>
      <c r="J93" s="256">
        <v>9900</v>
      </c>
      <c r="K93" s="599">
        <f t="shared" si="23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  <c r="AC93" s="591" t="str">
        <f t="shared" si="21"/>
        <v/>
      </c>
      <c r="AD93" s="591" t="str">
        <f>IF(VLOOKUP(F93,NXT!$C$12:$C$666,1,0)&lt;&gt;"","","x")</f>
        <v/>
      </c>
    </row>
    <row r="94" spans="1:30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1543</v>
      </c>
      <c r="E94" s="184">
        <v>42025</v>
      </c>
      <c r="F94" s="189" t="s">
        <v>451</v>
      </c>
      <c r="G94" s="660" t="s">
        <v>454</v>
      </c>
      <c r="H94" s="7" t="s">
        <v>434</v>
      </c>
      <c r="I94" s="256">
        <v>298</v>
      </c>
      <c r="J94" s="256">
        <v>7970</v>
      </c>
      <c r="K94" s="599">
        <f t="shared" si="23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  <c r="AC94" s="591" t="str">
        <f t="shared" si="21"/>
        <v/>
      </c>
      <c r="AD94" s="591" t="str">
        <f>IF(VLOOKUP(F94,NXT!$C$12:$C$666,1,0)&lt;&gt;"","","x")</f>
        <v/>
      </c>
    </row>
    <row r="95" spans="1:30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1543</v>
      </c>
      <c r="E95" s="184">
        <v>42025</v>
      </c>
      <c r="F95" s="189" t="s">
        <v>458</v>
      </c>
      <c r="G95" s="660" t="s">
        <v>454</v>
      </c>
      <c r="H95" s="7" t="s">
        <v>434</v>
      </c>
      <c r="I95" s="256">
        <v>51</v>
      </c>
      <c r="J95" s="256">
        <v>11500</v>
      </c>
      <c r="K95" s="599">
        <f t="shared" si="23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  <c r="AC95" s="591" t="str">
        <f t="shared" si="21"/>
        <v/>
      </c>
      <c r="AD95" s="591" t="str">
        <f>IF(VLOOKUP(F95,NXT!$C$12:$C$666,1,0)&lt;&gt;"","","x")</f>
        <v/>
      </c>
    </row>
    <row r="96" spans="1:30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1543</v>
      </c>
      <c r="E96" s="184">
        <v>42025</v>
      </c>
      <c r="F96" s="189" t="s">
        <v>459</v>
      </c>
      <c r="G96" s="660" t="s">
        <v>454</v>
      </c>
      <c r="H96" s="7" t="s">
        <v>434</v>
      </c>
      <c r="I96" s="256">
        <v>380</v>
      </c>
      <c r="J96" s="256">
        <v>14000</v>
      </c>
      <c r="K96" s="599">
        <f t="shared" si="23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  <c r="AC96" s="591" t="str">
        <f t="shared" si="21"/>
        <v/>
      </c>
      <c r="AD96" s="591" t="str">
        <f>IF(VLOOKUP(F96,NXT!$C$12:$C$666,1,0)&lt;&gt;"","","x")</f>
        <v/>
      </c>
    </row>
    <row r="97" spans="1:31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1543</v>
      </c>
      <c r="E97" s="764">
        <v>42025</v>
      </c>
      <c r="F97" s="445" t="s">
        <v>429</v>
      </c>
      <c r="G97" s="40" t="s">
        <v>454</v>
      </c>
      <c r="H97" s="7" t="s">
        <v>434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  <c r="AC97" s="591" t="str">
        <f t="shared" si="21"/>
        <v/>
      </c>
      <c r="AD97" s="211"/>
      <c r="AE97" s="211"/>
    </row>
    <row r="98" spans="1:31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1544</v>
      </c>
      <c r="E98" s="764">
        <v>42026</v>
      </c>
      <c r="F98" s="445" t="s">
        <v>460</v>
      </c>
      <c r="G98" s="40" t="s">
        <v>461</v>
      </c>
      <c r="H98" s="7" t="s">
        <v>462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  <c r="AC98" s="591" t="str">
        <f t="shared" si="21"/>
        <v/>
      </c>
      <c r="AD98" s="591" t="str">
        <f>IF(VLOOKUP(F98,NXT!$C$12:$C$666,1,0)&lt;&gt;"","","x")</f>
        <v/>
      </c>
      <c r="AE98" s="211"/>
    </row>
    <row r="99" spans="1:31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1544</v>
      </c>
      <c r="E99" s="184">
        <v>42026</v>
      </c>
      <c r="F99" s="189" t="s">
        <v>429</v>
      </c>
      <c r="G99" s="660" t="s">
        <v>461</v>
      </c>
      <c r="H99" s="7" t="s">
        <v>462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  <c r="AC99" s="591" t="str">
        <f t="shared" si="21"/>
        <v/>
      </c>
    </row>
    <row r="100" spans="1:31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1545</v>
      </c>
      <c r="E100" s="184">
        <v>42026</v>
      </c>
      <c r="F100" s="189" t="s">
        <v>463</v>
      </c>
      <c r="G100" s="660" t="s">
        <v>464</v>
      </c>
      <c r="H100" s="7" t="s">
        <v>465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  <c r="AC100" s="591" t="str">
        <f t="shared" si="21"/>
        <v/>
      </c>
      <c r="AD100" s="591" t="str">
        <f>IF(VLOOKUP(F100,NXT!$C$12:$C$666,1,0)&lt;&gt;"","","x")</f>
        <v/>
      </c>
    </row>
    <row r="101" spans="1:31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1545</v>
      </c>
      <c r="E101" s="184">
        <v>42026</v>
      </c>
      <c r="F101" s="189" t="s">
        <v>466</v>
      </c>
      <c r="G101" s="660" t="s">
        <v>464</v>
      </c>
      <c r="H101" s="7" t="s">
        <v>465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  <c r="AC101" s="591" t="str">
        <f t="shared" si="21"/>
        <v/>
      </c>
      <c r="AD101" s="591" t="str">
        <f>IF(VLOOKUP(F101,NXT!$C$12:$C$666,1,0)&lt;&gt;"","","x")</f>
        <v/>
      </c>
    </row>
    <row r="102" spans="1:31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1545</v>
      </c>
      <c r="E102" s="184">
        <v>42026</v>
      </c>
      <c r="F102" s="189" t="s">
        <v>467</v>
      </c>
      <c r="G102" s="601" t="s">
        <v>464</v>
      </c>
      <c r="H102" s="44" t="s">
        <v>465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  <c r="AC102" s="591" t="str">
        <f t="shared" si="21"/>
        <v/>
      </c>
      <c r="AD102" s="591" t="str">
        <f>IF(VLOOKUP(F102,NXT!$C$12:$C$666,1,0)&lt;&gt;"","","x")</f>
        <v/>
      </c>
    </row>
    <row r="103" spans="1:31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1545</v>
      </c>
      <c r="E103" s="184">
        <v>42026</v>
      </c>
      <c r="F103" s="189" t="s">
        <v>468</v>
      </c>
      <c r="G103" s="660" t="s">
        <v>464</v>
      </c>
      <c r="H103" s="7" t="s">
        <v>465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  <c r="AC103" s="591" t="str">
        <f t="shared" si="21"/>
        <v/>
      </c>
      <c r="AD103" s="591" t="str">
        <f>IF(VLOOKUP(F103,NXT!$C$12:$C$666,1,0)&lt;&gt;"","","x")</f>
        <v/>
      </c>
    </row>
    <row r="104" spans="1:31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1545</v>
      </c>
      <c r="E104" s="184">
        <v>42026</v>
      </c>
      <c r="F104" s="189" t="s">
        <v>429</v>
      </c>
      <c r="G104" s="660" t="s">
        <v>464</v>
      </c>
      <c r="H104" s="7" t="s">
        <v>465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  <c r="AC104" s="591" t="str">
        <f t="shared" si="21"/>
        <v/>
      </c>
    </row>
    <row r="105" spans="1:31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1546</v>
      </c>
      <c r="E105" s="184">
        <v>42026</v>
      </c>
      <c r="F105" s="189" t="s">
        <v>469</v>
      </c>
      <c r="G105" s="660" t="s">
        <v>470</v>
      </c>
      <c r="H105" s="7" t="s">
        <v>471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  <c r="AC105" s="591" t="str">
        <f t="shared" si="21"/>
        <v/>
      </c>
      <c r="AD105" s="591" t="str">
        <f>IF(VLOOKUP(F105,NXT!$C$12:$C$666,1,0)&lt;&gt;"","","x")</f>
        <v/>
      </c>
    </row>
    <row r="106" spans="1:31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1546</v>
      </c>
      <c r="E106" s="184">
        <v>42026</v>
      </c>
      <c r="F106" s="189" t="s">
        <v>429</v>
      </c>
      <c r="G106" s="660" t="s">
        <v>470</v>
      </c>
      <c r="H106" s="7" t="s">
        <v>471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  <c r="AC106" s="591" t="str">
        <f t="shared" si="21"/>
        <v/>
      </c>
    </row>
    <row r="107" spans="1:31" s="59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1547</v>
      </c>
      <c r="E107" s="184">
        <v>42028</v>
      </c>
      <c r="F107" s="189" t="s">
        <v>425</v>
      </c>
      <c r="G107" s="660" t="s">
        <v>472</v>
      </c>
      <c r="H107" s="7" t="s">
        <v>427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  <c r="AC107" s="591" t="str">
        <f t="shared" si="21"/>
        <v/>
      </c>
      <c r="AD107" s="591" t="str">
        <f>IF(VLOOKUP(F107,NXT!$C$12:$C$666,1,0)&lt;&gt;"","","x")</f>
        <v/>
      </c>
    </row>
    <row r="108" spans="1:31" s="59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1547</v>
      </c>
      <c r="E108" s="184">
        <v>42028</v>
      </c>
      <c r="F108" s="189" t="s">
        <v>473</v>
      </c>
      <c r="G108" s="660" t="s">
        <v>472</v>
      </c>
      <c r="H108" s="7" t="s">
        <v>427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  <c r="AC108" s="591" t="str">
        <f t="shared" si="21"/>
        <v/>
      </c>
      <c r="AD108" s="591" t="str">
        <f>IF(VLOOKUP(F108,NXT!$C$12:$C$666,1,0)&lt;&gt;"","","x")</f>
        <v/>
      </c>
    </row>
    <row r="109" spans="1:31" s="59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1547</v>
      </c>
      <c r="E109" s="184">
        <v>42028</v>
      </c>
      <c r="F109" s="189" t="s">
        <v>429</v>
      </c>
      <c r="G109" s="660" t="s">
        <v>472</v>
      </c>
      <c r="H109" s="7" t="s">
        <v>427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  <c r="AC109" s="591" t="str">
        <f t="shared" si="21"/>
        <v/>
      </c>
    </row>
    <row r="110" spans="1:31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1548</v>
      </c>
      <c r="E110" s="184">
        <v>42028</v>
      </c>
      <c r="F110" s="189" t="s">
        <v>474</v>
      </c>
      <c r="G110" s="660" t="s">
        <v>475</v>
      </c>
      <c r="H110" s="7" t="s">
        <v>443</v>
      </c>
      <c r="I110" s="256">
        <v>858</v>
      </c>
      <c r="J110" s="256">
        <v>18600</v>
      </c>
      <c r="K110" s="599">
        <f t="shared" ref="K110:K116" si="24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  <c r="AC110" s="591" t="str">
        <f t="shared" si="21"/>
        <v/>
      </c>
      <c r="AD110" s="591" t="str">
        <f>IF(VLOOKUP(F110,NXT!$C$12:$C$666,1,0)&lt;&gt;"","","x")</f>
        <v/>
      </c>
    </row>
    <row r="111" spans="1:31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1548</v>
      </c>
      <c r="E111" s="184">
        <v>42028</v>
      </c>
      <c r="F111" s="189" t="s">
        <v>1683</v>
      </c>
      <c r="G111" s="660" t="s">
        <v>475</v>
      </c>
      <c r="H111" s="7" t="s">
        <v>443</v>
      </c>
      <c r="I111" s="256">
        <v>1716</v>
      </c>
      <c r="J111" s="256">
        <v>700</v>
      </c>
      <c r="K111" s="599">
        <f t="shared" si="24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  <c r="AC111" s="591" t="str">
        <f t="shared" si="21"/>
        <v/>
      </c>
      <c r="AD111" s="591" t="str">
        <f>IF(VLOOKUP(F111,NXT!$C$12:$C$666,1,0)&lt;&gt;"","","x")</f>
        <v/>
      </c>
    </row>
    <row r="112" spans="1:31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1548</v>
      </c>
      <c r="E112" s="37">
        <v>42028</v>
      </c>
      <c r="F112" s="40" t="s">
        <v>476</v>
      </c>
      <c r="G112" s="480" t="s">
        <v>475</v>
      </c>
      <c r="H112" s="45" t="s">
        <v>443</v>
      </c>
      <c r="I112" s="256">
        <v>3</v>
      </c>
      <c r="J112" s="256">
        <v>21400</v>
      </c>
      <c r="K112" s="599">
        <f t="shared" si="24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  <c r="AC112" s="591" t="str">
        <f t="shared" si="21"/>
        <v/>
      </c>
      <c r="AD112" s="591" t="str">
        <f>IF(VLOOKUP(F112,NXT!$C$12:$C$666,1,0)&lt;&gt;"","","x")</f>
        <v/>
      </c>
      <c r="AE112" s="211"/>
    </row>
    <row r="113" spans="1:31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1548</v>
      </c>
      <c r="E113" s="37">
        <v>42028</v>
      </c>
      <c r="F113" s="40" t="s">
        <v>1684</v>
      </c>
      <c r="G113" s="480" t="s">
        <v>475</v>
      </c>
      <c r="H113" s="45" t="s">
        <v>443</v>
      </c>
      <c r="I113" s="256">
        <v>6</v>
      </c>
      <c r="J113" s="256">
        <v>1380</v>
      </c>
      <c r="K113" s="599">
        <f t="shared" si="24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  <c r="AC113" s="591" t="str">
        <f t="shared" si="21"/>
        <v/>
      </c>
      <c r="AD113" s="591" t="str">
        <f>IF(VLOOKUP(F113,NXT!$C$12:$C$666,1,0)&lt;&gt;"","","x")</f>
        <v/>
      </c>
      <c r="AE113" s="211"/>
    </row>
    <row r="114" spans="1:31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1548</v>
      </c>
      <c r="E114" s="184">
        <v>42028</v>
      </c>
      <c r="F114" s="189" t="s">
        <v>477</v>
      </c>
      <c r="G114" s="601" t="s">
        <v>475</v>
      </c>
      <c r="H114" s="44" t="s">
        <v>443</v>
      </c>
      <c r="I114" s="256">
        <v>63</v>
      </c>
      <c r="J114" s="256">
        <v>23500</v>
      </c>
      <c r="K114" s="599">
        <f t="shared" si="24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  <c r="AC114" s="591" t="str">
        <f t="shared" si="21"/>
        <v/>
      </c>
      <c r="AD114" s="591" t="str">
        <f>IF(VLOOKUP(F114,NXT!$C$12:$C$666,1,0)&lt;&gt;"","","x")</f>
        <v/>
      </c>
    </row>
    <row r="115" spans="1:31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1548</v>
      </c>
      <c r="E115" s="184">
        <v>42028</v>
      </c>
      <c r="F115" s="189" t="s">
        <v>1685</v>
      </c>
      <c r="G115" s="660" t="s">
        <v>475</v>
      </c>
      <c r="H115" s="7" t="s">
        <v>443</v>
      </c>
      <c r="I115" s="256">
        <v>126</v>
      </c>
      <c r="J115" s="256">
        <v>1100</v>
      </c>
      <c r="K115" s="599">
        <f t="shared" si="24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  <c r="AC115" s="591" t="str">
        <f t="shared" si="21"/>
        <v/>
      </c>
      <c r="AD115" s="591" t="str">
        <f>IF(VLOOKUP(F115,NXT!$C$12:$C$666,1,0)&lt;&gt;"","","x")</f>
        <v/>
      </c>
    </row>
    <row r="116" spans="1:31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1548</v>
      </c>
      <c r="E116" s="184">
        <v>42028</v>
      </c>
      <c r="F116" s="189" t="s">
        <v>1686</v>
      </c>
      <c r="G116" s="660" t="s">
        <v>475</v>
      </c>
      <c r="H116" s="7" t="s">
        <v>443</v>
      </c>
      <c r="I116" s="256">
        <v>126</v>
      </c>
      <c r="J116" s="256">
        <v>2040</v>
      </c>
      <c r="K116" s="599">
        <f t="shared" si="24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  <c r="AC116" s="591" t="str">
        <f t="shared" si="21"/>
        <v/>
      </c>
      <c r="AD116" s="591" t="str">
        <f>IF(VLOOKUP(F116,NXT!$C$12:$C$666,1,0)&lt;&gt;"","","x")</f>
        <v/>
      </c>
    </row>
    <row r="117" spans="1:31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1548</v>
      </c>
      <c r="E117" s="184">
        <v>42028</v>
      </c>
      <c r="F117" s="189" t="s">
        <v>429</v>
      </c>
      <c r="G117" s="601" t="s">
        <v>475</v>
      </c>
      <c r="H117" s="44" t="s">
        <v>443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  <c r="AC117" s="591" t="str">
        <f t="shared" si="21"/>
        <v/>
      </c>
    </row>
    <row r="118" spans="1:31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1549</v>
      </c>
      <c r="E118" s="37">
        <v>42031</v>
      </c>
      <c r="F118" s="189" t="s">
        <v>478</v>
      </c>
      <c r="G118" s="480" t="s">
        <v>479</v>
      </c>
      <c r="H118" s="7" t="s">
        <v>480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  <c r="AC118" s="591" t="str">
        <f t="shared" si="21"/>
        <v/>
      </c>
      <c r="AD118" s="591" t="str">
        <f>IF(VLOOKUP(F118,NXT!$C$12:$C$666,1,0)&lt;&gt;"","","x")</f>
        <v/>
      </c>
      <c r="AE118" s="211"/>
    </row>
    <row r="119" spans="1:31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1549</v>
      </c>
      <c r="E119" s="37">
        <v>42031</v>
      </c>
      <c r="F119" s="189" t="s">
        <v>429</v>
      </c>
      <c r="G119" s="480" t="s">
        <v>479</v>
      </c>
      <c r="H119" s="7" t="s">
        <v>480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  <c r="AC119" s="591" t="str">
        <f t="shared" si="21"/>
        <v/>
      </c>
      <c r="AD119" s="211"/>
      <c r="AE119" s="211"/>
    </row>
    <row r="120" spans="1:31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1550</v>
      </c>
      <c r="E120" s="37">
        <v>42031</v>
      </c>
      <c r="F120" s="189" t="s">
        <v>481</v>
      </c>
      <c r="G120" s="480" t="s">
        <v>482</v>
      </c>
      <c r="H120" s="7" t="s">
        <v>760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  <c r="AC120" s="591" t="str">
        <f t="shared" si="21"/>
        <v/>
      </c>
      <c r="AD120" s="591" t="str">
        <f>IF(VLOOKUP(F120,NXT!$C$12:$C$666,1,0)&lt;&gt;"","","x")</f>
        <v/>
      </c>
      <c r="AE120" s="211"/>
    </row>
    <row r="121" spans="1:31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1550</v>
      </c>
      <c r="E121" s="37">
        <v>42031</v>
      </c>
      <c r="F121" s="189" t="s">
        <v>429</v>
      </c>
      <c r="G121" s="480" t="s">
        <v>482</v>
      </c>
      <c r="H121" s="7" t="s">
        <v>760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  <c r="AC121" s="591" t="str">
        <f t="shared" si="21"/>
        <v/>
      </c>
      <c r="AD121" s="211"/>
      <c r="AE121" s="211"/>
    </row>
    <row r="122" spans="1:31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1551</v>
      </c>
      <c r="E122" s="37">
        <v>42032</v>
      </c>
      <c r="F122" s="189" t="s">
        <v>483</v>
      </c>
      <c r="G122" s="480" t="s">
        <v>484</v>
      </c>
      <c r="H122" s="193" t="s">
        <v>820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  <c r="AC122" s="591" t="str">
        <f t="shared" si="21"/>
        <v/>
      </c>
      <c r="AD122" s="591" t="str">
        <f>IF(VLOOKUP(F122,NXT!$C$12:$C$666,1,0)&lt;&gt;"","","x")</f>
        <v/>
      </c>
      <c r="AE122" s="211"/>
    </row>
    <row r="123" spans="1:31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1551</v>
      </c>
      <c r="E123" s="37">
        <v>42032</v>
      </c>
      <c r="F123" s="189" t="s">
        <v>1687</v>
      </c>
      <c r="G123" s="480" t="s">
        <v>484</v>
      </c>
      <c r="H123" s="193" t="s">
        <v>820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  <c r="AC123" s="591" t="str">
        <f t="shared" si="21"/>
        <v/>
      </c>
      <c r="AD123" s="591" t="str">
        <f>IF(VLOOKUP(F123,NXT!$C$12:$C$666,1,0)&lt;&gt;"","","x")</f>
        <v/>
      </c>
      <c r="AE123" s="211"/>
    </row>
    <row r="124" spans="1:31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1551</v>
      </c>
      <c r="E124" s="37">
        <v>42032</v>
      </c>
      <c r="F124" s="189" t="s">
        <v>429</v>
      </c>
      <c r="G124" s="480" t="s">
        <v>484</v>
      </c>
      <c r="H124" s="193" t="s">
        <v>820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  <c r="AC124" s="591" t="str">
        <f t="shared" si="21"/>
        <v/>
      </c>
      <c r="AD124" s="211"/>
      <c r="AE124" s="211"/>
    </row>
    <row r="125" spans="1:31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1552</v>
      </c>
      <c r="E125" s="764">
        <v>42032</v>
      </c>
      <c r="F125" s="445" t="s">
        <v>485</v>
      </c>
      <c r="G125" s="40" t="s">
        <v>486</v>
      </c>
      <c r="H125" s="7" t="s">
        <v>443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  <c r="AC125" s="591" t="str">
        <f t="shared" si="21"/>
        <v/>
      </c>
      <c r="AD125" s="591" t="str">
        <f>IF(VLOOKUP(F125,NXT!$C$12:$C$666,1,0)&lt;&gt;"","","x")</f>
        <v/>
      </c>
      <c r="AE125" s="211"/>
    </row>
    <row r="126" spans="1:31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5">IF(C126&lt;&gt;"",MONTH(C126),"")</f>
        <v>1</v>
      </c>
      <c r="C126" s="184">
        <f t="shared" ref="C126:C189" si="26">E126</f>
        <v>42032</v>
      </c>
      <c r="D126" s="184" t="s">
        <v>1552</v>
      </c>
      <c r="E126" s="37">
        <v>42032</v>
      </c>
      <c r="F126" s="189" t="s">
        <v>1682</v>
      </c>
      <c r="G126" s="480" t="s">
        <v>486</v>
      </c>
      <c r="H126" s="7" t="s">
        <v>443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  <c r="AC126" s="591" t="str">
        <f t="shared" ref="AC126:AC189" si="27">IF(VLOOKUP(H126,DS_131,1,0)&lt;&gt;"","","x")</f>
        <v/>
      </c>
      <c r="AD126" s="591" t="str">
        <f>IF(VLOOKUP(F126,NXT!$C$12:$C$666,1,0)&lt;&gt;"","","x")</f>
        <v/>
      </c>
      <c r="AE126" s="211"/>
    </row>
    <row r="127" spans="1:31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5"/>
        <v>1</v>
      </c>
      <c r="C127" s="184">
        <f t="shared" si="26"/>
        <v>42032</v>
      </c>
      <c r="D127" s="184" t="s">
        <v>1552</v>
      </c>
      <c r="E127" s="37">
        <v>42032</v>
      </c>
      <c r="F127" s="189" t="s">
        <v>441</v>
      </c>
      <c r="G127" s="480" t="s">
        <v>486</v>
      </c>
      <c r="H127" s="7" t="s">
        <v>443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  <c r="AC127" s="591" t="str">
        <f t="shared" si="27"/>
        <v/>
      </c>
      <c r="AD127" s="591" t="str">
        <f>IF(VLOOKUP(F127,NXT!$C$12:$C$666,1,0)&lt;&gt;"","","x")</f>
        <v/>
      </c>
      <c r="AE127" s="211"/>
    </row>
    <row r="128" spans="1:31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5"/>
        <v>1</v>
      </c>
      <c r="C128" s="184">
        <f t="shared" si="26"/>
        <v>42032</v>
      </c>
      <c r="D128" s="184" t="s">
        <v>1552</v>
      </c>
      <c r="E128" s="37">
        <v>42032</v>
      </c>
      <c r="F128" s="189" t="s">
        <v>1688</v>
      </c>
      <c r="G128" s="480" t="s">
        <v>486</v>
      </c>
      <c r="H128" s="7" t="s">
        <v>443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  <c r="AC128" s="591" t="str">
        <f t="shared" si="27"/>
        <v/>
      </c>
      <c r="AD128" s="591" t="str">
        <f>IF(VLOOKUP(F128,NXT!$C$12:$C$666,1,0)&lt;&gt;"","","x")</f>
        <v/>
      </c>
    </row>
    <row r="129" spans="1:31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5"/>
        <v>1</v>
      </c>
      <c r="C129" s="184">
        <f t="shared" si="26"/>
        <v>42032</v>
      </c>
      <c r="D129" s="184" t="s">
        <v>1552</v>
      </c>
      <c r="E129" s="37">
        <v>42032</v>
      </c>
      <c r="F129" s="189" t="s">
        <v>429</v>
      </c>
      <c r="G129" s="480" t="s">
        <v>486</v>
      </c>
      <c r="H129" s="7" t="s">
        <v>443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  <c r="AC129" s="591" t="str">
        <f t="shared" si="27"/>
        <v/>
      </c>
    </row>
    <row r="130" spans="1:31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5"/>
        <v>1</v>
      </c>
      <c r="C130" s="184">
        <f t="shared" si="26"/>
        <v>42034</v>
      </c>
      <c r="D130" s="184" t="s">
        <v>1553</v>
      </c>
      <c r="E130" s="37">
        <v>42034</v>
      </c>
      <c r="F130" s="189" t="s">
        <v>487</v>
      </c>
      <c r="G130" s="480" t="s">
        <v>488</v>
      </c>
      <c r="H130" s="193" t="s">
        <v>820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  <c r="AC130" s="591" t="str">
        <f t="shared" si="27"/>
        <v/>
      </c>
      <c r="AD130" s="591" t="str">
        <f>IF(VLOOKUP(F130,NXT!$C$12:$C$666,1,0)&lt;&gt;"","","x")</f>
        <v/>
      </c>
    </row>
    <row r="131" spans="1:31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5"/>
        <v>1</v>
      </c>
      <c r="C131" s="184">
        <f t="shared" si="26"/>
        <v>42034</v>
      </c>
      <c r="D131" s="184" t="s">
        <v>1553</v>
      </c>
      <c r="E131" s="37">
        <v>42034</v>
      </c>
      <c r="F131" s="189" t="s">
        <v>429</v>
      </c>
      <c r="G131" s="480" t="s">
        <v>488</v>
      </c>
      <c r="H131" s="193" t="s">
        <v>820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  <c r="AC131" s="591" t="str">
        <f t="shared" si="27"/>
        <v/>
      </c>
      <c r="AD131" s="591"/>
      <c r="AE131" s="591"/>
    </row>
    <row r="132" spans="1:31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5"/>
        <v>1</v>
      </c>
      <c r="C132" s="184">
        <f t="shared" si="26"/>
        <v>42034</v>
      </c>
      <c r="D132" s="184" t="s">
        <v>1554</v>
      </c>
      <c r="E132" s="37">
        <v>42034</v>
      </c>
      <c r="F132" s="189" t="s">
        <v>565</v>
      </c>
      <c r="G132" s="480" t="s">
        <v>489</v>
      </c>
      <c r="H132" s="7" t="s">
        <v>480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  <c r="AC132" s="591" t="str">
        <f t="shared" si="27"/>
        <v/>
      </c>
      <c r="AD132" s="591" t="str">
        <f>IF(VLOOKUP(F132,NXT!$C$12:$C$666,1,0)&lt;&gt;"","","x")</f>
        <v/>
      </c>
    </row>
    <row r="133" spans="1:31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5"/>
        <v>1</v>
      </c>
      <c r="C133" s="184">
        <f t="shared" si="26"/>
        <v>42034</v>
      </c>
      <c r="D133" s="184" t="s">
        <v>1554</v>
      </c>
      <c r="E133" s="37">
        <v>42034</v>
      </c>
      <c r="F133" s="192" t="s">
        <v>622</v>
      </c>
      <c r="G133" s="480" t="s">
        <v>489</v>
      </c>
      <c r="H133" s="7" t="s">
        <v>480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  <c r="AC133" s="591" t="str">
        <f t="shared" si="27"/>
        <v/>
      </c>
      <c r="AD133" s="591" t="str">
        <f>IF(VLOOKUP(F133,NXT!$C$12:$C$666,1,0)&lt;&gt;"","","x")</f>
        <v/>
      </c>
      <c r="AE133" s="211"/>
    </row>
    <row r="134" spans="1:31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5"/>
        <v>1</v>
      </c>
      <c r="C134" s="184">
        <f t="shared" si="26"/>
        <v>42034</v>
      </c>
      <c r="D134" s="184" t="s">
        <v>1554</v>
      </c>
      <c r="E134" s="37">
        <v>42034</v>
      </c>
      <c r="F134" s="189" t="s">
        <v>429</v>
      </c>
      <c r="G134" s="601" t="s">
        <v>489</v>
      </c>
      <c r="H134" s="7" t="s">
        <v>480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  <c r="AC134" s="591" t="str">
        <f t="shared" si="27"/>
        <v/>
      </c>
    </row>
    <row r="135" spans="1:31" s="59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5"/>
        <v>1</v>
      </c>
      <c r="C135" s="184">
        <f t="shared" si="26"/>
        <v>42034</v>
      </c>
      <c r="D135" s="184" t="s">
        <v>1555</v>
      </c>
      <c r="E135" s="37">
        <v>42034</v>
      </c>
      <c r="F135" s="189" t="s">
        <v>1716</v>
      </c>
      <c r="G135" s="601" t="s">
        <v>490</v>
      </c>
      <c r="H135" s="7" t="s">
        <v>491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  <c r="AC135" s="591" t="str">
        <f t="shared" si="27"/>
        <v/>
      </c>
      <c r="AD135" s="591" t="str">
        <f>IF(VLOOKUP(F135,NXT!$C$12:$C$666,1,0)&lt;&gt;"","","x")</f>
        <v/>
      </c>
    </row>
    <row r="136" spans="1:31" s="59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5"/>
        <v>1</v>
      </c>
      <c r="C136" s="184">
        <f t="shared" si="26"/>
        <v>42034</v>
      </c>
      <c r="D136" s="184" t="s">
        <v>1555</v>
      </c>
      <c r="E136" s="37">
        <v>42034</v>
      </c>
      <c r="F136" s="40" t="s">
        <v>1717</v>
      </c>
      <c r="G136" s="480" t="s">
        <v>490</v>
      </c>
      <c r="H136" s="45" t="s">
        <v>491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  <c r="AC136" s="591" t="str">
        <f t="shared" si="27"/>
        <v/>
      </c>
      <c r="AD136" s="591" t="str">
        <f>IF(VLOOKUP(F136,NXT!$C$12:$C$666,1,0)&lt;&gt;"","","x")</f>
        <v/>
      </c>
    </row>
    <row r="137" spans="1:31" s="59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5"/>
        <v>1</v>
      </c>
      <c r="C137" s="184">
        <f t="shared" si="26"/>
        <v>42034</v>
      </c>
      <c r="D137" s="184" t="s">
        <v>1555</v>
      </c>
      <c r="E137" s="37">
        <v>42034</v>
      </c>
      <c r="F137" s="40" t="s">
        <v>1718</v>
      </c>
      <c r="G137" s="480" t="s">
        <v>490</v>
      </c>
      <c r="H137" s="45" t="s">
        <v>491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  <c r="AC137" s="591" t="str">
        <f t="shared" si="27"/>
        <v/>
      </c>
      <c r="AD137" s="591" t="str">
        <f>IF(VLOOKUP(F137,NXT!$C$12:$C$666,1,0)&lt;&gt;"","","x")</f>
        <v/>
      </c>
    </row>
    <row r="138" spans="1:31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5"/>
        <v>1</v>
      </c>
      <c r="C138" s="184">
        <f t="shared" si="26"/>
        <v>42034</v>
      </c>
      <c r="D138" s="184" t="s">
        <v>1555</v>
      </c>
      <c r="E138" s="37">
        <v>42034</v>
      </c>
      <c r="F138" s="40" t="s">
        <v>492</v>
      </c>
      <c r="G138" s="480" t="s">
        <v>490</v>
      </c>
      <c r="H138" s="45" t="s">
        <v>491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  <c r="AC138" s="591" t="str">
        <f t="shared" si="27"/>
        <v/>
      </c>
    </row>
    <row r="139" spans="1:31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5"/>
        <v>2</v>
      </c>
      <c r="C139" s="184">
        <f t="shared" si="26"/>
        <v>42037</v>
      </c>
      <c r="D139" s="184" t="s">
        <v>1557</v>
      </c>
      <c r="E139" s="191">
        <v>42037</v>
      </c>
      <c r="F139" s="189" t="s">
        <v>493</v>
      </c>
      <c r="G139" s="601" t="s">
        <v>494</v>
      </c>
      <c r="H139" s="7" t="s">
        <v>495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  <c r="AC139" s="591" t="str">
        <f t="shared" si="27"/>
        <v/>
      </c>
      <c r="AD139" s="591" t="str">
        <f>IF(VLOOKUP(F139,NXT!$C$12:$C$666,1,0)&lt;&gt;"","","x")</f>
        <v/>
      </c>
      <c r="AE139" s="211"/>
    </row>
    <row r="140" spans="1:31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5"/>
        <v>2</v>
      </c>
      <c r="C140" s="184">
        <f t="shared" si="26"/>
        <v>42037</v>
      </c>
      <c r="D140" s="184" t="s">
        <v>1557</v>
      </c>
      <c r="E140" s="191">
        <v>42037</v>
      </c>
      <c r="F140" s="189" t="s">
        <v>496</v>
      </c>
      <c r="G140" s="601" t="s">
        <v>494</v>
      </c>
      <c r="H140" s="7" t="s">
        <v>495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  <c r="AC140" s="591" t="str">
        <f t="shared" si="27"/>
        <v/>
      </c>
      <c r="AD140" s="591" t="str">
        <f>IF(VLOOKUP(F140,NXT!$C$12:$C$666,1,0)&lt;&gt;"","","x")</f>
        <v/>
      </c>
      <c r="AE140" s="211"/>
    </row>
    <row r="141" spans="1:31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5"/>
        <v>2</v>
      </c>
      <c r="C141" s="184">
        <f t="shared" si="26"/>
        <v>42037</v>
      </c>
      <c r="D141" s="184" t="s">
        <v>1557</v>
      </c>
      <c r="E141" s="191">
        <v>42037</v>
      </c>
      <c r="F141" s="297" t="s">
        <v>429</v>
      </c>
      <c r="G141" s="601" t="s">
        <v>494</v>
      </c>
      <c r="H141" s="7" t="s">
        <v>495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  <c r="AC141" s="591" t="str">
        <f t="shared" si="27"/>
        <v/>
      </c>
      <c r="AD141" s="211"/>
      <c r="AE141" s="211"/>
    </row>
    <row r="142" spans="1:31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5"/>
        <v>2</v>
      </c>
      <c r="C142" s="184">
        <f t="shared" si="26"/>
        <v>42039</v>
      </c>
      <c r="D142" s="184" t="s">
        <v>1558</v>
      </c>
      <c r="E142" s="191">
        <v>42039</v>
      </c>
      <c r="F142" s="189" t="s">
        <v>451</v>
      </c>
      <c r="G142" s="601" t="s">
        <v>497</v>
      </c>
      <c r="H142" s="7" t="s">
        <v>434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  <c r="AC142" s="591" t="str">
        <f t="shared" si="27"/>
        <v/>
      </c>
      <c r="AD142" s="591" t="str">
        <f>IF(VLOOKUP(F142,NXT!$C$12:$C$666,1,0)&lt;&gt;"","","x")</f>
        <v/>
      </c>
      <c r="AE142" s="211"/>
    </row>
    <row r="143" spans="1:31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5"/>
        <v>2</v>
      </c>
      <c r="C143" s="184">
        <f t="shared" si="26"/>
        <v>42039</v>
      </c>
      <c r="D143" s="184" t="s">
        <v>1558</v>
      </c>
      <c r="E143" s="191">
        <v>42039</v>
      </c>
      <c r="F143" s="189" t="s">
        <v>432</v>
      </c>
      <c r="G143" s="601" t="s">
        <v>497</v>
      </c>
      <c r="H143" s="7" t="s">
        <v>434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  <c r="AC143" s="591" t="str">
        <f t="shared" si="27"/>
        <v/>
      </c>
      <c r="AD143" s="591" t="str">
        <f>IF(VLOOKUP(F143,NXT!$C$12:$C$666,1,0)&lt;&gt;"","","x")</f>
        <v/>
      </c>
      <c r="AE143" s="211"/>
    </row>
    <row r="144" spans="1:31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5"/>
        <v>2</v>
      </c>
      <c r="C144" s="184">
        <f t="shared" si="26"/>
        <v>42039</v>
      </c>
      <c r="D144" s="184" t="s">
        <v>1558</v>
      </c>
      <c r="E144" s="191">
        <v>42039</v>
      </c>
      <c r="F144" s="189" t="s">
        <v>498</v>
      </c>
      <c r="G144" s="601" t="s">
        <v>497</v>
      </c>
      <c r="H144" s="7" t="s">
        <v>434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  <c r="AC144" s="591" t="str">
        <f t="shared" si="27"/>
        <v/>
      </c>
      <c r="AD144" s="591" t="str">
        <f>IF(VLOOKUP(F144,NXT!$C$12:$C$666,1,0)&lt;&gt;"","","x")</f>
        <v/>
      </c>
      <c r="AE144" s="211"/>
    </row>
    <row r="145" spans="1:31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5"/>
        <v>2</v>
      </c>
      <c r="C145" s="184">
        <f t="shared" si="26"/>
        <v>42039</v>
      </c>
      <c r="D145" s="184" t="s">
        <v>1558</v>
      </c>
      <c r="E145" s="191">
        <v>42039</v>
      </c>
      <c r="F145" s="189" t="s">
        <v>429</v>
      </c>
      <c r="G145" s="601" t="s">
        <v>497</v>
      </c>
      <c r="H145" s="7" t="s">
        <v>434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  <c r="AC145" s="591" t="str">
        <f t="shared" si="27"/>
        <v/>
      </c>
      <c r="AD145" s="211"/>
      <c r="AE145" s="211"/>
    </row>
    <row r="146" spans="1:31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5"/>
        <v>2</v>
      </c>
      <c r="C146" s="184">
        <f t="shared" si="26"/>
        <v>42040</v>
      </c>
      <c r="D146" s="184" t="s">
        <v>1559</v>
      </c>
      <c r="E146" s="191">
        <v>42040</v>
      </c>
      <c r="F146" s="189" t="s">
        <v>1167</v>
      </c>
      <c r="G146" s="601" t="s">
        <v>499</v>
      </c>
      <c r="H146" s="7" t="s">
        <v>500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  <c r="AC146" s="591" t="str">
        <f t="shared" si="27"/>
        <v/>
      </c>
      <c r="AD146" s="591" t="str">
        <f>IF(VLOOKUP(F146,NXT!$C$12:$C$666,1,0)&lt;&gt;"","","x")</f>
        <v/>
      </c>
      <c r="AE146" s="211"/>
    </row>
    <row r="147" spans="1:31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5"/>
        <v>2</v>
      </c>
      <c r="C147" s="184">
        <f t="shared" si="26"/>
        <v>42040</v>
      </c>
      <c r="D147" s="184" t="s">
        <v>1559</v>
      </c>
      <c r="E147" s="191">
        <v>42040</v>
      </c>
      <c r="F147" s="192" t="s">
        <v>1682</v>
      </c>
      <c r="G147" s="601" t="s">
        <v>499</v>
      </c>
      <c r="H147" s="7" t="s">
        <v>500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  <c r="AC147" s="591" t="str">
        <f t="shared" si="27"/>
        <v/>
      </c>
      <c r="AD147" s="591" t="str">
        <f>IF(VLOOKUP(F147,NXT!$C$12:$C$666,1,0)&lt;&gt;"","","x")</f>
        <v/>
      </c>
      <c r="AE147" s="211"/>
    </row>
    <row r="148" spans="1:31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5"/>
        <v>2</v>
      </c>
      <c r="C148" s="184">
        <f t="shared" si="26"/>
        <v>42040</v>
      </c>
      <c r="D148" s="184" t="s">
        <v>1559</v>
      </c>
      <c r="E148" s="184">
        <v>42040</v>
      </c>
      <c r="F148" s="189" t="s">
        <v>429</v>
      </c>
      <c r="G148" s="601" t="s">
        <v>499</v>
      </c>
      <c r="H148" s="44" t="s">
        <v>500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  <c r="AC148" s="591" t="str">
        <f t="shared" si="27"/>
        <v/>
      </c>
      <c r="AD148" s="591"/>
      <c r="AE148" s="591"/>
    </row>
    <row r="149" spans="1:31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5"/>
        <v>2</v>
      </c>
      <c r="C149" s="184">
        <f t="shared" si="26"/>
        <v>42040</v>
      </c>
      <c r="D149" s="184" t="s">
        <v>1560</v>
      </c>
      <c r="E149" s="184">
        <v>42040</v>
      </c>
      <c r="F149" s="189" t="s">
        <v>501</v>
      </c>
      <c r="G149" s="601" t="s">
        <v>502</v>
      </c>
      <c r="H149" s="193" t="s">
        <v>899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  <c r="AC149" s="591" t="str">
        <f t="shared" si="27"/>
        <v/>
      </c>
      <c r="AD149" s="591" t="str">
        <f>IF(VLOOKUP(F149,NXT!$C$12:$C$666,1,0)&lt;&gt;"","","x")</f>
        <v/>
      </c>
      <c r="AE149" s="591"/>
    </row>
    <row r="150" spans="1:31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5"/>
        <v>2</v>
      </c>
      <c r="C150" s="184">
        <f t="shared" si="26"/>
        <v>42040</v>
      </c>
      <c r="D150" s="184" t="s">
        <v>1560</v>
      </c>
      <c r="E150" s="191">
        <v>42040</v>
      </c>
      <c r="F150" s="189" t="s">
        <v>429</v>
      </c>
      <c r="G150" s="601" t="s">
        <v>502</v>
      </c>
      <c r="H150" s="193" t="s">
        <v>899</v>
      </c>
      <c r="I150" s="791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  <c r="AC150" s="591" t="str">
        <f t="shared" si="27"/>
        <v/>
      </c>
    </row>
    <row r="151" spans="1:31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5"/>
        <v>2</v>
      </c>
      <c r="C151" s="184">
        <f t="shared" si="26"/>
        <v>42041</v>
      </c>
      <c r="D151" s="184" t="s">
        <v>1561</v>
      </c>
      <c r="E151" s="191">
        <v>42041</v>
      </c>
      <c r="F151" s="297" t="s">
        <v>503</v>
      </c>
      <c r="G151" s="483" t="s">
        <v>504</v>
      </c>
      <c r="H151" s="7" t="s">
        <v>505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  <c r="AC151" s="591" t="str">
        <f t="shared" si="27"/>
        <v/>
      </c>
      <c r="AD151" s="591" t="str">
        <f>IF(VLOOKUP(F151,NXT!$C$12:$C$666,1,0)&lt;&gt;"","","x")</f>
        <v/>
      </c>
    </row>
    <row r="152" spans="1:31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5"/>
        <v>2</v>
      </c>
      <c r="C152" s="184">
        <f t="shared" si="26"/>
        <v>42041</v>
      </c>
      <c r="D152" s="184" t="s">
        <v>1561</v>
      </c>
      <c r="E152" s="191">
        <v>42041</v>
      </c>
      <c r="F152" s="297" t="s">
        <v>429</v>
      </c>
      <c r="G152" s="483" t="s">
        <v>504</v>
      </c>
      <c r="H152" s="7" t="s">
        <v>505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  <c r="AC152" s="591" t="str">
        <f t="shared" si="27"/>
        <v/>
      </c>
    </row>
    <row r="153" spans="1:31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5"/>
        <v>2</v>
      </c>
      <c r="C153" s="184">
        <f t="shared" si="26"/>
        <v>42041</v>
      </c>
      <c r="D153" s="184" t="s">
        <v>1562</v>
      </c>
      <c r="E153" s="191">
        <v>42041</v>
      </c>
      <c r="F153" s="189" t="s">
        <v>506</v>
      </c>
      <c r="G153" s="601" t="s">
        <v>507</v>
      </c>
      <c r="H153" s="7" t="s">
        <v>443</v>
      </c>
      <c r="I153" s="256">
        <v>69</v>
      </c>
      <c r="J153" s="256">
        <v>15834</v>
      </c>
      <c r="K153" s="599">
        <f t="shared" ref="K153:K161" si="28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  <c r="AC153" s="591" t="str">
        <f t="shared" si="27"/>
        <v/>
      </c>
      <c r="AD153" s="591" t="str">
        <f>IF(VLOOKUP(F153,NXT!$C$12:$C$666,1,0)&lt;&gt;"","","x")</f>
        <v/>
      </c>
    </row>
    <row r="154" spans="1:31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5"/>
        <v>2</v>
      </c>
      <c r="C154" s="184">
        <f t="shared" si="26"/>
        <v>42041</v>
      </c>
      <c r="D154" s="184" t="s">
        <v>1562</v>
      </c>
      <c r="E154" s="191">
        <v>42041</v>
      </c>
      <c r="F154" s="297" t="s">
        <v>508</v>
      </c>
      <c r="G154" s="601" t="s">
        <v>507</v>
      </c>
      <c r="H154" s="7" t="s">
        <v>443</v>
      </c>
      <c r="I154" s="741">
        <v>87</v>
      </c>
      <c r="J154" s="256">
        <v>12317</v>
      </c>
      <c r="K154" s="599">
        <f t="shared" si="28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  <c r="AC154" s="591" t="str">
        <f t="shared" si="27"/>
        <v/>
      </c>
      <c r="AD154" s="591" t="str">
        <f>IF(VLOOKUP(F154,NXT!$C$12:$C$666,1,0)&lt;&gt;"","","x")</f>
        <v/>
      </c>
    </row>
    <row r="155" spans="1:31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5"/>
        <v>2</v>
      </c>
      <c r="C155" s="184">
        <f t="shared" si="26"/>
        <v>42041</v>
      </c>
      <c r="D155" s="184" t="s">
        <v>1562</v>
      </c>
      <c r="E155" s="191">
        <v>42041</v>
      </c>
      <c r="F155" s="189" t="s">
        <v>509</v>
      </c>
      <c r="G155" s="601" t="s">
        <v>507</v>
      </c>
      <c r="H155" s="7" t="s">
        <v>443</v>
      </c>
      <c r="I155" s="810">
        <v>4</v>
      </c>
      <c r="J155" s="741">
        <v>10796</v>
      </c>
      <c r="K155" s="599">
        <f t="shared" si="28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  <c r="AC155" s="591" t="str">
        <f t="shared" si="27"/>
        <v/>
      </c>
      <c r="AD155" s="591" t="str">
        <f>IF(VLOOKUP(F155,NXT!$C$12:$C$666,1,0)&lt;&gt;"","","x")</f>
        <v/>
      </c>
    </row>
    <row r="156" spans="1:31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5"/>
        <v>2</v>
      </c>
      <c r="C156" s="184">
        <f t="shared" si="26"/>
        <v>42041</v>
      </c>
      <c r="D156" s="184" t="s">
        <v>1562</v>
      </c>
      <c r="E156" s="191">
        <v>42041</v>
      </c>
      <c r="F156" s="189" t="s">
        <v>510</v>
      </c>
      <c r="G156" s="601" t="s">
        <v>507</v>
      </c>
      <c r="H156" s="7" t="s">
        <v>443</v>
      </c>
      <c r="I156" s="741">
        <v>4</v>
      </c>
      <c r="J156" s="256">
        <v>15338</v>
      </c>
      <c r="K156" s="599">
        <f t="shared" si="28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  <c r="AC156" s="591" t="str">
        <f t="shared" si="27"/>
        <v/>
      </c>
      <c r="AD156" s="591" t="str">
        <f>IF(VLOOKUP(F156,NXT!$C$12:$C$666,1,0)&lt;&gt;"","","x")</f>
        <v/>
      </c>
    </row>
    <row r="157" spans="1:31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5"/>
        <v>2</v>
      </c>
      <c r="C157" s="184">
        <f t="shared" si="26"/>
        <v>42041</v>
      </c>
      <c r="D157" s="184" t="s">
        <v>1562</v>
      </c>
      <c r="E157" s="191">
        <v>42041</v>
      </c>
      <c r="F157" s="189" t="s">
        <v>511</v>
      </c>
      <c r="G157" s="601" t="s">
        <v>507</v>
      </c>
      <c r="H157" s="7" t="s">
        <v>443</v>
      </c>
      <c r="I157" s="741">
        <v>13</v>
      </c>
      <c r="J157" s="256">
        <v>17900</v>
      </c>
      <c r="K157" s="599">
        <f t="shared" si="28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  <c r="AC157" s="591" t="str">
        <f t="shared" si="27"/>
        <v/>
      </c>
      <c r="AD157" s="591" t="str">
        <f>IF(VLOOKUP(F157,NXT!$C$12:$C$666,1,0)&lt;&gt;"","","x")</f>
        <v/>
      </c>
    </row>
    <row r="158" spans="1:31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5"/>
        <v>2</v>
      </c>
      <c r="C158" s="184">
        <f t="shared" si="26"/>
        <v>42041</v>
      </c>
      <c r="D158" s="184" t="s">
        <v>1562</v>
      </c>
      <c r="E158" s="37">
        <v>42041</v>
      </c>
      <c r="F158" s="189" t="s">
        <v>512</v>
      </c>
      <c r="G158" s="482" t="s">
        <v>507</v>
      </c>
      <c r="H158" s="7" t="s">
        <v>443</v>
      </c>
      <c r="I158" s="564">
        <v>68</v>
      </c>
      <c r="J158" s="258">
        <v>10250</v>
      </c>
      <c r="K158" s="599">
        <f t="shared" si="28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  <c r="AC158" s="591" t="str">
        <f t="shared" si="27"/>
        <v/>
      </c>
      <c r="AD158" s="591" t="str">
        <f>IF(VLOOKUP(F158,NXT!$C$12:$C$666,1,0)&lt;&gt;"","","x")</f>
        <v/>
      </c>
    </row>
    <row r="159" spans="1:31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5"/>
        <v>2</v>
      </c>
      <c r="C159" s="184">
        <f t="shared" si="26"/>
        <v>42041</v>
      </c>
      <c r="D159" s="184" t="s">
        <v>1562</v>
      </c>
      <c r="E159" s="37">
        <v>42041</v>
      </c>
      <c r="F159" s="40" t="s">
        <v>1689</v>
      </c>
      <c r="G159" s="482" t="s">
        <v>507</v>
      </c>
      <c r="H159" s="7" t="s">
        <v>443</v>
      </c>
      <c r="I159" s="741">
        <v>490</v>
      </c>
      <c r="J159" s="258">
        <v>1600</v>
      </c>
      <c r="K159" s="599">
        <f t="shared" si="28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  <c r="AC159" s="591" t="str">
        <f t="shared" si="27"/>
        <v/>
      </c>
      <c r="AD159" s="591" t="str">
        <f>IF(VLOOKUP(F159,NXT!$C$12:$C$666,1,0)&lt;&gt;"","","x")</f>
        <v/>
      </c>
    </row>
    <row r="160" spans="1:31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5"/>
        <v>2</v>
      </c>
      <c r="C160" s="184">
        <f t="shared" si="26"/>
        <v>42041</v>
      </c>
      <c r="D160" s="184" t="s">
        <v>1562</v>
      </c>
      <c r="E160" s="37">
        <v>42041</v>
      </c>
      <c r="F160" s="40" t="s">
        <v>477</v>
      </c>
      <c r="G160" s="482" t="s">
        <v>507</v>
      </c>
      <c r="H160" s="7" t="s">
        <v>443</v>
      </c>
      <c r="I160" s="741">
        <v>42</v>
      </c>
      <c r="J160" s="258">
        <v>24450</v>
      </c>
      <c r="K160" s="599">
        <f t="shared" si="28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  <c r="AC160" s="591" t="str">
        <f t="shared" si="27"/>
        <v/>
      </c>
      <c r="AD160" s="591" t="str">
        <f>IF(VLOOKUP(F160,NXT!$C$12:$C$666,1,0)&lt;&gt;"","","x")</f>
        <v/>
      </c>
    </row>
    <row r="161" spans="1:31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5"/>
        <v>2</v>
      </c>
      <c r="C161" s="184">
        <f t="shared" si="26"/>
        <v>42041</v>
      </c>
      <c r="D161" s="184" t="s">
        <v>1562</v>
      </c>
      <c r="E161" s="184">
        <v>42041</v>
      </c>
      <c r="F161" s="189" t="s">
        <v>1682</v>
      </c>
      <c r="G161" s="601" t="s">
        <v>507</v>
      </c>
      <c r="H161" s="7" t="s">
        <v>443</v>
      </c>
      <c r="I161" s="256">
        <v>84</v>
      </c>
      <c r="J161" s="256">
        <v>1000</v>
      </c>
      <c r="K161" s="599">
        <f t="shared" si="28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  <c r="AC161" s="591" t="str">
        <f t="shared" si="27"/>
        <v/>
      </c>
      <c r="AD161" s="591" t="str">
        <f>IF(VLOOKUP(F161,NXT!$C$12:$C$666,1,0)&lt;&gt;"","","x")</f>
        <v/>
      </c>
      <c r="AE161" s="591"/>
    </row>
    <row r="162" spans="1:31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5"/>
        <v>2</v>
      </c>
      <c r="C162" s="184">
        <f t="shared" si="26"/>
        <v>42041</v>
      </c>
      <c r="D162" s="184" t="s">
        <v>1562</v>
      </c>
      <c r="E162" s="184">
        <v>42041</v>
      </c>
      <c r="F162" s="189" t="s">
        <v>429</v>
      </c>
      <c r="G162" s="601" t="s">
        <v>507</v>
      </c>
      <c r="H162" s="7" t="s">
        <v>443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  <c r="AC162" s="591" t="str">
        <f t="shared" si="27"/>
        <v/>
      </c>
      <c r="AD162" s="591"/>
      <c r="AE162" s="591"/>
    </row>
    <row r="163" spans="1:31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5"/>
        <v>2</v>
      </c>
      <c r="C163" s="184">
        <f t="shared" si="26"/>
        <v>42042</v>
      </c>
      <c r="D163" s="184" t="s">
        <v>1563</v>
      </c>
      <c r="E163" s="37">
        <v>42042</v>
      </c>
      <c r="F163" s="189" t="s">
        <v>440</v>
      </c>
      <c r="G163" s="482" t="s">
        <v>513</v>
      </c>
      <c r="H163" s="7" t="s">
        <v>439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  <c r="AC163" s="591" t="str">
        <f t="shared" si="27"/>
        <v/>
      </c>
      <c r="AD163" s="591" t="str">
        <f>IF(VLOOKUP(F163,NXT!$C$12:$C$666,1,0)&lt;&gt;"","","x")</f>
        <v/>
      </c>
    </row>
    <row r="164" spans="1:31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5"/>
        <v>2</v>
      </c>
      <c r="C164" s="184">
        <f t="shared" si="26"/>
        <v>42042</v>
      </c>
      <c r="D164" s="184" t="s">
        <v>1563</v>
      </c>
      <c r="E164" s="37">
        <v>42042</v>
      </c>
      <c r="F164" s="189" t="s">
        <v>429</v>
      </c>
      <c r="G164" s="482" t="s">
        <v>513</v>
      </c>
      <c r="H164" s="7" t="s">
        <v>439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  <c r="AC164" s="591" t="str">
        <f t="shared" si="27"/>
        <v/>
      </c>
    </row>
    <row r="165" spans="1:31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5"/>
        <v>2</v>
      </c>
      <c r="C165" s="184">
        <f t="shared" si="26"/>
        <v>42044</v>
      </c>
      <c r="D165" s="184" t="s">
        <v>1564</v>
      </c>
      <c r="E165" s="37">
        <v>42044</v>
      </c>
      <c r="F165" s="189" t="s">
        <v>514</v>
      </c>
      <c r="G165" s="482" t="s">
        <v>515</v>
      </c>
      <c r="H165" s="7" t="s">
        <v>516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  <c r="AC165" s="591" t="str">
        <f t="shared" si="27"/>
        <v/>
      </c>
      <c r="AD165" s="591" t="str">
        <f>IF(VLOOKUP(F165,NXT!$C$12:$C$666,1,0)&lt;&gt;"","","x")</f>
        <v/>
      </c>
    </row>
    <row r="166" spans="1:31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5"/>
        <v>2</v>
      </c>
      <c r="C166" s="184">
        <f t="shared" si="26"/>
        <v>42044</v>
      </c>
      <c r="D166" s="184" t="s">
        <v>1564</v>
      </c>
      <c r="E166" s="37">
        <v>42044</v>
      </c>
      <c r="F166" s="189" t="s">
        <v>429</v>
      </c>
      <c r="G166" s="482" t="s">
        <v>515</v>
      </c>
      <c r="H166" s="7" t="s">
        <v>516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  <c r="AC166" s="591" t="str">
        <f t="shared" si="27"/>
        <v/>
      </c>
    </row>
    <row r="167" spans="1:31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5"/>
        <v>2</v>
      </c>
      <c r="C167" s="184">
        <f t="shared" si="26"/>
        <v>42044</v>
      </c>
      <c r="D167" s="184" t="s">
        <v>1565</v>
      </c>
      <c r="E167" s="37">
        <v>42044</v>
      </c>
      <c r="F167" s="189" t="s">
        <v>432</v>
      </c>
      <c r="G167" s="482" t="s">
        <v>517</v>
      </c>
      <c r="H167" s="7" t="s">
        <v>434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  <c r="AC167" s="591" t="str">
        <f t="shared" si="27"/>
        <v/>
      </c>
      <c r="AD167" s="591" t="str">
        <f>IF(VLOOKUP(F167,NXT!$C$12:$C$666,1,0)&lt;&gt;"","","x")</f>
        <v/>
      </c>
    </row>
    <row r="168" spans="1:31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5"/>
        <v>2</v>
      </c>
      <c r="C168" s="184">
        <f t="shared" si="26"/>
        <v>42044</v>
      </c>
      <c r="D168" s="184" t="s">
        <v>1565</v>
      </c>
      <c r="E168" s="37">
        <v>42044</v>
      </c>
      <c r="F168" s="189" t="s">
        <v>451</v>
      </c>
      <c r="G168" s="482" t="s">
        <v>517</v>
      </c>
      <c r="H168" s="7" t="s">
        <v>434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  <c r="AC168" s="591" t="str">
        <f t="shared" si="27"/>
        <v/>
      </c>
      <c r="AD168" s="591" t="str">
        <f>IF(VLOOKUP(F168,NXT!$C$12:$C$666,1,0)&lt;&gt;"","","x")</f>
        <v/>
      </c>
    </row>
    <row r="169" spans="1:31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5"/>
        <v>2</v>
      </c>
      <c r="C169" s="184">
        <f t="shared" si="26"/>
        <v>42044</v>
      </c>
      <c r="D169" s="184" t="s">
        <v>1565</v>
      </c>
      <c r="E169" s="37">
        <v>42044</v>
      </c>
      <c r="F169" s="189" t="s">
        <v>518</v>
      </c>
      <c r="G169" s="482" t="s">
        <v>517</v>
      </c>
      <c r="H169" s="7" t="s">
        <v>434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  <c r="AC169" s="591" t="str">
        <f t="shared" si="27"/>
        <v/>
      </c>
      <c r="AD169" s="591" t="str">
        <f>IF(VLOOKUP(F169,NXT!$C$12:$C$666,1,0)&lt;&gt;"","","x")</f>
        <v/>
      </c>
      <c r="AE169" s="591"/>
    </row>
    <row r="170" spans="1:31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5"/>
        <v>2</v>
      </c>
      <c r="C170" s="184">
        <f t="shared" si="26"/>
        <v>42044</v>
      </c>
      <c r="D170" s="184" t="s">
        <v>1565</v>
      </c>
      <c r="E170" s="37">
        <v>42044</v>
      </c>
      <c r="F170" s="189" t="s">
        <v>429</v>
      </c>
      <c r="G170" s="482" t="s">
        <v>517</v>
      </c>
      <c r="H170" s="7" t="s">
        <v>434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  <c r="AC170" s="591" t="str">
        <f t="shared" si="27"/>
        <v/>
      </c>
      <c r="AD170" s="591"/>
      <c r="AE170" s="591"/>
    </row>
    <row r="171" spans="1:31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5"/>
        <v>2</v>
      </c>
      <c r="C171" s="184">
        <f t="shared" si="26"/>
        <v>42047</v>
      </c>
      <c r="D171" s="184" t="s">
        <v>1566</v>
      </c>
      <c r="E171" s="37">
        <v>42047</v>
      </c>
      <c r="F171" s="189" t="s">
        <v>432</v>
      </c>
      <c r="G171" s="482" t="s">
        <v>519</v>
      </c>
      <c r="H171" s="7" t="s">
        <v>434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  <c r="AC171" s="591" t="str">
        <f t="shared" si="27"/>
        <v/>
      </c>
      <c r="AD171" s="591" t="str">
        <f>IF(VLOOKUP(F171,NXT!$C$12:$C$666,1,0)&lt;&gt;"","","x")</f>
        <v/>
      </c>
      <c r="AE171" s="591"/>
    </row>
    <row r="172" spans="1:31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5"/>
        <v>2</v>
      </c>
      <c r="C172" s="184">
        <f t="shared" si="26"/>
        <v>42047</v>
      </c>
      <c r="D172" s="184" t="s">
        <v>1566</v>
      </c>
      <c r="E172" s="37">
        <v>42047</v>
      </c>
      <c r="F172" s="189" t="s">
        <v>429</v>
      </c>
      <c r="G172" s="482" t="s">
        <v>519</v>
      </c>
      <c r="H172" s="7" t="s">
        <v>434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  <c r="AC172" s="591" t="str">
        <f t="shared" si="27"/>
        <v/>
      </c>
    </row>
    <row r="173" spans="1:31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5"/>
        <v>2</v>
      </c>
      <c r="C173" s="184">
        <f t="shared" si="26"/>
        <v>42047</v>
      </c>
      <c r="D173" s="184" t="s">
        <v>1567</v>
      </c>
      <c r="E173" s="37">
        <v>42047</v>
      </c>
      <c r="F173" s="40" t="s">
        <v>1719</v>
      </c>
      <c r="G173" s="480" t="s">
        <v>520</v>
      </c>
      <c r="H173" s="45" t="s">
        <v>491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  <c r="AC173" s="591" t="str">
        <f t="shared" si="27"/>
        <v/>
      </c>
      <c r="AD173" s="591" t="str">
        <f>IF(VLOOKUP(F173,NXT!$C$12:$C$666,1,0)&lt;&gt;"","","x")</f>
        <v/>
      </c>
    </row>
    <row r="174" spans="1:31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5"/>
        <v>2</v>
      </c>
      <c r="C174" s="184">
        <f t="shared" si="26"/>
        <v>42047</v>
      </c>
      <c r="D174" s="184" t="s">
        <v>1567</v>
      </c>
      <c r="E174" s="37">
        <v>42047</v>
      </c>
      <c r="F174" s="40" t="s">
        <v>1720</v>
      </c>
      <c r="G174" s="480" t="s">
        <v>520</v>
      </c>
      <c r="H174" s="45" t="s">
        <v>491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  <c r="AC174" s="591" t="str">
        <f t="shared" si="27"/>
        <v/>
      </c>
      <c r="AD174" s="591" t="str">
        <f>IF(VLOOKUP(F174,NXT!$C$12:$C$666,1,0)&lt;&gt;"","","x")</f>
        <v/>
      </c>
    </row>
    <row r="175" spans="1:31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5"/>
        <v>2</v>
      </c>
      <c r="C175" s="184">
        <f t="shared" si="26"/>
        <v>42047</v>
      </c>
      <c r="D175" s="184" t="s">
        <v>1567</v>
      </c>
      <c r="E175" s="184">
        <v>42047</v>
      </c>
      <c r="F175" s="189" t="s">
        <v>492</v>
      </c>
      <c r="G175" s="601" t="s">
        <v>520</v>
      </c>
      <c r="H175" s="7" t="s">
        <v>491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  <c r="AC175" s="591" t="str">
        <f t="shared" si="27"/>
        <v/>
      </c>
    </row>
    <row r="176" spans="1:31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5"/>
        <v>2</v>
      </c>
      <c r="C176" s="184">
        <f t="shared" si="26"/>
        <v>42047</v>
      </c>
      <c r="D176" s="184" t="s">
        <v>1568</v>
      </c>
      <c r="E176" s="184">
        <v>42047</v>
      </c>
      <c r="F176" s="189" t="s">
        <v>521</v>
      </c>
      <c r="G176" s="601" t="s">
        <v>522</v>
      </c>
      <c r="H176" s="7" t="s">
        <v>861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  <c r="AC176" s="591" t="str">
        <f t="shared" si="27"/>
        <v/>
      </c>
      <c r="AD176" s="591" t="str">
        <f>IF(VLOOKUP(F176,NXT!$C$12:$C$666,1,0)&lt;&gt;"","","x")</f>
        <v/>
      </c>
    </row>
    <row r="177" spans="1:31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5"/>
        <v>2</v>
      </c>
      <c r="C177" s="184">
        <f t="shared" si="26"/>
        <v>42047</v>
      </c>
      <c r="D177" s="184" t="s">
        <v>1568</v>
      </c>
      <c r="E177" s="184">
        <v>42047</v>
      </c>
      <c r="F177" s="189" t="s">
        <v>523</v>
      </c>
      <c r="G177" s="483" t="s">
        <v>522</v>
      </c>
      <c r="H177" s="7" t="s">
        <v>861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  <c r="AC177" s="591" t="str">
        <f t="shared" si="27"/>
        <v/>
      </c>
      <c r="AD177" s="591" t="str">
        <f>IF(VLOOKUP(F177,NXT!$C$12:$C$666,1,0)&lt;&gt;"","","x")</f>
        <v/>
      </c>
    </row>
    <row r="178" spans="1:31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5"/>
        <v>2</v>
      </c>
      <c r="C178" s="184">
        <f t="shared" si="26"/>
        <v>42047</v>
      </c>
      <c r="D178" s="184" t="s">
        <v>1568</v>
      </c>
      <c r="E178" s="184">
        <v>42047</v>
      </c>
      <c r="F178" s="297" t="s">
        <v>429</v>
      </c>
      <c r="G178" s="483" t="s">
        <v>522</v>
      </c>
      <c r="H178" s="7" t="s">
        <v>861</v>
      </c>
      <c r="I178" s="803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  <c r="AC178" s="591" t="str">
        <f t="shared" si="27"/>
        <v/>
      </c>
    </row>
    <row r="179" spans="1:31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5"/>
        <v>2</v>
      </c>
      <c r="C179" s="184">
        <f t="shared" si="26"/>
        <v>42047</v>
      </c>
      <c r="D179" s="184" t="s">
        <v>1569</v>
      </c>
      <c r="E179" s="184">
        <v>42047</v>
      </c>
      <c r="F179" s="189" t="s">
        <v>524</v>
      </c>
      <c r="G179" s="601" t="s">
        <v>525</v>
      </c>
      <c r="H179" s="7" t="s">
        <v>480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  <c r="AC179" s="591" t="str">
        <f t="shared" si="27"/>
        <v/>
      </c>
      <c r="AD179" s="591" t="str">
        <f>IF(VLOOKUP(F179,NXT!$C$12:$C$666,1,0)&lt;&gt;"","","x")</f>
        <v/>
      </c>
    </row>
    <row r="180" spans="1:31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5"/>
        <v>2</v>
      </c>
      <c r="C180" s="184">
        <f t="shared" si="26"/>
        <v>42047</v>
      </c>
      <c r="D180" s="184" t="s">
        <v>1569</v>
      </c>
      <c r="E180" s="184">
        <v>42047</v>
      </c>
      <c r="F180" s="189" t="s">
        <v>526</v>
      </c>
      <c r="G180" s="601" t="s">
        <v>525</v>
      </c>
      <c r="H180" s="7" t="s">
        <v>480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  <c r="AC180" s="591" t="str">
        <f t="shared" si="27"/>
        <v/>
      </c>
      <c r="AD180" s="591" t="str">
        <f>IF(VLOOKUP(F180,NXT!$C$12:$C$666,1,0)&lt;&gt;"","","x")</f>
        <v/>
      </c>
    </row>
    <row r="181" spans="1:31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5"/>
        <v>2</v>
      </c>
      <c r="C181" s="184">
        <f t="shared" si="26"/>
        <v>42047</v>
      </c>
      <c r="D181" s="184" t="s">
        <v>1569</v>
      </c>
      <c r="E181" s="184">
        <v>42047</v>
      </c>
      <c r="F181" s="189" t="s">
        <v>429</v>
      </c>
      <c r="G181" s="601" t="s">
        <v>525</v>
      </c>
      <c r="H181" s="7" t="s">
        <v>480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  <c r="AC181" s="591" t="str">
        <f t="shared" si="27"/>
        <v/>
      </c>
    </row>
    <row r="182" spans="1:31" s="211" customFormat="1" ht="15.75" hidden="1" customHeight="1">
      <c r="A182" s="204" t="str">
        <f>IF(B182&lt;&gt;"",IF(AND(B182&gt;=_TM1,B182&lt;=_TM2,OR(TH!L182="1111",TH!M182="1111")),TH!D182,""),"")</f>
        <v/>
      </c>
      <c r="B182" s="36">
        <f t="shared" si="25"/>
        <v>2</v>
      </c>
      <c r="C182" s="184">
        <f t="shared" si="26"/>
        <v>42063</v>
      </c>
      <c r="D182" s="184" t="s">
        <v>1570</v>
      </c>
      <c r="E182" s="184">
        <v>42063</v>
      </c>
      <c r="F182" s="189" t="s">
        <v>425</v>
      </c>
      <c r="G182" s="483" t="s">
        <v>527</v>
      </c>
      <c r="H182" s="7" t="s">
        <v>427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  <c r="AC182" s="591" t="str">
        <f t="shared" si="27"/>
        <v/>
      </c>
      <c r="AD182" s="591" t="str">
        <f>IF(VLOOKUP(F182,NXT!$C$12:$C$666,1,0)&lt;&gt;"","","x")</f>
        <v/>
      </c>
    </row>
    <row r="183" spans="1:31" s="211" customFormat="1" ht="15.75" hidden="1" customHeight="1">
      <c r="A183" s="204" t="str">
        <f>IF(B183&lt;&gt;"",IF(AND(B183&gt;=_TM1,B183&lt;=_TM2,OR(TH!L183="1111",TH!M183="1111")),TH!D183,""),"")</f>
        <v/>
      </c>
      <c r="B183" s="36">
        <f t="shared" si="25"/>
        <v>2</v>
      </c>
      <c r="C183" s="184">
        <f t="shared" si="26"/>
        <v>42063</v>
      </c>
      <c r="D183" s="184" t="s">
        <v>1570</v>
      </c>
      <c r="E183" s="184">
        <v>42063</v>
      </c>
      <c r="F183" s="189" t="s">
        <v>473</v>
      </c>
      <c r="G183" s="483" t="s">
        <v>527</v>
      </c>
      <c r="H183" s="7" t="s">
        <v>427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  <c r="AC183" s="591" t="str">
        <f t="shared" si="27"/>
        <v/>
      </c>
      <c r="AD183" s="591" t="str">
        <f>IF(VLOOKUP(F183,NXT!$C$12:$C$666,1,0)&lt;&gt;"","","x")</f>
        <v/>
      </c>
    </row>
    <row r="184" spans="1:31" s="211" customFormat="1" ht="15.75" hidden="1" customHeight="1">
      <c r="A184" s="204" t="str">
        <f>IF(B184&lt;&gt;"",IF(AND(B184&gt;=_TM1,B184&lt;=_TM2,OR(TH!L184="1111",TH!M184="1111")),TH!D184,""),"")</f>
        <v/>
      </c>
      <c r="B184" s="36">
        <f t="shared" si="25"/>
        <v>2</v>
      </c>
      <c r="C184" s="184">
        <f t="shared" si="26"/>
        <v>42063</v>
      </c>
      <c r="D184" s="184" t="s">
        <v>1570</v>
      </c>
      <c r="E184" s="37">
        <v>42063</v>
      </c>
      <c r="F184" s="40" t="s">
        <v>428</v>
      </c>
      <c r="G184" s="480" t="s">
        <v>527</v>
      </c>
      <c r="H184" s="45" t="s">
        <v>427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  <c r="AC184" s="591" t="str">
        <f t="shared" si="27"/>
        <v/>
      </c>
      <c r="AD184" s="591" t="str">
        <f>IF(VLOOKUP(F184,NXT!$C$12:$C$666,1,0)&lt;&gt;"","","x")</f>
        <v/>
      </c>
    </row>
    <row r="185" spans="1:31" s="211" customFormat="1" ht="15.75" hidden="1" customHeight="1">
      <c r="A185" s="204" t="str">
        <f>IF(B185&lt;&gt;"",IF(AND(B185&gt;=_TM1,B185&lt;=_TM2,OR(TH!L185="1111",TH!M185="1111")),TH!D185,""),"")</f>
        <v/>
      </c>
      <c r="B185" s="36">
        <f t="shared" si="25"/>
        <v>2</v>
      </c>
      <c r="C185" s="184">
        <f t="shared" si="26"/>
        <v>42063</v>
      </c>
      <c r="D185" s="184" t="s">
        <v>1570</v>
      </c>
      <c r="E185" s="37">
        <v>42063</v>
      </c>
      <c r="F185" s="40" t="s">
        <v>528</v>
      </c>
      <c r="G185" s="480" t="s">
        <v>527</v>
      </c>
      <c r="H185" s="45" t="s">
        <v>427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  <c r="AC185" s="591" t="str">
        <f t="shared" si="27"/>
        <v/>
      </c>
      <c r="AD185" s="591" t="str">
        <f>IF(VLOOKUP(F185,NXT!$C$12:$C$666,1,0)&lt;&gt;"","","x")</f>
        <v/>
      </c>
    </row>
    <row r="186" spans="1:31" s="211" customFormat="1" ht="15.75" hidden="1" customHeight="1">
      <c r="A186" s="204" t="str">
        <f>IF(B186&lt;&gt;"",IF(AND(B186&gt;=_TM1,B186&lt;=_TM2,OR(TH!L186="1111",TH!M186="1111")),TH!D186,""),"")</f>
        <v/>
      </c>
      <c r="B186" s="36">
        <f t="shared" si="25"/>
        <v>2</v>
      </c>
      <c r="C186" s="184">
        <f t="shared" si="26"/>
        <v>42063</v>
      </c>
      <c r="D186" s="184" t="s">
        <v>1570</v>
      </c>
      <c r="E186" s="37">
        <v>42063</v>
      </c>
      <c r="F186" s="40" t="s">
        <v>429</v>
      </c>
      <c r="G186" s="480" t="s">
        <v>527</v>
      </c>
      <c r="H186" s="45" t="s">
        <v>427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  <c r="AC186" s="591" t="str">
        <f t="shared" si="27"/>
        <v/>
      </c>
    </row>
    <row r="187" spans="1:31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5"/>
        <v>3</v>
      </c>
      <c r="C187" s="184">
        <f t="shared" si="26"/>
        <v>42066</v>
      </c>
      <c r="D187" s="184" t="s">
        <v>1571</v>
      </c>
      <c r="E187" s="777">
        <v>42066</v>
      </c>
      <c r="F187" s="189" t="s">
        <v>440</v>
      </c>
      <c r="G187" s="483" t="s">
        <v>529</v>
      </c>
      <c r="H187" s="7" t="s">
        <v>439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  <c r="AC187" s="591" t="str">
        <f t="shared" si="27"/>
        <v/>
      </c>
      <c r="AD187" s="591" t="str">
        <f>IF(VLOOKUP(F187,NXT!$C$12:$C$666,1,0)&lt;&gt;"","","x")</f>
        <v/>
      </c>
    </row>
    <row r="188" spans="1:31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5"/>
        <v>3</v>
      </c>
      <c r="C188" s="184">
        <f t="shared" si="26"/>
        <v>42066</v>
      </c>
      <c r="D188" s="184" t="s">
        <v>1571</v>
      </c>
      <c r="E188" s="777">
        <v>42066</v>
      </c>
      <c r="F188" s="189" t="s">
        <v>429</v>
      </c>
      <c r="G188" s="483" t="s">
        <v>529</v>
      </c>
      <c r="H188" s="7" t="s">
        <v>439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  <c r="AC188" s="591" t="str">
        <f t="shared" si="27"/>
        <v/>
      </c>
    </row>
    <row r="189" spans="1:31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5"/>
        <v>3</v>
      </c>
      <c r="C189" s="184">
        <f t="shared" si="26"/>
        <v>42066</v>
      </c>
      <c r="D189" s="184" t="s">
        <v>1572</v>
      </c>
      <c r="E189" s="777">
        <v>42066</v>
      </c>
      <c r="F189" s="297" t="s">
        <v>530</v>
      </c>
      <c r="G189" s="483" t="s">
        <v>531</v>
      </c>
      <c r="H189" s="193" t="s">
        <v>899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  <c r="AC189" s="591" t="str">
        <f t="shared" si="27"/>
        <v/>
      </c>
      <c r="AD189" s="591" t="str">
        <f>IF(VLOOKUP(F189,NXT!$C$12:$C$666,1,0)&lt;&gt;"","","x")</f>
        <v/>
      </c>
    </row>
    <row r="190" spans="1:31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53" si="29">IF(C190&lt;&gt;"",MONTH(C190),"")</f>
        <v>3</v>
      </c>
      <c r="C190" s="184">
        <f t="shared" ref="C190:C253" si="30">E190</f>
        <v>42066</v>
      </c>
      <c r="D190" s="184" t="s">
        <v>1572</v>
      </c>
      <c r="E190" s="777">
        <v>42066</v>
      </c>
      <c r="F190" s="297" t="s">
        <v>429</v>
      </c>
      <c r="G190" s="483" t="s">
        <v>531</v>
      </c>
      <c r="H190" s="193" t="s">
        <v>899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  <c r="AC190" s="591" t="str">
        <f t="shared" ref="AC190:AC253" si="31">IF(VLOOKUP(H190,DS_131,1,0)&lt;&gt;"","","x")</f>
        <v/>
      </c>
    </row>
    <row r="191" spans="1:31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9"/>
        <v>3</v>
      </c>
      <c r="C191" s="184">
        <f t="shared" si="30"/>
        <v>42066</v>
      </c>
      <c r="D191" s="184" t="s">
        <v>1573</v>
      </c>
      <c r="E191" s="184">
        <v>42066</v>
      </c>
      <c r="F191" s="189" t="s">
        <v>532</v>
      </c>
      <c r="G191" s="601" t="s">
        <v>533</v>
      </c>
      <c r="H191" s="7" t="s">
        <v>534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  <c r="AC191" s="591" t="str">
        <f t="shared" si="31"/>
        <v/>
      </c>
      <c r="AD191" s="591" t="str">
        <f>IF(VLOOKUP(F191,NXT!$C$12:$C$666,1,0)&lt;&gt;"","","x")</f>
        <v/>
      </c>
      <c r="AE191" s="591"/>
    </row>
    <row r="192" spans="1:31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9"/>
        <v>3</v>
      </c>
      <c r="C192" s="184">
        <f t="shared" si="30"/>
        <v>42066</v>
      </c>
      <c r="D192" s="184" t="s">
        <v>1573</v>
      </c>
      <c r="E192" s="184">
        <v>42066</v>
      </c>
      <c r="F192" s="189" t="s">
        <v>429</v>
      </c>
      <c r="G192" s="601" t="s">
        <v>533</v>
      </c>
      <c r="H192" s="7" t="s">
        <v>534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  <c r="AC192" s="591" t="str">
        <f t="shared" si="31"/>
        <v/>
      </c>
      <c r="AD192" s="591"/>
    </row>
    <row r="193" spans="1:31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9"/>
        <v>3</v>
      </c>
      <c r="C193" s="184">
        <f t="shared" si="30"/>
        <v>42066</v>
      </c>
      <c r="D193" s="184" t="s">
        <v>1574</v>
      </c>
      <c r="E193" s="37">
        <v>42066</v>
      </c>
      <c r="F193" s="189" t="s">
        <v>535</v>
      </c>
      <c r="G193" s="482" t="s">
        <v>536</v>
      </c>
      <c r="H193" s="7" t="s">
        <v>462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  <c r="AC193" s="591" t="str">
        <f t="shared" si="31"/>
        <v/>
      </c>
      <c r="AD193" s="591" t="str">
        <f>IF(VLOOKUP(F193,NXT!$C$12:$C$666,1,0)&lt;&gt;"","","x")</f>
        <v/>
      </c>
      <c r="AE193" s="591"/>
    </row>
    <row r="194" spans="1:31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9"/>
        <v>3</v>
      </c>
      <c r="C194" s="184">
        <f t="shared" si="30"/>
        <v>42066</v>
      </c>
      <c r="D194" s="184" t="s">
        <v>1574</v>
      </c>
      <c r="E194" s="37">
        <v>42066</v>
      </c>
      <c r="F194" s="189" t="s">
        <v>429</v>
      </c>
      <c r="G194" s="482" t="s">
        <v>536</v>
      </c>
      <c r="H194" s="7" t="s">
        <v>462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  <c r="AC194" s="591" t="str">
        <f t="shared" si="31"/>
        <v/>
      </c>
    </row>
    <row r="195" spans="1:31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9"/>
        <v>3</v>
      </c>
      <c r="C195" s="184">
        <f t="shared" si="30"/>
        <v>42066</v>
      </c>
      <c r="D195" s="184" t="s">
        <v>1575</v>
      </c>
      <c r="E195" s="37">
        <v>42066</v>
      </c>
      <c r="F195" s="189" t="s">
        <v>537</v>
      </c>
      <c r="G195" s="482" t="s">
        <v>538</v>
      </c>
      <c r="H195" s="7" t="s">
        <v>896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  <c r="AC195" s="591" t="str">
        <f t="shared" si="31"/>
        <v/>
      </c>
      <c r="AD195" s="591" t="str">
        <f>IF(VLOOKUP(F195,NXT!$C$12:$C$666,1,0)&lt;&gt;"","","x")</f>
        <v/>
      </c>
    </row>
    <row r="196" spans="1:31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9"/>
        <v>3</v>
      </c>
      <c r="C196" s="184">
        <f t="shared" si="30"/>
        <v>42066</v>
      </c>
      <c r="D196" s="184" t="s">
        <v>1575</v>
      </c>
      <c r="E196" s="37">
        <v>42066</v>
      </c>
      <c r="F196" s="189" t="s">
        <v>539</v>
      </c>
      <c r="G196" s="482" t="s">
        <v>538</v>
      </c>
      <c r="H196" s="7" t="s">
        <v>896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  <c r="AC196" s="591" t="str">
        <f t="shared" si="31"/>
        <v/>
      </c>
      <c r="AD196" s="591" t="str">
        <f>IF(VLOOKUP(F196,NXT!$C$12:$C$666,1,0)&lt;&gt;"","","x")</f>
        <v/>
      </c>
    </row>
    <row r="197" spans="1:31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9"/>
        <v>3</v>
      </c>
      <c r="C197" s="184">
        <f t="shared" si="30"/>
        <v>42066</v>
      </c>
      <c r="D197" s="184" t="s">
        <v>1575</v>
      </c>
      <c r="E197" s="37">
        <v>42066</v>
      </c>
      <c r="F197" s="189" t="s">
        <v>540</v>
      </c>
      <c r="G197" s="482" t="s">
        <v>538</v>
      </c>
      <c r="H197" s="7" t="s">
        <v>896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  <c r="AC197" s="591" t="str">
        <f t="shared" si="31"/>
        <v/>
      </c>
      <c r="AD197" s="591" t="str">
        <f>IF(VLOOKUP(F197,NXT!$C$12:$C$666,1,0)&lt;&gt;"","","x")</f>
        <v/>
      </c>
      <c r="AE197" s="591"/>
    </row>
    <row r="198" spans="1:31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9"/>
        <v>3</v>
      </c>
      <c r="C198" s="184">
        <f t="shared" si="30"/>
        <v>42066</v>
      </c>
      <c r="D198" s="184" t="s">
        <v>1575</v>
      </c>
      <c r="E198" s="191">
        <v>42066</v>
      </c>
      <c r="F198" s="189" t="s">
        <v>541</v>
      </c>
      <c r="G198" s="483" t="s">
        <v>538</v>
      </c>
      <c r="H198" s="7" t="s">
        <v>896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  <c r="AC198" s="591" t="str">
        <f t="shared" si="31"/>
        <v/>
      </c>
      <c r="AD198" s="591" t="str">
        <f>IF(VLOOKUP(F198,NXT!$C$12:$C$666,1,0)&lt;&gt;"","","x")</f>
        <v/>
      </c>
    </row>
    <row r="199" spans="1:31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9"/>
        <v>3</v>
      </c>
      <c r="C199" s="184">
        <f t="shared" si="30"/>
        <v>42066</v>
      </c>
      <c r="D199" s="184" t="s">
        <v>1575</v>
      </c>
      <c r="E199" s="191">
        <v>42066</v>
      </c>
      <c r="F199" s="189" t="s">
        <v>429</v>
      </c>
      <c r="G199" s="483" t="s">
        <v>538</v>
      </c>
      <c r="H199" s="7" t="s">
        <v>896</v>
      </c>
      <c r="I199" s="791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  <c r="AC199" s="591" t="str">
        <f t="shared" si="31"/>
        <v/>
      </c>
    </row>
    <row r="200" spans="1:31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9"/>
        <v>3</v>
      </c>
      <c r="C200" s="184">
        <f t="shared" si="30"/>
        <v>42069</v>
      </c>
      <c r="D200" s="184" t="s">
        <v>1576</v>
      </c>
      <c r="E200" s="191">
        <v>42069</v>
      </c>
      <c r="F200" s="189" t="s">
        <v>1167</v>
      </c>
      <c r="G200" s="601" t="s">
        <v>542</v>
      </c>
      <c r="H200" s="7" t="s">
        <v>500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  <c r="AC200" s="591" t="str">
        <f t="shared" si="31"/>
        <v/>
      </c>
      <c r="AD200" s="591" t="str">
        <f>IF(VLOOKUP(F200,NXT!$C$12:$C$666,1,0)&lt;&gt;"","","x")</f>
        <v/>
      </c>
    </row>
    <row r="201" spans="1:31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9"/>
        <v>3</v>
      </c>
      <c r="C201" s="184">
        <f t="shared" si="30"/>
        <v>42069</v>
      </c>
      <c r="D201" s="184" t="s">
        <v>1576</v>
      </c>
      <c r="E201" s="191">
        <v>42069</v>
      </c>
      <c r="F201" s="192" t="s">
        <v>1682</v>
      </c>
      <c r="G201" s="483" t="s">
        <v>542</v>
      </c>
      <c r="H201" s="7" t="s">
        <v>500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  <c r="AC201" s="591" t="str">
        <f t="shared" si="31"/>
        <v/>
      </c>
      <c r="AD201" s="591" t="str">
        <f>IF(VLOOKUP(F201,NXT!$C$12:$C$666,1,0)&lt;&gt;"","","x")</f>
        <v/>
      </c>
    </row>
    <row r="202" spans="1:31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9"/>
        <v>3</v>
      </c>
      <c r="C202" s="184">
        <f t="shared" si="30"/>
        <v>42069</v>
      </c>
      <c r="D202" s="184" t="s">
        <v>1576</v>
      </c>
      <c r="E202" s="191">
        <v>42069</v>
      </c>
      <c r="F202" s="189" t="s">
        <v>429</v>
      </c>
      <c r="G202" s="483" t="s">
        <v>542</v>
      </c>
      <c r="H202" s="7" t="s">
        <v>500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  <c r="AC202" s="591" t="str">
        <f t="shared" si="31"/>
        <v/>
      </c>
    </row>
    <row r="203" spans="1:31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9"/>
        <v>3</v>
      </c>
      <c r="C203" s="184">
        <f t="shared" si="30"/>
        <v>42070</v>
      </c>
      <c r="D203" s="184" t="s">
        <v>1577</v>
      </c>
      <c r="E203" s="191">
        <v>42070</v>
      </c>
      <c r="F203" s="189" t="s">
        <v>543</v>
      </c>
      <c r="G203" s="601" t="s">
        <v>544</v>
      </c>
      <c r="H203" s="7" t="s">
        <v>471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  <c r="AC203" s="591" t="str">
        <f t="shared" si="31"/>
        <v/>
      </c>
      <c r="AD203" s="591" t="str">
        <f>IF(VLOOKUP(F203,NXT!$C$12:$C$666,1,0)&lt;&gt;"","","x")</f>
        <v/>
      </c>
    </row>
    <row r="204" spans="1:31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9"/>
        <v>3</v>
      </c>
      <c r="C204" s="184">
        <f t="shared" si="30"/>
        <v>42070</v>
      </c>
      <c r="D204" s="184" t="s">
        <v>1577</v>
      </c>
      <c r="E204" s="191">
        <v>42070</v>
      </c>
      <c r="F204" s="189" t="s">
        <v>545</v>
      </c>
      <c r="G204" s="601" t="s">
        <v>544</v>
      </c>
      <c r="H204" s="7" t="s">
        <v>471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  <c r="AC204" s="591" t="str">
        <f t="shared" si="31"/>
        <v/>
      </c>
      <c r="AD204" s="591" t="str">
        <f>IF(VLOOKUP(F204,NXT!$C$12:$C$666,1,0)&lt;&gt;"","","x")</f>
        <v/>
      </c>
    </row>
    <row r="205" spans="1:31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9"/>
        <v>3</v>
      </c>
      <c r="C205" s="184">
        <f t="shared" si="30"/>
        <v>42070</v>
      </c>
      <c r="D205" s="184" t="s">
        <v>1577</v>
      </c>
      <c r="E205" s="191">
        <v>42070</v>
      </c>
      <c r="F205" s="189" t="s">
        <v>546</v>
      </c>
      <c r="G205" s="601" t="s">
        <v>544</v>
      </c>
      <c r="H205" s="7" t="s">
        <v>471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  <c r="AC205" s="591" t="str">
        <f t="shared" si="31"/>
        <v/>
      </c>
      <c r="AD205" s="591" t="str">
        <f>IF(VLOOKUP(F205,NXT!$C$12:$C$666,1,0)&lt;&gt;"","","x")</f>
        <v/>
      </c>
    </row>
    <row r="206" spans="1:31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9"/>
        <v>3</v>
      </c>
      <c r="C206" s="184">
        <f t="shared" si="30"/>
        <v>42070</v>
      </c>
      <c r="D206" s="184" t="s">
        <v>1577</v>
      </c>
      <c r="E206" s="191">
        <v>42070</v>
      </c>
      <c r="F206" s="189" t="s">
        <v>1689</v>
      </c>
      <c r="G206" s="601" t="s">
        <v>544</v>
      </c>
      <c r="H206" s="7" t="s">
        <v>471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  <c r="AC206" s="591" t="str">
        <f t="shared" si="31"/>
        <v/>
      </c>
      <c r="AD206" s="591" t="str">
        <f>IF(VLOOKUP(F206,NXT!$C$12:$C$666,1,0)&lt;&gt;"","","x")</f>
        <v/>
      </c>
    </row>
    <row r="207" spans="1:31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9"/>
        <v>3</v>
      </c>
      <c r="C207" s="184">
        <f t="shared" si="30"/>
        <v>42070</v>
      </c>
      <c r="D207" s="184" t="s">
        <v>1577</v>
      </c>
      <c r="E207" s="37">
        <v>42070</v>
      </c>
      <c r="F207" s="40" t="s">
        <v>429</v>
      </c>
      <c r="G207" s="480" t="s">
        <v>544</v>
      </c>
      <c r="H207" s="45" t="s">
        <v>471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  <c r="AC207" s="591" t="str">
        <f t="shared" si="31"/>
        <v/>
      </c>
    </row>
    <row r="208" spans="1:31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9"/>
        <v>3</v>
      </c>
      <c r="C208" s="184">
        <f t="shared" si="30"/>
        <v>42073</v>
      </c>
      <c r="D208" s="184" t="s">
        <v>1578</v>
      </c>
      <c r="E208" s="37">
        <v>42073</v>
      </c>
      <c r="F208" s="189" t="s">
        <v>440</v>
      </c>
      <c r="G208" s="480" t="s">
        <v>547</v>
      </c>
      <c r="H208" s="45" t="s">
        <v>439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  <c r="AC208" s="591" t="str">
        <f t="shared" si="31"/>
        <v/>
      </c>
      <c r="AD208" s="591" t="str">
        <f>IF(VLOOKUP(F208,NXT!$C$12:$C$666,1,0)&lt;&gt;"","","x")</f>
        <v/>
      </c>
    </row>
    <row r="209" spans="1:31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9"/>
        <v>3</v>
      </c>
      <c r="C209" s="184">
        <f t="shared" si="30"/>
        <v>42073</v>
      </c>
      <c r="D209" s="184" t="s">
        <v>1578</v>
      </c>
      <c r="E209" s="37">
        <v>42073</v>
      </c>
      <c r="F209" s="40" t="s">
        <v>429</v>
      </c>
      <c r="G209" s="482" t="s">
        <v>547</v>
      </c>
      <c r="H209" s="44" t="s">
        <v>439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  <c r="AC209" s="591" t="str">
        <f t="shared" si="31"/>
        <v/>
      </c>
      <c r="AD209" s="591"/>
      <c r="AE209" s="591"/>
    </row>
    <row r="210" spans="1:31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9"/>
        <v>3</v>
      </c>
      <c r="C210" s="184">
        <f t="shared" si="30"/>
        <v>42075</v>
      </c>
      <c r="D210" s="184" t="s">
        <v>1579</v>
      </c>
      <c r="E210" s="37">
        <v>42075</v>
      </c>
      <c r="F210" s="189" t="s">
        <v>466</v>
      </c>
      <c r="G210" s="482" t="s">
        <v>548</v>
      </c>
      <c r="H210" s="44" t="s">
        <v>465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  <c r="AC210" s="591" t="str">
        <f t="shared" si="31"/>
        <v/>
      </c>
      <c r="AD210" s="591" t="str">
        <f>IF(VLOOKUP(F210,NXT!$C$12:$C$666,1,0)&lt;&gt;"","","x")</f>
        <v/>
      </c>
      <c r="AE210" s="591"/>
    </row>
    <row r="211" spans="1:31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9"/>
        <v>3</v>
      </c>
      <c r="C211" s="184">
        <f t="shared" si="30"/>
        <v>42075</v>
      </c>
      <c r="D211" s="184" t="s">
        <v>1579</v>
      </c>
      <c r="E211" s="37">
        <v>42075</v>
      </c>
      <c r="F211" s="40" t="s">
        <v>549</v>
      </c>
      <c r="G211" s="482" t="s">
        <v>548</v>
      </c>
      <c r="H211" s="44" t="s">
        <v>465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  <c r="AC211" s="591" t="str">
        <f t="shared" si="31"/>
        <v/>
      </c>
      <c r="AD211" s="591" t="str">
        <f>IF(VLOOKUP(F211,NXT!$C$12:$C$666,1,0)&lt;&gt;"","","x")</f>
        <v/>
      </c>
      <c r="AE211" s="591"/>
    </row>
    <row r="212" spans="1:31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9"/>
        <v>3</v>
      </c>
      <c r="C212" s="184">
        <f t="shared" si="30"/>
        <v>42075</v>
      </c>
      <c r="D212" s="184" t="s">
        <v>1579</v>
      </c>
      <c r="E212" s="184">
        <v>42075</v>
      </c>
      <c r="F212" s="297" t="s">
        <v>429</v>
      </c>
      <c r="G212" s="601" t="s">
        <v>548</v>
      </c>
      <c r="H212" s="7" t="s">
        <v>465</v>
      </c>
      <c r="I212" s="791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  <c r="AC212" s="591" t="str">
        <f t="shared" si="31"/>
        <v/>
      </c>
    </row>
    <row r="213" spans="1:31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9"/>
        <v>3</v>
      </c>
      <c r="C213" s="184">
        <f t="shared" si="30"/>
        <v>42077</v>
      </c>
      <c r="D213" s="184" t="s">
        <v>1580</v>
      </c>
      <c r="E213" s="184">
        <v>42077</v>
      </c>
      <c r="F213" s="189" t="s">
        <v>550</v>
      </c>
      <c r="G213" s="483" t="s">
        <v>551</v>
      </c>
      <c r="H213" s="7" t="s">
        <v>434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  <c r="AC213" s="591" t="str">
        <f t="shared" si="31"/>
        <v/>
      </c>
      <c r="AD213" s="591" t="str">
        <f>IF(VLOOKUP(F213,NXT!$C$12:$C$666,1,0)&lt;&gt;"","","x")</f>
        <v/>
      </c>
    </row>
    <row r="214" spans="1:31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9"/>
        <v>3</v>
      </c>
      <c r="C214" s="184">
        <f t="shared" si="30"/>
        <v>42077</v>
      </c>
      <c r="D214" s="184" t="s">
        <v>1580</v>
      </c>
      <c r="E214" s="184">
        <v>42077</v>
      </c>
      <c r="F214" s="297" t="s">
        <v>552</v>
      </c>
      <c r="G214" s="483" t="s">
        <v>551</v>
      </c>
      <c r="H214" s="7" t="s">
        <v>434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  <c r="AC214" s="591" t="str">
        <f t="shared" si="31"/>
        <v/>
      </c>
      <c r="AD214" s="591" t="str">
        <f>IF(VLOOKUP(F214,NXT!$C$12:$C$666,1,0)&lt;&gt;"","","x")</f>
        <v/>
      </c>
    </row>
    <row r="215" spans="1:31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9"/>
        <v>3</v>
      </c>
      <c r="C215" s="184">
        <f t="shared" si="30"/>
        <v>42077</v>
      </c>
      <c r="D215" s="184" t="s">
        <v>1580</v>
      </c>
      <c r="E215" s="184">
        <v>42077</v>
      </c>
      <c r="F215" s="189" t="s">
        <v>553</v>
      </c>
      <c r="G215" s="483" t="s">
        <v>551</v>
      </c>
      <c r="H215" s="7" t="s">
        <v>434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  <c r="AC215" s="591" t="str">
        <f t="shared" si="31"/>
        <v/>
      </c>
      <c r="AD215" s="591" t="str">
        <f>IF(VLOOKUP(F215,NXT!$C$12:$C$666,1,0)&lt;&gt;"","","x")</f>
        <v/>
      </c>
    </row>
    <row r="216" spans="1:31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9"/>
        <v>3</v>
      </c>
      <c r="C216" s="184">
        <f t="shared" si="30"/>
        <v>42077</v>
      </c>
      <c r="D216" s="184" t="s">
        <v>1580</v>
      </c>
      <c r="E216" s="184">
        <v>42077</v>
      </c>
      <c r="F216" s="189" t="s">
        <v>432</v>
      </c>
      <c r="G216" s="483" t="s">
        <v>551</v>
      </c>
      <c r="H216" s="7" t="s">
        <v>434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  <c r="AC216" s="591" t="str">
        <f t="shared" si="31"/>
        <v/>
      </c>
      <c r="AD216" s="591" t="str">
        <f>IF(VLOOKUP(F216,NXT!$C$12:$C$666,1,0)&lt;&gt;"","","x")</f>
        <v/>
      </c>
    </row>
    <row r="217" spans="1:31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9"/>
        <v>3</v>
      </c>
      <c r="C217" s="184">
        <f t="shared" si="30"/>
        <v>42077</v>
      </c>
      <c r="D217" s="184" t="s">
        <v>1580</v>
      </c>
      <c r="E217" s="184">
        <v>42077</v>
      </c>
      <c r="F217" s="189" t="s">
        <v>429</v>
      </c>
      <c r="G217" s="480" t="s">
        <v>551</v>
      </c>
      <c r="H217" s="7" t="s">
        <v>434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  <c r="AC217" s="591" t="str">
        <f t="shared" si="31"/>
        <v/>
      </c>
    </row>
    <row r="218" spans="1:31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9"/>
        <v>3</v>
      </c>
      <c r="C218" s="184">
        <f t="shared" si="30"/>
        <v>42077</v>
      </c>
      <c r="D218" s="184" t="s">
        <v>1581</v>
      </c>
      <c r="E218" s="184">
        <v>42077</v>
      </c>
      <c r="F218" s="189" t="s">
        <v>1721</v>
      </c>
      <c r="G218" s="480" t="s">
        <v>554</v>
      </c>
      <c r="H218" s="7" t="s">
        <v>555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  <c r="AC218" s="591" t="str">
        <f t="shared" si="31"/>
        <v/>
      </c>
      <c r="AD218" s="591" t="str">
        <f>IF(VLOOKUP(F218,NXT!$C$12:$C$666,1,0)&lt;&gt;"","","x")</f>
        <v/>
      </c>
    </row>
    <row r="219" spans="1:31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9"/>
        <v>3</v>
      </c>
      <c r="C219" s="184">
        <f t="shared" si="30"/>
        <v>42077</v>
      </c>
      <c r="D219" s="184" t="s">
        <v>1581</v>
      </c>
      <c r="E219" s="184">
        <v>42077</v>
      </c>
      <c r="F219" s="189" t="s">
        <v>1722</v>
      </c>
      <c r="G219" s="601" t="s">
        <v>554</v>
      </c>
      <c r="H219" s="7" t="s">
        <v>555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  <c r="AC219" s="591" t="str">
        <f t="shared" si="31"/>
        <v/>
      </c>
      <c r="AD219" s="591" t="str">
        <f>IF(VLOOKUP(F219,NXT!$C$12:$C$666,1,0)&lt;&gt;"","","x")</f>
        <v/>
      </c>
    </row>
    <row r="220" spans="1:31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9"/>
        <v>3</v>
      </c>
      <c r="C220" s="184">
        <f t="shared" si="30"/>
        <v>42077</v>
      </c>
      <c r="D220" s="184" t="s">
        <v>1581</v>
      </c>
      <c r="E220" s="184">
        <v>42077</v>
      </c>
      <c r="F220" s="189" t="s">
        <v>1723</v>
      </c>
      <c r="G220" s="601" t="s">
        <v>554</v>
      </c>
      <c r="H220" s="7" t="s">
        <v>555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  <c r="AC220" s="591" t="str">
        <f t="shared" si="31"/>
        <v/>
      </c>
      <c r="AD220" s="591" t="str">
        <f>IF(VLOOKUP(F220,NXT!$C$12:$C$666,1,0)&lt;&gt;"","","x")</f>
        <v/>
      </c>
    </row>
    <row r="221" spans="1:31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9"/>
        <v>3</v>
      </c>
      <c r="C221" s="184">
        <f t="shared" si="30"/>
        <v>42077</v>
      </c>
      <c r="D221" s="184" t="s">
        <v>1581</v>
      </c>
      <c r="E221" s="37">
        <v>42077</v>
      </c>
      <c r="F221" s="40" t="s">
        <v>1724</v>
      </c>
      <c r="G221" s="480" t="s">
        <v>554</v>
      </c>
      <c r="H221" s="45" t="s">
        <v>555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  <c r="AC221" s="591" t="str">
        <f t="shared" si="31"/>
        <v/>
      </c>
      <c r="AD221" s="591" t="str">
        <f>IF(VLOOKUP(F221,NXT!$C$12:$C$666,1,0)&lt;&gt;"","","x")</f>
        <v/>
      </c>
    </row>
    <row r="222" spans="1:31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9"/>
        <v>3</v>
      </c>
      <c r="C222" s="184">
        <f t="shared" si="30"/>
        <v>42077</v>
      </c>
      <c r="D222" s="184" t="s">
        <v>1581</v>
      </c>
      <c r="E222" s="37">
        <v>42077</v>
      </c>
      <c r="F222" s="40" t="s">
        <v>492</v>
      </c>
      <c r="G222" s="480" t="s">
        <v>554</v>
      </c>
      <c r="H222" s="45" t="s">
        <v>555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  <c r="AC222" s="591" t="str">
        <f t="shared" si="31"/>
        <v/>
      </c>
    </row>
    <row r="223" spans="1:31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9"/>
        <v>3</v>
      </c>
      <c r="C223" s="184">
        <f t="shared" si="30"/>
        <v>42079</v>
      </c>
      <c r="D223" s="184" t="s">
        <v>1582</v>
      </c>
      <c r="E223" s="37">
        <v>42079</v>
      </c>
      <c r="F223" s="40" t="s">
        <v>556</v>
      </c>
      <c r="G223" s="480" t="s">
        <v>557</v>
      </c>
      <c r="H223" s="45" t="s">
        <v>443</v>
      </c>
      <c r="I223" s="257">
        <v>236</v>
      </c>
      <c r="J223" s="256">
        <v>7816</v>
      </c>
      <c r="K223" s="599">
        <f t="shared" ref="K223:K228" si="32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  <c r="AC223" s="591" t="str">
        <f t="shared" si="31"/>
        <v/>
      </c>
      <c r="AD223" s="591" t="str">
        <f>IF(VLOOKUP(F223,NXT!$C$12:$C$666,1,0)&lt;&gt;"","","x")</f>
        <v/>
      </c>
    </row>
    <row r="224" spans="1:31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9"/>
        <v>3</v>
      </c>
      <c r="C224" s="184">
        <f t="shared" si="30"/>
        <v>42079</v>
      </c>
      <c r="D224" s="184" t="s">
        <v>1582</v>
      </c>
      <c r="E224" s="184">
        <v>42079</v>
      </c>
      <c r="F224" s="189" t="s">
        <v>558</v>
      </c>
      <c r="G224" s="601" t="s">
        <v>557</v>
      </c>
      <c r="H224" s="7" t="s">
        <v>443</v>
      </c>
      <c r="I224" s="256">
        <v>8</v>
      </c>
      <c r="J224" s="256">
        <v>17717</v>
      </c>
      <c r="K224" s="599">
        <f t="shared" si="32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  <c r="AC224" s="591" t="str">
        <f t="shared" si="31"/>
        <v/>
      </c>
      <c r="AD224" s="591" t="str">
        <f>IF(VLOOKUP(F224,NXT!$C$12:$C$666,1,0)&lt;&gt;"","","x")</f>
        <v/>
      </c>
    </row>
    <row r="225" spans="1:31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9"/>
        <v>3</v>
      </c>
      <c r="C225" s="184">
        <f t="shared" si="30"/>
        <v>42079</v>
      </c>
      <c r="D225" s="184" t="s">
        <v>1582</v>
      </c>
      <c r="E225" s="184">
        <v>42079</v>
      </c>
      <c r="F225" s="189" t="s">
        <v>559</v>
      </c>
      <c r="G225" s="483" t="s">
        <v>557</v>
      </c>
      <c r="H225" s="7" t="s">
        <v>443</v>
      </c>
      <c r="I225" s="256">
        <v>21</v>
      </c>
      <c r="J225" s="256">
        <v>19697</v>
      </c>
      <c r="K225" s="599">
        <f t="shared" si="32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  <c r="AC225" s="591" t="str">
        <f t="shared" si="31"/>
        <v/>
      </c>
      <c r="AD225" s="591" t="str">
        <f>IF(VLOOKUP(F225,NXT!$C$12:$C$666,1,0)&lt;&gt;"","","x")</f>
        <v/>
      </c>
    </row>
    <row r="226" spans="1:31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9"/>
        <v>3</v>
      </c>
      <c r="C226" s="184">
        <f t="shared" si="30"/>
        <v>42079</v>
      </c>
      <c r="D226" s="184" t="s">
        <v>1582</v>
      </c>
      <c r="E226" s="184">
        <v>42079</v>
      </c>
      <c r="F226" s="189" t="s">
        <v>560</v>
      </c>
      <c r="G226" s="483" t="s">
        <v>557</v>
      </c>
      <c r="H226" s="7" t="s">
        <v>443</v>
      </c>
      <c r="I226" s="256">
        <v>10</v>
      </c>
      <c r="J226" s="256">
        <v>9780</v>
      </c>
      <c r="K226" s="599">
        <f t="shared" si="32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  <c r="AC226" s="591" t="str">
        <f t="shared" si="31"/>
        <v/>
      </c>
      <c r="AD226" s="591" t="str">
        <f>IF(VLOOKUP(F226,NXT!$C$12:$C$666,1,0)&lt;&gt;"","","x")</f>
        <v/>
      </c>
    </row>
    <row r="227" spans="1:31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9"/>
        <v>3</v>
      </c>
      <c r="C227" s="184">
        <f t="shared" si="30"/>
        <v>42079</v>
      </c>
      <c r="D227" s="184" t="s">
        <v>1582</v>
      </c>
      <c r="E227" s="184">
        <v>42079</v>
      </c>
      <c r="F227" s="189" t="s">
        <v>561</v>
      </c>
      <c r="G227" s="601" t="s">
        <v>557</v>
      </c>
      <c r="H227" s="7" t="s">
        <v>443</v>
      </c>
      <c r="I227" s="256">
        <v>28</v>
      </c>
      <c r="J227" s="256">
        <v>17070</v>
      </c>
      <c r="K227" s="599">
        <f t="shared" si="32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  <c r="AC227" s="591" t="str">
        <f t="shared" si="31"/>
        <v/>
      </c>
      <c r="AD227" s="591" t="str">
        <f>IF(VLOOKUP(F227,NXT!$C$12:$C$666,1,0)&lt;&gt;"","","x")</f>
        <v/>
      </c>
    </row>
    <row r="228" spans="1:31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9"/>
        <v>3</v>
      </c>
      <c r="C228" s="184">
        <f t="shared" si="30"/>
        <v>42079</v>
      </c>
      <c r="D228" s="184" t="s">
        <v>1582</v>
      </c>
      <c r="E228" s="184">
        <v>42079</v>
      </c>
      <c r="F228" s="189" t="s">
        <v>1690</v>
      </c>
      <c r="G228" s="601" t="s">
        <v>557</v>
      </c>
      <c r="H228" s="7" t="s">
        <v>443</v>
      </c>
      <c r="I228" s="256">
        <v>500</v>
      </c>
      <c r="J228" s="256">
        <v>400</v>
      </c>
      <c r="K228" s="599">
        <f t="shared" si="32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  <c r="AC228" s="591" t="str">
        <f t="shared" si="31"/>
        <v/>
      </c>
      <c r="AD228" s="591" t="str">
        <f>IF(VLOOKUP(F228,NXT!$C$12:$C$666,1,0)&lt;&gt;"","","x")</f>
        <v/>
      </c>
    </row>
    <row r="229" spans="1:31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9"/>
        <v>3</v>
      </c>
      <c r="C229" s="184">
        <f t="shared" si="30"/>
        <v>42079</v>
      </c>
      <c r="D229" s="184" t="s">
        <v>1582</v>
      </c>
      <c r="E229" s="184">
        <v>42079</v>
      </c>
      <c r="F229" s="189" t="s">
        <v>429</v>
      </c>
      <c r="G229" s="601" t="s">
        <v>557</v>
      </c>
      <c r="H229" s="7" t="s">
        <v>443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  <c r="AC229" s="591" t="str">
        <f t="shared" si="31"/>
        <v/>
      </c>
    </row>
    <row r="230" spans="1:31" s="211" customFormat="1" ht="15.75" hidden="1" customHeight="1">
      <c r="A230" s="204" t="str">
        <f>IF(B230&lt;&gt;"",IF(AND(B230&gt;=_TM1,B230&lt;=_TM2,OR(TH!L230="1111",TH!M230="1111")),TH!D230,""),"")</f>
        <v/>
      </c>
      <c r="B230" s="36">
        <f t="shared" si="29"/>
        <v>3</v>
      </c>
      <c r="C230" s="184">
        <f t="shared" si="30"/>
        <v>42080</v>
      </c>
      <c r="D230" s="184" t="s">
        <v>1583</v>
      </c>
      <c r="E230" s="184">
        <v>42080</v>
      </c>
      <c r="F230" s="189" t="s">
        <v>425</v>
      </c>
      <c r="G230" s="601" t="s">
        <v>562</v>
      </c>
      <c r="H230" s="7" t="s">
        <v>427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  <c r="AC230" s="591" t="str">
        <f t="shared" si="31"/>
        <v/>
      </c>
      <c r="AD230" s="591" t="str">
        <f>IF(VLOOKUP(F230,NXT!$C$12:$C$666,1,0)&lt;&gt;"","","x")</f>
        <v/>
      </c>
    </row>
    <row r="231" spans="1:31" s="211" customFormat="1" ht="15.75" hidden="1" customHeight="1">
      <c r="A231" s="204" t="str">
        <f>IF(B231&lt;&gt;"",IF(AND(B231&gt;=_TM1,B231&lt;=_TM2,OR(TH!L231="1111",TH!M231="1111")),TH!D231,""),"")</f>
        <v/>
      </c>
      <c r="B231" s="36">
        <f t="shared" si="29"/>
        <v>3</v>
      </c>
      <c r="C231" s="184">
        <f t="shared" si="30"/>
        <v>42080</v>
      </c>
      <c r="D231" s="184" t="s">
        <v>1583</v>
      </c>
      <c r="E231" s="184">
        <v>42080</v>
      </c>
      <c r="F231" s="189" t="s">
        <v>473</v>
      </c>
      <c r="G231" s="601" t="s">
        <v>562</v>
      </c>
      <c r="H231" s="7" t="s">
        <v>427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  <c r="AC231" s="591" t="str">
        <f t="shared" si="31"/>
        <v/>
      </c>
      <c r="AD231" s="591" t="str">
        <f>IF(VLOOKUP(F231,NXT!$C$12:$C$666,1,0)&lt;&gt;"","","x")</f>
        <v/>
      </c>
    </row>
    <row r="232" spans="1:31" s="211" customFormat="1" ht="15.75" hidden="1" customHeight="1">
      <c r="A232" s="204" t="str">
        <f>IF(B232&lt;&gt;"",IF(AND(B232&gt;=_TM1,B232&lt;=_TM2,OR(TH!L232="1111",TH!M232="1111")),TH!D232,""),"")</f>
        <v/>
      </c>
      <c r="B232" s="36">
        <f t="shared" si="29"/>
        <v>3</v>
      </c>
      <c r="C232" s="184">
        <f t="shared" si="30"/>
        <v>42080</v>
      </c>
      <c r="D232" s="184" t="s">
        <v>1583</v>
      </c>
      <c r="E232" s="184">
        <v>42080</v>
      </c>
      <c r="F232" s="189" t="s">
        <v>563</v>
      </c>
      <c r="G232" s="483" t="s">
        <v>562</v>
      </c>
      <c r="H232" s="7" t="s">
        <v>427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  <c r="AC232" s="591" t="str">
        <f t="shared" si="31"/>
        <v/>
      </c>
      <c r="AD232" s="591" t="str">
        <f>IF(VLOOKUP(F232,NXT!$C$12:$C$666,1,0)&lt;&gt;"","","x")</f>
        <v/>
      </c>
    </row>
    <row r="233" spans="1:31" s="211" customFormat="1" ht="15.75" hidden="1" customHeight="1">
      <c r="A233" s="204" t="str">
        <f>IF(B233&lt;&gt;"",IF(AND(B233&gt;=_TM1,B233&lt;=_TM2,OR(TH!L233="1111",TH!M233="1111")),TH!D233,""),"")</f>
        <v/>
      </c>
      <c r="B233" s="36">
        <f t="shared" si="29"/>
        <v>3</v>
      </c>
      <c r="C233" s="184">
        <f t="shared" si="30"/>
        <v>42080</v>
      </c>
      <c r="D233" s="184" t="s">
        <v>1583</v>
      </c>
      <c r="E233" s="184">
        <v>42080</v>
      </c>
      <c r="F233" s="189" t="s">
        <v>528</v>
      </c>
      <c r="G233" s="601" t="s">
        <v>562</v>
      </c>
      <c r="H233" s="44" t="s">
        <v>427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  <c r="AC233" s="591" t="str">
        <f t="shared" si="31"/>
        <v/>
      </c>
      <c r="AD233" s="591" t="str">
        <f>IF(VLOOKUP(F233,NXT!$C$12:$C$666,1,0)&lt;&gt;"","","x")</f>
        <v/>
      </c>
    </row>
    <row r="234" spans="1:31" s="211" customFormat="1" ht="15.75" hidden="1" customHeight="1">
      <c r="A234" s="204" t="str">
        <f>IF(B234&lt;&gt;"",IF(AND(B234&gt;=_TM1,B234&lt;=_TM2,OR(TH!L234="1111",TH!M234="1111")),TH!D234,""),"")</f>
        <v/>
      </c>
      <c r="B234" s="36">
        <f t="shared" si="29"/>
        <v>3</v>
      </c>
      <c r="C234" s="184">
        <f t="shared" si="30"/>
        <v>42080</v>
      </c>
      <c r="D234" s="184" t="s">
        <v>1583</v>
      </c>
      <c r="E234" s="37">
        <v>42080</v>
      </c>
      <c r="F234" s="189" t="s">
        <v>429</v>
      </c>
      <c r="G234" s="482" t="s">
        <v>562</v>
      </c>
      <c r="H234" s="7" t="s">
        <v>427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  <c r="AC234" s="591" t="str">
        <f t="shared" si="31"/>
        <v/>
      </c>
      <c r="AD234" s="591"/>
      <c r="AE234" s="591"/>
    </row>
    <row r="235" spans="1:31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9"/>
        <v>3</v>
      </c>
      <c r="C235" s="184">
        <f t="shared" si="30"/>
        <v>42080</v>
      </c>
      <c r="D235" s="184" t="s">
        <v>1584</v>
      </c>
      <c r="E235" s="37">
        <v>42080</v>
      </c>
      <c r="F235" s="189" t="s">
        <v>478</v>
      </c>
      <c r="G235" s="482" t="s">
        <v>564</v>
      </c>
      <c r="H235" s="7" t="s">
        <v>480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  <c r="AC235" s="591" t="str">
        <f t="shared" si="31"/>
        <v/>
      </c>
      <c r="AD235" s="591" t="str">
        <f>IF(VLOOKUP(F235,NXT!$C$12:$C$666,1,0)&lt;&gt;"","","x")</f>
        <v/>
      </c>
      <c r="AE235" s="591"/>
    </row>
    <row r="236" spans="1:31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9"/>
        <v>3</v>
      </c>
      <c r="C236" s="184">
        <f t="shared" si="30"/>
        <v>42080</v>
      </c>
      <c r="D236" s="184" t="s">
        <v>1584</v>
      </c>
      <c r="E236" s="37">
        <v>42080</v>
      </c>
      <c r="F236" s="189" t="s">
        <v>565</v>
      </c>
      <c r="G236" s="482" t="s">
        <v>564</v>
      </c>
      <c r="H236" s="7" t="s">
        <v>480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  <c r="AC236" s="591" t="str">
        <f t="shared" si="31"/>
        <v/>
      </c>
      <c r="AD236" s="591" t="str">
        <f>IF(VLOOKUP(F236,NXT!$C$12:$C$666,1,0)&lt;&gt;"","","x")</f>
        <v/>
      </c>
      <c r="AE236" s="591"/>
    </row>
    <row r="237" spans="1:31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9"/>
        <v>3</v>
      </c>
      <c r="C237" s="184">
        <f t="shared" si="30"/>
        <v>42080</v>
      </c>
      <c r="D237" s="184" t="s">
        <v>1584</v>
      </c>
      <c r="E237" s="37">
        <v>42080</v>
      </c>
      <c r="F237" s="189" t="s">
        <v>566</v>
      </c>
      <c r="G237" s="482" t="s">
        <v>564</v>
      </c>
      <c r="H237" s="7" t="s">
        <v>480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  <c r="AC237" s="591" t="str">
        <f t="shared" si="31"/>
        <v/>
      </c>
      <c r="AD237" s="591" t="str">
        <f>IF(VLOOKUP(F237,NXT!$C$12:$C$666,1,0)&lt;&gt;"","","x")</f>
        <v/>
      </c>
      <c r="AE237" s="591"/>
    </row>
    <row r="238" spans="1:31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9"/>
        <v>3</v>
      </c>
      <c r="C238" s="184">
        <f t="shared" si="30"/>
        <v>42080</v>
      </c>
      <c r="D238" s="184" t="s">
        <v>1584</v>
      </c>
      <c r="E238" s="37">
        <v>42080</v>
      </c>
      <c r="F238" s="189" t="s">
        <v>567</v>
      </c>
      <c r="G238" s="482" t="s">
        <v>564</v>
      </c>
      <c r="H238" s="7" t="s">
        <v>480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  <c r="AC238" s="591" t="str">
        <f t="shared" si="31"/>
        <v/>
      </c>
      <c r="AD238" s="591" t="str">
        <f>IF(VLOOKUP(F238,NXT!$C$12:$C$666,1,0)&lt;&gt;"","","x")</f>
        <v/>
      </c>
      <c r="AE238" s="591"/>
    </row>
    <row r="239" spans="1:31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9"/>
        <v>3</v>
      </c>
      <c r="C239" s="184">
        <f t="shared" si="30"/>
        <v>42080</v>
      </c>
      <c r="D239" s="184" t="s">
        <v>1584</v>
      </c>
      <c r="E239" s="37">
        <v>42080</v>
      </c>
      <c r="F239" s="189" t="s">
        <v>429</v>
      </c>
      <c r="G239" s="482" t="s">
        <v>564</v>
      </c>
      <c r="H239" s="7" t="s">
        <v>480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  <c r="AC239" s="591" t="str">
        <f t="shared" si="31"/>
        <v/>
      </c>
      <c r="AD239" s="591"/>
      <c r="AE239" s="591"/>
    </row>
    <row r="240" spans="1:31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9"/>
        <v>3</v>
      </c>
      <c r="C240" s="184">
        <f t="shared" si="30"/>
        <v>42082</v>
      </c>
      <c r="D240" s="184" t="s">
        <v>1585</v>
      </c>
      <c r="E240" s="37">
        <v>42082</v>
      </c>
      <c r="F240" s="189" t="s">
        <v>440</v>
      </c>
      <c r="G240" s="482" t="s">
        <v>568</v>
      </c>
      <c r="H240" s="7" t="s">
        <v>439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  <c r="AC240" s="591" t="str">
        <f t="shared" si="31"/>
        <v/>
      </c>
      <c r="AD240" s="591" t="str">
        <f>IF(VLOOKUP(F240,NXT!$C$12:$C$666,1,0)&lt;&gt;"","","x")</f>
        <v/>
      </c>
      <c r="AE240" s="591"/>
    </row>
    <row r="241" spans="1:31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9"/>
        <v>3</v>
      </c>
      <c r="C241" s="184">
        <f t="shared" si="30"/>
        <v>42082</v>
      </c>
      <c r="D241" s="184" t="s">
        <v>1585</v>
      </c>
      <c r="E241" s="37">
        <v>42082</v>
      </c>
      <c r="F241" s="189" t="s">
        <v>569</v>
      </c>
      <c r="G241" s="482" t="s">
        <v>568</v>
      </c>
      <c r="H241" s="7" t="s">
        <v>439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  <c r="AC241" s="591" t="str">
        <f t="shared" si="31"/>
        <v/>
      </c>
      <c r="AD241" s="591" t="str">
        <f>IF(VLOOKUP(F241,NXT!$C$12:$C$666,1,0)&lt;&gt;"","","x")</f>
        <v/>
      </c>
      <c r="AE241" s="591"/>
    </row>
    <row r="242" spans="1:31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9"/>
        <v>3</v>
      </c>
      <c r="C242" s="184">
        <f t="shared" si="30"/>
        <v>42082</v>
      </c>
      <c r="D242" s="184" t="s">
        <v>1585</v>
      </c>
      <c r="E242" s="37">
        <v>42082</v>
      </c>
      <c r="F242" s="189" t="s">
        <v>429</v>
      </c>
      <c r="G242" s="482" t="s">
        <v>568</v>
      </c>
      <c r="H242" s="7" t="s">
        <v>439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  <c r="AC242" s="591" t="str">
        <f t="shared" si="31"/>
        <v/>
      </c>
      <c r="AD242" s="591"/>
      <c r="AE242" s="591"/>
    </row>
    <row r="243" spans="1:31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9"/>
        <v>3</v>
      </c>
      <c r="C243" s="184">
        <f t="shared" si="30"/>
        <v>42082</v>
      </c>
      <c r="D243" s="184" t="s">
        <v>1586</v>
      </c>
      <c r="E243" s="37">
        <v>42082</v>
      </c>
      <c r="F243" s="189" t="s">
        <v>570</v>
      </c>
      <c r="G243" s="482" t="s">
        <v>571</v>
      </c>
      <c r="H243" s="7" t="s">
        <v>572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  <c r="AC243" s="591" t="str">
        <f t="shared" si="31"/>
        <v/>
      </c>
      <c r="AD243" s="591" t="str">
        <f>IF(VLOOKUP(F243,NXT!$C$12:$C$666,1,0)&lt;&gt;"","","x")</f>
        <v/>
      </c>
      <c r="AE243" s="591"/>
    </row>
    <row r="244" spans="1:31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9"/>
        <v>3</v>
      </c>
      <c r="C244" s="184">
        <f t="shared" si="30"/>
        <v>42082</v>
      </c>
      <c r="D244" s="184" t="s">
        <v>1586</v>
      </c>
      <c r="E244" s="37">
        <v>42082</v>
      </c>
      <c r="F244" s="189" t="s">
        <v>457</v>
      </c>
      <c r="G244" s="482" t="s">
        <v>571</v>
      </c>
      <c r="H244" s="7" t="s">
        <v>572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  <c r="AC244" s="591" t="str">
        <f t="shared" si="31"/>
        <v/>
      </c>
      <c r="AD244" s="591" t="str">
        <f>IF(VLOOKUP(F244,NXT!$C$12:$C$666,1,0)&lt;&gt;"","","x")</f>
        <v/>
      </c>
      <c r="AE244" s="591"/>
    </row>
    <row r="245" spans="1:31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9"/>
        <v>3</v>
      </c>
      <c r="C245" s="184">
        <f t="shared" si="30"/>
        <v>42082</v>
      </c>
      <c r="D245" s="184" t="s">
        <v>1586</v>
      </c>
      <c r="E245" s="37">
        <v>42082</v>
      </c>
      <c r="F245" s="189" t="s">
        <v>573</v>
      </c>
      <c r="G245" s="482" t="s">
        <v>571</v>
      </c>
      <c r="H245" s="7" t="s">
        <v>572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  <c r="AC245" s="591" t="str">
        <f t="shared" si="31"/>
        <v/>
      </c>
      <c r="AD245" s="591" t="str">
        <f>IF(VLOOKUP(F245,NXT!$C$12:$C$666,1,0)&lt;&gt;"","","x")</f>
        <v/>
      </c>
      <c r="AE245" s="591"/>
    </row>
    <row r="246" spans="1:31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9"/>
        <v>3</v>
      </c>
      <c r="C246" s="184">
        <f t="shared" si="30"/>
        <v>42082</v>
      </c>
      <c r="D246" s="184" t="s">
        <v>1586</v>
      </c>
      <c r="E246" s="37">
        <v>42082</v>
      </c>
      <c r="F246" s="189" t="s">
        <v>429</v>
      </c>
      <c r="G246" s="482" t="s">
        <v>571</v>
      </c>
      <c r="H246" s="7" t="s">
        <v>572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  <c r="AC246" s="591" t="str">
        <f t="shared" si="31"/>
        <v/>
      </c>
      <c r="AD246" s="591"/>
      <c r="AE246" s="591"/>
    </row>
    <row r="247" spans="1:31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9"/>
        <v>3</v>
      </c>
      <c r="C247" s="184">
        <f t="shared" si="30"/>
        <v>42088</v>
      </c>
      <c r="D247" s="184" t="s">
        <v>1587</v>
      </c>
      <c r="E247" s="191">
        <v>42088</v>
      </c>
      <c r="F247" s="297" t="s">
        <v>574</v>
      </c>
      <c r="G247" s="483" t="s">
        <v>575</v>
      </c>
      <c r="H247" s="7" t="s">
        <v>576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  <c r="AC247" s="591" t="str">
        <f t="shared" si="31"/>
        <v/>
      </c>
      <c r="AD247" s="591" t="str">
        <f>IF(VLOOKUP(F247,NXT!$C$12:$C$666,1,0)&lt;&gt;"","","x")</f>
        <v/>
      </c>
    </row>
    <row r="248" spans="1:31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9"/>
        <v>3</v>
      </c>
      <c r="C248" s="184">
        <f t="shared" si="30"/>
        <v>42088</v>
      </c>
      <c r="D248" s="184" t="s">
        <v>1587</v>
      </c>
      <c r="E248" s="191">
        <v>42088</v>
      </c>
      <c r="F248" s="189" t="s">
        <v>577</v>
      </c>
      <c r="G248" s="483" t="s">
        <v>575</v>
      </c>
      <c r="H248" s="7" t="s">
        <v>576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  <c r="AC248" s="591" t="str">
        <f t="shared" si="31"/>
        <v/>
      </c>
      <c r="AD248" s="591" t="str">
        <f>IF(VLOOKUP(F248,NXT!$C$12:$C$666,1,0)&lt;&gt;"","","x")</f>
        <v/>
      </c>
    </row>
    <row r="249" spans="1:31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9"/>
        <v>3</v>
      </c>
      <c r="C249" s="184">
        <f t="shared" si="30"/>
        <v>42088</v>
      </c>
      <c r="D249" s="184" t="s">
        <v>1587</v>
      </c>
      <c r="E249" s="191">
        <v>42088</v>
      </c>
      <c r="F249" s="297" t="s">
        <v>578</v>
      </c>
      <c r="G249" s="483" t="s">
        <v>575</v>
      </c>
      <c r="H249" s="7" t="s">
        <v>576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  <c r="AC249" s="591" t="str">
        <f t="shared" si="31"/>
        <v/>
      </c>
      <c r="AD249" s="591" t="str">
        <f>IF(VLOOKUP(F249,NXT!$C$12:$C$666,1,0)&lt;&gt;"","","x")</f>
        <v/>
      </c>
    </row>
    <row r="250" spans="1:31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9"/>
        <v>3</v>
      </c>
      <c r="C250" s="184">
        <f t="shared" si="30"/>
        <v>42088</v>
      </c>
      <c r="D250" s="184" t="s">
        <v>1587</v>
      </c>
      <c r="E250" s="191">
        <v>42088</v>
      </c>
      <c r="F250" s="189" t="s">
        <v>429</v>
      </c>
      <c r="G250" s="480" t="s">
        <v>575</v>
      </c>
      <c r="H250" s="7" t="s">
        <v>576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  <c r="AC250" s="591" t="str">
        <f t="shared" si="31"/>
        <v/>
      </c>
    </row>
    <row r="251" spans="1:31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9"/>
        <v>3</v>
      </c>
      <c r="C251" s="184">
        <f t="shared" si="30"/>
        <v>42088</v>
      </c>
      <c r="D251" s="184" t="s">
        <v>1588</v>
      </c>
      <c r="E251" s="191">
        <v>42088</v>
      </c>
      <c r="F251" s="189" t="s">
        <v>521</v>
      </c>
      <c r="G251" s="480" t="s">
        <v>579</v>
      </c>
      <c r="H251" s="7" t="s">
        <v>861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  <c r="AC251" s="591" t="str">
        <f t="shared" si="31"/>
        <v/>
      </c>
      <c r="AD251" s="591" t="str">
        <f>IF(VLOOKUP(F251,NXT!$C$12:$C$666,1,0)&lt;&gt;"","","x")</f>
        <v/>
      </c>
    </row>
    <row r="252" spans="1:31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9"/>
        <v>3</v>
      </c>
      <c r="C252" s="184">
        <f t="shared" si="30"/>
        <v>42088</v>
      </c>
      <c r="D252" s="184" t="s">
        <v>1588</v>
      </c>
      <c r="E252" s="191">
        <v>42088</v>
      </c>
      <c r="F252" s="189" t="s">
        <v>429</v>
      </c>
      <c r="G252" s="483" t="s">
        <v>579</v>
      </c>
      <c r="H252" s="7" t="s">
        <v>861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  <c r="AC252" s="591" t="str">
        <f t="shared" si="31"/>
        <v/>
      </c>
    </row>
    <row r="253" spans="1:31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9"/>
        <v>3</v>
      </c>
      <c r="C253" s="184">
        <f t="shared" si="30"/>
        <v>42088</v>
      </c>
      <c r="D253" s="184" t="s">
        <v>1589</v>
      </c>
      <c r="E253" s="191">
        <v>42088</v>
      </c>
      <c r="F253" s="297" t="s">
        <v>580</v>
      </c>
      <c r="G253" s="483" t="s">
        <v>581</v>
      </c>
      <c r="H253" s="7" t="s">
        <v>582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  <c r="AC253" s="591" t="str">
        <f t="shared" si="31"/>
        <v/>
      </c>
      <c r="AD253" s="591" t="str">
        <f>IF(VLOOKUP(F253,NXT!$C$12:$C$666,1,0)&lt;&gt;"","","x")</f>
        <v/>
      </c>
    </row>
    <row r="254" spans="1:31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ref="B254:B317" si="33">IF(C254&lt;&gt;"",MONTH(C254),"")</f>
        <v>3</v>
      </c>
      <c r="C254" s="184">
        <f t="shared" ref="C254:C317" si="34">E254</f>
        <v>42088</v>
      </c>
      <c r="D254" s="184" t="s">
        <v>1589</v>
      </c>
      <c r="E254" s="191">
        <v>42088</v>
      </c>
      <c r="F254" s="189" t="s">
        <v>429</v>
      </c>
      <c r="G254" s="483" t="s">
        <v>581</v>
      </c>
      <c r="H254" s="7" t="s">
        <v>582</v>
      </c>
      <c r="I254" s="804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  <c r="AC254" s="591" t="str">
        <f t="shared" ref="AC254:AC317" si="35">IF(VLOOKUP(H254,DS_131,1,0)&lt;&gt;"","","x")</f>
        <v/>
      </c>
    </row>
    <row r="255" spans="1:31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33"/>
        <v>3</v>
      </c>
      <c r="C255" s="184">
        <f t="shared" si="34"/>
        <v>42088</v>
      </c>
      <c r="D255" s="184" t="s">
        <v>1590</v>
      </c>
      <c r="E255" s="191">
        <v>42088</v>
      </c>
      <c r="F255" s="189" t="s">
        <v>501</v>
      </c>
      <c r="G255" s="483" t="s">
        <v>583</v>
      </c>
      <c r="H255" s="193" t="s">
        <v>899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  <c r="AC255" s="591" t="str">
        <f t="shared" si="35"/>
        <v/>
      </c>
      <c r="AD255" s="591" t="str">
        <f>IF(VLOOKUP(F255,NXT!$C$12:$C$666,1,0)&lt;&gt;"","","x")</f>
        <v/>
      </c>
    </row>
    <row r="256" spans="1:31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33"/>
        <v>3</v>
      </c>
      <c r="C256" s="184">
        <f t="shared" si="34"/>
        <v>42088</v>
      </c>
      <c r="D256" s="184" t="s">
        <v>1590</v>
      </c>
      <c r="E256" s="184">
        <v>42088</v>
      </c>
      <c r="F256" s="189" t="s">
        <v>584</v>
      </c>
      <c r="G256" s="601" t="s">
        <v>583</v>
      </c>
      <c r="H256" s="193" t="s">
        <v>899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  <c r="AC256" s="591" t="str">
        <f t="shared" si="35"/>
        <v/>
      </c>
      <c r="AD256" s="591" t="str">
        <f>IF(VLOOKUP(F256,NXT!$C$12:$C$666,1,0)&lt;&gt;"","","x")</f>
        <v/>
      </c>
      <c r="AE256" s="591"/>
    </row>
    <row r="257" spans="1:31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33"/>
        <v>3</v>
      </c>
      <c r="C257" s="184">
        <f t="shared" si="34"/>
        <v>42088</v>
      </c>
      <c r="D257" s="184" t="s">
        <v>1590</v>
      </c>
      <c r="E257" s="37">
        <v>42088</v>
      </c>
      <c r="F257" s="40" t="s">
        <v>429</v>
      </c>
      <c r="G257" s="480" t="s">
        <v>583</v>
      </c>
      <c r="H257" s="193" t="s">
        <v>899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  <c r="AC257" s="591" t="str">
        <f t="shared" si="35"/>
        <v/>
      </c>
    </row>
    <row r="258" spans="1:31" s="211" customFormat="1" ht="15.75" hidden="1" customHeight="1">
      <c r="A258" s="204" t="str">
        <f>IF(B258&lt;&gt;"",IF(AND(B258&gt;=_TM1,B258&lt;=_TM2,OR(TH!L262="1111",TH!M262="1111")),TH!D262,""),"")</f>
        <v/>
      </c>
      <c r="B258" s="36">
        <f t="shared" si="33"/>
        <v>3</v>
      </c>
      <c r="C258" s="184">
        <f t="shared" si="34"/>
        <v>42090</v>
      </c>
      <c r="D258" s="184" t="s">
        <v>1591</v>
      </c>
      <c r="E258" s="37">
        <v>42090</v>
      </c>
      <c r="F258" s="40" t="s">
        <v>587</v>
      </c>
      <c r="G258" s="482" t="s">
        <v>588</v>
      </c>
      <c r="H258" s="7" t="s">
        <v>439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  <c r="AC258" s="591" t="str">
        <f t="shared" si="35"/>
        <v/>
      </c>
      <c r="AD258" s="591" t="str">
        <f>IF(VLOOKUP(F258,NXT!$C$12:$C$666,1,0)&lt;&gt;"","","x")</f>
        <v/>
      </c>
      <c r="AE258" s="591"/>
    </row>
    <row r="259" spans="1:31" s="211" customFormat="1" ht="15.75" hidden="1" customHeight="1">
      <c r="A259" s="204" t="str">
        <f>IF(B259&lt;&gt;"",IF(AND(B259&gt;=_TM1,B259&lt;=_TM2,OR(TH!L263="1111",TH!M263="1111")),TH!D263,""),"")</f>
        <v/>
      </c>
      <c r="B259" s="36">
        <f t="shared" si="33"/>
        <v>3</v>
      </c>
      <c r="C259" s="184">
        <f t="shared" si="34"/>
        <v>42090</v>
      </c>
      <c r="D259" s="184" t="s">
        <v>1591</v>
      </c>
      <c r="E259" s="37">
        <v>42090</v>
      </c>
      <c r="F259" s="40" t="s">
        <v>429</v>
      </c>
      <c r="G259" s="482" t="s">
        <v>588</v>
      </c>
      <c r="H259" s="7" t="s">
        <v>439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  <c r="AC259" s="591" t="str">
        <f t="shared" si="35"/>
        <v/>
      </c>
      <c r="AD259" s="591"/>
      <c r="AE259" s="591"/>
    </row>
    <row r="260" spans="1:31" s="211" customFormat="1" ht="15.75" hidden="1" customHeight="1">
      <c r="A260" s="204" t="str">
        <f>IF(B260&lt;&gt;"",IF(AND(B260&gt;=_TM1,B260&lt;=_TM2,OR(TH!L264="1111",TH!M264="1111")),TH!D264,""),"")</f>
        <v/>
      </c>
      <c r="B260" s="36">
        <f t="shared" si="33"/>
        <v>3</v>
      </c>
      <c r="C260" s="184">
        <f t="shared" si="34"/>
        <v>42090</v>
      </c>
      <c r="D260" s="184" t="s">
        <v>1592</v>
      </c>
      <c r="E260" s="184">
        <v>42090</v>
      </c>
      <c r="F260" s="189" t="s">
        <v>1725</v>
      </c>
      <c r="G260" s="601" t="s">
        <v>589</v>
      </c>
      <c r="H260" s="7" t="s">
        <v>590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  <c r="AC260" s="591" t="str">
        <f t="shared" si="35"/>
        <v/>
      </c>
      <c r="AD260" s="591" t="str">
        <f>IF(VLOOKUP(F260,NXT!$C$12:$C$666,1,0)&lt;&gt;"","","x")</f>
        <v/>
      </c>
      <c r="AE260" s="591"/>
    </row>
    <row r="261" spans="1:31" s="211" customFormat="1" ht="15.75" hidden="1" customHeight="1">
      <c r="A261" s="204" t="str">
        <f>IF(B261&lt;&gt;"",IF(AND(B261&gt;=_TM1,B261&lt;=_TM2,OR(TH!L265="1111",TH!M265="1111")),TH!D265,""),"")</f>
        <v/>
      </c>
      <c r="B261" s="36">
        <f t="shared" si="33"/>
        <v>3</v>
      </c>
      <c r="C261" s="184">
        <f t="shared" si="34"/>
        <v>42090</v>
      </c>
      <c r="D261" s="184" t="s">
        <v>1592</v>
      </c>
      <c r="E261" s="184">
        <v>42090</v>
      </c>
      <c r="F261" s="189" t="s">
        <v>492</v>
      </c>
      <c r="G261" s="601" t="s">
        <v>589</v>
      </c>
      <c r="H261" s="7" t="s">
        <v>590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  <c r="AC261" s="591" t="str">
        <f t="shared" si="35"/>
        <v/>
      </c>
      <c r="AD261" s="591"/>
      <c r="AE261" s="591"/>
    </row>
    <row r="262" spans="1:31" s="211" customFormat="1" ht="15.75" hidden="1" customHeight="1">
      <c r="A262" s="204" t="str">
        <f>IF(B262&lt;&gt;"",IF(AND(B262&gt;=_TM1,B262&lt;=_TM2,OR(TH!L258="1111",TH!M258="1111")),TH!D258,""),"")</f>
        <v/>
      </c>
      <c r="B262" s="36">
        <f t="shared" si="33"/>
        <v>3</v>
      </c>
      <c r="C262" s="184">
        <f t="shared" si="34"/>
        <v>42091</v>
      </c>
      <c r="D262" s="184" t="s">
        <v>1593</v>
      </c>
      <c r="E262" s="37">
        <v>42091</v>
      </c>
      <c r="F262" s="40" t="s">
        <v>521</v>
      </c>
      <c r="G262" s="480" t="s">
        <v>585</v>
      </c>
      <c r="H262" s="7" t="s">
        <v>861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  <c r="AC262" s="591" t="str">
        <f t="shared" si="35"/>
        <v/>
      </c>
      <c r="AD262" s="591" t="str">
        <f>IF(VLOOKUP(F262,NXT!$C$12:$C$666,1,0)&lt;&gt;"","","x")</f>
        <v/>
      </c>
      <c r="AE262" s="591"/>
    </row>
    <row r="263" spans="1:31" s="211" customFormat="1" ht="15.75" hidden="1" customHeight="1">
      <c r="A263" s="204" t="str">
        <f>IF(B263&lt;&gt;"",IF(AND(B263&gt;=_TM1,B263&lt;=_TM2,OR(TH!L259="1111",TH!M259="1111")),TH!D259,""),"")</f>
        <v/>
      </c>
      <c r="B263" s="36">
        <f t="shared" si="33"/>
        <v>3</v>
      </c>
      <c r="C263" s="184">
        <f t="shared" si="34"/>
        <v>42091</v>
      </c>
      <c r="D263" s="184" t="s">
        <v>1593</v>
      </c>
      <c r="E263" s="37">
        <v>42091</v>
      </c>
      <c r="F263" s="809" t="s">
        <v>429</v>
      </c>
      <c r="G263" s="480" t="s">
        <v>585</v>
      </c>
      <c r="H263" s="7" t="s">
        <v>861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  <c r="AC263" s="591" t="str">
        <f t="shared" si="35"/>
        <v/>
      </c>
      <c r="AD263" s="591"/>
      <c r="AE263" s="591"/>
    </row>
    <row r="264" spans="1:31" s="211" customFormat="1" ht="15.75" hidden="1" customHeight="1">
      <c r="A264" s="204" t="str">
        <f>IF(B264&lt;&gt;"",IF(AND(B264&gt;=_TM1,B264&lt;=_TM2,OR(TH!L260="1111",TH!M260="1111")),TH!D260,""),"")</f>
        <v/>
      </c>
      <c r="B264" s="36">
        <f t="shared" si="33"/>
        <v>3</v>
      </c>
      <c r="C264" s="184">
        <f t="shared" si="34"/>
        <v>42091</v>
      </c>
      <c r="D264" s="184" t="s">
        <v>1594</v>
      </c>
      <c r="E264" s="37">
        <v>42091</v>
      </c>
      <c r="F264" s="40" t="s">
        <v>481</v>
      </c>
      <c r="G264" s="480" t="s">
        <v>586</v>
      </c>
      <c r="H264" s="7" t="s">
        <v>760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  <c r="AC264" s="591" t="str">
        <f t="shared" si="35"/>
        <v/>
      </c>
      <c r="AD264" s="591" t="str">
        <f>IF(VLOOKUP(F264,NXT!$C$12:$C$666,1,0)&lt;&gt;"","","x")</f>
        <v/>
      </c>
      <c r="AE264" s="591"/>
    </row>
    <row r="265" spans="1:31" s="211" customFormat="1" ht="15.75" hidden="1" customHeight="1">
      <c r="A265" s="204" t="str">
        <f>IF(B265&lt;&gt;"",IF(AND(B265&gt;=_TM1,B265&lt;=_TM2,OR(TH!L261="1111",TH!M261="1111")),TH!D261,""),"")</f>
        <v/>
      </c>
      <c r="B265" s="36">
        <f t="shared" si="33"/>
        <v>3</v>
      </c>
      <c r="C265" s="184">
        <f t="shared" si="34"/>
        <v>42091</v>
      </c>
      <c r="D265" s="184" t="s">
        <v>1594</v>
      </c>
      <c r="E265" s="37">
        <v>42091</v>
      </c>
      <c r="F265" s="40" t="s">
        <v>429</v>
      </c>
      <c r="G265" s="480" t="s">
        <v>586</v>
      </c>
      <c r="H265" s="7" t="s">
        <v>760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  <c r="AC265" s="591" t="str">
        <f t="shared" si="35"/>
        <v/>
      </c>
      <c r="AD265" s="591"/>
      <c r="AE265" s="591"/>
    </row>
    <row r="266" spans="1:31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3"/>
        <v>3</v>
      </c>
      <c r="C266" s="184">
        <f t="shared" si="34"/>
        <v>42094</v>
      </c>
      <c r="D266" s="184" t="s">
        <v>1595</v>
      </c>
      <c r="E266" s="184">
        <v>42094</v>
      </c>
      <c r="F266" s="189" t="s">
        <v>1167</v>
      </c>
      <c r="G266" s="601" t="s">
        <v>591</v>
      </c>
      <c r="H266" s="7" t="s">
        <v>500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  <c r="AC266" s="591" t="str">
        <f t="shared" si="35"/>
        <v/>
      </c>
      <c r="AD266" s="591" t="str">
        <f>IF(VLOOKUP(F266,NXT!$C$12:$C$666,1,0)&lt;&gt;"","","x")</f>
        <v/>
      </c>
      <c r="AE266" s="591"/>
    </row>
    <row r="267" spans="1:31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3"/>
        <v>3</v>
      </c>
      <c r="C267" s="184">
        <f t="shared" si="34"/>
        <v>42094</v>
      </c>
      <c r="D267" s="184" t="s">
        <v>1595</v>
      </c>
      <c r="E267" s="191">
        <v>42094</v>
      </c>
      <c r="F267" s="189" t="s">
        <v>1167</v>
      </c>
      <c r="G267" s="483" t="s">
        <v>591</v>
      </c>
      <c r="H267" s="7" t="s">
        <v>500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  <c r="AC267" s="591" t="str">
        <f t="shared" si="35"/>
        <v/>
      </c>
      <c r="AD267" s="591" t="str">
        <f>IF(VLOOKUP(F267,NXT!$C$12:$C$666,1,0)&lt;&gt;"","","x")</f>
        <v/>
      </c>
    </row>
    <row r="268" spans="1:31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3"/>
        <v>3</v>
      </c>
      <c r="C268" s="184">
        <f t="shared" si="34"/>
        <v>42094</v>
      </c>
      <c r="D268" s="184" t="s">
        <v>1595</v>
      </c>
      <c r="E268" s="191">
        <v>42094</v>
      </c>
      <c r="F268" s="192" t="s">
        <v>1682</v>
      </c>
      <c r="G268" s="483" t="s">
        <v>591</v>
      </c>
      <c r="H268" s="7" t="s">
        <v>500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  <c r="AC268" s="591" t="str">
        <f t="shared" si="35"/>
        <v/>
      </c>
      <c r="AD268" s="591" t="str">
        <f>IF(VLOOKUP(F268,NXT!$C$12:$C$666,1,0)&lt;&gt;"","","x")</f>
        <v/>
      </c>
    </row>
    <row r="269" spans="1:31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3"/>
        <v>3</v>
      </c>
      <c r="C269" s="184">
        <f t="shared" si="34"/>
        <v>42094</v>
      </c>
      <c r="D269" s="184" t="s">
        <v>1595</v>
      </c>
      <c r="E269" s="191">
        <v>42094</v>
      </c>
      <c r="F269" s="192" t="s">
        <v>429</v>
      </c>
      <c r="G269" s="483" t="s">
        <v>591</v>
      </c>
      <c r="H269" s="7" t="s">
        <v>500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  <c r="AC269" s="591" t="str">
        <f t="shared" si="35"/>
        <v/>
      </c>
    </row>
    <row r="270" spans="1:31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3"/>
        <v>3</v>
      </c>
      <c r="C270" s="184">
        <f t="shared" si="34"/>
        <v>42094</v>
      </c>
      <c r="D270" s="184" t="s">
        <v>1596</v>
      </c>
      <c r="E270" s="191">
        <v>42094</v>
      </c>
      <c r="F270" s="790" t="s">
        <v>481</v>
      </c>
      <c r="G270" s="483" t="s">
        <v>592</v>
      </c>
      <c r="H270" s="7" t="s">
        <v>760</v>
      </c>
      <c r="I270" s="256">
        <v>102</v>
      </c>
      <c r="J270" s="256">
        <v>47449</v>
      </c>
      <c r="K270" s="599">
        <f t="shared" ref="K270:K275" si="36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  <c r="AC270" s="591" t="str">
        <f t="shared" si="35"/>
        <v/>
      </c>
      <c r="AD270" s="591" t="str">
        <f>IF(VLOOKUP(F270,NXT!$C$12:$C$666,1,0)&lt;&gt;"","","x")</f>
        <v/>
      </c>
    </row>
    <row r="271" spans="1:31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3"/>
        <v>3</v>
      </c>
      <c r="C271" s="184">
        <f t="shared" si="34"/>
        <v>42094</v>
      </c>
      <c r="D271" s="184" t="s">
        <v>1596</v>
      </c>
      <c r="E271" s="191">
        <v>42094</v>
      </c>
      <c r="F271" s="192" t="s">
        <v>593</v>
      </c>
      <c r="G271" s="483" t="s">
        <v>592</v>
      </c>
      <c r="H271" s="7" t="s">
        <v>760</v>
      </c>
      <c r="I271" s="256">
        <v>25</v>
      </c>
      <c r="J271" s="256">
        <v>27986</v>
      </c>
      <c r="K271" s="599">
        <f t="shared" si="36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  <c r="AC271" s="591" t="str">
        <f t="shared" si="35"/>
        <v/>
      </c>
      <c r="AD271" s="591" t="str">
        <f>IF(VLOOKUP(F271,NXT!$C$12:$C$666,1,0)&lt;&gt;"","","x")</f>
        <v/>
      </c>
    </row>
    <row r="272" spans="1:31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3"/>
        <v>3</v>
      </c>
      <c r="C272" s="184">
        <f t="shared" si="34"/>
        <v>42094</v>
      </c>
      <c r="D272" s="184" t="s">
        <v>1596</v>
      </c>
      <c r="E272" s="191">
        <v>42094</v>
      </c>
      <c r="F272" s="192" t="s">
        <v>594</v>
      </c>
      <c r="G272" s="483" t="s">
        <v>592</v>
      </c>
      <c r="H272" s="7" t="s">
        <v>760</v>
      </c>
      <c r="I272" s="256">
        <v>11</v>
      </c>
      <c r="J272" s="256">
        <v>34538</v>
      </c>
      <c r="K272" s="599">
        <f t="shared" si="36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  <c r="AC272" s="591" t="str">
        <f t="shared" si="35"/>
        <v/>
      </c>
      <c r="AD272" s="591" t="str">
        <f>IF(VLOOKUP(F272,NXT!$C$12:$C$666,1,0)&lt;&gt;"","","x")</f>
        <v/>
      </c>
    </row>
    <row r="273" spans="1:30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3"/>
        <v>3</v>
      </c>
      <c r="C273" s="184">
        <f t="shared" si="34"/>
        <v>42094</v>
      </c>
      <c r="D273" s="184" t="s">
        <v>1596</v>
      </c>
      <c r="E273" s="191">
        <v>42094</v>
      </c>
      <c r="F273" s="192" t="s">
        <v>595</v>
      </c>
      <c r="G273" s="483" t="s">
        <v>592</v>
      </c>
      <c r="H273" s="7" t="s">
        <v>760</v>
      </c>
      <c r="I273" s="256">
        <v>13</v>
      </c>
      <c r="J273" s="256">
        <v>30420</v>
      </c>
      <c r="K273" s="599">
        <f t="shared" si="36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  <c r="AC273" s="591" t="str">
        <f t="shared" si="35"/>
        <v/>
      </c>
      <c r="AD273" s="591" t="str">
        <f>IF(VLOOKUP(F273,NXT!$C$12:$C$666,1,0)&lt;&gt;"","","x")</f>
        <v/>
      </c>
    </row>
    <row r="274" spans="1:30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3"/>
        <v>3</v>
      </c>
      <c r="C274" s="184">
        <f t="shared" si="34"/>
        <v>42094</v>
      </c>
      <c r="D274" s="184" t="s">
        <v>1596</v>
      </c>
      <c r="E274" s="191">
        <v>42094</v>
      </c>
      <c r="F274" s="192" t="s">
        <v>596</v>
      </c>
      <c r="G274" s="483" t="s">
        <v>592</v>
      </c>
      <c r="H274" s="7" t="s">
        <v>760</v>
      </c>
      <c r="I274" s="256">
        <v>19</v>
      </c>
      <c r="J274" s="256">
        <v>57400</v>
      </c>
      <c r="K274" s="599">
        <f t="shared" si="36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  <c r="AC274" s="591" t="str">
        <f t="shared" si="35"/>
        <v/>
      </c>
      <c r="AD274" s="591" t="str">
        <f>IF(VLOOKUP(F274,NXT!$C$12:$C$666,1,0)&lt;&gt;"","","x")</f>
        <v/>
      </c>
    </row>
    <row r="275" spans="1:30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3"/>
        <v>3</v>
      </c>
      <c r="C275" s="184">
        <f t="shared" si="34"/>
        <v>42094</v>
      </c>
      <c r="D275" s="184" t="s">
        <v>1596</v>
      </c>
      <c r="E275" s="191">
        <v>42094</v>
      </c>
      <c r="F275" s="192" t="s">
        <v>597</v>
      </c>
      <c r="G275" s="483" t="s">
        <v>592</v>
      </c>
      <c r="H275" s="7" t="s">
        <v>760</v>
      </c>
      <c r="I275" s="256">
        <v>60</v>
      </c>
      <c r="J275" s="256">
        <v>84823</v>
      </c>
      <c r="K275" s="599">
        <f t="shared" si="36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  <c r="AC275" s="591" t="str">
        <f t="shared" si="35"/>
        <v/>
      </c>
      <c r="AD275" s="591" t="str">
        <f>IF(VLOOKUP(F275,NXT!$C$12:$C$666,1,0)&lt;&gt;"","","x")</f>
        <v/>
      </c>
    </row>
    <row r="276" spans="1:30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3"/>
        <v>3</v>
      </c>
      <c r="C276" s="184">
        <f t="shared" si="34"/>
        <v>42094</v>
      </c>
      <c r="D276" s="184" t="s">
        <v>1596</v>
      </c>
      <c r="E276" s="191">
        <v>42094</v>
      </c>
      <c r="F276" s="192" t="s">
        <v>429</v>
      </c>
      <c r="G276" s="483" t="s">
        <v>592</v>
      </c>
      <c r="H276" s="7" t="s">
        <v>760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  <c r="AC276" s="591" t="str">
        <f t="shared" si="35"/>
        <v/>
      </c>
    </row>
    <row r="277" spans="1:30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3"/>
        <v>3</v>
      </c>
      <c r="C277" s="184">
        <f t="shared" si="34"/>
        <v>42094</v>
      </c>
      <c r="D277" s="184" t="s">
        <v>1597</v>
      </c>
      <c r="E277" s="191">
        <v>42094</v>
      </c>
      <c r="F277" s="192" t="s">
        <v>598</v>
      </c>
      <c r="G277" s="483" t="s">
        <v>599</v>
      </c>
      <c r="H277" s="193" t="s">
        <v>899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  <c r="AC277" s="591" t="str">
        <f t="shared" si="35"/>
        <v/>
      </c>
      <c r="AD277" s="591" t="str">
        <f>IF(VLOOKUP(F277,NXT!$C$12:$C$666,1,0)&lt;&gt;"","","x")</f>
        <v/>
      </c>
    </row>
    <row r="278" spans="1:30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3"/>
        <v>3</v>
      </c>
      <c r="C278" s="184">
        <f t="shared" si="34"/>
        <v>42094</v>
      </c>
      <c r="D278" s="184" t="s">
        <v>1597</v>
      </c>
      <c r="E278" s="191">
        <v>42094</v>
      </c>
      <c r="F278" s="192" t="s">
        <v>429</v>
      </c>
      <c r="G278" s="483" t="s">
        <v>599</v>
      </c>
      <c r="H278" s="193" t="s">
        <v>899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  <c r="AC278" s="591" t="str">
        <f t="shared" si="35"/>
        <v/>
      </c>
    </row>
    <row r="279" spans="1:30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3"/>
        <v>3</v>
      </c>
      <c r="C279" s="184">
        <f t="shared" si="34"/>
        <v>42094</v>
      </c>
      <c r="D279" s="184" t="s">
        <v>1598</v>
      </c>
      <c r="E279" s="191">
        <v>42094</v>
      </c>
      <c r="F279" s="192" t="s">
        <v>1725</v>
      </c>
      <c r="G279" s="483" t="s">
        <v>600</v>
      </c>
      <c r="H279" s="7" t="s">
        <v>590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  <c r="AC279" s="591" t="str">
        <f t="shared" si="35"/>
        <v/>
      </c>
      <c r="AD279" s="591" t="str">
        <f>IF(VLOOKUP(F279,NXT!$C$12:$C$666,1,0)&lt;&gt;"","","x")</f>
        <v/>
      </c>
    </row>
    <row r="280" spans="1:30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3"/>
        <v>3</v>
      </c>
      <c r="C280" s="184">
        <f t="shared" si="34"/>
        <v>42094</v>
      </c>
      <c r="D280" s="184" t="s">
        <v>1598</v>
      </c>
      <c r="E280" s="191">
        <v>42094</v>
      </c>
      <c r="F280" s="192" t="s">
        <v>601</v>
      </c>
      <c r="G280" s="483" t="s">
        <v>600</v>
      </c>
      <c r="H280" s="7" t="s">
        <v>590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  <c r="AC280" s="591" t="str">
        <f t="shared" si="35"/>
        <v/>
      </c>
    </row>
    <row r="281" spans="1:30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3"/>
        <v>4</v>
      </c>
      <c r="C281" s="184">
        <f t="shared" si="34"/>
        <v>42100</v>
      </c>
      <c r="D281" s="184" t="s">
        <v>1536</v>
      </c>
      <c r="E281" s="191">
        <v>42100</v>
      </c>
      <c r="F281" s="192" t="s">
        <v>602</v>
      </c>
      <c r="G281" s="483" t="s">
        <v>603</v>
      </c>
      <c r="H281" s="7" t="s">
        <v>443</v>
      </c>
      <c r="I281" s="256">
        <v>194</v>
      </c>
      <c r="J281" s="256">
        <v>19835</v>
      </c>
      <c r="K281" s="599">
        <f t="shared" ref="K281:K288" si="37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  <c r="AC281" s="591" t="str">
        <f t="shared" si="35"/>
        <v/>
      </c>
      <c r="AD281" s="591" t="str">
        <f>IF(VLOOKUP(F281,NXT!$C$12:$C$666,1,0)&lt;&gt;"","","x")</f>
        <v/>
      </c>
    </row>
    <row r="282" spans="1:30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3"/>
        <v>4</v>
      </c>
      <c r="C282" s="184">
        <f t="shared" si="34"/>
        <v>42100</v>
      </c>
      <c r="D282" s="184" t="s">
        <v>1536</v>
      </c>
      <c r="E282" s="191">
        <v>42100</v>
      </c>
      <c r="F282" s="192" t="s">
        <v>604</v>
      </c>
      <c r="G282" s="483" t="s">
        <v>603</v>
      </c>
      <c r="H282" s="7" t="s">
        <v>443</v>
      </c>
      <c r="I282" s="256">
        <v>8</v>
      </c>
      <c r="J282" s="256">
        <v>21400</v>
      </c>
      <c r="K282" s="599">
        <f t="shared" si="37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  <c r="AC282" s="591" t="str">
        <f t="shared" si="35"/>
        <v/>
      </c>
      <c r="AD282" s="591" t="str">
        <f>IF(VLOOKUP(F282,NXT!$C$12:$C$666,1,0)&lt;&gt;"","","x")</f>
        <v/>
      </c>
    </row>
    <row r="283" spans="1:30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3"/>
        <v>4</v>
      </c>
      <c r="C283" s="184">
        <f t="shared" si="34"/>
        <v>42100</v>
      </c>
      <c r="D283" s="184" t="s">
        <v>1536</v>
      </c>
      <c r="E283" s="191">
        <v>42100</v>
      </c>
      <c r="F283" s="192" t="s">
        <v>605</v>
      </c>
      <c r="G283" s="483" t="s">
        <v>603</v>
      </c>
      <c r="H283" s="7" t="s">
        <v>443</v>
      </c>
      <c r="I283" s="256">
        <v>10</v>
      </c>
      <c r="J283" s="256">
        <v>22990</v>
      </c>
      <c r="K283" s="599">
        <f t="shared" si="37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  <c r="AC283" s="591" t="str">
        <f t="shared" si="35"/>
        <v/>
      </c>
      <c r="AD283" s="591" t="str">
        <f>IF(VLOOKUP(F283,NXT!$C$12:$C$666,1,0)&lt;&gt;"","","x")</f>
        <v/>
      </c>
    </row>
    <row r="284" spans="1:30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3"/>
        <v>4</v>
      </c>
      <c r="C284" s="184">
        <f t="shared" si="34"/>
        <v>42100</v>
      </c>
      <c r="D284" s="184" t="s">
        <v>1536</v>
      </c>
      <c r="E284" s="191">
        <v>42100</v>
      </c>
      <c r="F284" s="192" t="s">
        <v>606</v>
      </c>
      <c r="G284" s="483" t="s">
        <v>603</v>
      </c>
      <c r="H284" s="7" t="s">
        <v>443</v>
      </c>
      <c r="I284" s="256">
        <v>12</v>
      </c>
      <c r="J284" s="256">
        <v>30440</v>
      </c>
      <c r="K284" s="599">
        <f t="shared" si="37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  <c r="AC284" s="591" t="str">
        <f t="shared" si="35"/>
        <v/>
      </c>
      <c r="AD284" s="591" t="str">
        <f>IF(VLOOKUP(F284,NXT!$C$12:$C$666,1,0)&lt;&gt;"","","x")</f>
        <v/>
      </c>
    </row>
    <row r="285" spans="1:30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3"/>
        <v>4</v>
      </c>
      <c r="C285" s="184">
        <f t="shared" si="34"/>
        <v>42100</v>
      </c>
      <c r="D285" s="184" t="s">
        <v>1536</v>
      </c>
      <c r="E285" s="191">
        <v>42100</v>
      </c>
      <c r="F285" s="192" t="s">
        <v>607</v>
      </c>
      <c r="G285" s="483" t="s">
        <v>603</v>
      </c>
      <c r="H285" s="7" t="s">
        <v>443</v>
      </c>
      <c r="I285" s="256">
        <v>29</v>
      </c>
      <c r="J285" s="256">
        <v>34207</v>
      </c>
      <c r="K285" s="599">
        <f t="shared" si="37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  <c r="AC285" s="591" t="str">
        <f t="shared" si="35"/>
        <v/>
      </c>
      <c r="AD285" s="591" t="str">
        <f>IF(VLOOKUP(F285,NXT!$C$12:$C$666,1,0)&lt;&gt;"","","x")</f>
        <v/>
      </c>
    </row>
    <row r="286" spans="1:30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3"/>
        <v>4</v>
      </c>
      <c r="C286" s="184">
        <f t="shared" si="34"/>
        <v>42100</v>
      </c>
      <c r="D286" s="184" t="s">
        <v>1536</v>
      </c>
      <c r="E286" s="191">
        <v>42100</v>
      </c>
      <c r="F286" s="192" t="s">
        <v>608</v>
      </c>
      <c r="G286" s="483" t="s">
        <v>603</v>
      </c>
      <c r="H286" s="7" t="s">
        <v>443</v>
      </c>
      <c r="I286" s="256">
        <v>12</v>
      </c>
      <c r="J286" s="256">
        <v>31950</v>
      </c>
      <c r="K286" s="599">
        <f t="shared" si="37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  <c r="AC286" s="591" t="str">
        <f t="shared" si="35"/>
        <v/>
      </c>
      <c r="AD286" s="591" t="str">
        <f>IF(VLOOKUP(F286,NXT!$C$12:$C$666,1,0)&lt;&gt;"","","x")</f>
        <v/>
      </c>
    </row>
    <row r="287" spans="1:30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3"/>
        <v>4</v>
      </c>
      <c r="C287" s="184">
        <f t="shared" si="34"/>
        <v>42100</v>
      </c>
      <c r="D287" s="184" t="s">
        <v>1536</v>
      </c>
      <c r="E287" s="191">
        <v>42100</v>
      </c>
      <c r="F287" s="192" t="s">
        <v>1691</v>
      </c>
      <c r="G287" s="483" t="s">
        <v>603</v>
      </c>
      <c r="H287" s="7" t="s">
        <v>443</v>
      </c>
      <c r="I287" s="256">
        <v>424</v>
      </c>
      <c r="J287" s="256">
        <v>400</v>
      </c>
      <c r="K287" s="599">
        <f t="shared" si="37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  <c r="AC287" s="591" t="str">
        <f t="shared" si="35"/>
        <v/>
      </c>
      <c r="AD287" s="591" t="str">
        <f>IF(VLOOKUP(F287,NXT!$C$12:$C$666,1,0)&lt;&gt;"","","x")</f>
        <v/>
      </c>
    </row>
    <row r="288" spans="1:30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3"/>
        <v>4</v>
      </c>
      <c r="C288" s="184">
        <f t="shared" si="34"/>
        <v>42100</v>
      </c>
      <c r="D288" s="184" t="s">
        <v>1536</v>
      </c>
      <c r="E288" s="191">
        <v>42100</v>
      </c>
      <c r="F288" s="192" t="s">
        <v>1692</v>
      </c>
      <c r="G288" s="483" t="s">
        <v>603</v>
      </c>
      <c r="H288" s="7" t="s">
        <v>443</v>
      </c>
      <c r="I288" s="256">
        <v>106</v>
      </c>
      <c r="J288" s="256">
        <v>768</v>
      </c>
      <c r="K288" s="599">
        <f t="shared" si="37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  <c r="AC288" s="591" t="str">
        <f t="shared" si="35"/>
        <v/>
      </c>
      <c r="AD288" s="591" t="str">
        <f>IF(VLOOKUP(F288,NXT!$C$12:$C$666,1,0)&lt;&gt;"","","x")</f>
        <v/>
      </c>
    </row>
    <row r="289" spans="1:30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3"/>
        <v>4</v>
      </c>
      <c r="C289" s="184">
        <f t="shared" si="34"/>
        <v>42100</v>
      </c>
      <c r="D289" s="184" t="s">
        <v>1536</v>
      </c>
      <c r="E289" s="191">
        <v>42100</v>
      </c>
      <c r="F289" s="192" t="s">
        <v>429</v>
      </c>
      <c r="G289" s="483" t="s">
        <v>603</v>
      </c>
      <c r="H289" s="7" t="s">
        <v>443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  <c r="AC289" s="591" t="str">
        <f t="shared" si="35"/>
        <v/>
      </c>
    </row>
    <row r="290" spans="1:30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3"/>
        <v>4</v>
      </c>
      <c r="C290" s="184">
        <f t="shared" si="34"/>
        <v>42100</v>
      </c>
      <c r="D290" s="184" t="s">
        <v>1537</v>
      </c>
      <c r="E290" s="191">
        <v>42100</v>
      </c>
      <c r="F290" s="189" t="s">
        <v>440</v>
      </c>
      <c r="G290" s="483" t="s">
        <v>609</v>
      </c>
      <c r="H290" s="7" t="s">
        <v>439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  <c r="AC290" s="591" t="str">
        <f t="shared" si="35"/>
        <v/>
      </c>
      <c r="AD290" s="591" t="str">
        <f>IF(VLOOKUP(F290,NXT!$C$12:$C$666,1,0)&lt;&gt;"","","x")</f>
        <v/>
      </c>
    </row>
    <row r="291" spans="1:30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3"/>
        <v>4</v>
      </c>
      <c r="C291" s="184">
        <f t="shared" si="34"/>
        <v>42100</v>
      </c>
      <c r="D291" s="184" t="s">
        <v>1537</v>
      </c>
      <c r="E291" s="191">
        <v>42100</v>
      </c>
      <c r="F291" s="189" t="s">
        <v>440</v>
      </c>
      <c r="G291" s="483" t="s">
        <v>609</v>
      </c>
      <c r="H291" s="7" t="s">
        <v>439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  <c r="AC291" s="591" t="str">
        <f t="shared" si="35"/>
        <v/>
      </c>
      <c r="AD291" s="591" t="str">
        <f>IF(VLOOKUP(F291,NXT!$C$12:$C$666,1,0)&lt;&gt;"","","x")</f>
        <v/>
      </c>
    </row>
    <row r="292" spans="1:30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3"/>
        <v>4</v>
      </c>
      <c r="C292" s="184">
        <f t="shared" si="34"/>
        <v>42100</v>
      </c>
      <c r="D292" s="184" t="s">
        <v>1537</v>
      </c>
      <c r="E292" s="191">
        <v>42100</v>
      </c>
      <c r="F292" s="192" t="s">
        <v>429</v>
      </c>
      <c r="G292" s="483" t="s">
        <v>609</v>
      </c>
      <c r="H292" s="7" t="s">
        <v>439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  <c r="AC292" s="591" t="str">
        <f t="shared" si="35"/>
        <v/>
      </c>
    </row>
    <row r="293" spans="1:30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3"/>
        <v>4</v>
      </c>
      <c r="C293" s="184">
        <f t="shared" si="34"/>
        <v>42100</v>
      </c>
      <c r="D293" s="184" t="s">
        <v>1538</v>
      </c>
      <c r="E293" s="191">
        <v>42100</v>
      </c>
      <c r="F293" s="192" t="s">
        <v>546</v>
      </c>
      <c r="G293" s="483" t="s">
        <v>610</v>
      </c>
      <c r="H293" s="7" t="s">
        <v>471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  <c r="AC293" s="591" t="str">
        <f t="shared" si="35"/>
        <v/>
      </c>
      <c r="AD293" s="591" t="str">
        <f>IF(VLOOKUP(F293,NXT!$C$12:$C$666,1,0)&lt;&gt;"","","x")</f>
        <v/>
      </c>
    </row>
    <row r="294" spans="1:30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3"/>
        <v>4</v>
      </c>
      <c r="C294" s="184">
        <f t="shared" si="34"/>
        <v>42100</v>
      </c>
      <c r="D294" s="184" t="s">
        <v>1538</v>
      </c>
      <c r="E294" s="191">
        <v>42100</v>
      </c>
      <c r="F294" s="192" t="s">
        <v>545</v>
      </c>
      <c r="G294" s="483" t="s">
        <v>610</v>
      </c>
      <c r="H294" s="7" t="s">
        <v>471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  <c r="AC294" s="591" t="str">
        <f t="shared" si="35"/>
        <v/>
      </c>
      <c r="AD294" s="591" t="str">
        <f>IF(VLOOKUP(F294,NXT!$C$12:$C$666,1,0)&lt;&gt;"","","x")</f>
        <v/>
      </c>
    </row>
    <row r="295" spans="1:30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3"/>
        <v>4</v>
      </c>
      <c r="C295" s="184">
        <f t="shared" si="34"/>
        <v>42100</v>
      </c>
      <c r="D295" s="184" t="s">
        <v>1538</v>
      </c>
      <c r="E295" s="191">
        <v>42100</v>
      </c>
      <c r="F295" s="192" t="s">
        <v>543</v>
      </c>
      <c r="G295" s="483" t="s">
        <v>610</v>
      </c>
      <c r="H295" s="7" t="s">
        <v>471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  <c r="AC295" s="591" t="str">
        <f t="shared" si="35"/>
        <v/>
      </c>
      <c r="AD295" s="591" t="str">
        <f>IF(VLOOKUP(F295,NXT!$C$12:$C$666,1,0)&lt;&gt;"","","x")</f>
        <v/>
      </c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3"/>
        <v>4</v>
      </c>
      <c r="C296" s="184">
        <f t="shared" si="34"/>
        <v>42100</v>
      </c>
      <c r="D296" s="184" t="s">
        <v>1538</v>
      </c>
      <c r="E296" s="191">
        <v>42100</v>
      </c>
      <c r="F296" s="192" t="s">
        <v>1689</v>
      </c>
      <c r="G296" s="483" t="s">
        <v>610</v>
      </c>
      <c r="H296" s="7" t="s">
        <v>471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  <c r="AC296" s="591" t="str">
        <f t="shared" si="35"/>
        <v/>
      </c>
      <c r="AD296" s="591" t="str">
        <f>IF(VLOOKUP(F296,NXT!$C$12:$C$666,1,0)&lt;&gt;"","","x")</f>
        <v/>
      </c>
    </row>
    <row r="297" spans="1:30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3"/>
        <v>4</v>
      </c>
      <c r="C297" s="184">
        <f t="shared" si="34"/>
        <v>42100</v>
      </c>
      <c r="D297" s="184" t="s">
        <v>1538</v>
      </c>
      <c r="E297" s="191">
        <v>42100</v>
      </c>
      <c r="F297" s="192" t="s">
        <v>429</v>
      </c>
      <c r="G297" s="483" t="s">
        <v>610</v>
      </c>
      <c r="H297" s="7" t="s">
        <v>471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  <c r="AC297" s="591" t="str">
        <f t="shared" si="35"/>
        <v/>
      </c>
    </row>
    <row r="298" spans="1:30" s="211" customFormat="1" ht="15.75" hidden="1" customHeight="1">
      <c r="A298" s="204" t="str">
        <f>IF(B298&lt;&gt;"",IF(AND(B298&gt;=_TM1,B298&lt;=_TM2,OR(TH!L306="1111",TH!M306="1111")),TH!D306,""),"")</f>
        <v/>
      </c>
      <c r="B298" s="36">
        <f t="shared" si="33"/>
        <v>4</v>
      </c>
      <c r="C298" s="184">
        <f t="shared" si="34"/>
        <v>42101</v>
      </c>
      <c r="D298" s="184" t="s">
        <v>1535</v>
      </c>
      <c r="E298" s="191">
        <v>42101</v>
      </c>
      <c r="F298" s="192" t="s">
        <v>1726</v>
      </c>
      <c r="G298" s="483" t="s">
        <v>618</v>
      </c>
      <c r="H298" s="7" t="s">
        <v>1963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  <c r="AC298" s="591" t="str">
        <f t="shared" si="35"/>
        <v/>
      </c>
      <c r="AD298" s="591" t="str">
        <f>IF(VLOOKUP(F298,NXT!$C$12:$C$666,1,0)&lt;&gt;"","","x")</f>
        <v/>
      </c>
    </row>
    <row r="299" spans="1:30" s="211" customFormat="1" ht="15.75" hidden="1" customHeight="1">
      <c r="A299" s="204" t="str">
        <f>IF(B299&lt;&gt;"",IF(AND(B299&gt;=_TM1,B299&lt;=_TM2,OR(TH!L307="1111",TH!M307="1111")),TH!D307,""),"")</f>
        <v/>
      </c>
      <c r="B299" s="36">
        <f t="shared" si="33"/>
        <v>4</v>
      </c>
      <c r="C299" s="184">
        <f t="shared" si="34"/>
        <v>42101</v>
      </c>
      <c r="D299" s="184" t="s">
        <v>1535</v>
      </c>
      <c r="E299" s="191">
        <v>42101</v>
      </c>
      <c r="F299" s="192" t="s">
        <v>1727</v>
      </c>
      <c r="G299" s="483" t="s">
        <v>618</v>
      </c>
      <c r="H299" s="7" t="s">
        <v>1963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  <c r="AC299" s="591" t="str">
        <f t="shared" si="35"/>
        <v/>
      </c>
      <c r="AD299" s="591" t="str">
        <f>IF(VLOOKUP(F299,NXT!$C$12:$C$666,1,0)&lt;&gt;"","","x")</f>
        <v/>
      </c>
    </row>
    <row r="300" spans="1:30" s="211" customFormat="1" ht="15.75" hidden="1" customHeight="1">
      <c r="A300" s="204" t="str">
        <f>IF(B300&lt;&gt;"",IF(AND(B300&gt;=_TM1,B300&lt;=_TM2,OR(TH!L308="1111",TH!M308="1111")),TH!D308,""),"")</f>
        <v/>
      </c>
      <c r="B300" s="36">
        <f t="shared" si="33"/>
        <v>4</v>
      </c>
      <c r="C300" s="184">
        <f t="shared" si="34"/>
        <v>42101</v>
      </c>
      <c r="D300" s="184" t="s">
        <v>1535</v>
      </c>
      <c r="E300" s="191">
        <v>42101</v>
      </c>
      <c r="F300" s="192" t="s">
        <v>1728</v>
      </c>
      <c r="G300" s="483" t="s">
        <v>618</v>
      </c>
      <c r="H300" s="7" t="s">
        <v>1963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  <c r="AC300" s="591" t="str">
        <f t="shared" si="35"/>
        <v/>
      </c>
      <c r="AD300" s="591" t="str">
        <f>IF(VLOOKUP(F300,NXT!$C$12:$C$666,1,0)&lt;&gt;"","","x")</f>
        <v/>
      </c>
    </row>
    <row r="301" spans="1:30" s="211" customFormat="1" ht="15.75" hidden="1" customHeight="1">
      <c r="A301" s="204" t="str">
        <f>IF(B301&lt;&gt;"",IF(AND(B301&gt;=_TM1,B301&lt;=_TM2,OR(TH!L309="1111",TH!M309="1111")),TH!D309,""),"")</f>
        <v/>
      </c>
      <c r="B301" s="36">
        <f t="shared" si="33"/>
        <v>4</v>
      </c>
      <c r="C301" s="184">
        <f t="shared" si="34"/>
        <v>42101</v>
      </c>
      <c r="D301" s="184" t="s">
        <v>1535</v>
      </c>
      <c r="E301" s="191">
        <v>42101</v>
      </c>
      <c r="F301" s="790" t="s">
        <v>1729</v>
      </c>
      <c r="G301" s="483" t="s">
        <v>618</v>
      </c>
      <c r="H301" s="7" t="s">
        <v>1963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  <c r="AC301" s="591" t="str">
        <f t="shared" si="35"/>
        <v/>
      </c>
      <c r="AD301" s="591" t="str">
        <f>IF(VLOOKUP(F301,NXT!$C$12:$C$666,1,0)&lt;&gt;"","","x")</f>
        <v/>
      </c>
    </row>
    <row r="302" spans="1:30" s="211" customFormat="1" ht="15.75" hidden="1" customHeight="1">
      <c r="A302" s="204" t="str">
        <f>IF(B302&lt;&gt;"",IF(AND(B302&gt;=_TM1,B302&lt;=_TM2,OR(TH!L310="1111",TH!M310="1111")),TH!D310,""),"")</f>
        <v/>
      </c>
      <c r="B302" s="36">
        <f t="shared" si="33"/>
        <v>4</v>
      </c>
      <c r="C302" s="184">
        <f t="shared" si="34"/>
        <v>42101</v>
      </c>
      <c r="D302" s="184" t="s">
        <v>1535</v>
      </c>
      <c r="E302" s="191">
        <v>42101</v>
      </c>
      <c r="F302" s="192" t="s">
        <v>1730</v>
      </c>
      <c r="G302" s="483" t="s">
        <v>618</v>
      </c>
      <c r="H302" s="7" t="s">
        <v>1963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  <c r="AC302" s="591" t="str">
        <f t="shared" si="35"/>
        <v/>
      </c>
      <c r="AD302" s="591" t="str">
        <f>IF(VLOOKUP(F302,NXT!$C$12:$C$666,1,0)&lt;&gt;"","","x")</f>
        <v/>
      </c>
    </row>
    <row r="303" spans="1:30" s="211" customFormat="1" ht="15.75" hidden="1" customHeight="1">
      <c r="A303" s="204" t="str">
        <f>IF(B303&lt;&gt;"",IF(AND(B303&gt;=_TM1,B303&lt;=_TM2,OR(TH!L311="1111",TH!M311="1111")),TH!D311,""),"")</f>
        <v/>
      </c>
      <c r="B303" s="36">
        <f t="shared" si="33"/>
        <v>4</v>
      </c>
      <c r="C303" s="184">
        <f t="shared" si="34"/>
        <v>42101</v>
      </c>
      <c r="D303" s="184" t="s">
        <v>1535</v>
      </c>
      <c r="E303" s="191">
        <v>42101</v>
      </c>
      <c r="F303" s="192" t="s">
        <v>492</v>
      </c>
      <c r="G303" s="483" t="s">
        <v>618</v>
      </c>
      <c r="H303" s="7" t="s">
        <v>1963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  <c r="AC303" s="591" t="str">
        <f t="shared" si="35"/>
        <v/>
      </c>
    </row>
    <row r="304" spans="1:30" s="211" customFormat="1" ht="15.75" hidden="1" customHeight="1">
      <c r="A304" s="204" t="str">
        <f>IF(B304&lt;&gt;"",IF(AND(B304&gt;=_TM1,B304&lt;=_TM2,OR(TH!L298="1111",TH!M298="1111")),TH!D298,""),"")</f>
        <v/>
      </c>
      <c r="B304" s="36">
        <f t="shared" si="33"/>
        <v>4</v>
      </c>
      <c r="C304" s="184">
        <f t="shared" si="34"/>
        <v>42101</v>
      </c>
      <c r="D304" s="184" t="s">
        <v>1539</v>
      </c>
      <c r="E304" s="191">
        <v>42101</v>
      </c>
      <c r="F304" s="189" t="s">
        <v>518</v>
      </c>
      <c r="G304" s="483" t="s">
        <v>611</v>
      </c>
      <c r="H304" s="7" t="s">
        <v>434</v>
      </c>
      <c r="I304" s="256">
        <v>820</v>
      </c>
      <c r="J304" s="256">
        <v>9000</v>
      </c>
      <c r="K304" s="599">
        <f t="shared" ref="K304:K310" si="38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  <c r="AC304" s="591" t="str">
        <f t="shared" si="35"/>
        <v/>
      </c>
      <c r="AD304" s="591" t="str">
        <f>IF(VLOOKUP(F304,NXT!$C$12:$C$666,1,0)&lt;&gt;"","","x")</f>
        <v/>
      </c>
    </row>
    <row r="305" spans="1:30" s="211" customFormat="1" ht="15.75" hidden="1" customHeight="1">
      <c r="A305" s="204" t="str">
        <f>IF(B305&lt;&gt;"",IF(AND(B305&gt;=_TM1,B305&lt;=_TM2,OR(TH!L299="1111",TH!M299="1111")),TH!D299,""),"")</f>
        <v/>
      </c>
      <c r="B305" s="36">
        <f t="shared" si="33"/>
        <v>4</v>
      </c>
      <c r="C305" s="184">
        <f t="shared" si="34"/>
        <v>42101</v>
      </c>
      <c r="D305" s="184" t="s">
        <v>1539</v>
      </c>
      <c r="E305" s="191">
        <v>42101</v>
      </c>
      <c r="F305" s="192" t="s">
        <v>612</v>
      </c>
      <c r="G305" s="483" t="s">
        <v>611</v>
      </c>
      <c r="H305" s="7" t="s">
        <v>434</v>
      </c>
      <c r="I305" s="256">
        <v>505</v>
      </c>
      <c r="J305" s="256">
        <v>14200</v>
      </c>
      <c r="K305" s="599">
        <f t="shared" si="38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  <c r="AC305" s="591" t="str">
        <f t="shared" si="35"/>
        <v/>
      </c>
      <c r="AD305" s="591" t="str">
        <f>IF(VLOOKUP(F305,NXT!$C$12:$C$666,1,0)&lt;&gt;"","","x")</f>
        <v/>
      </c>
    </row>
    <row r="306" spans="1:30" s="211" customFormat="1" ht="15.75" hidden="1" customHeight="1">
      <c r="A306" s="204" t="str">
        <f>IF(B306&lt;&gt;"",IF(AND(B306&gt;=_TM1,B306&lt;=_TM2,OR(TH!L300="1111",TH!M300="1111")),TH!D300,""),"")</f>
        <v/>
      </c>
      <c r="B306" s="36">
        <f t="shared" si="33"/>
        <v>4</v>
      </c>
      <c r="C306" s="184">
        <f t="shared" si="34"/>
        <v>42101</v>
      </c>
      <c r="D306" s="184" t="s">
        <v>1539</v>
      </c>
      <c r="E306" s="191">
        <v>42101</v>
      </c>
      <c r="F306" s="192" t="s">
        <v>613</v>
      </c>
      <c r="G306" s="483" t="s">
        <v>611</v>
      </c>
      <c r="H306" s="7" t="s">
        <v>434</v>
      </c>
      <c r="I306" s="256">
        <v>270</v>
      </c>
      <c r="J306" s="256">
        <v>9260</v>
      </c>
      <c r="K306" s="599">
        <f t="shared" si="38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  <c r="AC306" s="591" t="str">
        <f t="shared" si="35"/>
        <v/>
      </c>
      <c r="AD306" s="591" t="str">
        <f>IF(VLOOKUP(F306,NXT!$C$12:$C$666,1,0)&lt;&gt;"","","x")</f>
        <v/>
      </c>
    </row>
    <row r="307" spans="1:30" s="211" customFormat="1" ht="15.75" hidden="1" customHeight="1">
      <c r="A307" s="204" t="str">
        <f>IF(B307&lt;&gt;"",IF(AND(B307&gt;=_TM1,B307&lt;=_TM2,OR(TH!L301="1111",TH!M301="1111")),TH!D301,""),"")</f>
        <v/>
      </c>
      <c r="B307" s="36">
        <f t="shared" si="33"/>
        <v>4</v>
      </c>
      <c r="C307" s="184">
        <f t="shared" si="34"/>
        <v>42101</v>
      </c>
      <c r="D307" s="184" t="s">
        <v>1539</v>
      </c>
      <c r="E307" s="191">
        <v>42101</v>
      </c>
      <c r="F307" s="192" t="s">
        <v>614</v>
      </c>
      <c r="G307" s="483" t="s">
        <v>611</v>
      </c>
      <c r="H307" s="7" t="s">
        <v>434</v>
      </c>
      <c r="I307" s="256">
        <v>150</v>
      </c>
      <c r="J307" s="256">
        <v>6080</v>
      </c>
      <c r="K307" s="599">
        <f t="shared" si="38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  <c r="AC307" s="591" t="str">
        <f t="shared" si="35"/>
        <v/>
      </c>
      <c r="AD307" s="591" t="str">
        <f>IF(VLOOKUP(F307,NXT!$C$12:$C$666,1,0)&lt;&gt;"","","x")</f>
        <v/>
      </c>
    </row>
    <row r="308" spans="1:30" s="211" customFormat="1" ht="15.75" hidden="1" customHeight="1">
      <c r="A308" s="204" t="str">
        <f>IF(B308&lt;&gt;"",IF(AND(B308&gt;=_TM1,B308&lt;=_TM2,OR(TH!L302="1111",TH!M302="1111")),TH!D302,""),"")</f>
        <v/>
      </c>
      <c r="B308" s="36">
        <f t="shared" si="33"/>
        <v>4</v>
      </c>
      <c r="C308" s="184">
        <f t="shared" si="34"/>
        <v>42101</v>
      </c>
      <c r="D308" s="184" t="s">
        <v>1539</v>
      </c>
      <c r="E308" s="191">
        <v>42101</v>
      </c>
      <c r="F308" s="192" t="s">
        <v>615</v>
      </c>
      <c r="G308" s="483" t="s">
        <v>611</v>
      </c>
      <c r="H308" s="7" t="s">
        <v>434</v>
      </c>
      <c r="I308" s="256">
        <v>990</v>
      </c>
      <c r="J308" s="256">
        <v>7300</v>
      </c>
      <c r="K308" s="599">
        <f t="shared" si="38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  <c r="AC308" s="591" t="str">
        <f t="shared" si="35"/>
        <v/>
      </c>
      <c r="AD308" s="591" t="str">
        <f>IF(VLOOKUP(F308,NXT!$C$12:$C$666,1,0)&lt;&gt;"","","x")</f>
        <v/>
      </c>
    </row>
    <row r="309" spans="1:30" s="211" customFormat="1" ht="15.75" hidden="1" customHeight="1">
      <c r="A309" s="204" t="str">
        <f>IF(B309&lt;&gt;"",IF(AND(B309&gt;=_TM1,B309&lt;=_TM2,OR(TH!L303="1111",TH!M303="1111")),TH!D303,""),"")</f>
        <v/>
      </c>
      <c r="B309" s="36">
        <f t="shared" si="33"/>
        <v>4</v>
      </c>
      <c r="C309" s="184">
        <f t="shared" si="34"/>
        <v>42101</v>
      </c>
      <c r="D309" s="184" t="s">
        <v>1539</v>
      </c>
      <c r="E309" s="191">
        <v>42101</v>
      </c>
      <c r="F309" s="192" t="s">
        <v>616</v>
      </c>
      <c r="G309" s="483" t="s">
        <v>611</v>
      </c>
      <c r="H309" s="7" t="s">
        <v>434</v>
      </c>
      <c r="I309" s="256">
        <v>620</v>
      </c>
      <c r="J309" s="256">
        <v>8270</v>
      </c>
      <c r="K309" s="599">
        <f t="shared" si="38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  <c r="AC309" s="591" t="str">
        <f t="shared" si="35"/>
        <v/>
      </c>
      <c r="AD309" s="591" t="str">
        <f>IF(VLOOKUP(F309,NXT!$C$12:$C$666,1,0)&lt;&gt;"","","x")</f>
        <v/>
      </c>
    </row>
    <row r="310" spans="1:30" s="211" customFormat="1" ht="15.75" hidden="1" customHeight="1">
      <c r="A310" s="204" t="str">
        <f>IF(B310&lt;&gt;"",IF(AND(B310&gt;=_TM1,B310&lt;=_TM2,OR(TH!L304="1111",TH!M304="1111")),TH!D304,""),"")</f>
        <v/>
      </c>
      <c r="B310" s="36">
        <f t="shared" si="33"/>
        <v>4</v>
      </c>
      <c r="C310" s="184">
        <f t="shared" si="34"/>
        <v>42101</v>
      </c>
      <c r="D310" s="184" t="s">
        <v>1539</v>
      </c>
      <c r="E310" s="191">
        <v>42101</v>
      </c>
      <c r="F310" s="192" t="s">
        <v>617</v>
      </c>
      <c r="G310" s="483" t="s">
        <v>611</v>
      </c>
      <c r="H310" s="7" t="s">
        <v>434</v>
      </c>
      <c r="I310" s="256">
        <v>105</v>
      </c>
      <c r="J310" s="256">
        <v>9230</v>
      </c>
      <c r="K310" s="599">
        <f t="shared" si="38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  <c r="AC310" s="591" t="str">
        <f t="shared" si="35"/>
        <v/>
      </c>
      <c r="AD310" s="591" t="str">
        <f>IF(VLOOKUP(F310,NXT!$C$12:$C$666,1,0)&lt;&gt;"","","x")</f>
        <v/>
      </c>
    </row>
    <row r="311" spans="1:30" s="211" customFormat="1" ht="15.75" hidden="1" customHeight="1">
      <c r="A311" s="204" t="str">
        <f>IF(B311&lt;&gt;"",IF(AND(B311&gt;=_TM1,B311&lt;=_TM2,OR(TH!L305="1111",TH!M305="1111")),TH!D305,""),"")</f>
        <v/>
      </c>
      <c r="B311" s="36">
        <f t="shared" si="33"/>
        <v>4</v>
      </c>
      <c r="C311" s="184">
        <f t="shared" si="34"/>
        <v>42101</v>
      </c>
      <c r="D311" s="184" t="s">
        <v>1539</v>
      </c>
      <c r="E311" s="191">
        <v>42101</v>
      </c>
      <c r="F311" s="192" t="s">
        <v>429</v>
      </c>
      <c r="G311" s="483" t="s">
        <v>611</v>
      </c>
      <c r="H311" s="7" t="s">
        <v>434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  <c r="AC311" s="591" t="str">
        <f t="shared" si="35"/>
        <v/>
      </c>
    </row>
    <row r="312" spans="1:30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3"/>
        <v>4</v>
      </c>
      <c r="C312" s="184">
        <f t="shared" si="34"/>
        <v>42102</v>
      </c>
      <c r="D312" s="184" t="s">
        <v>1540</v>
      </c>
      <c r="E312" s="191">
        <v>42102</v>
      </c>
      <c r="F312" s="192" t="s">
        <v>1731</v>
      </c>
      <c r="G312" s="483" t="s">
        <v>619</v>
      </c>
      <c r="H312" s="7" t="s">
        <v>1963</v>
      </c>
      <c r="I312" s="256">
        <v>124</v>
      </c>
      <c r="J312" s="256">
        <v>3990</v>
      </c>
      <c r="K312" s="599">
        <f t="shared" ref="K312:K317" si="39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  <c r="AC312" s="591" t="str">
        <f t="shared" si="35"/>
        <v/>
      </c>
      <c r="AD312" s="591" t="str">
        <f>IF(VLOOKUP(F312,NXT!$C$12:$C$666,1,0)&lt;&gt;"","","x")</f>
        <v/>
      </c>
    </row>
    <row r="313" spans="1:30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3"/>
        <v>4</v>
      </c>
      <c r="C313" s="184">
        <f t="shared" si="34"/>
        <v>42102</v>
      </c>
      <c r="D313" s="184" t="s">
        <v>1540</v>
      </c>
      <c r="E313" s="191">
        <v>42102</v>
      </c>
      <c r="F313" s="192" t="s">
        <v>768</v>
      </c>
      <c r="G313" s="483" t="s">
        <v>619</v>
      </c>
      <c r="H313" s="7" t="s">
        <v>1963</v>
      </c>
      <c r="I313" s="256">
        <v>100</v>
      </c>
      <c r="J313" s="256">
        <v>8972</v>
      </c>
      <c r="K313" s="599">
        <f t="shared" si="39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  <c r="AC313" s="591" t="str">
        <f t="shared" si="35"/>
        <v/>
      </c>
      <c r="AD313" s="591" t="str">
        <f>IF(VLOOKUP(F313,NXT!$C$12:$C$666,1,0)&lt;&gt;"","","x")</f>
        <v/>
      </c>
    </row>
    <row r="314" spans="1:30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3"/>
        <v>4</v>
      </c>
      <c r="C314" s="184">
        <f t="shared" si="34"/>
        <v>42102</v>
      </c>
      <c r="D314" s="184" t="s">
        <v>1540</v>
      </c>
      <c r="E314" s="191">
        <v>42102</v>
      </c>
      <c r="F314" s="192" t="s">
        <v>719</v>
      </c>
      <c r="G314" s="483" t="s">
        <v>619</v>
      </c>
      <c r="H314" s="7" t="s">
        <v>1963</v>
      </c>
      <c r="I314" s="256">
        <v>25</v>
      </c>
      <c r="J314" s="256">
        <v>16243</v>
      </c>
      <c r="K314" s="599">
        <f t="shared" si="39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  <c r="AC314" s="591" t="str">
        <f t="shared" si="35"/>
        <v/>
      </c>
      <c r="AD314" s="591" t="str">
        <f>IF(VLOOKUP(F314,NXT!$C$12:$C$666,1,0)&lt;&gt;"","","x")</f>
        <v/>
      </c>
    </row>
    <row r="315" spans="1:30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3"/>
        <v>4</v>
      </c>
      <c r="C315" s="184">
        <f t="shared" si="34"/>
        <v>42102</v>
      </c>
      <c r="D315" s="184" t="s">
        <v>1540</v>
      </c>
      <c r="E315" s="191">
        <v>42102</v>
      </c>
      <c r="F315" s="192" t="s">
        <v>1732</v>
      </c>
      <c r="G315" s="483" t="s">
        <v>619</v>
      </c>
      <c r="H315" s="7" t="s">
        <v>1963</v>
      </c>
      <c r="I315" s="256">
        <v>25</v>
      </c>
      <c r="J315" s="256">
        <v>15096</v>
      </c>
      <c r="K315" s="599">
        <f t="shared" si="39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  <c r="AC315" s="591" t="str">
        <f t="shared" si="35"/>
        <v/>
      </c>
      <c r="AD315" s="591" t="str">
        <f>IF(VLOOKUP(F315,NXT!$C$12:$C$666,1,0)&lt;&gt;"","","x")</f>
        <v/>
      </c>
    </row>
    <row r="316" spans="1:30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3"/>
        <v>4</v>
      </c>
      <c r="C316" s="184">
        <f t="shared" si="34"/>
        <v>42102</v>
      </c>
      <c r="D316" s="184" t="s">
        <v>1540</v>
      </c>
      <c r="E316" s="191">
        <v>42102</v>
      </c>
      <c r="F316" s="192" t="s">
        <v>1733</v>
      </c>
      <c r="G316" s="483" t="s">
        <v>619</v>
      </c>
      <c r="H316" s="7" t="s">
        <v>1963</v>
      </c>
      <c r="I316" s="256">
        <v>100</v>
      </c>
      <c r="J316" s="256">
        <v>8276</v>
      </c>
      <c r="K316" s="599">
        <f t="shared" si="39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  <c r="AC316" s="591" t="str">
        <f t="shared" si="35"/>
        <v/>
      </c>
      <c r="AD316" s="591" t="str">
        <f>IF(VLOOKUP(F316,NXT!$C$12:$C$666,1,0)&lt;&gt;"","","x")</f>
        <v/>
      </c>
    </row>
    <row r="317" spans="1:30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3"/>
        <v>4</v>
      </c>
      <c r="C317" s="184">
        <f t="shared" si="34"/>
        <v>42102</v>
      </c>
      <c r="D317" s="184" t="s">
        <v>1540</v>
      </c>
      <c r="E317" s="191">
        <v>42102</v>
      </c>
      <c r="F317" s="192" t="s">
        <v>1726</v>
      </c>
      <c r="G317" s="483" t="s">
        <v>619</v>
      </c>
      <c r="H317" s="7" t="s">
        <v>1963</v>
      </c>
      <c r="I317" s="256">
        <v>553</v>
      </c>
      <c r="J317" s="256">
        <v>16896</v>
      </c>
      <c r="K317" s="599">
        <f t="shared" si="39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  <c r="AC317" s="591" t="str">
        <f t="shared" si="35"/>
        <v/>
      </c>
      <c r="AD317" s="591" t="str">
        <f>IF(VLOOKUP(F317,NXT!$C$12:$C$666,1,0)&lt;&gt;"","","x")</f>
        <v/>
      </c>
    </row>
    <row r="318" spans="1:30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ref="B318:B381" si="40">IF(C318&lt;&gt;"",MONTH(C318),"")</f>
        <v>4</v>
      </c>
      <c r="C318" s="184">
        <f t="shared" ref="C318:C381" si="41">E318</f>
        <v>42102</v>
      </c>
      <c r="D318" s="184" t="s">
        <v>1540</v>
      </c>
      <c r="E318" s="191">
        <v>42102</v>
      </c>
      <c r="F318" s="192" t="s">
        <v>492</v>
      </c>
      <c r="G318" s="483" t="s">
        <v>619</v>
      </c>
      <c r="H318" s="7" t="s">
        <v>1963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  <c r="AC318" s="591" t="str">
        <f t="shared" ref="AC318:AC381" si="42">IF(VLOOKUP(H318,DS_131,1,0)&lt;&gt;"","","x")</f>
        <v/>
      </c>
    </row>
    <row r="319" spans="1:30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40"/>
        <v>4</v>
      </c>
      <c r="C319" s="184">
        <f t="shared" si="41"/>
        <v>42104</v>
      </c>
      <c r="D319" s="184" t="s">
        <v>1541</v>
      </c>
      <c r="E319" s="191">
        <v>42104</v>
      </c>
      <c r="F319" s="192" t="s">
        <v>1871</v>
      </c>
      <c r="G319" s="483" t="s">
        <v>620</v>
      </c>
      <c r="H319" s="7" t="s">
        <v>1963</v>
      </c>
      <c r="I319" s="256">
        <v>200</v>
      </c>
      <c r="J319" s="256">
        <v>8302</v>
      </c>
      <c r="K319" s="599">
        <f t="shared" ref="K319:K324" si="43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  <c r="AC319" s="591" t="str">
        <f t="shared" si="42"/>
        <v/>
      </c>
      <c r="AD319" s="591" t="str">
        <f>IF(VLOOKUP(F319,NXT!$C$12:$C$666,1,0)&lt;&gt;"","","x")</f>
        <v/>
      </c>
    </row>
    <row r="320" spans="1:30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40"/>
        <v>4</v>
      </c>
      <c r="C320" s="184">
        <f t="shared" si="41"/>
        <v>42104</v>
      </c>
      <c r="D320" s="184" t="s">
        <v>1541</v>
      </c>
      <c r="E320" s="191">
        <v>42104</v>
      </c>
      <c r="F320" s="40" t="s">
        <v>1814</v>
      </c>
      <c r="G320" s="483" t="s">
        <v>620</v>
      </c>
      <c r="H320" s="7" t="s">
        <v>1963</v>
      </c>
      <c r="I320" s="256">
        <v>50</v>
      </c>
      <c r="J320" s="256">
        <v>13882</v>
      </c>
      <c r="K320" s="599">
        <f t="shared" si="43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  <c r="AC320" s="591" t="str">
        <f t="shared" si="42"/>
        <v/>
      </c>
      <c r="AD320" s="591" t="str">
        <f>IF(VLOOKUP(F320,NXT!$C$12:$C$666,1,0)&lt;&gt;"","","x")</f>
        <v/>
      </c>
    </row>
    <row r="321" spans="1:30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40"/>
        <v>4</v>
      </c>
      <c r="C321" s="184">
        <f t="shared" si="41"/>
        <v>42104</v>
      </c>
      <c r="D321" s="184" t="s">
        <v>1541</v>
      </c>
      <c r="E321" s="191">
        <v>42104</v>
      </c>
      <c r="F321" s="192" t="s">
        <v>1872</v>
      </c>
      <c r="G321" s="483" t="s">
        <v>620</v>
      </c>
      <c r="H321" s="7" t="s">
        <v>1963</v>
      </c>
      <c r="I321" s="256">
        <v>53</v>
      </c>
      <c r="J321" s="256">
        <v>21964</v>
      </c>
      <c r="K321" s="599">
        <f t="shared" si="43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  <c r="AC321" s="591" t="str">
        <f t="shared" si="42"/>
        <v/>
      </c>
      <c r="AD321" s="591" t="str">
        <f>IF(VLOOKUP(F321,NXT!$C$12:$C$666,1,0)&lt;&gt;"","","x")</f>
        <v/>
      </c>
    </row>
    <row r="322" spans="1:30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40"/>
        <v>4</v>
      </c>
      <c r="C322" s="184">
        <f t="shared" si="41"/>
        <v>42104</v>
      </c>
      <c r="D322" s="184" t="s">
        <v>1541</v>
      </c>
      <c r="E322" s="191">
        <v>42104</v>
      </c>
      <c r="F322" s="192" t="s">
        <v>1743</v>
      </c>
      <c r="G322" s="483" t="s">
        <v>620</v>
      </c>
      <c r="H322" s="7" t="s">
        <v>1963</v>
      </c>
      <c r="I322" s="256">
        <v>200</v>
      </c>
      <c r="J322" s="256">
        <v>12845</v>
      </c>
      <c r="K322" s="599">
        <f t="shared" si="43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  <c r="AC322" s="591" t="str">
        <f t="shared" si="42"/>
        <v/>
      </c>
      <c r="AD322" s="591" t="str">
        <f>IF(VLOOKUP(F322,NXT!$C$12:$C$666,1,0)&lt;&gt;"","","x")</f>
        <v/>
      </c>
    </row>
    <row r="323" spans="1:30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40"/>
        <v>4</v>
      </c>
      <c r="C323" s="184">
        <f t="shared" si="41"/>
        <v>42104</v>
      </c>
      <c r="D323" s="184" t="s">
        <v>1541</v>
      </c>
      <c r="E323" s="191">
        <v>42104</v>
      </c>
      <c r="F323" s="192" t="s">
        <v>1873</v>
      </c>
      <c r="G323" s="483" t="s">
        <v>620</v>
      </c>
      <c r="H323" s="7" t="s">
        <v>1963</v>
      </c>
      <c r="I323" s="256">
        <v>500</v>
      </c>
      <c r="J323" s="256">
        <v>5468</v>
      </c>
      <c r="K323" s="599">
        <f t="shared" si="43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  <c r="AC323" s="591" t="str">
        <f t="shared" si="42"/>
        <v/>
      </c>
      <c r="AD323" s="591" t="str">
        <f>IF(VLOOKUP(F323,NXT!$C$12:$C$666,1,0)&lt;&gt;"","","x")</f>
        <v/>
      </c>
    </row>
    <row r="324" spans="1:30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40"/>
        <v>4</v>
      </c>
      <c r="C324" s="184">
        <f t="shared" si="41"/>
        <v>42104</v>
      </c>
      <c r="D324" s="184" t="s">
        <v>1541</v>
      </c>
      <c r="E324" s="191">
        <v>42104</v>
      </c>
      <c r="F324" s="192" t="s">
        <v>1874</v>
      </c>
      <c r="G324" s="483" t="s">
        <v>620</v>
      </c>
      <c r="H324" s="7" t="s">
        <v>1963</v>
      </c>
      <c r="I324" s="256">
        <v>38</v>
      </c>
      <c r="J324" s="256">
        <v>5790</v>
      </c>
      <c r="K324" s="599">
        <f t="shared" si="43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  <c r="AC324" s="591" t="str">
        <f t="shared" si="42"/>
        <v/>
      </c>
      <c r="AD324" s="591" t="str">
        <f>IF(VLOOKUP(F324,NXT!$C$12:$C$666,1,0)&lt;&gt;"","","x")</f>
        <v/>
      </c>
    </row>
    <row r="325" spans="1:30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40"/>
        <v>4</v>
      </c>
      <c r="C325" s="184">
        <f t="shared" si="41"/>
        <v>42104</v>
      </c>
      <c r="D325" s="184" t="s">
        <v>1541</v>
      </c>
      <c r="E325" s="191">
        <v>42104</v>
      </c>
      <c r="F325" s="192" t="s">
        <v>429</v>
      </c>
      <c r="G325" s="483" t="s">
        <v>620</v>
      </c>
      <c r="H325" s="7" t="s">
        <v>1963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  <c r="AC325" s="591" t="str">
        <f t="shared" si="42"/>
        <v/>
      </c>
    </row>
    <row r="326" spans="1:30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40"/>
        <v>4</v>
      </c>
      <c r="C326" s="184">
        <f t="shared" si="41"/>
        <v>42104</v>
      </c>
      <c r="D326" s="184" t="s">
        <v>1542</v>
      </c>
      <c r="E326" s="191">
        <v>42104</v>
      </c>
      <c r="F326" s="192" t="s">
        <v>565</v>
      </c>
      <c r="G326" s="483" t="s">
        <v>621</v>
      </c>
      <c r="H326" s="7" t="s">
        <v>480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  <c r="AC326" s="591" t="str">
        <f t="shared" si="42"/>
        <v/>
      </c>
      <c r="AD326" s="591" t="str">
        <f>IF(VLOOKUP(F326,NXT!$C$12:$C$666,1,0)&lt;&gt;"","","x")</f>
        <v/>
      </c>
    </row>
    <row r="327" spans="1:30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40"/>
        <v>4</v>
      </c>
      <c r="C327" s="184">
        <f t="shared" si="41"/>
        <v>42104</v>
      </c>
      <c r="D327" s="184" t="s">
        <v>1542</v>
      </c>
      <c r="E327" s="191">
        <v>42104</v>
      </c>
      <c r="F327" s="192" t="s">
        <v>566</v>
      </c>
      <c r="G327" s="483" t="s">
        <v>621</v>
      </c>
      <c r="H327" s="7" t="s">
        <v>480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  <c r="AC327" s="591" t="str">
        <f t="shared" si="42"/>
        <v/>
      </c>
      <c r="AD327" s="591" t="str">
        <f>IF(VLOOKUP(F327,NXT!$C$12:$C$666,1,0)&lt;&gt;"","","x")</f>
        <v/>
      </c>
    </row>
    <row r="328" spans="1:30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40"/>
        <v>4</v>
      </c>
      <c r="C328" s="184">
        <f t="shared" si="41"/>
        <v>42104</v>
      </c>
      <c r="D328" s="184" t="s">
        <v>1542</v>
      </c>
      <c r="E328" s="191">
        <v>42104</v>
      </c>
      <c r="F328" s="192" t="s">
        <v>622</v>
      </c>
      <c r="G328" s="483" t="s">
        <v>621</v>
      </c>
      <c r="H328" s="7" t="s">
        <v>480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  <c r="AC328" s="591" t="str">
        <f t="shared" si="42"/>
        <v/>
      </c>
      <c r="AD328" s="591" t="str">
        <f>IF(VLOOKUP(F328,NXT!$C$12:$C$666,1,0)&lt;&gt;"","","x")</f>
        <v/>
      </c>
    </row>
    <row r="329" spans="1:30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40"/>
        <v>4</v>
      </c>
      <c r="C329" s="184">
        <f t="shared" si="41"/>
        <v>42104</v>
      </c>
      <c r="D329" s="184" t="s">
        <v>1542</v>
      </c>
      <c r="E329" s="191">
        <v>42104</v>
      </c>
      <c r="F329" s="192" t="s">
        <v>429</v>
      </c>
      <c r="G329" s="483" t="s">
        <v>621</v>
      </c>
      <c r="H329" s="7" t="s">
        <v>480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  <c r="AC329" s="591" t="str">
        <f t="shared" si="42"/>
        <v/>
      </c>
    </row>
    <row r="330" spans="1:30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40"/>
        <v>4</v>
      </c>
      <c r="C330" s="184">
        <f t="shared" si="41"/>
        <v>42107</v>
      </c>
      <c r="D330" s="184" t="s">
        <v>1543</v>
      </c>
      <c r="E330" s="191">
        <v>42107</v>
      </c>
      <c r="F330" s="192" t="s">
        <v>623</v>
      </c>
      <c r="G330" s="483" t="s">
        <v>624</v>
      </c>
      <c r="H330" s="7" t="s">
        <v>491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  <c r="AC330" s="591" t="str">
        <f t="shared" si="42"/>
        <v/>
      </c>
      <c r="AD330" s="591" t="str">
        <f>IF(VLOOKUP(F330,NXT!$C$12:$C$666,1,0)&lt;&gt;"","","x")</f>
        <v/>
      </c>
    </row>
    <row r="331" spans="1:30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40"/>
        <v>4</v>
      </c>
      <c r="C331" s="184">
        <f t="shared" si="41"/>
        <v>42107</v>
      </c>
      <c r="D331" s="184" t="s">
        <v>1543</v>
      </c>
      <c r="E331" s="191">
        <v>42107</v>
      </c>
      <c r="F331" s="192" t="s">
        <v>1734</v>
      </c>
      <c r="G331" s="483" t="s">
        <v>624</v>
      </c>
      <c r="H331" s="7" t="s">
        <v>491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  <c r="AC331" s="591" t="str">
        <f t="shared" si="42"/>
        <v/>
      </c>
      <c r="AD331" s="591" t="str">
        <f>IF(VLOOKUP(F331,NXT!$C$12:$C$666,1,0)&lt;&gt;"","","x")</f>
        <v/>
      </c>
    </row>
    <row r="332" spans="1:30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40"/>
        <v>4</v>
      </c>
      <c r="C332" s="184">
        <f t="shared" si="41"/>
        <v>42107</v>
      </c>
      <c r="D332" s="184" t="s">
        <v>1543</v>
      </c>
      <c r="E332" s="191">
        <v>42107</v>
      </c>
      <c r="F332" s="192" t="s">
        <v>429</v>
      </c>
      <c r="G332" s="483" t="s">
        <v>624</v>
      </c>
      <c r="H332" s="7" t="s">
        <v>491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  <c r="AC332" s="591" t="str">
        <f t="shared" si="42"/>
        <v/>
      </c>
    </row>
    <row r="333" spans="1:30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40"/>
        <v>4</v>
      </c>
      <c r="C333" s="184">
        <f t="shared" si="41"/>
        <v>42110</v>
      </c>
      <c r="D333" s="184" t="s">
        <v>1544</v>
      </c>
      <c r="E333" s="191">
        <v>42110</v>
      </c>
      <c r="F333" s="192" t="s">
        <v>625</v>
      </c>
      <c r="G333" s="483" t="s">
        <v>626</v>
      </c>
      <c r="H333" s="7" t="s">
        <v>434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  <c r="AC333" s="591" t="str">
        <f t="shared" si="42"/>
        <v/>
      </c>
      <c r="AD333" s="591" t="str">
        <f>IF(VLOOKUP(F333,NXT!$C$12:$C$666,1,0)&lt;&gt;"","","x")</f>
        <v/>
      </c>
    </row>
    <row r="334" spans="1:30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40"/>
        <v>4</v>
      </c>
      <c r="C334" s="184">
        <f t="shared" si="41"/>
        <v>42110</v>
      </c>
      <c r="D334" s="184" t="s">
        <v>1544</v>
      </c>
      <c r="E334" s="191">
        <v>42110</v>
      </c>
      <c r="F334" s="192" t="s">
        <v>627</v>
      </c>
      <c r="G334" s="483" t="s">
        <v>626</v>
      </c>
      <c r="H334" s="7" t="s">
        <v>434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  <c r="AC334" s="591" t="str">
        <f t="shared" si="42"/>
        <v/>
      </c>
      <c r="AD334" s="591" t="str">
        <f>IF(VLOOKUP(F334,NXT!$C$12:$C$666,1,0)&lt;&gt;"","","x")</f>
        <v/>
      </c>
    </row>
    <row r="335" spans="1:30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40"/>
        <v>4</v>
      </c>
      <c r="C335" s="184">
        <f t="shared" si="41"/>
        <v>42110</v>
      </c>
      <c r="D335" s="184" t="s">
        <v>1544</v>
      </c>
      <c r="E335" s="191">
        <v>42110</v>
      </c>
      <c r="F335" s="192" t="s">
        <v>628</v>
      </c>
      <c r="G335" s="483" t="s">
        <v>626</v>
      </c>
      <c r="H335" s="7" t="s">
        <v>434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  <c r="AC335" s="591" t="str">
        <f t="shared" si="42"/>
        <v/>
      </c>
      <c r="AD335" s="591" t="str">
        <f>IF(VLOOKUP(F335,NXT!$C$12:$C$666,1,0)&lt;&gt;"","","x")</f>
        <v/>
      </c>
    </row>
    <row r="336" spans="1:30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40"/>
        <v>4</v>
      </c>
      <c r="C336" s="184">
        <f t="shared" si="41"/>
        <v>42110</v>
      </c>
      <c r="D336" s="184" t="s">
        <v>1544</v>
      </c>
      <c r="E336" s="191">
        <v>42110</v>
      </c>
      <c r="F336" s="192" t="s">
        <v>617</v>
      </c>
      <c r="G336" s="483" t="s">
        <v>626</v>
      </c>
      <c r="H336" s="7" t="s">
        <v>434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  <c r="AC336" s="591" t="str">
        <f t="shared" si="42"/>
        <v/>
      </c>
      <c r="AD336" s="591" t="str">
        <f>IF(VLOOKUP(F336,NXT!$C$12:$C$666,1,0)&lt;&gt;"","","x")</f>
        <v/>
      </c>
    </row>
    <row r="337" spans="1:31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40"/>
        <v>4</v>
      </c>
      <c r="C337" s="184">
        <f t="shared" si="41"/>
        <v>42110</v>
      </c>
      <c r="D337" s="184" t="s">
        <v>1544</v>
      </c>
      <c r="E337" s="191">
        <v>42110</v>
      </c>
      <c r="F337" s="192" t="s">
        <v>629</v>
      </c>
      <c r="G337" s="483" t="s">
        <v>626</v>
      </c>
      <c r="H337" s="7" t="s">
        <v>434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  <c r="AC337" s="591" t="str">
        <f t="shared" si="42"/>
        <v/>
      </c>
      <c r="AD337" s="591" t="str">
        <f>IF(VLOOKUP(F337,NXT!$C$12:$C$666,1,0)&lt;&gt;"","","x")</f>
        <v/>
      </c>
      <c r="AE337" s="211"/>
    </row>
    <row r="338" spans="1:31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40"/>
        <v>4</v>
      </c>
      <c r="C338" s="184">
        <f t="shared" si="41"/>
        <v>42110</v>
      </c>
      <c r="D338" s="184" t="s">
        <v>1544</v>
      </c>
      <c r="E338" s="191">
        <v>42110</v>
      </c>
      <c r="F338" s="192" t="s">
        <v>429</v>
      </c>
      <c r="G338" s="483" t="s">
        <v>626</v>
      </c>
      <c r="H338" s="7" t="s">
        <v>434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  <c r="AC338" s="591" t="str">
        <f t="shared" si="42"/>
        <v/>
      </c>
      <c r="AD338" s="211"/>
      <c r="AE338" s="211"/>
    </row>
    <row r="339" spans="1:31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40"/>
        <v>4</v>
      </c>
      <c r="C339" s="184">
        <f t="shared" si="41"/>
        <v>42110</v>
      </c>
      <c r="D339" s="184" t="s">
        <v>1545</v>
      </c>
      <c r="E339" s="191">
        <v>42110</v>
      </c>
      <c r="F339" s="192" t="s">
        <v>478</v>
      </c>
      <c r="G339" s="483" t="s">
        <v>630</v>
      </c>
      <c r="H339" s="7" t="s">
        <v>480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  <c r="AC339" s="591" t="str">
        <f t="shared" si="42"/>
        <v/>
      </c>
      <c r="AD339" s="591" t="str">
        <f>IF(VLOOKUP(F339,NXT!$C$12:$C$666,1,0)&lt;&gt;"","","x")</f>
        <v/>
      </c>
      <c r="AE339" s="211"/>
    </row>
    <row r="340" spans="1:31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40"/>
        <v>4</v>
      </c>
      <c r="C340" s="184">
        <f t="shared" si="41"/>
        <v>42110</v>
      </c>
      <c r="D340" s="184" t="s">
        <v>1545</v>
      </c>
      <c r="E340" s="191">
        <v>42110</v>
      </c>
      <c r="F340" s="192" t="s">
        <v>429</v>
      </c>
      <c r="G340" s="483" t="s">
        <v>630</v>
      </c>
      <c r="H340" s="7" t="s">
        <v>480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  <c r="AC340" s="591" t="str">
        <f t="shared" si="42"/>
        <v/>
      </c>
      <c r="AD340" s="211"/>
      <c r="AE340" s="211"/>
    </row>
    <row r="341" spans="1:31" s="591" customFormat="1" ht="15.75" hidden="1" customHeight="1">
      <c r="A341" s="204" t="str">
        <f>IF(B341&lt;&gt;"",IF(AND(B341&gt;=_TM1,B341&lt;=_TM2,OR(TH!L343="1111",TH!M343="1111")),TH!D343,""),"")</f>
        <v/>
      </c>
      <c r="B341" s="36">
        <f t="shared" si="40"/>
        <v>4</v>
      </c>
      <c r="C341" s="184">
        <f t="shared" si="41"/>
        <v>42111</v>
      </c>
      <c r="D341" s="184" t="s">
        <v>1546</v>
      </c>
      <c r="E341" s="191">
        <v>42111</v>
      </c>
      <c r="F341" s="189" t="s">
        <v>425</v>
      </c>
      <c r="G341" s="601" t="s">
        <v>634</v>
      </c>
      <c r="H341" s="7" t="s">
        <v>427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  <c r="AC341" s="591" t="str">
        <f t="shared" si="42"/>
        <v/>
      </c>
      <c r="AD341" s="591" t="str">
        <f>IF(VLOOKUP(F341,NXT!$C$12:$C$666,1,0)&lt;&gt;"","","x")</f>
        <v/>
      </c>
      <c r="AE341" s="211"/>
    </row>
    <row r="342" spans="1:31" s="591" customFormat="1" ht="15.75" hidden="1" customHeight="1">
      <c r="A342" s="204" t="str">
        <f>IF(B342&lt;&gt;"",IF(AND(B342&gt;=_TM1,B342&lt;=_TM2,OR(TH!L344="1111",TH!M344="1111")),TH!D344,""),"")</f>
        <v/>
      </c>
      <c r="B342" s="36">
        <f t="shared" si="40"/>
        <v>4</v>
      </c>
      <c r="C342" s="184">
        <f t="shared" si="41"/>
        <v>42111</v>
      </c>
      <c r="D342" s="184" t="s">
        <v>1546</v>
      </c>
      <c r="E342" s="191">
        <v>42111</v>
      </c>
      <c r="F342" s="189" t="s">
        <v>473</v>
      </c>
      <c r="G342" s="601" t="s">
        <v>634</v>
      </c>
      <c r="H342" s="7" t="s">
        <v>427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  <c r="AC342" s="591" t="str">
        <f t="shared" si="42"/>
        <v/>
      </c>
      <c r="AD342" s="591" t="str">
        <f>IF(VLOOKUP(F342,NXT!$C$12:$C$666,1,0)&lt;&gt;"","","x")</f>
        <v/>
      </c>
      <c r="AE342" s="211"/>
    </row>
    <row r="343" spans="1:31" s="591" customFormat="1" ht="15.75" hidden="1" customHeight="1">
      <c r="A343" s="204" t="str">
        <f>IF(B343&lt;&gt;"",IF(AND(B343&gt;=_TM1,B343&lt;=_TM2,OR(TH!L345="1111",TH!M345="1111")),TH!D345,""),"")</f>
        <v/>
      </c>
      <c r="B343" s="36">
        <f t="shared" si="40"/>
        <v>4</v>
      </c>
      <c r="C343" s="184">
        <f t="shared" si="41"/>
        <v>42111</v>
      </c>
      <c r="D343" s="184" t="s">
        <v>1546</v>
      </c>
      <c r="E343" s="191">
        <v>42111</v>
      </c>
      <c r="F343" s="189" t="s">
        <v>635</v>
      </c>
      <c r="G343" s="601" t="s">
        <v>634</v>
      </c>
      <c r="H343" s="7" t="s">
        <v>427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  <c r="AC343" s="591" t="str">
        <f t="shared" si="42"/>
        <v/>
      </c>
      <c r="AD343" s="591" t="str">
        <f>IF(VLOOKUP(F343,NXT!$C$12:$C$666,1,0)&lt;&gt;"","","x")</f>
        <v/>
      </c>
      <c r="AE343" s="211"/>
    </row>
    <row r="344" spans="1:31" s="591" customFormat="1" ht="15.75" hidden="1" customHeight="1">
      <c r="A344" s="204" t="str">
        <f>IF(B344&lt;&gt;"",IF(AND(B344&gt;=_TM1,B344&lt;=_TM2,OR(TH!L346="1111",TH!M346="1111")),TH!D346,""),"")</f>
        <v/>
      </c>
      <c r="B344" s="36">
        <f t="shared" si="40"/>
        <v>4</v>
      </c>
      <c r="C344" s="184">
        <f t="shared" si="41"/>
        <v>42111</v>
      </c>
      <c r="D344" s="184" t="s">
        <v>1546</v>
      </c>
      <c r="E344" s="191">
        <v>42111</v>
      </c>
      <c r="F344" s="189" t="s">
        <v>528</v>
      </c>
      <c r="G344" s="601" t="s">
        <v>634</v>
      </c>
      <c r="H344" s="7" t="s">
        <v>427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  <c r="AC344" s="591" t="str">
        <f t="shared" si="42"/>
        <v/>
      </c>
      <c r="AD344" s="591" t="str">
        <f>IF(VLOOKUP(F344,NXT!$C$12:$C$666,1,0)&lt;&gt;"","","x")</f>
        <v/>
      </c>
      <c r="AE344" s="211"/>
    </row>
    <row r="345" spans="1:31" s="591" customFormat="1" ht="15.75" hidden="1" customHeight="1">
      <c r="A345" s="204" t="str">
        <f>IF(B345&lt;&gt;"",IF(AND(B345&gt;=_TM1,B345&lt;=_TM2,OR(TH!L347="1111",TH!M347="1111")),TH!D347,""),"")</f>
        <v/>
      </c>
      <c r="B345" s="36">
        <f t="shared" si="40"/>
        <v>4</v>
      </c>
      <c r="C345" s="184">
        <f t="shared" si="41"/>
        <v>42111</v>
      </c>
      <c r="D345" s="184" t="s">
        <v>1546</v>
      </c>
      <c r="E345" s="191">
        <v>42111</v>
      </c>
      <c r="F345" s="297" t="s">
        <v>429</v>
      </c>
      <c r="G345" s="483" t="s">
        <v>634</v>
      </c>
      <c r="H345" s="7" t="s">
        <v>427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  <c r="AC345" s="591" t="str">
        <f t="shared" si="42"/>
        <v/>
      </c>
      <c r="AD345" s="211"/>
      <c r="AE345" s="211"/>
    </row>
    <row r="346" spans="1:31" s="591" customFormat="1" ht="15.75" hidden="1" customHeight="1">
      <c r="A346" s="204" t="str">
        <f>IF(B346&lt;&gt;"",IF(AND(B346&gt;=_TM1,B346&lt;=_TM2,OR(TH!L341="1111",TH!M341="1111")),TH!D341,""),"")</f>
        <v/>
      </c>
      <c r="B346" s="36">
        <f t="shared" si="40"/>
        <v>4</v>
      </c>
      <c r="C346" s="184">
        <f t="shared" si="41"/>
        <v>42111</v>
      </c>
      <c r="D346" s="184" t="s">
        <v>1547</v>
      </c>
      <c r="E346" s="191">
        <v>42111</v>
      </c>
      <c r="F346" s="192" t="s">
        <v>631</v>
      </c>
      <c r="G346" s="483" t="s">
        <v>632</v>
      </c>
      <c r="H346" s="7" t="s">
        <v>633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  <c r="AC346" s="591" t="str">
        <f t="shared" si="42"/>
        <v/>
      </c>
      <c r="AD346" s="591" t="str">
        <f>IF(VLOOKUP(F346,NXT!$C$12:$C$666,1,0)&lt;&gt;"","","x")</f>
        <v/>
      </c>
      <c r="AE346" s="211"/>
    </row>
    <row r="347" spans="1:31" s="591" customFormat="1" ht="15.75" hidden="1" customHeight="1">
      <c r="A347" s="204" t="str">
        <f>IF(B347&lt;&gt;"",IF(AND(B347&gt;=_TM1,B347&lt;=_TM2,OR(TH!L342="1111",TH!M342="1111")),TH!D342,""),"")</f>
        <v/>
      </c>
      <c r="B347" s="36">
        <f t="shared" si="40"/>
        <v>4</v>
      </c>
      <c r="C347" s="184">
        <f t="shared" si="41"/>
        <v>42111</v>
      </c>
      <c r="D347" s="184" t="s">
        <v>1547</v>
      </c>
      <c r="E347" s="191">
        <v>42111</v>
      </c>
      <c r="F347" s="192" t="s">
        <v>429</v>
      </c>
      <c r="G347" s="483" t="s">
        <v>632</v>
      </c>
      <c r="H347" s="7" t="s">
        <v>633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  <c r="AC347" s="591" t="str">
        <f t="shared" si="42"/>
        <v/>
      </c>
      <c r="AD347" s="211"/>
      <c r="AE347" s="211"/>
    </row>
    <row r="348" spans="1:31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40"/>
        <v>4</v>
      </c>
      <c r="C348" s="184">
        <f t="shared" si="41"/>
        <v>42112</v>
      </c>
      <c r="D348" s="184" t="s">
        <v>1548</v>
      </c>
      <c r="E348" s="184">
        <v>42112</v>
      </c>
      <c r="F348" s="189" t="s">
        <v>636</v>
      </c>
      <c r="G348" s="483" t="s">
        <v>637</v>
      </c>
      <c r="H348" s="7" t="s">
        <v>861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  <c r="AC348" s="591" t="str">
        <f t="shared" si="42"/>
        <v/>
      </c>
      <c r="AD348" s="591" t="str">
        <f>IF(VLOOKUP(F348,NXT!$C$12:$C$666,1,0)&lt;&gt;"","","x")</f>
        <v/>
      </c>
      <c r="AE348" s="211"/>
    </row>
    <row r="349" spans="1:31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40"/>
        <v>4</v>
      </c>
      <c r="C349" s="184">
        <f t="shared" si="41"/>
        <v>42112</v>
      </c>
      <c r="D349" s="184" t="s">
        <v>1548</v>
      </c>
      <c r="E349" s="184">
        <v>42112</v>
      </c>
      <c r="F349" s="189" t="s">
        <v>636</v>
      </c>
      <c r="G349" s="483" t="s">
        <v>637</v>
      </c>
      <c r="H349" s="7" t="s">
        <v>861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  <c r="AC349" s="591" t="str">
        <f t="shared" si="42"/>
        <v/>
      </c>
      <c r="AD349" s="591" t="str">
        <f>IF(VLOOKUP(F349,NXT!$C$12:$C$666,1,0)&lt;&gt;"","","x")</f>
        <v/>
      </c>
      <c r="AE349" s="211"/>
    </row>
    <row r="350" spans="1:31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40"/>
        <v>4</v>
      </c>
      <c r="C350" s="184">
        <f t="shared" si="41"/>
        <v>42112</v>
      </c>
      <c r="D350" s="184" t="s">
        <v>1548</v>
      </c>
      <c r="E350" s="184">
        <v>42112</v>
      </c>
      <c r="F350" s="297" t="s">
        <v>429</v>
      </c>
      <c r="G350" s="483" t="s">
        <v>637</v>
      </c>
      <c r="H350" s="7" t="s">
        <v>861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  <c r="AC350" s="591" t="str">
        <f t="shared" si="42"/>
        <v/>
      </c>
      <c r="AD350" s="211"/>
      <c r="AE350" s="211"/>
    </row>
    <row r="351" spans="1:31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40"/>
        <v>4</v>
      </c>
      <c r="C351" s="184">
        <f t="shared" si="41"/>
        <v>42115</v>
      </c>
      <c r="D351" s="184" t="s">
        <v>1549</v>
      </c>
      <c r="E351" s="191">
        <v>42115</v>
      </c>
      <c r="F351" s="445" t="s">
        <v>638</v>
      </c>
      <c r="G351" s="483" t="s">
        <v>639</v>
      </c>
      <c r="H351" s="7" t="s">
        <v>439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  <c r="AC351" s="591" t="str">
        <f t="shared" si="42"/>
        <v/>
      </c>
      <c r="AD351" s="591" t="str">
        <f>IF(VLOOKUP(F351,NXT!$C$12:$C$666,1,0)&lt;&gt;"","","x")</f>
        <v/>
      </c>
    </row>
    <row r="352" spans="1:31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40"/>
        <v>4</v>
      </c>
      <c r="C352" s="184">
        <f t="shared" si="41"/>
        <v>42115</v>
      </c>
      <c r="D352" s="184" t="s">
        <v>1549</v>
      </c>
      <c r="E352" s="191">
        <v>42115</v>
      </c>
      <c r="F352" s="192" t="s">
        <v>429</v>
      </c>
      <c r="G352" s="483" t="s">
        <v>639</v>
      </c>
      <c r="H352" s="7" t="s">
        <v>439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  <c r="AC352" s="591" t="str">
        <f t="shared" si="42"/>
        <v/>
      </c>
    </row>
    <row r="353" spans="1:31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40"/>
        <v>4</v>
      </c>
      <c r="C353" s="184">
        <f t="shared" si="41"/>
        <v>42117</v>
      </c>
      <c r="D353" s="184" t="s">
        <v>1550</v>
      </c>
      <c r="E353" s="191">
        <v>42117</v>
      </c>
      <c r="F353" s="192" t="s">
        <v>545</v>
      </c>
      <c r="G353" s="483" t="s">
        <v>640</v>
      </c>
      <c r="H353" s="7" t="s">
        <v>471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  <c r="AC353" s="591" t="str">
        <f t="shared" si="42"/>
        <v/>
      </c>
      <c r="AD353" s="591" t="str">
        <f>IF(VLOOKUP(F353,NXT!$C$12:$C$666,1,0)&lt;&gt;"","","x")</f>
        <v/>
      </c>
      <c r="AE353" s="211"/>
    </row>
    <row r="354" spans="1:31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40"/>
        <v>4</v>
      </c>
      <c r="C354" s="184">
        <f t="shared" si="41"/>
        <v>42117</v>
      </c>
      <c r="D354" s="184" t="s">
        <v>1550</v>
      </c>
      <c r="E354" s="191">
        <v>42117</v>
      </c>
      <c r="F354" s="192" t="s">
        <v>429</v>
      </c>
      <c r="G354" s="483" t="s">
        <v>640</v>
      </c>
      <c r="H354" s="7" t="s">
        <v>471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  <c r="AC354" s="591" t="str">
        <f t="shared" si="42"/>
        <v/>
      </c>
      <c r="AD354" s="211"/>
      <c r="AE354" s="211"/>
    </row>
    <row r="355" spans="1:31" s="59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40"/>
        <v>4</v>
      </c>
      <c r="C355" s="184">
        <f t="shared" si="41"/>
        <v>42118</v>
      </c>
      <c r="D355" s="184" t="s">
        <v>1551</v>
      </c>
      <c r="E355" s="191">
        <v>42118</v>
      </c>
      <c r="F355" s="192" t="s">
        <v>641</v>
      </c>
      <c r="G355" s="483" t="s">
        <v>642</v>
      </c>
      <c r="H355" s="7" t="s">
        <v>1003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  <c r="AC355" s="591" t="str">
        <f t="shared" si="42"/>
        <v/>
      </c>
      <c r="AD355" s="591" t="str">
        <f>IF(VLOOKUP(F355,NXT!$C$12:$C$666,1,0)&lt;&gt;"","","x")</f>
        <v/>
      </c>
      <c r="AE355" s="211"/>
    </row>
    <row r="356" spans="1:31" s="59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40"/>
        <v>4</v>
      </c>
      <c r="C356" s="184">
        <f t="shared" si="41"/>
        <v>42118</v>
      </c>
      <c r="D356" s="184" t="s">
        <v>1551</v>
      </c>
      <c r="E356" s="191">
        <v>42118</v>
      </c>
      <c r="F356" s="192" t="s">
        <v>643</v>
      </c>
      <c r="G356" s="483" t="s">
        <v>642</v>
      </c>
      <c r="H356" s="7" t="s">
        <v>1003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  <c r="AC356" s="591" t="str">
        <f t="shared" si="42"/>
        <v/>
      </c>
      <c r="AD356" s="591" t="str">
        <f>IF(VLOOKUP(F356,NXT!$C$12:$C$666,1,0)&lt;&gt;"","","x")</f>
        <v/>
      </c>
      <c r="AE356" s="211"/>
    </row>
    <row r="357" spans="1:31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40"/>
        <v>4</v>
      </c>
      <c r="C357" s="184">
        <f t="shared" si="41"/>
        <v>42118</v>
      </c>
      <c r="D357" s="184" t="s">
        <v>1551</v>
      </c>
      <c r="E357" s="191">
        <v>42118</v>
      </c>
      <c r="F357" s="192" t="s">
        <v>643</v>
      </c>
      <c r="G357" s="483" t="s">
        <v>642</v>
      </c>
      <c r="H357" s="7" t="s">
        <v>1003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  <c r="AC357" s="591" t="str">
        <f t="shared" si="42"/>
        <v/>
      </c>
      <c r="AD357" s="591" t="str">
        <f>IF(VLOOKUP(F357,NXT!$C$12:$C$666,1,0)&lt;&gt;"","","x")</f>
        <v/>
      </c>
      <c r="AE357" s="211"/>
    </row>
    <row r="358" spans="1:31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40"/>
        <v>4</v>
      </c>
      <c r="C358" s="184">
        <f t="shared" si="41"/>
        <v>42118</v>
      </c>
      <c r="D358" s="184" t="s">
        <v>1551</v>
      </c>
      <c r="E358" s="191">
        <v>42118</v>
      </c>
      <c r="F358" s="189" t="s">
        <v>430</v>
      </c>
      <c r="G358" s="483" t="s">
        <v>642</v>
      </c>
      <c r="H358" s="7" t="s">
        <v>1003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  <c r="AC358" s="591" t="str">
        <f t="shared" si="42"/>
        <v/>
      </c>
      <c r="AD358" s="591" t="str">
        <f>IF(VLOOKUP(F358,NXT!$C$12:$C$666,1,0)&lt;&gt;"","","x")</f>
        <v/>
      </c>
    </row>
    <row r="359" spans="1:31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40"/>
        <v>4</v>
      </c>
      <c r="C359" s="184">
        <f t="shared" si="41"/>
        <v>42118</v>
      </c>
      <c r="D359" s="184" t="s">
        <v>1551</v>
      </c>
      <c r="E359" s="191">
        <v>42118</v>
      </c>
      <c r="F359" s="189" t="s">
        <v>933</v>
      </c>
      <c r="G359" s="483" t="s">
        <v>642</v>
      </c>
      <c r="H359" s="7" t="s">
        <v>1003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  <c r="AC359" s="591" t="str">
        <f t="shared" si="42"/>
        <v/>
      </c>
      <c r="AD359" s="591" t="str">
        <f>IF(VLOOKUP(F359,NXT!$C$12:$C$666,1,0)&lt;&gt;"","","x")</f>
        <v/>
      </c>
    </row>
    <row r="360" spans="1:31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40"/>
        <v>4</v>
      </c>
      <c r="C360" s="184">
        <f t="shared" si="41"/>
        <v>42118</v>
      </c>
      <c r="D360" s="184" t="s">
        <v>1551</v>
      </c>
      <c r="E360" s="191">
        <v>42118</v>
      </c>
      <c r="F360" s="192" t="s">
        <v>429</v>
      </c>
      <c r="G360" s="483" t="s">
        <v>642</v>
      </c>
      <c r="H360" s="7" t="s">
        <v>1003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  <c r="AC360" s="591" t="str">
        <f t="shared" si="42"/>
        <v/>
      </c>
    </row>
    <row r="361" spans="1:31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40"/>
        <v>4</v>
      </c>
      <c r="C361" s="184">
        <f t="shared" si="41"/>
        <v>42118</v>
      </c>
      <c r="D361" s="184" t="s">
        <v>1552</v>
      </c>
      <c r="E361" s="191">
        <v>42118</v>
      </c>
      <c r="F361" s="192" t="s">
        <v>644</v>
      </c>
      <c r="G361" s="483" t="s">
        <v>645</v>
      </c>
      <c r="H361" s="193" t="s">
        <v>820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  <c r="AC361" s="591" t="str">
        <f t="shared" si="42"/>
        <v/>
      </c>
      <c r="AD361" s="591" t="str">
        <f>IF(VLOOKUP(F361,NXT!$C$12:$C$666,1,0)&lt;&gt;"","","x")</f>
        <v/>
      </c>
    </row>
    <row r="362" spans="1:31" s="59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40"/>
        <v>4</v>
      </c>
      <c r="C362" s="184">
        <f t="shared" si="41"/>
        <v>42118</v>
      </c>
      <c r="D362" s="184" t="s">
        <v>1552</v>
      </c>
      <c r="E362" s="191">
        <v>42118</v>
      </c>
      <c r="F362" s="189" t="s">
        <v>1693</v>
      </c>
      <c r="G362" s="483" t="s">
        <v>645</v>
      </c>
      <c r="H362" s="193" t="s">
        <v>820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  <c r="AC362" s="591" t="str">
        <f t="shared" si="42"/>
        <v/>
      </c>
      <c r="AD362" s="591" t="str">
        <f>IF(VLOOKUP(F362,NXT!$C$12:$C$666,1,0)&lt;&gt;"","","x")</f>
        <v/>
      </c>
      <c r="AE362" s="211"/>
    </row>
    <row r="363" spans="1:31" s="59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40"/>
        <v>4</v>
      </c>
      <c r="C363" s="184">
        <f t="shared" si="41"/>
        <v>42118</v>
      </c>
      <c r="D363" s="184" t="s">
        <v>1552</v>
      </c>
      <c r="E363" s="191">
        <v>42118</v>
      </c>
      <c r="F363" s="192" t="s">
        <v>429</v>
      </c>
      <c r="G363" s="483" t="s">
        <v>645</v>
      </c>
      <c r="H363" s="193" t="s">
        <v>820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  <c r="AC363" s="591" t="str">
        <f t="shared" si="42"/>
        <v/>
      </c>
      <c r="AD363" s="211"/>
      <c r="AE363" s="211"/>
    </row>
    <row r="364" spans="1:31" s="59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40"/>
        <v>4</v>
      </c>
      <c r="C364" s="184">
        <f t="shared" si="41"/>
        <v>42118</v>
      </c>
      <c r="D364" s="184" t="s">
        <v>1553</v>
      </c>
      <c r="E364" s="191">
        <v>42118</v>
      </c>
      <c r="F364" s="192" t="s">
        <v>614</v>
      </c>
      <c r="G364" s="483" t="s">
        <v>646</v>
      </c>
      <c r="H364" s="7" t="s">
        <v>434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  <c r="AC364" s="591" t="str">
        <f t="shared" si="42"/>
        <v/>
      </c>
      <c r="AD364" s="591" t="str">
        <f>IF(VLOOKUP(F364,NXT!$C$12:$C$666,1,0)&lt;&gt;"","","x")</f>
        <v/>
      </c>
      <c r="AE364" s="211"/>
    </row>
    <row r="365" spans="1:31" s="59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40"/>
        <v>4</v>
      </c>
      <c r="C365" s="184">
        <f t="shared" si="41"/>
        <v>42118</v>
      </c>
      <c r="D365" s="184" t="s">
        <v>1553</v>
      </c>
      <c r="E365" s="191">
        <v>42118</v>
      </c>
      <c r="F365" s="192" t="s">
        <v>629</v>
      </c>
      <c r="G365" s="483" t="s">
        <v>646</v>
      </c>
      <c r="H365" s="7" t="s">
        <v>434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  <c r="AC365" s="591" t="str">
        <f t="shared" si="42"/>
        <v/>
      </c>
      <c r="AD365" s="591" t="str">
        <f>IF(VLOOKUP(F365,NXT!$C$12:$C$666,1,0)&lt;&gt;"","","x")</f>
        <v/>
      </c>
      <c r="AE365" s="211"/>
    </row>
    <row r="366" spans="1:31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40"/>
        <v>4</v>
      </c>
      <c r="C366" s="184">
        <f t="shared" si="41"/>
        <v>42118</v>
      </c>
      <c r="D366" s="184" t="s">
        <v>1553</v>
      </c>
      <c r="E366" s="191">
        <v>42118</v>
      </c>
      <c r="F366" s="192" t="s">
        <v>429</v>
      </c>
      <c r="G366" s="483" t="s">
        <v>646</v>
      </c>
      <c r="H366" s="7" t="s">
        <v>434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  <c r="AC366" s="591" t="str">
        <f t="shared" si="42"/>
        <v/>
      </c>
      <c r="AD366" s="211"/>
      <c r="AE366" s="211"/>
    </row>
    <row r="367" spans="1:31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40"/>
        <v>4</v>
      </c>
      <c r="C367" s="184">
        <f t="shared" si="41"/>
        <v>42119</v>
      </c>
      <c r="D367" s="184" t="s">
        <v>1554</v>
      </c>
      <c r="E367" s="191">
        <v>42119</v>
      </c>
      <c r="F367" s="192" t="s">
        <v>1735</v>
      </c>
      <c r="G367" s="483" t="s">
        <v>647</v>
      </c>
      <c r="H367" s="7" t="s">
        <v>1963</v>
      </c>
      <c r="I367" s="256">
        <v>50</v>
      </c>
      <c r="J367" s="256">
        <v>11211</v>
      </c>
      <c r="K367" s="599">
        <f t="shared" ref="K367:K372" si="44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  <c r="AC367" s="591" t="str">
        <f t="shared" si="42"/>
        <v/>
      </c>
      <c r="AD367" s="591" t="str">
        <f>IF(VLOOKUP(F367,NXT!$C$12:$C$666,1,0)&lt;&gt;"","","x")</f>
        <v/>
      </c>
      <c r="AE367" s="211"/>
    </row>
    <row r="368" spans="1:31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40"/>
        <v>4</v>
      </c>
      <c r="C368" s="184">
        <f t="shared" si="41"/>
        <v>42119</v>
      </c>
      <c r="D368" s="184" t="s">
        <v>1554</v>
      </c>
      <c r="E368" s="191">
        <v>42119</v>
      </c>
      <c r="F368" s="192" t="s">
        <v>1736</v>
      </c>
      <c r="G368" s="483" t="s">
        <v>647</v>
      </c>
      <c r="H368" s="7" t="s">
        <v>1963</v>
      </c>
      <c r="I368" s="256">
        <v>200</v>
      </c>
      <c r="J368" s="256">
        <v>9744</v>
      </c>
      <c r="K368" s="599">
        <f t="shared" si="44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  <c r="AC368" s="591" t="str">
        <f t="shared" si="42"/>
        <v/>
      </c>
      <c r="AD368" s="591" t="str">
        <f>IF(VLOOKUP(F368,NXT!$C$12:$C$666,1,0)&lt;&gt;"","","x")</f>
        <v/>
      </c>
      <c r="AE368" s="211"/>
    </row>
    <row r="369" spans="1:31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40"/>
        <v>4</v>
      </c>
      <c r="C369" s="184">
        <f t="shared" si="41"/>
        <v>42119</v>
      </c>
      <c r="D369" s="184" t="s">
        <v>1554</v>
      </c>
      <c r="E369" s="191">
        <v>42119</v>
      </c>
      <c r="F369" s="192" t="s">
        <v>1737</v>
      </c>
      <c r="G369" s="483" t="s">
        <v>647</v>
      </c>
      <c r="H369" s="7" t="s">
        <v>1963</v>
      </c>
      <c r="I369" s="256">
        <v>333</v>
      </c>
      <c r="J369" s="256">
        <v>4690</v>
      </c>
      <c r="K369" s="599">
        <f t="shared" si="44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  <c r="AC369" s="591" t="str">
        <f t="shared" si="42"/>
        <v/>
      </c>
      <c r="AD369" s="591" t="str">
        <f>IF(VLOOKUP(F369,NXT!$C$12:$C$666,1,0)&lt;&gt;"","","x")</f>
        <v/>
      </c>
      <c r="AE369" s="211"/>
    </row>
    <row r="370" spans="1:31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40"/>
        <v>4</v>
      </c>
      <c r="C370" s="184">
        <f t="shared" si="41"/>
        <v>42119</v>
      </c>
      <c r="D370" s="184" t="s">
        <v>1554</v>
      </c>
      <c r="E370" s="191">
        <v>42119</v>
      </c>
      <c r="F370" s="192" t="s">
        <v>1738</v>
      </c>
      <c r="G370" s="483" t="s">
        <v>647</v>
      </c>
      <c r="H370" s="7" t="s">
        <v>1963</v>
      </c>
      <c r="I370" s="256">
        <v>55</v>
      </c>
      <c r="J370" s="256">
        <v>18356</v>
      </c>
      <c r="K370" s="599">
        <f t="shared" si="44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  <c r="AC370" s="591" t="str">
        <f t="shared" si="42"/>
        <v/>
      </c>
      <c r="AD370" s="591" t="str">
        <f>IF(VLOOKUP(F370,NXT!$C$12:$C$666,1,0)&lt;&gt;"","","x")</f>
        <v/>
      </c>
      <c r="AE370" s="211"/>
    </row>
    <row r="371" spans="1:31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40"/>
        <v>4</v>
      </c>
      <c r="C371" s="184">
        <f t="shared" si="41"/>
        <v>42119</v>
      </c>
      <c r="D371" s="184" t="s">
        <v>1554</v>
      </c>
      <c r="E371" s="191">
        <v>42119</v>
      </c>
      <c r="F371" s="192" t="s">
        <v>1739</v>
      </c>
      <c r="G371" s="483" t="s">
        <v>647</v>
      </c>
      <c r="H371" s="7" t="s">
        <v>1963</v>
      </c>
      <c r="I371" s="256">
        <v>600</v>
      </c>
      <c r="J371" s="256">
        <v>5969</v>
      </c>
      <c r="K371" s="599">
        <f t="shared" si="44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  <c r="AC371" s="591" t="str">
        <f t="shared" si="42"/>
        <v/>
      </c>
      <c r="AD371" s="591" t="str">
        <f>IF(VLOOKUP(F371,NXT!$C$12:$C$666,1,0)&lt;&gt;"","","x")</f>
        <v/>
      </c>
      <c r="AE371" s="211"/>
    </row>
    <row r="372" spans="1:31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40"/>
        <v>4</v>
      </c>
      <c r="C372" s="184">
        <f t="shared" si="41"/>
        <v>42119</v>
      </c>
      <c r="D372" s="184" t="s">
        <v>1554</v>
      </c>
      <c r="E372" s="191">
        <v>42119</v>
      </c>
      <c r="F372" s="192" t="s">
        <v>754</v>
      </c>
      <c r="G372" s="483" t="s">
        <v>647</v>
      </c>
      <c r="H372" s="7" t="s">
        <v>1963</v>
      </c>
      <c r="I372" s="256">
        <v>600</v>
      </c>
      <c r="J372" s="256">
        <v>5510</v>
      </c>
      <c r="K372" s="599">
        <f t="shared" si="44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  <c r="AC372" s="591" t="str">
        <f t="shared" si="42"/>
        <v/>
      </c>
      <c r="AD372" s="591" t="str">
        <f>IF(VLOOKUP(F372,NXT!$C$12:$C$666,1,0)&lt;&gt;"","","x")</f>
        <v/>
      </c>
      <c r="AE372" s="211"/>
    </row>
    <row r="373" spans="1:31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40"/>
        <v>4</v>
      </c>
      <c r="C373" s="184">
        <f t="shared" si="41"/>
        <v>42119</v>
      </c>
      <c r="D373" s="184" t="s">
        <v>1554</v>
      </c>
      <c r="E373" s="191">
        <v>42119</v>
      </c>
      <c r="F373" s="192" t="s">
        <v>492</v>
      </c>
      <c r="G373" s="483" t="s">
        <v>647</v>
      </c>
      <c r="H373" s="7" t="s">
        <v>1963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  <c r="AC373" s="591" t="str">
        <f t="shared" si="42"/>
        <v/>
      </c>
      <c r="AD373" s="211"/>
      <c r="AE373" s="211"/>
    </row>
    <row r="374" spans="1:31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40"/>
        <v>4</v>
      </c>
      <c r="C374" s="184">
        <f t="shared" si="41"/>
        <v>42119</v>
      </c>
      <c r="D374" s="184" t="s">
        <v>1555</v>
      </c>
      <c r="E374" s="191">
        <v>42119</v>
      </c>
      <c r="F374" s="192" t="s">
        <v>521</v>
      </c>
      <c r="G374" s="483" t="s">
        <v>648</v>
      </c>
      <c r="H374" s="7" t="s">
        <v>861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  <c r="AC374" s="591" t="str">
        <f t="shared" si="42"/>
        <v/>
      </c>
      <c r="AD374" s="591" t="str">
        <f>IF(VLOOKUP(F374,NXT!$C$12:$C$666,1,0)&lt;&gt;"","","x")</f>
        <v/>
      </c>
      <c r="AE374" s="211"/>
    </row>
    <row r="375" spans="1:31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40"/>
        <v>4</v>
      </c>
      <c r="C375" s="184">
        <f t="shared" si="41"/>
        <v>42119</v>
      </c>
      <c r="D375" s="184" t="s">
        <v>1555</v>
      </c>
      <c r="E375" s="191">
        <v>42119</v>
      </c>
      <c r="F375" s="192" t="s">
        <v>429</v>
      </c>
      <c r="G375" s="483" t="s">
        <v>648</v>
      </c>
      <c r="H375" s="7" t="s">
        <v>861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  <c r="AC375" s="591" t="str">
        <f t="shared" si="42"/>
        <v/>
      </c>
      <c r="AD375" s="211"/>
      <c r="AE375" s="211"/>
    </row>
    <row r="376" spans="1:31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40"/>
        <v>4</v>
      </c>
      <c r="C376" s="184">
        <f t="shared" si="41"/>
        <v>42123</v>
      </c>
      <c r="D376" s="184" t="s">
        <v>1556</v>
      </c>
      <c r="E376" s="191">
        <v>42123</v>
      </c>
      <c r="F376" s="189" t="s">
        <v>440</v>
      </c>
      <c r="G376" s="483" t="s">
        <v>649</v>
      </c>
      <c r="H376" s="7" t="s">
        <v>439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  <c r="AC376" s="591" t="str">
        <f t="shared" si="42"/>
        <v/>
      </c>
      <c r="AD376" s="591" t="str">
        <f>IF(VLOOKUP(F376,NXT!$C$12:$C$666,1,0)&lt;&gt;"","","x")</f>
        <v/>
      </c>
      <c r="AE376" s="211"/>
    </row>
    <row r="377" spans="1:31" s="59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40"/>
        <v>4</v>
      </c>
      <c r="C377" s="184">
        <f t="shared" si="41"/>
        <v>42123</v>
      </c>
      <c r="D377" s="184" t="s">
        <v>1556</v>
      </c>
      <c r="E377" s="191">
        <v>42123</v>
      </c>
      <c r="F377" s="192" t="s">
        <v>429</v>
      </c>
      <c r="G377" s="483" t="s">
        <v>649</v>
      </c>
      <c r="H377" s="7" t="s">
        <v>439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  <c r="AC377" s="591" t="str">
        <f t="shared" si="42"/>
        <v/>
      </c>
      <c r="AD377" s="211"/>
      <c r="AE377" s="211"/>
    </row>
    <row r="378" spans="1:31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40"/>
        <v>4</v>
      </c>
      <c r="C378" s="184">
        <f t="shared" si="41"/>
        <v>42123</v>
      </c>
      <c r="D378" s="184" t="s">
        <v>1557</v>
      </c>
      <c r="E378" s="191">
        <v>42123</v>
      </c>
      <c r="F378" s="192" t="s">
        <v>1740</v>
      </c>
      <c r="G378" s="483" t="s">
        <v>650</v>
      </c>
      <c r="H378" s="7" t="s">
        <v>1963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  <c r="AC378" s="591" t="str">
        <f t="shared" si="42"/>
        <v/>
      </c>
      <c r="AD378" s="591" t="str">
        <f>IF(VLOOKUP(F378,NXT!$C$12:$C$666,1,0)&lt;&gt;"","","x")</f>
        <v/>
      </c>
      <c r="AE378" s="211"/>
    </row>
    <row r="379" spans="1:31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40"/>
        <v>4</v>
      </c>
      <c r="C379" s="184">
        <f t="shared" si="41"/>
        <v>42123</v>
      </c>
      <c r="D379" s="184" t="s">
        <v>1557</v>
      </c>
      <c r="E379" s="191">
        <v>42123</v>
      </c>
      <c r="F379" s="192" t="s">
        <v>1741</v>
      </c>
      <c r="G379" s="483" t="s">
        <v>650</v>
      </c>
      <c r="H379" s="7" t="s">
        <v>1963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  <c r="AC379" s="591" t="str">
        <f t="shared" si="42"/>
        <v/>
      </c>
      <c r="AD379" s="591" t="str">
        <f>IF(VLOOKUP(F379,NXT!$C$12:$C$666,1,0)&lt;&gt;"","","x")</f>
        <v/>
      </c>
      <c r="AE379" s="211"/>
    </row>
    <row r="380" spans="1:31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40"/>
        <v>4</v>
      </c>
      <c r="C380" s="184">
        <f t="shared" si="41"/>
        <v>42123</v>
      </c>
      <c r="D380" s="184" t="s">
        <v>1557</v>
      </c>
      <c r="E380" s="191">
        <v>42123</v>
      </c>
      <c r="F380" s="192" t="s">
        <v>1741</v>
      </c>
      <c r="G380" s="483" t="s">
        <v>650</v>
      </c>
      <c r="H380" s="7" t="s">
        <v>1963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  <c r="AC380" s="591" t="str">
        <f t="shared" si="42"/>
        <v/>
      </c>
      <c r="AD380" s="591" t="str">
        <f>IF(VLOOKUP(F380,NXT!$C$12:$C$666,1,0)&lt;&gt;"","","x")</f>
        <v/>
      </c>
      <c r="AE380" s="211"/>
    </row>
    <row r="381" spans="1:31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40"/>
        <v>4</v>
      </c>
      <c r="C381" s="184">
        <f t="shared" si="41"/>
        <v>42123</v>
      </c>
      <c r="D381" s="184" t="s">
        <v>1557</v>
      </c>
      <c r="E381" s="191">
        <v>42123</v>
      </c>
      <c r="F381" s="192" t="s">
        <v>1742</v>
      </c>
      <c r="G381" s="483" t="s">
        <v>650</v>
      </c>
      <c r="H381" s="7" t="s">
        <v>1963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  <c r="AC381" s="591" t="str">
        <f t="shared" si="42"/>
        <v/>
      </c>
      <c r="AD381" s="591" t="str">
        <f>IF(VLOOKUP(F381,NXT!$C$12:$C$666,1,0)&lt;&gt;"","","x")</f>
        <v/>
      </c>
      <c r="AE381" s="211"/>
    </row>
    <row r="382" spans="1:31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ref="B382:B412" si="45">IF(C382&lt;&gt;"",MONTH(C382),"")</f>
        <v>4</v>
      </c>
      <c r="C382" s="184">
        <f t="shared" ref="C382:C412" si="46">E382</f>
        <v>42123</v>
      </c>
      <c r="D382" s="184" t="s">
        <v>1557</v>
      </c>
      <c r="E382" s="191">
        <v>42123</v>
      </c>
      <c r="F382" s="192" t="s">
        <v>1743</v>
      </c>
      <c r="G382" s="483" t="s">
        <v>650</v>
      </c>
      <c r="H382" s="7" t="s">
        <v>1963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  <c r="AC382" s="591" t="str">
        <f t="shared" ref="AC382:AC412" si="47">IF(VLOOKUP(H382,DS_131,1,0)&lt;&gt;"","","x")</f>
        <v/>
      </c>
      <c r="AD382" s="591" t="str">
        <f>IF(VLOOKUP(F382,NXT!$C$12:$C$666,1,0)&lt;&gt;"","","x")</f>
        <v/>
      </c>
      <c r="AE382" s="211"/>
    </row>
    <row r="383" spans="1:31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45"/>
        <v>4</v>
      </c>
      <c r="C383" s="184">
        <f t="shared" si="46"/>
        <v>42123</v>
      </c>
      <c r="D383" s="184" t="s">
        <v>1557</v>
      </c>
      <c r="E383" s="191">
        <v>42123</v>
      </c>
      <c r="F383" s="192" t="s">
        <v>492</v>
      </c>
      <c r="G383" s="483" t="s">
        <v>650</v>
      </c>
      <c r="H383" s="7" t="s">
        <v>1963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  <c r="AC383" s="591" t="str">
        <f t="shared" si="47"/>
        <v/>
      </c>
      <c r="AD383" s="211"/>
      <c r="AE383" s="211"/>
    </row>
    <row r="384" spans="1:31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45"/>
        <v>4</v>
      </c>
      <c r="C384" s="184">
        <f t="shared" si="46"/>
        <v>42123</v>
      </c>
      <c r="D384" s="184" t="s">
        <v>1558</v>
      </c>
      <c r="E384" s="191">
        <v>42123</v>
      </c>
      <c r="F384" s="192" t="s">
        <v>651</v>
      </c>
      <c r="G384" s="483" t="s">
        <v>652</v>
      </c>
      <c r="H384" s="7" t="s">
        <v>760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  <c r="AC384" s="591" t="str">
        <f t="shared" si="47"/>
        <v/>
      </c>
      <c r="AD384" s="591" t="str">
        <f>IF(VLOOKUP(F384,NXT!$C$12:$C$666,1,0)&lt;&gt;"","","x")</f>
        <v/>
      </c>
      <c r="AE384" s="211"/>
    </row>
    <row r="385" spans="1:31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45"/>
        <v>4</v>
      </c>
      <c r="C385" s="184">
        <f t="shared" si="46"/>
        <v>42123</v>
      </c>
      <c r="D385" s="184" t="s">
        <v>1558</v>
      </c>
      <c r="E385" s="191">
        <v>42123</v>
      </c>
      <c r="F385" s="192" t="s">
        <v>653</v>
      </c>
      <c r="G385" s="483" t="s">
        <v>652</v>
      </c>
      <c r="H385" s="7" t="s">
        <v>760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  <c r="AC385" s="591" t="str">
        <f t="shared" si="47"/>
        <v/>
      </c>
      <c r="AD385" s="591" t="str">
        <f>IF(VLOOKUP(F385,NXT!$C$12:$C$666,1,0)&lt;&gt;"","","x")</f>
        <v/>
      </c>
      <c r="AE385" s="211"/>
    </row>
    <row r="386" spans="1:31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45"/>
        <v>4</v>
      </c>
      <c r="C386" s="184">
        <f t="shared" si="46"/>
        <v>42123</v>
      </c>
      <c r="D386" s="184" t="s">
        <v>1558</v>
      </c>
      <c r="E386" s="191">
        <v>42123</v>
      </c>
      <c r="F386" s="192" t="s">
        <v>654</v>
      </c>
      <c r="G386" s="483" t="s">
        <v>652</v>
      </c>
      <c r="H386" s="7" t="s">
        <v>760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  <c r="AC386" s="591" t="str">
        <f t="shared" si="47"/>
        <v/>
      </c>
      <c r="AD386" s="591" t="str">
        <f>IF(VLOOKUP(F386,NXT!$C$12:$C$666,1,0)&lt;&gt;"","","x")</f>
        <v/>
      </c>
      <c r="AE386" s="211"/>
    </row>
    <row r="387" spans="1:31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45"/>
        <v>4</v>
      </c>
      <c r="C387" s="184">
        <f t="shared" si="46"/>
        <v>42123</v>
      </c>
      <c r="D387" s="184" t="s">
        <v>1558</v>
      </c>
      <c r="E387" s="191">
        <v>42123</v>
      </c>
      <c r="F387" s="192" t="s">
        <v>655</v>
      </c>
      <c r="G387" s="483" t="s">
        <v>652</v>
      </c>
      <c r="H387" s="7" t="s">
        <v>760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  <c r="AC387" s="591" t="str">
        <f t="shared" si="47"/>
        <v/>
      </c>
      <c r="AD387" s="591" t="str">
        <f>IF(VLOOKUP(F387,NXT!$C$12:$C$666,1,0)&lt;&gt;"","","x")</f>
        <v/>
      </c>
      <c r="AE387" s="211"/>
    </row>
    <row r="388" spans="1:31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45"/>
        <v>4</v>
      </c>
      <c r="C388" s="184">
        <f t="shared" si="46"/>
        <v>42123</v>
      </c>
      <c r="D388" s="184" t="s">
        <v>1558</v>
      </c>
      <c r="E388" s="191">
        <v>42123</v>
      </c>
      <c r="F388" s="192" t="s">
        <v>655</v>
      </c>
      <c r="G388" s="483" t="s">
        <v>652</v>
      </c>
      <c r="H388" s="7" t="s">
        <v>760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  <c r="AC388" s="591" t="str">
        <f t="shared" si="47"/>
        <v/>
      </c>
      <c r="AD388" s="591" t="str">
        <f>IF(VLOOKUP(F388,NXT!$C$12:$C$666,1,0)&lt;&gt;"","","x")</f>
        <v/>
      </c>
      <c r="AE388" s="211"/>
    </row>
    <row r="389" spans="1:31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45"/>
        <v>4</v>
      </c>
      <c r="C389" s="184">
        <f t="shared" si="46"/>
        <v>42123</v>
      </c>
      <c r="D389" s="184" t="s">
        <v>1558</v>
      </c>
      <c r="E389" s="191">
        <v>42123</v>
      </c>
      <c r="F389" s="192" t="s">
        <v>429</v>
      </c>
      <c r="G389" s="483" t="s">
        <v>652</v>
      </c>
      <c r="H389" s="7" t="s">
        <v>760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  <c r="AC389" s="591" t="str">
        <f t="shared" si="47"/>
        <v/>
      </c>
      <c r="AD389" s="211"/>
      <c r="AE389" s="211"/>
    </row>
    <row r="390" spans="1:31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45"/>
        <v>4</v>
      </c>
      <c r="C390" s="184">
        <f t="shared" si="46"/>
        <v>42124</v>
      </c>
      <c r="D390" s="184" t="s">
        <v>1559</v>
      </c>
      <c r="E390" s="191">
        <v>42124</v>
      </c>
      <c r="F390" s="192" t="s">
        <v>1744</v>
      </c>
      <c r="G390" s="483" t="s">
        <v>656</v>
      </c>
      <c r="H390" s="7" t="s">
        <v>555</v>
      </c>
      <c r="I390" s="256">
        <v>130</v>
      </c>
      <c r="J390" s="256">
        <v>13043</v>
      </c>
      <c r="K390" s="599">
        <f t="shared" ref="K390:K395" si="48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  <c r="AC390" s="591" t="str">
        <f t="shared" si="47"/>
        <v/>
      </c>
      <c r="AD390" s="591" t="str">
        <f>IF(VLOOKUP(F390,NXT!$C$12:$C$666,1,0)&lt;&gt;"","","x")</f>
        <v/>
      </c>
      <c r="AE390" s="211"/>
    </row>
    <row r="391" spans="1:31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45"/>
        <v>4</v>
      </c>
      <c r="C391" s="184">
        <f t="shared" si="46"/>
        <v>42124</v>
      </c>
      <c r="D391" s="184" t="s">
        <v>1559</v>
      </c>
      <c r="E391" s="191">
        <v>42124</v>
      </c>
      <c r="F391" s="192" t="s">
        <v>1745</v>
      </c>
      <c r="G391" s="483" t="s">
        <v>656</v>
      </c>
      <c r="H391" s="7" t="s">
        <v>555</v>
      </c>
      <c r="I391" s="256">
        <v>70</v>
      </c>
      <c r="J391" s="256">
        <v>9618</v>
      </c>
      <c r="K391" s="599">
        <f t="shared" si="48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  <c r="AC391" s="591" t="str">
        <f t="shared" si="47"/>
        <v/>
      </c>
      <c r="AD391" s="591" t="str">
        <f>IF(VLOOKUP(F391,NXT!$C$12:$C$666,1,0)&lt;&gt;"","","x")</f>
        <v/>
      </c>
      <c r="AE391" s="211"/>
    </row>
    <row r="392" spans="1:31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45"/>
        <v>4</v>
      </c>
      <c r="C392" s="184">
        <f t="shared" si="46"/>
        <v>42124</v>
      </c>
      <c r="D392" s="184" t="s">
        <v>1559</v>
      </c>
      <c r="E392" s="191">
        <v>42124</v>
      </c>
      <c r="F392" s="192" t="s">
        <v>1746</v>
      </c>
      <c r="G392" s="483" t="s">
        <v>656</v>
      </c>
      <c r="H392" s="7" t="s">
        <v>555</v>
      </c>
      <c r="I392" s="256">
        <v>120</v>
      </c>
      <c r="J392" s="256">
        <v>12420</v>
      </c>
      <c r="K392" s="599">
        <f t="shared" si="48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  <c r="AC392" s="591" t="str">
        <f t="shared" si="47"/>
        <v/>
      </c>
      <c r="AD392" s="591" t="str">
        <f>IF(VLOOKUP(F392,NXT!$C$12:$C$666,1,0)&lt;&gt;"","","x")</f>
        <v/>
      </c>
      <c r="AE392" s="211"/>
    </row>
    <row r="393" spans="1:31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45"/>
        <v>4</v>
      </c>
      <c r="C393" s="184">
        <f t="shared" si="46"/>
        <v>42124</v>
      </c>
      <c r="D393" s="184" t="s">
        <v>1559</v>
      </c>
      <c r="E393" s="191">
        <v>42124</v>
      </c>
      <c r="F393" s="192" t="s">
        <v>1747</v>
      </c>
      <c r="G393" s="483" t="s">
        <v>656</v>
      </c>
      <c r="H393" s="7" t="s">
        <v>555</v>
      </c>
      <c r="I393" s="256">
        <v>110</v>
      </c>
      <c r="J393" s="256">
        <v>11730</v>
      </c>
      <c r="K393" s="599">
        <f t="shared" si="48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  <c r="AC393" s="591" t="str">
        <f t="shared" si="47"/>
        <v/>
      </c>
      <c r="AD393" s="591" t="str">
        <f>IF(VLOOKUP(F393,NXT!$C$12:$C$666,1,0)&lt;&gt;"","","x")</f>
        <v/>
      </c>
      <c r="AE393" s="211"/>
    </row>
    <row r="394" spans="1:31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45"/>
        <v>4</v>
      </c>
      <c r="C394" s="184">
        <f t="shared" si="46"/>
        <v>42124</v>
      </c>
      <c r="D394" s="184" t="s">
        <v>1559</v>
      </c>
      <c r="E394" s="191">
        <v>42124</v>
      </c>
      <c r="F394" s="192" t="s">
        <v>1748</v>
      </c>
      <c r="G394" s="483" t="s">
        <v>656</v>
      </c>
      <c r="H394" s="7" t="s">
        <v>555</v>
      </c>
      <c r="I394" s="256">
        <v>110</v>
      </c>
      <c r="J394" s="256">
        <v>8349</v>
      </c>
      <c r="K394" s="599">
        <f t="shared" si="48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  <c r="AC394" s="591" t="str">
        <f t="shared" si="47"/>
        <v/>
      </c>
      <c r="AD394" s="591" t="str">
        <f>IF(VLOOKUP(F394,NXT!$C$12:$C$666,1,0)&lt;&gt;"","","x")</f>
        <v/>
      </c>
      <c r="AE394" s="211"/>
    </row>
    <row r="395" spans="1:31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45"/>
        <v>4</v>
      </c>
      <c r="C395" s="184">
        <f t="shared" si="46"/>
        <v>42124</v>
      </c>
      <c r="D395" s="184" t="s">
        <v>1559</v>
      </c>
      <c r="E395" s="191">
        <v>42124</v>
      </c>
      <c r="F395" s="192" t="s">
        <v>1749</v>
      </c>
      <c r="G395" s="483" t="s">
        <v>656</v>
      </c>
      <c r="H395" s="7" t="s">
        <v>555</v>
      </c>
      <c r="I395" s="256">
        <v>2000</v>
      </c>
      <c r="J395" s="256">
        <v>5893</v>
      </c>
      <c r="K395" s="599">
        <f t="shared" si="48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  <c r="AC395" s="591" t="str">
        <f t="shared" si="47"/>
        <v/>
      </c>
      <c r="AD395" s="591" t="str">
        <f>IF(VLOOKUP(F395,NXT!$C$12:$C$666,1,0)&lt;&gt;"","","x")</f>
        <v/>
      </c>
    </row>
    <row r="396" spans="1:31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45"/>
        <v>4</v>
      </c>
      <c r="C396" s="184">
        <f t="shared" si="46"/>
        <v>42124</v>
      </c>
      <c r="D396" s="184" t="s">
        <v>1559</v>
      </c>
      <c r="E396" s="191">
        <v>42124</v>
      </c>
      <c r="F396" s="192" t="s">
        <v>492</v>
      </c>
      <c r="G396" s="483" t="s">
        <v>656</v>
      </c>
      <c r="H396" s="7" t="s">
        <v>555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  <c r="AC396" s="591" t="str">
        <f t="shared" si="47"/>
        <v/>
      </c>
    </row>
    <row r="397" spans="1:31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45"/>
        <v>4</v>
      </c>
      <c r="C397" s="184">
        <f t="shared" si="46"/>
        <v>42124</v>
      </c>
      <c r="D397" s="184" t="s">
        <v>1560</v>
      </c>
      <c r="E397" s="191">
        <v>42124</v>
      </c>
      <c r="F397" s="192" t="s">
        <v>643</v>
      </c>
      <c r="G397" s="483" t="s">
        <v>657</v>
      </c>
      <c r="H397" s="7" t="s">
        <v>1003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  <c r="AC397" s="591" t="str">
        <f t="shared" si="47"/>
        <v/>
      </c>
      <c r="AD397" s="591" t="str">
        <f>IF(VLOOKUP(F397,NXT!$C$12:$C$666,1,0)&lt;&gt;"","","x")</f>
        <v/>
      </c>
      <c r="AE397" s="211"/>
    </row>
    <row r="398" spans="1:31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45"/>
        <v>4</v>
      </c>
      <c r="C398" s="184">
        <f t="shared" si="46"/>
        <v>42124</v>
      </c>
      <c r="D398" s="184" t="s">
        <v>1560</v>
      </c>
      <c r="E398" s="191">
        <v>42124</v>
      </c>
      <c r="F398" s="192" t="s">
        <v>429</v>
      </c>
      <c r="G398" s="483" t="s">
        <v>657</v>
      </c>
      <c r="H398" s="7" t="s">
        <v>1003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  <c r="AC398" s="591" t="str">
        <f t="shared" si="47"/>
        <v/>
      </c>
      <c r="AD398" s="211"/>
      <c r="AE398" s="211"/>
    </row>
    <row r="399" spans="1:31" s="59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45"/>
        <v>4</v>
      </c>
      <c r="C399" s="184">
        <f t="shared" si="46"/>
        <v>42124</v>
      </c>
      <c r="D399" s="184" t="s">
        <v>1561</v>
      </c>
      <c r="E399" s="191">
        <v>42124</v>
      </c>
      <c r="F399" s="192" t="s">
        <v>658</v>
      </c>
      <c r="G399" s="483" t="s">
        <v>659</v>
      </c>
      <c r="H399" s="7" t="s">
        <v>660</v>
      </c>
      <c r="I399" s="256">
        <v>300</v>
      </c>
      <c r="J399" s="256">
        <v>6100</v>
      </c>
      <c r="K399" s="599">
        <f t="shared" ref="K399:K405" si="49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  <c r="AC399" s="591" t="str">
        <f t="shared" si="47"/>
        <v/>
      </c>
      <c r="AD399" s="591" t="str">
        <f>IF(VLOOKUP(F399,NXT!$C$12:$C$666,1,0)&lt;&gt;"","","x")</f>
        <v/>
      </c>
      <c r="AE399" s="211"/>
    </row>
    <row r="400" spans="1:31" s="59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45"/>
        <v>4</v>
      </c>
      <c r="C400" s="184">
        <f t="shared" si="46"/>
        <v>42124</v>
      </c>
      <c r="D400" s="184" t="s">
        <v>1561</v>
      </c>
      <c r="E400" s="191">
        <v>42124</v>
      </c>
      <c r="F400" s="192" t="s">
        <v>661</v>
      </c>
      <c r="G400" s="483" t="s">
        <v>659</v>
      </c>
      <c r="H400" s="7" t="s">
        <v>660</v>
      </c>
      <c r="I400" s="256">
        <v>108</v>
      </c>
      <c r="J400" s="256">
        <v>7600</v>
      </c>
      <c r="K400" s="599">
        <f t="shared" si="49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  <c r="AC400" s="591" t="str">
        <f t="shared" si="47"/>
        <v/>
      </c>
      <c r="AD400" s="591" t="str">
        <f>IF(VLOOKUP(F400,NXT!$C$12:$C$666,1,0)&lt;&gt;"","","x")</f>
        <v/>
      </c>
      <c r="AE400" s="211"/>
    </row>
    <row r="401" spans="1:31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45"/>
        <v>4</v>
      </c>
      <c r="C401" s="184">
        <f t="shared" si="46"/>
        <v>42124</v>
      </c>
      <c r="D401" s="184" t="s">
        <v>1561</v>
      </c>
      <c r="E401" s="191">
        <v>42124</v>
      </c>
      <c r="F401" s="192" t="s">
        <v>662</v>
      </c>
      <c r="G401" s="483" t="s">
        <v>659</v>
      </c>
      <c r="H401" s="7" t="s">
        <v>660</v>
      </c>
      <c r="I401" s="256">
        <v>407</v>
      </c>
      <c r="J401" s="256">
        <v>5400</v>
      </c>
      <c r="K401" s="599">
        <f t="shared" si="49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  <c r="AC401" s="591" t="str">
        <f t="shared" si="47"/>
        <v/>
      </c>
      <c r="AD401" s="591" t="str">
        <f>IF(VLOOKUP(F401,NXT!$C$12:$C$666,1,0)&lt;&gt;"","","x")</f>
        <v/>
      </c>
      <c r="AE401" s="211"/>
    </row>
    <row r="402" spans="1:31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45"/>
        <v>4</v>
      </c>
      <c r="C402" s="184">
        <f t="shared" si="46"/>
        <v>42124</v>
      </c>
      <c r="D402" s="184" t="s">
        <v>1561</v>
      </c>
      <c r="E402" s="191">
        <v>42124</v>
      </c>
      <c r="F402" s="192" t="s">
        <v>663</v>
      </c>
      <c r="G402" s="483" t="s">
        <v>659</v>
      </c>
      <c r="H402" s="7" t="s">
        <v>660</v>
      </c>
      <c r="I402" s="256">
        <v>303</v>
      </c>
      <c r="J402" s="256">
        <v>6690</v>
      </c>
      <c r="K402" s="599">
        <f t="shared" si="49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  <c r="AC402" s="591" t="str">
        <f t="shared" si="47"/>
        <v/>
      </c>
      <c r="AD402" s="591" t="str">
        <f>IF(VLOOKUP(F402,NXT!$C$12:$C$666,1,0)&lt;&gt;"","","x")</f>
        <v/>
      </c>
    </row>
    <row r="403" spans="1:31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45"/>
        <v>4</v>
      </c>
      <c r="C403" s="184">
        <f t="shared" si="46"/>
        <v>42124</v>
      </c>
      <c r="D403" s="184" t="s">
        <v>1561</v>
      </c>
      <c r="E403" s="191">
        <v>42124</v>
      </c>
      <c r="F403" s="192" t="s">
        <v>662</v>
      </c>
      <c r="G403" s="483" t="s">
        <v>659</v>
      </c>
      <c r="H403" s="7" t="s">
        <v>660</v>
      </c>
      <c r="I403" s="256">
        <v>521</v>
      </c>
      <c r="J403" s="256">
        <v>5400</v>
      </c>
      <c r="K403" s="599">
        <f t="shared" si="49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  <c r="AC403" s="591" t="str">
        <f t="shared" si="47"/>
        <v/>
      </c>
      <c r="AD403" s="591" t="str">
        <f>IF(VLOOKUP(F403,NXT!$C$12:$C$666,1,0)&lt;&gt;"","","x")</f>
        <v/>
      </c>
    </row>
    <row r="404" spans="1:31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45"/>
        <v>4</v>
      </c>
      <c r="C404" s="184">
        <f t="shared" si="46"/>
        <v>42124</v>
      </c>
      <c r="D404" s="184" t="s">
        <v>1561</v>
      </c>
      <c r="E404" s="191">
        <v>42124</v>
      </c>
      <c r="F404" s="192" t="s">
        <v>664</v>
      </c>
      <c r="G404" s="483" t="s">
        <v>659</v>
      </c>
      <c r="H404" s="7" t="s">
        <v>660</v>
      </c>
      <c r="I404" s="256">
        <v>304</v>
      </c>
      <c r="J404" s="256">
        <v>7050</v>
      </c>
      <c r="K404" s="599">
        <f t="shared" si="49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  <c r="AC404" s="591" t="str">
        <f t="shared" si="47"/>
        <v/>
      </c>
      <c r="AD404" s="591" t="str">
        <f>IF(VLOOKUP(F404,NXT!$C$12:$C$666,1,0)&lt;&gt;"","","x")</f>
        <v/>
      </c>
    </row>
    <row r="405" spans="1:31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45"/>
        <v>4</v>
      </c>
      <c r="C405" s="184">
        <f t="shared" si="46"/>
        <v>42124</v>
      </c>
      <c r="D405" s="184" t="s">
        <v>1561</v>
      </c>
      <c r="E405" s="191">
        <v>42124</v>
      </c>
      <c r="F405" s="192" t="s">
        <v>665</v>
      </c>
      <c r="G405" s="483" t="s">
        <v>659</v>
      </c>
      <c r="H405" s="7" t="s">
        <v>660</v>
      </c>
      <c r="I405" s="256">
        <v>307</v>
      </c>
      <c r="J405" s="256">
        <v>6100</v>
      </c>
      <c r="K405" s="599">
        <f t="shared" si="49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  <c r="AC405" s="591" t="str">
        <f t="shared" si="47"/>
        <v/>
      </c>
      <c r="AD405" s="591" t="str">
        <f>IF(VLOOKUP(F405,NXT!$C$12:$C$666,1,0)&lt;&gt;"","","x")</f>
        <v/>
      </c>
    </row>
    <row r="406" spans="1:31" s="59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45"/>
        <v>4</v>
      </c>
      <c r="C406" s="184">
        <f t="shared" si="46"/>
        <v>42124</v>
      </c>
      <c r="D406" s="184" t="s">
        <v>1561</v>
      </c>
      <c r="E406" s="191">
        <v>42124</v>
      </c>
      <c r="F406" s="192" t="s">
        <v>429</v>
      </c>
      <c r="G406" s="483" t="s">
        <v>659</v>
      </c>
      <c r="H406" s="7" t="s">
        <v>660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  <c r="AC406" s="591" t="str">
        <f t="shared" si="47"/>
        <v/>
      </c>
      <c r="AD406" s="211"/>
      <c r="AE406" s="211"/>
    </row>
    <row r="407" spans="1:31" s="59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45"/>
        <v>5</v>
      </c>
      <c r="C407" s="184">
        <f t="shared" si="46"/>
        <v>42127</v>
      </c>
      <c r="D407" s="184" t="s">
        <v>1562</v>
      </c>
      <c r="E407" s="191">
        <v>42127</v>
      </c>
      <c r="F407" s="192" t="s">
        <v>1730</v>
      </c>
      <c r="G407" s="483" t="s">
        <v>666</v>
      </c>
      <c r="H407" s="7" t="s">
        <v>1963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  <c r="AC407" s="591" t="str">
        <f t="shared" si="47"/>
        <v/>
      </c>
      <c r="AD407" s="591" t="str">
        <f>IF(VLOOKUP(F407,NXT!$C$12:$C$666,1,0)&lt;&gt;"","","x")</f>
        <v/>
      </c>
      <c r="AE407" s="211"/>
    </row>
    <row r="408" spans="1:31" s="59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45"/>
        <v>5</v>
      </c>
      <c r="C408" s="184">
        <f t="shared" si="46"/>
        <v>42127</v>
      </c>
      <c r="D408" s="184" t="s">
        <v>1562</v>
      </c>
      <c r="E408" s="191">
        <v>42127</v>
      </c>
      <c r="F408" s="192" t="s">
        <v>1730</v>
      </c>
      <c r="G408" s="483" t="s">
        <v>666</v>
      </c>
      <c r="H408" s="7" t="s">
        <v>1963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  <c r="AC408" s="591" t="str">
        <f t="shared" si="47"/>
        <v/>
      </c>
      <c r="AD408" s="591" t="str">
        <f>IF(VLOOKUP(F408,NXT!$C$12:$C$666,1,0)&lt;&gt;"","","x")</f>
        <v/>
      </c>
      <c r="AE408" s="211"/>
    </row>
    <row r="409" spans="1:31" s="59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45"/>
        <v>5</v>
      </c>
      <c r="C409" s="184">
        <f t="shared" si="46"/>
        <v>42127</v>
      </c>
      <c r="D409" s="184" t="s">
        <v>1562</v>
      </c>
      <c r="E409" s="191">
        <v>42127</v>
      </c>
      <c r="F409" s="192" t="s">
        <v>492</v>
      </c>
      <c r="G409" s="483" t="s">
        <v>666</v>
      </c>
      <c r="H409" s="7" t="s">
        <v>1963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  <c r="AC409" s="591" t="str">
        <f t="shared" si="47"/>
        <v/>
      </c>
      <c r="AD409" s="211"/>
      <c r="AE409" s="211"/>
    </row>
    <row r="410" spans="1:31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45"/>
        <v>5</v>
      </c>
      <c r="C410" s="184">
        <f t="shared" si="46"/>
        <v>42133</v>
      </c>
      <c r="D410" s="184" t="s">
        <v>1563</v>
      </c>
      <c r="E410" s="191">
        <v>42133</v>
      </c>
      <c r="F410" s="192" t="s">
        <v>545</v>
      </c>
      <c r="G410" s="483" t="s">
        <v>667</v>
      </c>
      <c r="H410" s="7" t="s">
        <v>471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  <c r="AC410" s="591" t="str">
        <f t="shared" si="47"/>
        <v/>
      </c>
      <c r="AD410" s="591" t="str">
        <f>IF(VLOOKUP(F410,NXT!$C$12:$C$666,1,0)&lt;&gt;"","","x")</f>
        <v/>
      </c>
      <c r="AE410" s="211"/>
    </row>
    <row r="411" spans="1:31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45"/>
        <v>5</v>
      </c>
      <c r="C411" s="184">
        <f t="shared" si="46"/>
        <v>42133</v>
      </c>
      <c r="D411" s="184" t="s">
        <v>1563</v>
      </c>
      <c r="E411" s="191">
        <v>42133</v>
      </c>
      <c r="F411" s="192" t="s">
        <v>543</v>
      </c>
      <c r="G411" s="483" t="s">
        <v>667</v>
      </c>
      <c r="H411" s="7" t="s">
        <v>471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  <c r="AC411" s="591" t="str">
        <f t="shared" si="47"/>
        <v/>
      </c>
      <c r="AD411" s="591" t="str">
        <f>IF(VLOOKUP(F411,NXT!$C$12:$C$666,1,0)&lt;&gt;"","","x")</f>
        <v/>
      </c>
      <c r="AE411" s="211"/>
    </row>
    <row r="412" spans="1:31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45"/>
        <v>5</v>
      </c>
      <c r="C412" s="184">
        <f t="shared" si="46"/>
        <v>42133</v>
      </c>
      <c r="D412" s="184" t="s">
        <v>1563</v>
      </c>
      <c r="E412" s="191">
        <v>42133</v>
      </c>
      <c r="F412" s="192" t="s">
        <v>429</v>
      </c>
      <c r="G412" s="483" t="s">
        <v>667</v>
      </c>
      <c r="H412" s="7" t="s">
        <v>471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  <c r="AC412" s="591" t="str">
        <f t="shared" si="47"/>
        <v/>
      </c>
      <c r="AD412" s="211"/>
      <c r="AE412" s="211"/>
    </row>
    <row r="413" spans="1:31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ref="B413:B436" si="50">IF(C413&lt;&gt;"",MONTH(C413),"")</f>
        <v>5</v>
      </c>
      <c r="C413" s="184">
        <f t="shared" ref="C413:C436" si="51">E413</f>
        <v>42133</v>
      </c>
      <c r="D413" s="184" t="s">
        <v>1564</v>
      </c>
      <c r="E413" s="191">
        <v>42133</v>
      </c>
      <c r="F413" s="189" t="s">
        <v>440</v>
      </c>
      <c r="G413" s="483" t="s">
        <v>668</v>
      </c>
      <c r="H413" s="7" t="s">
        <v>439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  <c r="AC413" s="591" t="str">
        <f t="shared" ref="AC413:AC436" si="52">IF(VLOOKUP(H413,DS_131,1,0)&lt;&gt;"","","x")</f>
        <v/>
      </c>
      <c r="AD413" s="591" t="str">
        <f>IF(VLOOKUP(F413,NXT!$C$12:$C$666,1,0)&lt;&gt;"","","x")</f>
        <v/>
      </c>
      <c r="AE413" s="211"/>
    </row>
    <row r="414" spans="1:31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50"/>
        <v>5</v>
      </c>
      <c r="C414" s="184">
        <f t="shared" si="51"/>
        <v>42133</v>
      </c>
      <c r="D414" s="184" t="s">
        <v>1564</v>
      </c>
      <c r="E414" s="191">
        <v>42133</v>
      </c>
      <c r="F414" s="192" t="s">
        <v>429</v>
      </c>
      <c r="G414" s="483" t="s">
        <v>668</v>
      </c>
      <c r="H414" s="7" t="s">
        <v>439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  <c r="AC414" s="591" t="str">
        <f t="shared" si="52"/>
        <v/>
      </c>
      <c r="AD414" s="211"/>
      <c r="AE414" s="211"/>
    </row>
    <row r="415" spans="1:31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50"/>
        <v>5</v>
      </c>
      <c r="C415" s="184">
        <f t="shared" si="51"/>
        <v>42136</v>
      </c>
      <c r="D415" s="184" t="s">
        <v>1565</v>
      </c>
      <c r="E415" s="191">
        <v>42136</v>
      </c>
      <c r="F415" s="192" t="s">
        <v>546</v>
      </c>
      <c r="G415" s="483" t="s">
        <v>669</v>
      </c>
      <c r="H415" s="7" t="s">
        <v>471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  <c r="AC415" s="591" t="str">
        <f t="shared" si="52"/>
        <v/>
      </c>
      <c r="AD415" s="591" t="str">
        <f>IF(VLOOKUP(F415,NXT!$C$12:$C$666,1,0)&lt;&gt;"","","x")</f>
        <v/>
      </c>
      <c r="AE415" s="211"/>
    </row>
    <row r="416" spans="1:31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50"/>
        <v>5</v>
      </c>
      <c r="C416" s="184">
        <f t="shared" si="51"/>
        <v>42136</v>
      </c>
      <c r="D416" s="184" t="s">
        <v>1565</v>
      </c>
      <c r="E416" s="191">
        <v>42136</v>
      </c>
      <c r="F416" s="192" t="s">
        <v>1689</v>
      </c>
      <c r="G416" s="483" t="s">
        <v>669</v>
      </c>
      <c r="H416" s="7" t="s">
        <v>471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  <c r="AC416" s="591" t="str">
        <f t="shared" si="52"/>
        <v/>
      </c>
      <c r="AD416" s="591" t="str">
        <f>IF(VLOOKUP(F416,NXT!$C$12:$C$666,1,0)&lt;&gt;"","","x")</f>
        <v/>
      </c>
      <c r="AE416" s="211"/>
    </row>
    <row r="417" spans="1:31" s="880" customFormat="1" ht="15.75" hidden="1" customHeight="1">
      <c r="A417" s="204" t="str">
        <f>IF(B417&lt;&gt;"",IF(AND(B417&gt;=_TM1,B417&lt;=_TM2,OR(TH!L417="1111",TH!M417="1111")),TH!D417,""),"")</f>
        <v/>
      </c>
      <c r="B417" s="870">
        <f t="shared" si="50"/>
        <v>5</v>
      </c>
      <c r="C417" s="871">
        <f t="shared" si="51"/>
        <v>42136</v>
      </c>
      <c r="D417" s="871" t="s">
        <v>1565</v>
      </c>
      <c r="E417" s="872">
        <v>42136</v>
      </c>
      <c r="F417" s="873" t="s">
        <v>429</v>
      </c>
      <c r="G417" s="874" t="s">
        <v>669</v>
      </c>
      <c r="H417" s="875" t="s">
        <v>471</v>
      </c>
      <c r="I417" s="876"/>
      <c r="J417" s="876"/>
      <c r="K417" s="877">
        <v>1440000</v>
      </c>
      <c r="L417" s="878" t="s">
        <v>259</v>
      </c>
      <c r="M417" s="878" t="s">
        <v>371</v>
      </c>
      <c r="N417" s="52" t="str">
        <f>IF(AND('331-CT'!$E$7=TH!H417,OR(L417="331",M417="331")),"331",IF(AND(OR(L417="131",M417="131"),H417='131-CT'!$E$7),"131",""))</f>
        <v/>
      </c>
      <c r="O417" s="91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9"/>
      <c r="AC417" s="880" t="str">
        <f t="shared" si="52"/>
        <v/>
      </c>
      <c r="AD417" s="881"/>
      <c r="AE417" s="881">
        <v>144000</v>
      </c>
    </row>
    <row r="418" spans="1:31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50"/>
        <v>5</v>
      </c>
      <c r="C418" s="184">
        <f t="shared" si="51"/>
        <v>42137</v>
      </c>
      <c r="D418" s="184" t="s">
        <v>1566</v>
      </c>
      <c r="E418" s="191">
        <v>42137</v>
      </c>
      <c r="F418" s="192" t="s">
        <v>670</v>
      </c>
      <c r="G418" s="483" t="s">
        <v>671</v>
      </c>
      <c r="H418" s="7" t="s">
        <v>672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  <c r="AC418" s="591" t="str">
        <f t="shared" si="52"/>
        <v/>
      </c>
      <c r="AD418" s="591" t="str">
        <f>IF(VLOOKUP(F418,NXT!$C$12:$C$666,1,0)&lt;&gt;"","","x")</f>
        <v/>
      </c>
      <c r="AE418" s="211"/>
    </row>
    <row r="419" spans="1:31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50"/>
        <v>5</v>
      </c>
      <c r="C419" s="184">
        <f t="shared" si="51"/>
        <v>42137</v>
      </c>
      <c r="D419" s="184" t="s">
        <v>1566</v>
      </c>
      <c r="E419" s="191">
        <v>42137</v>
      </c>
      <c r="F419" s="192" t="s">
        <v>429</v>
      </c>
      <c r="G419" s="483" t="s">
        <v>671</v>
      </c>
      <c r="H419" s="7" t="s">
        <v>672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  <c r="AC419" s="591" t="str">
        <f t="shared" si="52"/>
        <v/>
      </c>
      <c r="AD419" s="211"/>
      <c r="AE419" s="211"/>
    </row>
    <row r="420" spans="1:31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50"/>
        <v>5</v>
      </c>
      <c r="C420" s="184">
        <f t="shared" si="51"/>
        <v>42139</v>
      </c>
      <c r="D420" s="184" t="s">
        <v>1567</v>
      </c>
      <c r="E420" s="191">
        <v>42139</v>
      </c>
      <c r="F420" s="192" t="s">
        <v>673</v>
      </c>
      <c r="G420" s="483" t="s">
        <v>674</v>
      </c>
      <c r="H420" s="193" t="s">
        <v>820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  <c r="AC420" s="591" t="str">
        <f t="shared" si="52"/>
        <v/>
      </c>
      <c r="AD420" s="591" t="str">
        <f>IF(VLOOKUP(F420,NXT!$C$12:$C$666,1,0)&lt;&gt;"","","x")</f>
        <v/>
      </c>
      <c r="AE420" s="211"/>
    </row>
    <row r="421" spans="1:31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50"/>
        <v>5</v>
      </c>
      <c r="C421" s="184">
        <f t="shared" si="51"/>
        <v>42139</v>
      </c>
      <c r="D421" s="184" t="s">
        <v>1567</v>
      </c>
      <c r="E421" s="191">
        <v>42139</v>
      </c>
      <c r="F421" s="192" t="s">
        <v>1694</v>
      </c>
      <c r="G421" s="483" t="s">
        <v>674</v>
      </c>
      <c r="H421" s="193" t="s">
        <v>820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  <c r="AC421" s="591" t="str">
        <f t="shared" si="52"/>
        <v/>
      </c>
      <c r="AD421" s="591" t="str">
        <f>IF(VLOOKUP(F421,NXT!$C$12:$C$666,1,0)&lt;&gt;"","","x")</f>
        <v/>
      </c>
      <c r="AE421" s="211"/>
    </row>
    <row r="422" spans="1:31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50"/>
        <v>5</v>
      </c>
      <c r="C422" s="184">
        <f t="shared" si="51"/>
        <v>42139</v>
      </c>
      <c r="D422" s="184" t="s">
        <v>1567</v>
      </c>
      <c r="E422" s="191">
        <v>42139</v>
      </c>
      <c r="F422" s="192" t="s">
        <v>429</v>
      </c>
      <c r="G422" s="483" t="s">
        <v>674</v>
      </c>
      <c r="H422" s="193" t="s">
        <v>820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  <c r="AC422" s="591" t="str">
        <f t="shared" si="52"/>
        <v/>
      </c>
      <c r="AD422" s="211"/>
      <c r="AE422" s="211"/>
    </row>
    <row r="423" spans="1:31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50"/>
        <v>5</v>
      </c>
      <c r="C423" s="184">
        <f t="shared" si="51"/>
        <v>42144</v>
      </c>
      <c r="D423" s="184" t="s">
        <v>1568</v>
      </c>
      <c r="E423" s="191">
        <v>42144</v>
      </c>
      <c r="F423" s="192" t="s">
        <v>675</v>
      </c>
      <c r="G423" s="483" t="s">
        <v>676</v>
      </c>
      <c r="H423" s="7" t="s">
        <v>977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  <c r="AC423" s="591" t="str">
        <f t="shared" si="52"/>
        <v/>
      </c>
      <c r="AD423" s="591" t="str">
        <f>IF(VLOOKUP(F423,NXT!$C$12:$C$666,1,0)&lt;&gt;"","","x")</f>
        <v/>
      </c>
      <c r="AE423" s="211"/>
    </row>
    <row r="424" spans="1:31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50"/>
        <v>5</v>
      </c>
      <c r="C424" s="184">
        <f t="shared" si="51"/>
        <v>42144</v>
      </c>
      <c r="D424" s="184" t="s">
        <v>1568</v>
      </c>
      <c r="E424" s="191">
        <v>42144</v>
      </c>
      <c r="F424" s="192" t="s">
        <v>677</v>
      </c>
      <c r="G424" s="483" t="s">
        <v>676</v>
      </c>
      <c r="H424" s="7" t="s">
        <v>977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  <c r="AC424" s="591" t="str">
        <f t="shared" si="52"/>
        <v/>
      </c>
      <c r="AD424" s="591" t="str">
        <f>IF(VLOOKUP(F424,NXT!$C$12:$C$666,1,0)&lt;&gt;"","","x")</f>
        <v/>
      </c>
      <c r="AE424" s="211"/>
    </row>
    <row r="425" spans="1:31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50"/>
        <v>5</v>
      </c>
      <c r="C425" s="184">
        <f t="shared" si="51"/>
        <v>42144</v>
      </c>
      <c r="D425" s="184" t="s">
        <v>1568</v>
      </c>
      <c r="E425" s="191">
        <v>42144</v>
      </c>
      <c r="F425" s="192" t="s">
        <v>629</v>
      </c>
      <c r="G425" s="483" t="s">
        <v>676</v>
      </c>
      <c r="H425" s="7" t="s">
        <v>977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  <c r="AC425" s="591" t="str">
        <f t="shared" si="52"/>
        <v/>
      </c>
      <c r="AD425" s="591" t="str">
        <f>IF(VLOOKUP(F425,NXT!$C$12:$C$666,1,0)&lt;&gt;"","","x")</f>
        <v/>
      </c>
      <c r="AE425" s="211"/>
    </row>
    <row r="426" spans="1:31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50"/>
        <v>5</v>
      </c>
      <c r="C426" s="184">
        <f t="shared" si="51"/>
        <v>42144</v>
      </c>
      <c r="D426" s="184" t="s">
        <v>1568</v>
      </c>
      <c r="E426" s="191">
        <v>42144</v>
      </c>
      <c r="F426" s="192" t="s">
        <v>429</v>
      </c>
      <c r="G426" s="483" t="s">
        <v>676</v>
      </c>
      <c r="H426" s="7" t="s">
        <v>977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  <c r="AC426" s="591" t="str">
        <f t="shared" si="52"/>
        <v/>
      </c>
      <c r="AD426" s="211"/>
      <c r="AE426" s="211"/>
    </row>
    <row r="427" spans="1:31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50"/>
        <v>5</v>
      </c>
      <c r="C427" s="184">
        <f t="shared" si="51"/>
        <v>42144</v>
      </c>
      <c r="D427" s="184" t="s">
        <v>1569</v>
      </c>
      <c r="E427" s="191">
        <v>42144</v>
      </c>
      <c r="F427" s="189" t="s">
        <v>1167</v>
      </c>
      <c r="G427" s="483" t="s">
        <v>678</v>
      </c>
      <c r="H427" s="7" t="s">
        <v>500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  <c r="AC427" s="591" t="str">
        <f t="shared" si="52"/>
        <v/>
      </c>
      <c r="AD427" s="591" t="str">
        <f>IF(VLOOKUP(F427,NXT!$C$12:$C$666,1,0)&lt;&gt;"","","x")</f>
        <v/>
      </c>
      <c r="AE427" s="211"/>
    </row>
    <row r="428" spans="1:31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50"/>
        <v>5</v>
      </c>
      <c r="C428" s="184">
        <f t="shared" si="51"/>
        <v>42144</v>
      </c>
      <c r="D428" s="184" t="s">
        <v>1569</v>
      </c>
      <c r="E428" s="191">
        <v>42144</v>
      </c>
      <c r="F428" s="189" t="s">
        <v>1167</v>
      </c>
      <c r="G428" s="483" t="s">
        <v>678</v>
      </c>
      <c r="H428" s="7" t="s">
        <v>500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  <c r="AC428" s="591" t="str">
        <f t="shared" si="52"/>
        <v/>
      </c>
      <c r="AD428" s="591" t="str">
        <f>IF(VLOOKUP(F428,NXT!$C$12:$C$666,1,0)&lt;&gt;"","","x")</f>
        <v/>
      </c>
      <c r="AE428" s="211"/>
    </row>
    <row r="429" spans="1:31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50"/>
        <v>5</v>
      </c>
      <c r="C429" s="184">
        <f t="shared" si="51"/>
        <v>42144</v>
      </c>
      <c r="D429" s="184" t="s">
        <v>1569</v>
      </c>
      <c r="E429" s="191">
        <v>42144</v>
      </c>
      <c r="F429" s="192" t="s">
        <v>1682</v>
      </c>
      <c r="G429" s="483" t="s">
        <v>678</v>
      </c>
      <c r="H429" s="7" t="s">
        <v>500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  <c r="AC429" s="591" t="str">
        <f t="shared" si="52"/>
        <v/>
      </c>
      <c r="AD429" s="591" t="str">
        <f>IF(VLOOKUP(F429,NXT!$C$12:$C$666,1,0)&lt;&gt;"","","x")</f>
        <v/>
      </c>
      <c r="AE429" s="211"/>
    </row>
    <row r="430" spans="1:31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50"/>
        <v>5</v>
      </c>
      <c r="C430" s="184">
        <f t="shared" si="51"/>
        <v>42144</v>
      </c>
      <c r="D430" s="184" t="s">
        <v>1569</v>
      </c>
      <c r="E430" s="191">
        <v>42144</v>
      </c>
      <c r="F430" s="192" t="s">
        <v>429</v>
      </c>
      <c r="G430" s="483" t="s">
        <v>678</v>
      </c>
      <c r="H430" s="7" t="s">
        <v>500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  <c r="AC430" s="591" t="str">
        <f t="shared" si="52"/>
        <v/>
      </c>
      <c r="AD430" s="211"/>
      <c r="AE430" s="211"/>
    </row>
    <row r="431" spans="1:31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50"/>
        <v>5</v>
      </c>
      <c r="C431" s="184">
        <f t="shared" si="51"/>
        <v>42144</v>
      </c>
      <c r="D431" s="184" t="s">
        <v>1570</v>
      </c>
      <c r="E431" s="191">
        <v>42144</v>
      </c>
      <c r="F431" s="192" t="s">
        <v>521</v>
      </c>
      <c r="G431" s="483" t="s">
        <v>679</v>
      </c>
      <c r="H431" s="7" t="s">
        <v>861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  <c r="AC431" s="591" t="str">
        <f t="shared" si="52"/>
        <v/>
      </c>
      <c r="AD431" s="591" t="str">
        <f>IF(VLOOKUP(F431,NXT!$C$12:$C$666,1,0)&lt;&gt;"","","x")</f>
        <v/>
      </c>
      <c r="AE431" s="211"/>
    </row>
    <row r="432" spans="1:31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50"/>
        <v>5</v>
      </c>
      <c r="C432" s="184">
        <f t="shared" si="51"/>
        <v>42144</v>
      </c>
      <c r="D432" s="184" t="s">
        <v>1570</v>
      </c>
      <c r="E432" s="191">
        <v>42144</v>
      </c>
      <c r="F432" s="192" t="s">
        <v>429</v>
      </c>
      <c r="G432" s="483" t="s">
        <v>679</v>
      </c>
      <c r="H432" s="7" t="s">
        <v>861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  <c r="AC432" s="591" t="str">
        <f t="shared" si="52"/>
        <v/>
      </c>
      <c r="AD432" s="211"/>
      <c r="AE432" s="211"/>
    </row>
    <row r="433" spans="1:31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50"/>
        <v>5</v>
      </c>
      <c r="C433" s="184">
        <f t="shared" si="51"/>
        <v>42144</v>
      </c>
      <c r="D433" s="184" t="s">
        <v>1571</v>
      </c>
      <c r="E433" s="191">
        <v>42144</v>
      </c>
      <c r="F433" s="192" t="s">
        <v>680</v>
      </c>
      <c r="G433" s="483" t="s">
        <v>683</v>
      </c>
      <c r="H433" s="7" t="s">
        <v>443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  <c r="AC433" s="591" t="str">
        <f t="shared" si="52"/>
        <v/>
      </c>
      <c r="AD433" s="591" t="str">
        <f>IF(VLOOKUP(F433,NXT!$C$12:$C$666,1,0)&lt;&gt;"","","x")</f>
        <v/>
      </c>
      <c r="AE433" s="211"/>
    </row>
    <row r="434" spans="1:31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50"/>
        <v>5</v>
      </c>
      <c r="C434" s="184">
        <f t="shared" si="51"/>
        <v>42144</v>
      </c>
      <c r="D434" s="184" t="s">
        <v>1571</v>
      </c>
      <c r="E434" s="191">
        <v>42144</v>
      </c>
      <c r="F434" s="192" t="s">
        <v>681</v>
      </c>
      <c r="G434" s="483" t="s">
        <v>683</v>
      </c>
      <c r="H434" s="7" t="s">
        <v>443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  <c r="AC434" s="591" t="str">
        <f t="shared" si="52"/>
        <v/>
      </c>
      <c r="AD434" s="591" t="str">
        <f>IF(VLOOKUP(F434,NXT!$C$12:$C$666,1,0)&lt;&gt;"","","x")</f>
        <v/>
      </c>
      <c r="AE434" s="211"/>
    </row>
    <row r="435" spans="1:31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50"/>
        <v>5</v>
      </c>
      <c r="C435" s="184">
        <f t="shared" si="51"/>
        <v>42144</v>
      </c>
      <c r="D435" s="184" t="s">
        <v>1571</v>
      </c>
      <c r="E435" s="191">
        <v>42144</v>
      </c>
      <c r="F435" s="192" t="s">
        <v>682</v>
      </c>
      <c r="G435" s="483" t="s">
        <v>683</v>
      </c>
      <c r="H435" s="7" t="s">
        <v>443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  <c r="AC435" s="591" t="str">
        <f t="shared" si="52"/>
        <v/>
      </c>
      <c r="AD435" s="591" t="str">
        <f>IF(VLOOKUP(F435,NXT!$C$12:$C$666,1,0)&lt;&gt;"","","x")</f>
        <v/>
      </c>
      <c r="AE435" s="211"/>
    </row>
    <row r="436" spans="1:31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50"/>
        <v>5</v>
      </c>
      <c r="C436" s="184">
        <f t="shared" si="51"/>
        <v>42144</v>
      </c>
      <c r="D436" s="184" t="s">
        <v>1571</v>
      </c>
      <c r="E436" s="191">
        <v>42144</v>
      </c>
      <c r="F436" s="192" t="s">
        <v>1691</v>
      </c>
      <c r="G436" s="483" t="s">
        <v>683</v>
      </c>
      <c r="H436" s="7" t="s">
        <v>443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  <c r="AC436" s="591" t="str">
        <f t="shared" si="52"/>
        <v/>
      </c>
      <c r="AD436" s="591" t="str">
        <f>IF(VLOOKUP(F436,NXT!$C$12:$C$666,1,0)&lt;&gt;"","","x")</f>
        <v/>
      </c>
      <c r="AE436" s="211"/>
    </row>
    <row r="437" spans="1:31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ref="B437:B500" si="53">IF(C437&lt;&gt;"",MONTH(C437),"")</f>
        <v>5</v>
      </c>
      <c r="C437" s="184">
        <f t="shared" ref="C437:C500" si="54">E437</f>
        <v>42144</v>
      </c>
      <c r="D437" s="184" t="s">
        <v>1571</v>
      </c>
      <c r="E437" s="191">
        <v>42144</v>
      </c>
      <c r="F437" s="192" t="s">
        <v>1692</v>
      </c>
      <c r="G437" s="483" t="s">
        <v>683</v>
      </c>
      <c r="H437" s="7" t="s">
        <v>443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  <c r="AC437" s="591" t="str">
        <f t="shared" ref="AC437:AC500" si="55">IF(VLOOKUP(H437,DS_131,1,0)&lt;&gt;"","","x")</f>
        <v/>
      </c>
      <c r="AD437" s="591" t="str">
        <f>IF(VLOOKUP(F437,NXT!$C$12:$C$666,1,0)&lt;&gt;"","","x")</f>
        <v/>
      </c>
      <c r="AE437" s="211"/>
    </row>
    <row r="438" spans="1:31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53"/>
        <v>5</v>
      </c>
      <c r="C438" s="184">
        <f t="shared" si="54"/>
        <v>42144</v>
      </c>
      <c r="D438" s="184" t="s">
        <v>1571</v>
      </c>
      <c r="E438" s="191">
        <v>42144</v>
      </c>
      <c r="F438" s="192" t="s">
        <v>429</v>
      </c>
      <c r="G438" s="483" t="s">
        <v>683</v>
      </c>
      <c r="H438" s="7" t="s">
        <v>443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  <c r="AC438" s="591" t="str">
        <f t="shared" si="55"/>
        <v/>
      </c>
      <c r="AD438" s="211"/>
      <c r="AE438" s="211"/>
    </row>
    <row r="439" spans="1:31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53"/>
        <v>5</v>
      </c>
      <c r="C439" s="184">
        <f t="shared" si="54"/>
        <v>42144</v>
      </c>
      <c r="D439" s="184" t="s">
        <v>1572</v>
      </c>
      <c r="E439" s="191">
        <v>42144</v>
      </c>
      <c r="F439" s="192" t="s">
        <v>1750</v>
      </c>
      <c r="G439" s="483" t="s">
        <v>684</v>
      </c>
      <c r="H439" s="7" t="s">
        <v>1963</v>
      </c>
      <c r="I439" s="256">
        <v>250</v>
      </c>
      <c r="J439" s="256">
        <v>15206</v>
      </c>
      <c r="K439" s="599">
        <f t="shared" ref="K439:K448" si="56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  <c r="AC439" s="591" t="str">
        <f t="shared" si="55"/>
        <v/>
      </c>
      <c r="AD439" s="591" t="str">
        <f>IF(VLOOKUP(F439,NXT!$C$12:$C$666,1,0)&lt;&gt;"","","x")</f>
        <v/>
      </c>
    </row>
    <row r="440" spans="1:31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53"/>
        <v>5</v>
      </c>
      <c r="C440" s="184">
        <f t="shared" si="54"/>
        <v>42144</v>
      </c>
      <c r="D440" s="184" t="s">
        <v>1572</v>
      </c>
      <c r="E440" s="191">
        <v>42144</v>
      </c>
      <c r="F440" s="192" t="s">
        <v>1751</v>
      </c>
      <c r="G440" s="483" t="s">
        <v>684</v>
      </c>
      <c r="H440" s="7" t="s">
        <v>1963</v>
      </c>
      <c r="I440" s="256">
        <v>75</v>
      </c>
      <c r="J440" s="256">
        <v>12320</v>
      </c>
      <c r="K440" s="599">
        <f t="shared" si="56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  <c r="AC440" s="591" t="str">
        <f t="shared" si="55"/>
        <v/>
      </c>
      <c r="AD440" s="591" t="str">
        <f>IF(VLOOKUP(F440,NXT!$C$12:$C$666,1,0)&lt;&gt;"","","x")</f>
        <v/>
      </c>
    </row>
    <row r="441" spans="1:31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53"/>
        <v>5</v>
      </c>
      <c r="C441" s="184">
        <f t="shared" si="54"/>
        <v>42144</v>
      </c>
      <c r="D441" s="184" t="s">
        <v>1572</v>
      </c>
      <c r="E441" s="191">
        <v>42144</v>
      </c>
      <c r="F441" s="192" t="s">
        <v>1752</v>
      </c>
      <c r="G441" s="483" t="s">
        <v>684</v>
      </c>
      <c r="H441" s="7" t="s">
        <v>1963</v>
      </c>
      <c r="I441" s="256">
        <v>166</v>
      </c>
      <c r="J441" s="256">
        <v>18270</v>
      </c>
      <c r="K441" s="599">
        <f t="shared" si="56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  <c r="AC441" s="591" t="str">
        <f t="shared" si="55"/>
        <v/>
      </c>
      <c r="AD441" s="591" t="str">
        <f>IF(VLOOKUP(F441,NXT!$C$12:$C$666,1,0)&lt;&gt;"","","x")</f>
        <v/>
      </c>
      <c r="AE441" s="211"/>
    </row>
    <row r="442" spans="1:31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53"/>
        <v>5</v>
      </c>
      <c r="C442" s="184">
        <f t="shared" si="54"/>
        <v>42144</v>
      </c>
      <c r="D442" s="184" t="s">
        <v>1572</v>
      </c>
      <c r="E442" s="191">
        <v>42144</v>
      </c>
      <c r="F442" s="192" t="s">
        <v>1753</v>
      </c>
      <c r="G442" s="483" t="s">
        <v>684</v>
      </c>
      <c r="H442" s="7" t="s">
        <v>1963</v>
      </c>
      <c r="I442" s="256">
        <v>140</v>
      </c>
      <c r="J442" s="256">
        <v>14067</v>
      </c>
      <c r="K442" s="599">
        <f t="shared" si="56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  <c r="AC442" s="591" t="str">
        <f t="shared" si="55"/>
        <v/>
      </c>
      <c r="AD442" s="591" t="str">
        <f>IF(VLOOKUP(F442,NXT!$C$12:$C$666,1,0)&lt;&gt;"","","x")</f>
        <v/>
      </c>
      <c r="AE442" s="211"/>
    </row>
    <row r="443" spans="1:31" s="59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53"/>
        <v>5</v>
      </c>
      <c r="C443" s="184">
        <f t="shared" si="54"/>
        <v>42144</v>
      </c>
      <c r="D443" s="184" t="s">
        <v>1572</v>
      </c>
      <c r="E443" s="191">
        <v>42144</v>
      </c>
      <c r="F443" s="192" t="s">
        <v>1754</v>
      </c>
      <c r="G443" s="483" t="s">
        <v>684</v>
      </c>
      <c r="H443" s="7" t="s">
        <v>1963</v>
      </c>
      <c r="I443" s="256">
        <v>250</v>
      </c>
      <c r="J443" s="256">
        <v>17521</v>
      </c>
      <c r="K443" s="599">
        <f t="shared" si="56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  <c r="AC443" s="591" t="str">
        <f t="shared" si="55"/>
        <v/>
      </c>
      <c r="AD443" s="591" t="str">
        <f>IF(VLOOKUP(F443,NXT!$C$12:$C$666,1,0)&lt;&gt;"","","x")</f>
        <v/>
      </c>
      <c r="AE443" s="211"/>
    </row>
    <row r="444" spans="1:31" s="59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53"/>
        <v>5</v>
      </c>
      <c r="C444" s="184">
        <f t="shared" si="54"/>
        <v>42144</v>
      </c>
      <c r="D444" s="184" t="s">
        <v>1572</v>
      </c>
      <c r="E444" s="191">
        <v>42144</v>
      </c>
      <c r="F444" s="192" t="s">
        <v>1755</v>
      </c>
      <c r="G444" s="483" t="s">
        <v>684</v>
      </c>
      <c r="H444" s="7" t="s">
        <v>1963</v>
      </c>
      <c r="I444" s="256">
        <v>25</v>
      </c>
      <c r="J444" s="256">
        <v>17035</v>
      </c>
      <c r="K444" s="599">
        <f t="shared" si="56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  <c r="AC444" s="591" t="str">
        <f t="shared" si="55"/>
        <v/>
      </c>
      <c r="AD444" s="591" t="str">
        <f>IF(VLOOKUP(F444,NXT!$C$12:$C$666,1,0)&lt;&gt;"","","x")</f>
        <v/>
      </c>
      <c r="AE444" s="211"/>
    </row>
    <row r="445" spans="1:31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53"/>
        <v>5</v>
      </c>
      <c r="C445" s="184">
        <f t="shared" si="54"/>
        <v>42144</v>
      </c>
      <c r="D445" s="184" t="s">
        <v>1572</v>
      </c>
      <c r="E445" s="191">
        <v>42144</v>
      </c>
      <c r="F445" s="192" t="s">
        <v>1756</v>
      </c>
      <c r="G445" s="483" t="s">
        <v>684</v>
      </c>
      <c r="H445" s="7" t="s">
        <v>1963</v>
      </c>
      <c r="I445" s="256">
        <v>25</v>
      </c>
      <c r="J445" s="256">
        <v>15616</v>
      </c>
      <c r="K445" s="599">
        <f t="shared" si="56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  <c r="AC445" s="591" t="str">
        <f t="shared" si="55"/>
        <v/>
      </c>
      <c r="AD445" s="591" t="str">
        <f>IF(VLOOKUP(F445,NXT!$C$12:$C$666,1,0)&lt;&gt;"","","x")</f>
        <v/>
      </c>
      <c r="AE445" s="211"/>
    </row>
    <row r="446" spans="1:31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53"/>
        <v>5</v>
      </c>
      <c r="C446" s="184">
        <f t="shared" si="54"/>
        <v>42144</v>
      </c>
      <c r="D446" s="184" t="s">
        <v>1572</v>
      </c>
      <c r="E446" s="191">
        <v>42144</v>
      </c>
      <c r="F446" s="192" t="s">
        <v>1757</v>
      </c>
      <c r="G446" s="483" t="s">
        <v>684</v>
      </c>
      <c r="H446" s="7" t="s">
        <v>1963</v>
      </c>
      <c r="I446" s="256">
        <v>40</v>
      </c>
      <c r="J446" s="256">
        <v>17577</v>
      </c>
      <c r="K446" s="599">
        <f t="shared" si="56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  <c r="AC446" s="591" t="str">
        <f t="shared" si="55"/>
        <v/>
      </c>
      <c r="AD446" s="591" t="str">
        <f>IF(VLOOKUP(F446,NXT!$C$12:$C$666,1,0)&lt;&gt;"","","x")</f>
        <v/>
      </c>
    </row>
    <row r="447" spans="1:31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53"/>
        <v>5</v>
      </c>
      <c r="C447" s="184">
        <f t="shared" si="54"/>
        <v>42144</v>
      </c>
      <c r="D447" s="184" t="s">
        <v>1572</v>
      </c>
      <c r="E447" s="191">
        <v>42144</v>
      </c>
      <c r="F447" s="192" t="s">
        <v>1758</v>
      </c>
      <c r="G447" s="483" t="s">
        <v>684</v>
      </c>
      <c r="H447" s="7" t="s">
        <v>1963</v>
      </c>
      <c r="I447" s="256">
        <v>40</v>
      </c>
      <c r="J447" s="256">
        <v>15484</v>
      </c>
      <c r="K447" s="599">
        <f t="shared" si="56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  <c r="AC447" s="591" t="str">
        <f t="shared" si="55"/>
        <v/>
      </c>
      <c r="AD447" s="591" t="str">
        <f>IF(VLOOKUP(F447,NXT!$C$12:$C$666,1,0)&lt;&gt;"","","x")</f>
        <v/>
      </c>
    </row>
    <row r="448" spans="1:31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53"/>
        <v>5</v>
      </c>
      <c r="C448" s="184">
        <f t="shared" si="54"/>
        <v>42144</v>
      </c>
      <c r="D448" s="184" t="s">
        <v>1572</v>
      </c>
      <c r="E448" s="191">
        <v>42144</v>
      </c>
      <c r="F448" s="192" t="s">
        <v>1753</v>
      </c>
      <c r="G448" s="483" t="s">
        <v>684</v>
      </c>
      <c r="H448" s="7" t="s">
        <v>1963</v>
      </c>
      <c r="I448" s="256">
        <v>140</v>
      </c>
      <c r="J448" s="256">
        <v>14067</v>
      </c>
      <c r="K448" s="599">
        <f t="shared" si="56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  <c r="AC448" s="591" t="str">
        <f t="shared" si="55"/>
        <v/>
      </c>
      <c r="AD448" s="591" t="str">
        <f>IF(VLOOKUP(F448,NXT!$C$12:$C$666,1,0)&lt;&gt;"","","x")</f>
        <v/>
      </c>
    </row>
    <row r="449" spans="1:31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53"/>
        <v>5</v>
      </c>
      <c r="C449" s="184">
        <f t="shared" si="54"/>
        <v>42144</v>
      </c>
      <c r="D449" s="184" t="s">
        <v>1572</v>
      </c>
      <c r="E449" s="191">
        <v>42144</v>
      </c>
      <c r="F449" s="192" t="s">
        <v>492</v>
      </c>
      <c r="G449" s="483" t="s">
        <v>684</v>
      </c>
      <c r="H449" s="7" t="s">
        <v>1963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  <c r="AC449" s="591" t="str">
        <f t="shared" si="55"/>
        <v/>
      </c>
    </row>
    <row r="450" spans="1:31" s="59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53"/>
        <v>5</v>
      </c>
      <c r="C450" s="184">
        <f t="shared" si="54"/>
        <v>42144</v>
      </c>
      <c r="D450" s="184" t="s">
        <v>1573</v>
      </c>
      <c r="E450" s="191">
        <v>42144</v>
      </c>
      <c r="F450" s="192" t="s">
        <v>612</v>
      </c>
      <c r="G450" s="483" t="s">
        <v>691</v>
      </c>
      <c r="H450" s="7" t="s">
        <v>977</v>
      </c>
      <c r="I450" s="256">
        <v>102</v>
      </c>
      <c r="J450" s="256">
        <v>14170</v>
      </c>
      <c r="K450" s="599">
        <f t="shared" ref="K450:K459" si="57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  <c r="AC450" s="591" t="str">
        <f t="shared" si="55"/>
        <v/>
      </c>
      <c r="AD450" s="591" t="str">
        <f>IF(VLOOKUP(F450,NXT!$C$12:$C$666,1,0)&lt;&gt;"","","x")</f>
        <v/>
      </c>
      <c r="AE450" s="211"/>
    </row>
    <row r="451" spans="1:31" s="59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53"/>
        <v>5</v>
      </c>
      <c r="C451" s="184">
        <f t="shared" si="54"/>
        <v>42144</v>
      </c>
      <c r="D451" s="184" t="s">
        <v>1573</v>
      </c>
      <c r="E451" s="191">
        <v>42144</v>
      </c>
      <c r="F451" s="192" t="s">
        <v>627</v>
      </c>
      <c r="G451" s="483" t="s">
        <v>691</v>
      </c>
      <c r="H451" s="7" t="s">
        <v>977</v>
      </c>
      <c r="I451" s="256">
        <v>106</v>
      </c>
      <c r="J451" s="256">
        <v>9070</v>
      </c>
      <c r="K451" s="599">
        <f t="shared" si="57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  <c r="AC451" s="591" t="str">
        <f t="shared" si="55"/>
        <v/>
      </c>
      <c r="AD451" s="591" t="str">
        <f>IF(VLOOKUP(F451,NXT!$C$12:$C$666,1,0)&lt;&gt;"","","x")</f>
        <v/>
      </c>
      <c r="AE451" s="211"/>
    </row>
    <row r="452" spans="1:31" s="59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53"/>
        <v>5</v>
      </c>
      <c r="C452" s="184">
        <f t="shared" si="54"/>
        <v>42144</v>
      </c>
      <c r="D452" s="184" t="s">
        <v>1573</v>
      </c>
      <c r="E452" s="191">
        <v>42144</v>
      </c>
      <c r="F452" s="192" t="s">
        <v>685</v>
      </c>
      <c r="G452" s="483" t="s">
        <v>691</v>
      </c>
      <c r="H452" s="7" t="s">
        <v>977</v>
      </c>
      <c r="I452" s="256">
        <v>90</v>
      </c>
      <c r="J452" s="256">
        <v>7260</v>
      </c>
      <c r="K452" s="599">
        <f t="shared" si="57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  <c r="AC452" s="591" t="str">
        <f t="shared" si="55"/>
        <v/>
      </c>
      <c r="AD452" s="591" t="str">
        <f>IF(VLOOKUP(F452,NXT!$C$12:$C$666,1,0)&lt;&gt;"","","x")</f>
        <v/>
      </c>
      <c r="AE452" s="211"/>
    </row>
    <row r="453" spans="1:31" s="59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53"/>
        <v>5</v>
      </c>
      <c r="C453" s="184">
        <f t="shared" si="54"/>
        <v>42144</v>
      </c>
      <c r="D453" s="184" t="s">
        <v>1573</v>
      </c>
      <c r="E453" s="191">
        <v>42144</v>
      </c>
      <c r="F453" s="192" t="s">
        <v>686</v>
      </c>
      <c r="G453" s="483" t="s">
        <v>691</v>
      </c>
      <c r="H453" s="7" t="s">
        <v>977</v>
      </c>
      <c r="I453" s="256">
        <v>660</v>
      </c>
      <c r="J453" s="256">
        <v>8300</v>
      </c>
      <c r="K453" s="599">
        <f t="shared" si="57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  <c r="AC453" s="591" t="str">
        <f t="shared" si="55"/>
        <v/>
      </c>
      <c r="AD453" s="591" t="str">
        <f>IF(VLOOKUP(F453,NXT!$C$12:$C$666,1,0)&lt;&gt;"","","x")</f>
        <v/>
      </c>
      <c r="AE453" s="211"/>
    </row>
    <row r="454" spans="1:31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53"/>
        <v>5</v>
      </c>
      <c r="C454" s="184">
        <f t="shared" si="54"/>
        <v>42144</v>
      </c>
      <c r="D454" s="184" t="s">
        <v>1573</v>
      </c>
      <c r="E454" s="191">
        <v>42144</v>
      </c>
      <c r="F454" s="192" t="s">
        <v>687</v>
      </c>
      <c r="G454" s="483" t="s">
        <v>691</v>
      </c>
      <c r="H454" s="7" t="s">
        <v>977</v>
      </c>
      <c r="I454" s="256">
        <v>55</v>
      </c>
      <c r="J454" s="256">
        <v>8810</v>
      </c>
      <c r="K454" s="599">
        <f t="shared" si="57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  <c r="AC454" s="591" t="str">
        <f t="shared" si="55"/>
        <v/>
      </c>
      <c r="AD454" s="591" t="str">
        <f>IF(VLOOKUP(F454,NXT!$C$12:$C$666,1,0)&lt;&gt;"","","x")</f>
        <v/>
      </c>
      <c r="AE454" s="211"/>
    </row>
    <row r="455" spans="1:31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53"/>
        <v>5</v>
      </c>
      <c r="C455" s="184">
        <f t="shared" si="54"/>
        <v>42144</v>
      </c>
      <c r="D455" s="184" t="s">
        <v>1573</v>
      </c>
      <c r="E455" s="191">
        <v>42144</v>
      </c>
      <c r="F455" s="192" t="s">
        <v>688</v>
      </c>
      <c r="G455" s="483" t="s">
        <v>691</v>
      </c>
      <c r="H455" s="7" t="s">
        <v>977</v>
      </c>
      <c r="I455" s="256">
        <v>21</v>
      </c>
      <c r="J455" s="256">
        <v>7610</v>
      </c>
      <c r="K455" s="599">
        <f t="shared" si="57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  <c r="AC455" s="591" t="str">
        <f t="shared" si="55"/>
        <v/>
      </c>
      <c r="AD455" s="591" t="str">
        <f>IF(VLOOKUP(F455,NXT!$C$12:$C$666,1,0)&lt;&gt;"","","x")</f>
        <v/>
      </c>
      <c r="AE455" s="211"/>
    </row>
    <row r="456" spans="1:31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53"/>
        <v>5</v>
      </c>
      <c r="C456" s="184">
        <f t="shared" si="54"/>
        <v>42144</v>
      </c>
      <c r="D456" s="184" t="s">
        <v>1573</v>
      </c>
      <c r="E456" s="191">
        <v>42144</v>
      </c>
      <c r="F456" s="192" t="s">
        <v>459</v>
      </c>
      <c r="G456" s="483" t="s">
        <v>691</v>
      </c>
      <c r="H456" s="7" t="s">
        <v>977</v>
      </c>
      <c r="I456" s="256">
        <v>63</v>
      </c>
      <c r="J456" s="256">
        <v>9360</v>
      </c>
      <c r="K456" s="599">
        <f t="shared" si="57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  <c r="AC456" s="591" t="str">
        <f t="shared" si="55"/>
        <v/>
      </c>
      <c r="AD456" s="591" t="str">
        <f>IF(VLOOKUP(F456,NXT!$C$12:$C$666,1,0)&lt;&gt;"","","x")</f>
        <v/>
      </c>
      <c r="AE456" s="211"/>
    </row>
    <row r="457" spans="1:31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53"/>
        <v>5</v>
      </c>
      <c r="C457" s="184">
        <f t="shared" si="54"/>
        <v>42144</v>
      </c>
      <c r="D457" s="184" t="s">
        <v>1573</v>
      </c>
      <c r="E457" s="191">
        <v>42144</v>
      </c>
      <c r="F457" s="192" t="s">
        <v>689</v>
      </c>
      <c r="G457" s="483" t="s">
        <v>691</v>
      </c>
      <c r="H457" s="7" t="s">
        <v>977</v>
      </c>
      <c r="I457" s="256">
        <v>11</v>
      </c>
      <c r="J457" s="256">
        <v>12770</v>
      </c>
      <c r="K457" s="599">
        <f t="shared" si="57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  <c r="AC457" s="591" t="str">
        <f t="shared" si="55"/>
        <v/>
      </c>
      <c r="AD457" s="591" t="str">
        <f>IF(VLOOKUP(F457,NXT!$C$12:$C$666,1,0)&lt;&gt;"","","x")</f>
        <v/>
      </c>
      <c r="AE457" s="211"/>
    </row>
    <row r="458" spans="1:31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53"/>
        <v>5</v>
      </c>
      <c r="C458" s="184">
        <f t="shared" si="54"/>
        <v>42144</v>
      </c>
      <c r="D458" s="184" t="s">
        <v>1573</v>
      </c>
      <c r="E458" s="191">
        <v>42144</v>
      </c>
      <c r="F458" s="192" t="s">
        <v>690</v>
      </c>
      <c r="G458" s="483" t="s">
        <v>691</v>
      </c>
      <c r="H458" s="7" t="s">
        <v>977</v>
      </c>
      <c r="I458" s="256">
        <v>11</v>
      </c>
      <c r="J458" s="256">
        <v>13400</v>
      </c>
      <c r="K458" s="599">
        <f t="shared" si="57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  <c r="AC458" s="591" t="str">
        <f t="shared" si="55"/>
        <v/>
      </c>
      <c r="AD458" s="591" t="str">
        <f>IF(VLOOKUP(F458,NXT!$C$12:$C$666,1,0)&lt;&gt;"","","x")</f>
        <v/>
      </c>
      <c r="AE458" s="211"/>
    </row>
    <row r="459" spans="1:31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53"/>
        <v>5</v>
      </c>
      <c r="C459" s="184">
        <f t="shared" si="54"/>
        <v>42144</v>
      </c>
      <c r="D459" s="184" t="s">
        <v>1573</v>
      </c>
      <c r="E459" s="191">
        <v>42144</v>
      </c>
      <c r="F459" s="192" t="s">
        <v>629</v>
      </c>
      <c r="G459" s="483" t="s">
        <v>691</v>
      </c>
      <c r="H459" s="7" t="s">
        <v>977</v>
      </c>
      <c r="I459" s="256">
        <v>202</v>
      </c>
      <c r="J459" s="256">
        <v>8980</v>
      </c>
      <c r="K459" s="599">
        <f t="shared" si="57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  <c r="AC459" s="591" t="str">
        <f t="shared" si="55"/>
        <v/>
      </c>
      <c r="AD459" s="591" t="str">
        <f>IF(VLOOKUP(F459,NXT!$C$12:$C$666,1,0)&lt;&gt;"","","x")</f>
        <v/>
      </c>
      <c r="AE459" s="211"/>
    </row>
    <row r="460" spans="1:31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53"/>
        <v>5</v>
      </c>
      <c r="C460" s="184">
        <f t="shared" si="54"/>
        <v>42144</v>
      </c>
      <c r="D460" s="184" t="s">
        <v>1573</v>
      </c>
      <c r="E460" s="191">
        <v>42144</v>
      </c>
      <c r="F460" s="192" t="s">
        <v>429</v>
      </c>
      <c r="G460" s="483" t="s">
        <v>691</v>
      </c>
      <c r="H460" s="7" t="s">
        <v>977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  <c r="AC460" s="591" t="str">
        <f t="shared" si="55"/>
        <v/>
      </c>
      <c r="AD460" s="211"/>
      <c r="AE460" s="211"/>
    </row>
    <row r="461" spans="1:31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53"/>
        <v>5</v>
      </c>
      <c r="C461" s="184">
        <f t="shared" si="54"/>
        <v>42146</v>
      </c>
      <c r="D461" s="184" t="s">
        <v>1574</v>
      </c>
      <c r="E461" s="191">
        <v>42146</v>
      </c>
      <c r="F461" s="192" t="s">
        <v>692</v>
      </c>
      <c r="G461" s="483" t="s">
        <v>693</v>
      </c>
      <c r="H461" s="7" t="s">
        <v>1963</v>
      </c>
      <c r="I461" s="256">
        <v>1235</v>
      </c>
      <c r="J461" s="256">
        <v>8113</v>
      </c>
      <c r="K461" s="599">
        <f t="shared" ref="K461:K470" si="58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  <c r="AC461" s="591" t="str">
        <f t="shared" si="55"/>
        <v/>
      </c>
      <c r="AD461" s="591" t="str">
        <f>IF(VLOOKUP(F461,NXT!$C$12:$C$666,1,0)&lt;&gt;"","","x")</f>
        <v/>
      </c>
      <c r="AE461" s="211"/>
    </row>
    <row r="462" spans="1:31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53"/>
        <v>5</v>
      </c>
      <c r="C462" s="184">
        <f t="shared" si="54"/>
        <v>42146</v>
      </c>
      <c r="D462" s="184" t="s">
        <v>1574</v>
      </c>
      <c r="E462" s="191">
        <v>42146</v>
      </c>
      <c r="F462" s="192" t="s">
        <v>694</v>
      </c>
      <c r="G462" s="483" t="s">
        <v>693</v>
      </c>
      <c r="H462" s="7" t="s">
        <v>1963</v>
      </c>
      <c r="I462" s="256">
        <v>200</v>
      </c>
      <c r="J462" s="256">
        <v>13094</v>
      </c>
      <c r="K462" s="599">
        <f t="shared" si="58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  <c r="AC462" s="591" t="str">
        <f t="shared" si="55"/>
        <v/>
      </c>
      <c r="AD462" s="591" t="str">
        <f>IF(VLOOKUP(F462,NXT!$C$12:$C$666,1,0)&lt;&gt;"","","x")</f>
        <v/>
      </c>
      <c r="AE462" s="211"/>
    </row>
    <row r="463" spans="1:31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53"/>
        <v>5</v>
      </c>
      <c r="C463" s="184">
        <f t="shared" si="54"/>
        <v>42146</v>
      </c>
      <c r="D463" s="184" t="s">
        <v>1574</v>
      </c>
      <c r="E463" s="191">
        <v>42146</v>
      </c>
      <c r="F463" s="192" t="s">
        <v>695</v>
      </c>
      <c r="G463" s="483" t="s">
        <v>693</v>
      </c>
      <c r="H463" s="7" t="s">
        <v>1963</v>
      </c>
      <c r="I463" s="256">
        <v>65</v>
      </c>
      <c r="J463" s="256">
        <v>20302</v>
      </c>
      <c r="K463" s="599">
        <f t="shared" si="58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  <c r="AC463" s="591" t="str">
        <f t="shared" si="55"/>
        <v/>
      </c>
      <c r="AD463" s="591" t="str">
        <f>IF(VLOOKUP(F463,NXT!$C$12:$C$666,1,0)&lt;&gt;"","","x")</f>
        <v/>
      </c>
      <c r="AE463" s="211"/>
    </row>
    <row r="464" spans="1:31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53"/>
        <v>5</v>
      </c>
      <c r="C464" s="184">
        <f t="shared" si="54"/>
        <v>42146</v>
      </c>
      <c r="D464" s="184" t="s">
        <v>1574</v>
      </c>
      <c r="E464" s="191">
        <v>42146</v>
      </c>
      <c r="F464" s="192" t="s">
        <v>696</v>
      </c>
      <c r="G464" s="483" t="s">
        <v>693</v>
      </c>
      <c r="H464" s="7" t="s">
        <v>1963</v>
      </c>
      <c r="I464" s="256">
        <v>35</v>
      </c>
      <c r="J464" s="256">
        <v>4612</v>
      </c>
      <c r="K464" s="599">
        <f t="shared" si="58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  <c r="AC464" s="591" t="str">
        <f t="shared" si="55"/>
        <v/>
      </c>
      <c r="AD464" s="591" t="str">
        <f>IF(VLOOKUP(F464,NXT!$C$12:$C$666,1,0)&lt;&gt;"","","x")</f>
        <v/>
      </c>
      <c r="AE464" s="211"/>
    </row>
    <row r="465" spans="1:31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53"/>
        <v>5</v>
      </c>
      <c r="C465" s="184">
        <f t="shared" si="54"/>
        <v>42146</v>
      </c>
      <c r="D465" s="184" t="s">
        <v>1574</v>
      </c>
      <c r="E465" s="191">
        <v>42146</v>
      </c>
      <c r="F465" s="192" t="s">
        <v>697</v>
      </c>
      <c r="G465" s="483" t="s">
        <v>693</v>
      </c>
      <c r="H465" s="7" t="s">
        <v>1963</v>
      </c>
      <c r="I465" s="256">
        <v>73</v>
      </c>
      <c r="J465" s="256">
        <v>3459</v>
      </c>
      <c r="K465" s="599">
        <f t="shared" si="58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  <c r="AC465" s="591" t="str">
        <f t="shared" si="55"/>
        <v/>
      </c>
      <c r="AD465" s="591" t="str">
        <f>IF(VLOOKUP(F465,NXT!$C$12:$C$666,1,0)&lt;&gt;"","","x")</f>
        <v/>
      </c>
      <c r="AE465" s="211"/>
    </row>
    <row r="466" spans="1:31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53"/>
        <v>5</v>
      </c>
      <c r="C466" s="184">
        <f t="shared" si="54"/>
        <v>42146</v>
      </c>
      <c r="D466" s="184" t="s">
        <v>1574</v>
      </c>
      <c r="E466" s="191">
        <v>42146</v>
      </c>
      <c r="F466" s="192" t="s">
        <v>698</v>
      </c>
      <c r="G466" s="483" t="s">
        <v>693</v>
      </c>
      <c r="H466" s="7" t="s">
        <v>1963</v>
      </c>
      <c r="I466" s="256">
        <v>63</v>
      </c>
      <c r="J466" s="256">
        <v>4999</v>
      </c>
      <c r="K466" s="599">
        <f t="shared" si="58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  <c r="AC466" s="591" t="str">
        <f t="shared" si="55"/>
        <v/>
      </c>
      <c r="AD466" s="591" t="str">
        <f>IF(VLOOKUP(F466,NXT!$C$12:$C$666,1,0)&lt;&gt;"","","x")</f>
        <v/>
      </c>
      <c r="AE466" s="211"/>
    </row>
    <row r="467" spans="1:31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53"/>
        <v>5</v>
      </c>
      <c r="C467" s="184">
        <f t="shared" si="54"/>
        <v>42146</v>
      </c>
      <c r="D467" s="184" t="s">
        <v>1574</v>
      </c>
      <c r="E467" s="191">
        <v>42146</v>
      </c>
      <c r="F467" s="192" t="s">
        <v>699</v>
      </c>
      <c r="G467" s="483" t="s">
        <v>693</v>
      </c>
      <c r="H467" s="7" t="s">
        <v>1963</v>
      </c>
      <c r="I467" s="256">
        <v>70</v>
      </c>
      <c r="J467" s="256">
        <v>13691</v>
      </c>
      <c r="K467" s="599">
        <f t="shared" si="58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  <c r="AC467" s="591" t="str">
        <f t="shared" si="55"/>
        <v/>
      </c>
      <c r="AD467" s="591" t="str">
        <f>IF(VLOOKUP(F467,NXT!$C$12:$C$666,1,0)&lt;&gt;"","","x")</f>
        <v/>
      </c>
      <c r="AE467" s="211"/>
    </row>
    <row r="468" spans="1:31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53"/>
        <v>5</v>
      </c>
      <c r="C468" s="184">
        <f t="shared" si="54"/>
        <v>42146</v>
      </c>
      <c r="D468" s="184" t="s">
        <v>1574</v>
      </c>
      <c r="E468" s="191">
        <v>42146</v>
      </c>
      <c r="F468" s="192" t="s">
        <v>700</v>
      </c>
      <c r="G468" s="483" t="s">
        <v>693</v>
      </c>
      <c r="H468" s="7" t="s">
        <v>1963</v>
      </c>
      <c r="I468" s="256">
        <v>50</v>
      </c>
      <c r="J468" s="256">
        <v>13249</v>
      </c>
      <c r="K468" s="599">
        <f t="shared" si="58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  <c r="AC468" s="591" t="str">
        <f t="shared" si="55"/>
        <v/>
      </c>
      <c r="AD468" s="591" t="str">
        <f>IF(VLOOKUP(F468,NXT!$C$12:$C$666,1,0)&lt;&gt;"","","x")</f>
        <v/>
      </c>
      <c r="AE468" s="211"/>
    </row>
    <row r="469" spans="1:31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53"/>
        <v>5</v>
      </c>
      <c r="C469" s="184">
        <f t="shared" si="54"/>
        <v>42146</v>
      </c>
      <c r="D469" s="184" t="s">
        <v>1574</v>
      </c>
      <c r="E469" s="191">
        <v>42146</v>
      </c>
      <c r="F469" s="192" t="s">
        <v>701</v>
      </c>
      <c r="G469" s="483" t="s">
        <v>693</v>
      </c>
      <c r="H469" s="7" t="s">
        <v>1963</v>
      </c>
      <c r="I469" s="256">
        <v>100</v>
      </c>
      <c r="J469" s="256">
        <v>8276</v>
      </c>
      <c r="K469" s="599">
        <f t="shared" si="58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  <c r="AC469" s="591" t="str">
        <f t="shared" si="55"/>
        <v/>
      </c>
      <c r="AD469" s="591" t="str">
        <f>IF(VLOOKUP(F469,NXT!$C$12:$C$666,1,0)&lt;&gt;"","","x")</f>
        <v/>
      </c>
      <c r="AE469" s="211"/>
    </row>
    <row r="470" spans="1:31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53"/>
        <v>5</v>
      </c>
      <c r="C470" s="184">
        <f t="shared" si="54"/>
        <v>42146</v>
      </c>
      <c r="D470" s="184" t="s">
        <v>1574</v>
      </c>
      <c r="E470" s="191">
        <v>42146</v>
      </c>
      <c r="F470" s="192" t="s">
        <v>702</v>
      </c>
      <c r="G470" s="483" t="s">
        <v>693</v>
      </c>
      <c r="H470" s="7" t="s">
        <v>1963</v>
      </c>
      <c r="I470" s="256">
        <v>25</v>
      </c>
      <c r="J470" s="256">
        <v>19419</v>
      </c>
      <c r="K470" s="599">
        <f t="shared" si="58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  <c r="AC470" s="591" t="str">
        <f t="shared" si="55"/>
        <v/>
      </c>
      <c r="AD470" s="591" t="str">
        <f>IF(VLOOKUP(F470,NXT!$C$12:$C$666,1,0)&lt;&gt;"","","x")</f>
        <v/>
      </c>
      <c r="AE470" s="211"/>
    </row>
    <row r="471" spans="1:31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53"/>
        <v>5</v>
      </c>
      <c r="C471" s="184">
        <f t="shared" si="54"/>
        <v>42146</v>
      </c>
      <c r="D471" s="184" t="s">
        <v>1574</v>
      </c>
      <c r="E471" s="191">
        <v>42146</v>
      </c>
      <c r="F471" s="192" t="s">
        <v>703</v>
      </c>
      <c r="G471" s="483" t="s">
        <v>693</v>
      </c>
      <c r="H471" s="7" t="s">
        <v>1963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  <c r="AC471" s="591" t="str">
        <f t="shared" si="55"/>
        <v/>
      </c>
      <c r="AD471" s="211"/>
      <c r="AE471" s="211"/>
    </row>
    <row r="472" spans="1:31" s="591" customFormat="1" ht="15.75" hidden="1" customHeight="1">
      <c r="A472" s="204" t="str">
        <f>IF(B472&lt;&gt;"",IF(AND(B472&gt;=_TM1,B472&lt;=_TM2,OR(TH!L472="1111",TH!M472="1111")),TH!D472,""),"")</f>
        <v/>
      </c>
      <c r="B472" s="36">
        <f t="shared" si="53"/>
        <v>5</v>
      </c>
      <c r="C472" s="184">
        <f t="shared" si="54"/>
        <v>42146</v>
      </c>
      <c r="D472" s="184" t="s">
        <v>1575</v>
      </c>
      <c r="E472" s="191">
        <v>42146</v>
      </c>
      <c r="F472" s="192" t="s">
        <v>425</v>
      </c>
      <c r="G472" s="483" t="s">
        <v>704</v>
      </c>
      <c r="H472" s="7" t="s">
        <v>427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  <c r="AC472" s="591" t="str">
        <f t="shared" si="55"/>
        <v/>
      </c>
      <c r="AD472" s="591" t="str">
        <f>IF(VLOOKUP(F472,NXT!$C$12:$C$666,1,0)&lt;&gt;"","","x")</f>
        <v/>
      </c>
      <c r="AE472" s="211"/>
    </row>
    <row r="473" spans="1:31" s="591" customFormat="1" ht="15.75" hidden="1" customHeight="1">
      <c r="A473" s="204" t="str">
        <f>IF(B473&lt;&gt;"",IF(AND(B473&gt;=_TM1,B473&lt;=_TM2,OR(TH!L473="1111",TH!M473="1111")),TH!D473,""),"")</f>
        <v/>
      </c>
      <c r="B473" s="36">
        <f t="shared" si="53"/>
        <v>5</v>
      </c>
      <c r="C473" s="184">
        <f t="shared" si="54"/>
        <v>42146</v>
      </c>
      <c r="D473" s="184" t="s">
        <v>1575</v>
      </c>
      <c r="E473" s="191">
        <v>42146</v>
      </c>
      <c r="F473" s="192" t="s">
        <v>473</v>
      </c>
      <c r="G473" s="483" t="s">
        <v>704</v>
      </c>
      <c r="H473" s="7" t="s">
        <v>427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  <c r="AC473" s="591" t="str">
        <f t="shared" si="55"/>
        <v/>
      </c>
      <c r="AD473" s="591" t="str">
        <f>IF(VLOOKUP(F473,NXT!$C$12:$C$666,1,0)&lt;&gt;"","","x")</f>
        <v/>
      </c>
      <c r="AE473" s="211"/>
    </row>
    <row r="474" spans="1:31" s="591" customFormat="1" ht="15.75" hidden="1" customHeight="1">
      <c r="A474" s="204" t="str">
        <f>IF(B474&lt;&gt;"",IF(AND(B474&gt;=_TM1,B474&lt;=_TM2,OR(TH!L474="1111",TH!M474="1111")),TH!D474,""),"")</f>
        <v/>
      </c>
      <c r="B474" s="36">
        <f t="shared" si="53"/>
        <v>5</v>
      </c>
      <c r="C474" s="184">
        <f t="shared" si="54"/>
        <v>42146</v>
      </c>
      <c r="D474" s="184" t="s">
        <v>1575</v>
      </c>
      <c r="E474" s="191">
        <v>42146</v>
      </c>
      <c r="F474" s="192" t="s">
        <v>428</v>
      </c>
      <c r="G474" s="483" t="s">
        <v>704</v>
      </c>
      <c r="H474" s="7" t="s">
        <v>427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  <c r="AC474" s="591" t="str">
        <f t="shared" si="55"/>
        <v/>
      </c>
      <c r="AD474" s="591" t="str">
        <f>IF(VLOOKUP(F474,NXT!$C$12:$C$666,1,0)&lt;&gt;"","","x")</f>
        <v/>
      </c>
      <c r="AE474" s="211"/>
    </row>
    <row r="475" spans="1:31" s="591" customFormat="1" ht="15.75" hidden="1" customHeight="1">
      <c r="A475" s="204" t="str">
        <f>IF(B475&lt;&gt;"",IF(AND(B475&gt;=_TM1,B475&lt;=_TM2,OR(TH!L475="1111",TH!M475="1111")),TH!D475,""),"")</f>
        <v/>
      </c>
      <c r="B475" s="36">
        <f t="shared" si="53"/>
        <v>5</v>
      </c>
      <c r="C475" s="184">
        <f t="shared" si="54"/>
        <v>42146</v>
      </c>
      <c r="D475" s="184" t="s">
        <v>1575</v>
      </c>
      <c r="E475" s="191">
        <v>42146</v>
      </c>
      <c r="F475" s="192" t="s">
        <v>528</v>
      </c>
      <c r="G475" s="483" t="s">
        <v>704</v>
      </c>
      <c r="H475" s="7" t="s">
        <v>427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  <c r="AC475" s="591" t="str">
        <f t="shared" si="55"/>
        <v/>
      </c>
      <c r="AD475" s="591" t="str">
        <f>IF(VLOOKUP(F475,NXT!$C$12:$C$666,1,0)&lt;&gt;"","","x")</f>
        <v/>
      </c>
      <c r="AE475" s="211"/>
    </row>
    <row r="476" spans="1:31" s="591" customFormat="1" ht="15.75" hidden="1" customHeight="1">
      <c r="A476" s="204" t="str">
        <f>IF(B476&lt;&gt;"",IF(AND(B476&gt;=_TM1,B476&lt;=_TM2,OR(TH!L476="1111",TH!M476="1111")),TH!D476,""),"")</f>
        <v/>
      </c>
      <c r="B476" s="36">
        <f t="shared" si="53"/>
        <v>5</v>
      </c>
      <c r="C476" s="184">
        <f t="shared" si="54"/>
        <v>42146</v>
      </c>
      <c r="D476" s="184" t="s">
        <v>1575</v>
      </c>
      <c r="E476" s="191">
        <v>42146</v>
      </c>
      <c r="F476" s="192" t="s">
        <v>429</v>
      </c>
      <c r="G476" s="483" t="s">
        <v>704</v>
      </c>
      <c r="H476" s="7" t="s">
        <v>427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  <c r="AC476" s="591" t="str">
        <f t="shared" si="55"/>
        <v/>
      </c>
      <c r="AD476" s="211"/>
      <c r="AE476" s="211"/>
    </row>
    <row r="477" spans="1:31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53"/>
        <v>5</v>
      </c>
      <c r="C477" s="184">
        <f t="shared" si="54"/>
        <v>42147</v>
      </c>
      <c r="D477" s="184" t="s">
        <v>1576</v>
      </c>
      <c r="E477" s="191">
        <v>42147</v>
      </c>
      <c r="F477" s="192" t="s">
        <v>705</v>
      </c>
      <c r="G477" s="483" t="s">
        <v>706</v>
      </c>
      <c r="H477" s="7" t="s">
        <v>465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  <c r="AC477" s="591" t="str">
        <f t="shared" si="55"/>
        <v/>
      </c>
      <c r="AD477" s="591" t="str">
        <f>IF(VLOOKUP(F477,NXT!$C$12:$C$666,1,0)&lt;&gt;"","","x")</f>
        <v/>
      </c>
      <c r="AE477" s="211"/>
    </row>
    <row r="478" spans="1:31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53"/>
        <v>5</v>
      </c>
      <c r="C478" s="184">
        <f t="shared" si="54"/>
        <v>42147</v>
      </c>
      <c r="D478" s="184" t="s">
        <v>1576</v>
      </c>
      <c r="E478" s="191">
        <v>42147</v>
      </c>
      <c r="F478" s="189" t="s">
        <v>466</v>
      </c>
      <c r="G478" s="483" t="s">
        <v>706</v>
      </c>
      <c r="H478" s="7" t="s">
        <v>465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  <c r="AC478" s="591" t="str">
        <f t="shared" si="55"/>
        <v/>
      </c>
      <c r="AD478" s="591" t="str">
        <f>IF(VLOOKUP(F478,NXT!$C$12:$C$666,1,0)&lt;&gt;"","","x")</f>
        <v/>
      </c>
      <c r="AE478" s="211"/>
    </row>
    <row r="479" spans="1:31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53"/>
        <v>5</v>
      </c>
      <c r="C479" s="184">
        <f t="shared" si="54"/>
        <v>42147</v>
      </c>
      <c r="D479" s="184" t="s">
        <v>1576</v>
      </c>
      <c r="E479" s="191">
        <v>42147</v>
      </c>
      <c r="F479" s="189" t="s">
        <v>468</v>
      </c>
      <c r="G479" s="483" t="s">
        <v>706</v>
      </c>
      <c r="H479" s="7" t="s">
        <v>465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  <c r="AC479" s="591" t="str">
        <f t="shared" si="55"/>
        <v/>
      </c>
      <c r="AD479" s="591" t="str">
        <f>IF(VLOOKUP(F479,NXT!$C$12:$C$666,1,0)&lt;&gt;"","","x")</f>
        <v/>
      </c>
      <c r="AE479" s="211"/>
    </row>
    <row r="480" spans="1:31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53"/>
        <v>5</v>
      </c>
      <c r="C480" s="184">
        <f t="shared" si="54"/>
        <v>42147</v>
      </c>
      <c r="D480" s="184" t="s">
        <v>1576</v>
      </c>
      <c r="E480" s="191">
        <v>42147</v>
      </c>
      <c r="F480" s="192" t="s">
        <v>707</v>
      </c>
      <c r="G480" s="483" t="s">
        <v>706</v>
      </c>
      <c r="H480" s="7" t="s">
        <v>465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  <c r="AC480" s="591" t="str">
        <f t="shared" si="55"/>
        <v/>
      </c>
      <c r="AD480" s="591" t="str">
        <f>IF(VLOOKUP(F480,NXT!$C$12:$C$666,1,0)&lt;&gt;"","","x")</f>
        <v/>
      </c>
      <c r="AE480" s="211"/>
    </row>
    <row r="481" spans="1:31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53"/>
        <v>5</v>
      </c>
      <c r="C481" s="184">
        <f t="shared" si="54"/>
        <v>42147</v>
      </c>
      <c r="D481" s="184" t="s">
        <v>1576</v>
      </c>
      <c r="E481" s="191">
        <v>42147</v>
      </c>
      <c r="F481" s="192" t="s">
        <v>463</v>
      </c>
      <c r="G481" s="483" t="s">
        <v>706</v>
      </c>
      <c r="H481" s="7" t="s">
        <v>465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  <c r="AC481" s="591" t="str">
        <f t="shared" si="55"/>
        <v/>
      </c>
      <c r="AD481" s="591" t="str">
        <f>IF(VLOOKUP(F481,NXT!$C$12:$C$666,1,0)&lt;&gt;"","","x")</f>
        <v/>
      </c>
      <c r="AE481" s="211"/>
    </row>
    <row r="482" spans="1:31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53"/>
        <v>5</v>
      </c>
      <c r="C482" s="184">
        <f t="shared" si="54"/>
        <v>42147</v>
      </c>
      <c r="D482" s="184" t="s">
        <v>1576</v>
      </c>
      <c r="E482" s="191">
        <v>42147</v>
      </c>
      <c r="F482" s="192" t="s">
        <v>429</v>
      </c>
      <c r="G482" s="483" t="s">
        <v>706</v>
      </c>
      <c r="H482" s="7" t="s">
        <v>465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  <c r="AC482" s="591" t="str">
        <f t="shared" si="55"/>
        <v/>
      </c>
      <c r="AD482" s="211"/>
      <c r="AE482" s="211"/>
    </row>
    <row r="483" spans="1:31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53"/>
        <v>5</v>
      </c>
      <c r="C483" s="184">
        <f t="shared" si="54"/>
        <v>42147</v>
      </c>
      <c r="D483" s="184" t="s">
        <v>1577</v>
      </c>
      <c r="E483" s="191">
        <v>42147</v>
      </c>
      <c r="F483" s="189" t="s">
        <v>440</v>
      </c>
      <c r="G483" s="483" t="s">
        <v>708</v>
      </c>
      <c r="H483" s="7" t="s">
        <v>439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  <c r="AC483" s="591" t="str">
        <f t="shared" si="55"/>
        <v/>
      </c>
      <c r="AD483" s="591" t="str">
        <f>IF(VLOOKUP(F483,NXT!$C$12:$C$666,1,0)&lt;&gt;"","","x")</f>
        <v/>
      </c>
    </row>
    <row r="484" spans="1:31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53"/>
        <v>5</v>
      </c>
      <c r="C484" s="184">
        <f t="shared" si="54"/>
        <v>42147</v>
      </c>
      <c r="D484" s="184" t="s">
        <v>1577</v>
      </c>
      <c r="E484" s="191">
        <v>42147</v>
      </c>
      <c r="F484" s="192" t="s">
        <v>429</v>
      </c>
      <c r="G484" s="483" t="s">
        <v>708</v>
      </c>
      <c r="H484" s="7" t="s">
        <v>439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  <c r="AC484" s="591" t="str">
        <f t="shared" si="55"/>
        <v/>
      </c>
    </row>
    <row r="485" spans="1:31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53"/>
        <v>5</v>
      </c>
      <c r="C485" s="184">
        <f t="shared" si="54"/>
        <v>42149</v>
      </c>
      <c r="D485" s="184" t="s">
        <v>1578</v>
      </c>
      <c r="E485" s="191">
        <v>42149</v>
      </c>
      <c r="F485" s="192" t="s">
        <v>709</v>
      </c>
      <c r="G485" s="483" t="s">
        <v>710</v>
      </c>
      <c r="H485" s="7" t="s">
        <v>861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  <c r="AC485" s="591" t="str">
        <f t="shared" si="55"/>
        <v/>
      </c>
      <c r="AD485" s="591" t="str">
        <f>IF(VLOOKUP(F485,NXT!$C$12:$C$666,1,0)&lt;&gt;"","","x")</f>
        <v/>
      </c>
      <c r="AE485" s="211"/>
    </row>
    <row r="486" spans="1:31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53"/>
        <v>5</v>
      </c>
      <c r="C486" s="184">
        <f t="shared" si="54"/>
        <v>42149</v>
      </c>
      <c r="D486" s="184" t="s">
        <v>1578</v>
      </c>
      <c r="E486" s="191">
        <v>42149</v>
      </c>
      <c r="F486" s="192" t="s">
        <v>429</v>
      </c>
      <c r="G486" s="483" t="s">
        <v>710</v>
      </c>
      <c r="H486" s="7" t="s">
        <v>861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  <c r="AC486" s="591" t="str">
        <f t="shared" si="55"/>
        <v/>
      </c>
      <c r="AD486" s="211"/>
      <c r="AE486" s="211"/>
    </row>
    <row r="487" spans="1:31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53"/>
        <v>5</v>
      </c>
      <c r="C487" s="184">
        <f t="shared" si="54"/>
        <v>42150</v>
      </c>
      <c r="D487" s="184" t="s">
        <v>1579</v>
      </c>
      <c r="E487" s="191">
        <v>42150</v>
      </c>
      <c r="F487" s="192" t="s">
        <v>543</v>
      </c>
      <c r="G487" s="483" t="s">
        <v>711</v>
      </c>
      <c r="H487" s="7" t="s">
        <v>471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  <c r="AC487" s="591" t="str">
        <f t="shared" si="55"/>
        <v/>
      </c>
      <c r="AD487" s="591" t="str">
        <f>IF(VLOOKUP(F487,NXT!$C$12:$C$666,1,0)&lt;&gt;"","","x")</f>
        <v/>
      </c>
      <c r="AE487" s="211"/>
    </row>
    <row r="488" spans="1:31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53"/>
        <v>5</v>
      </c>
      <c r="C488" s="184">
        <f t="shared" si="54"/>
        <v>42150</v>
      </c>
      <c r="D488" s="184" t="s">
        <v>1579</v>
      </c>
      <c r="E488" s="191">
        <v>42150</v>
      </c>
      <c r="F488" s="192" t="s">
        <v>429</v>
      </c>
      <c r="G488" s="483" t="s">
        <v>711</v>
      </c>
      <c r="H488" s="7" t="s">
        <v>471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  <c r="AC488" s="591" t="str">
        <f t="shared" si="55"/>
        <v/>
      </c>
      <c r="AD488" s="211"/>
      <c r="AE488" s="211"/>
    </row>
    <row r="489" spans="1:31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53"/>
        <v>5</v>
      </c>
      <c r="C489" s="184">
        <f t="shared" si="54"/>
        <v>42151</v>
      </c>
      <c r="D489" s="184" t="s">
        <v>1580</v>
      </c>
      <c r="E489" s="191">
        <v>42151</v>
      </c>
      <c r="F489" s="192" t="s">
        <v>712</v>
      </c>
      <c r="G489" s="483" t="s">
        <v>713</v>
      </c>
      <c r="H489" s="7" t="s">
        <v>1963</v>
      </c>
      <c r="I489" s="256">
        <v>300</v>
      </c>
      <c r="J489" s="256">
        <v>8882</v>
      </c>
      <c r="K489" s="599">
        <f t="shared" ref="K489:K498" si="59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  <c r="AC489" s="591" t="str">
        <f t="shared" si="55"/>
        <v/>
      </c>
      <c r="AD489" s="591" t="str">
        <f>IF(VLOOKUP(F489,NXT!$C$12:$C$666,1,0)&lt;&gt;"","","x")</f>
        <v/>
      </c>
      <c r="AE489" s="211"/>
    </row>
    <row r="490" spans="1:31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53"/>
        <v>5</v>
      </c>
      <c r="C490" s="184">
        <f t="shared" si="54"/>
        <v>42151</v>
      </c>
      <c r="D490" s="184" t="s">
        <v>1580</v>
      </c>
      <c r="E490" s="191">
        <v>42151</v>
      </c>
      <c r="F490" s="192" t="s">
        <v>714</v>
      </c>
      <c r="G490" s="483" t="s">
        <v>713</v>
      </c>
      <c r="H490" s="7" t="s">
        <v>1963</v>
      </c>
      <c r="I490" s="256">
        <v>440</v>
      </c>
      <c r="J490" s="256">
        <v>11930</v>
      </c>
      <c r="K490" s="599">
        <f t="shared" si="59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  <c r="AC490" s="591" t="str">
        <f t="shared" si="55"/>
        <v/>
      </c>
      <c r="AD490" s="591" t="str">
        <f>IF(VLOOKUP(F490,NXT!$C$12:$C$666,1,0)&lt;&gt;"","","x")</f>
        <v/>
      </c>
    </row>
    <row r="491" spans="1:31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53"/>
        <v>5</v>
      </c>
      <c r="C491" s="184">
        <f t="shared" si="54"/>
        <v>42151</v>
      </c>
      <c r="D491" s="184" t="s">
        <v>1580</v>
      </c>
      <c r="E491" s="191">
        <v>42151</v>
      </c>
      <c r="F491" s="192" t="s">
        <v>715</v>
      </c>
      <c r="G491" s="483" t="s">
        <v>713</v>
      </c>
      <c r="H491" s="7" t="s">
        <v>1963</v>
      </c>
      <c r="I491" s="256">
        <v>200</v>
      </c>
      <c r="J491" s="256">
        <v>13368</v>
      </c>
      <c r="K491" s="599">
        <f t="shared" si="59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  <c r="AC491" s="591" t="str">
        <f t="shared" si="55"/>
        <v/>
      </c>
      <c r="AD491" s="591" t="str">
        <f>IF(VLOOKUP(F491,NXT!$C$12:$C$666,1,0)&lt;&gt;"","","x")</f>
        <v/>
      </c>
    </row>
    <row r="492" spans="1:31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53"/>
        <v>5</v>
      </c>
      <c r="C492" s="184">
        <f t="shared" si="54"/>
        <v>42151</v>
      </c>
      <c r="D492" s="184" t="s">
        <v>1580</v>
      </c>
      <c r="E492" s="191">
        <v>42151</v>
      </c>
      <c r="F492" s="192" t="s">
        <v>716</v>
      </c>
      <c r="G492" s="483" t="s">
        <v>713</v>
      </c>
      <c r="H492" s="7" t="s">
        <v>1963</v>
      </c>
      <c r="I492" s="256">
        <v>25</v>
      </c>
      <c r="J492" s="256">
        <v>11830</v>
      </c>
      <c r="K492" s="599">
        <f t="shared" si="59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  <c r="AC492" s="591" t="str">
        <f t="shared" si="55"/>
        <v/>
      </c>
      <c r="AD492" s="591" t="str">
        <f>IF(VLOOKUP(F492,NXT!$C$12:$C$666,1,0)&lt;&gt;"","","x")</f>
        <v/>
      </c>
    </row>
    <row r="493" spans="1:31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53"/>
        <v>5</v>
      </c>
      <c r="C493" s="184">
        <f t="shared" si="54"/>
        <v>42151</v>
      </c>
      <c r="D493" s="184" t="s">
        <v>1580</v>
      </c>
      <c r="E493" s="191">
        <v>42151</v>
      </c>
      <c r="F493" s="192" t="s">
        <v>717</v>
      </c>
      <c r="G493" s="483" t="s">
        <v>713</v>
      </c>
      <c r="H493" s="7" t="s">
        <v>1963</v>
      </c>
      <c r="I493" s="256">
        <v>25</v>
      </c>
      <c r="J493" s="256">
        <v>18218</v>
      </c>
      <c r="K493" s="599">
        <f t="shared" si="59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  <c r="AC493" s="591" t="str">
        <f t="shared" si="55"/>
        <v/>
      </c>
      <c r="AD493" s="591" t="str">
        <f>IF(VLOOKUP(F493,NXT!$C$12:$C$666,1,0)&lt;&gt;"","","x")</f>
        <v/>
      </c>
    </row>
    <row r="494" spans="1:31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53"/>
        <v>5</v>
      </c>
      <c r="C494" s="184">
        <f t="shared" si="54"/>
        <v>42151</v>
      </c>
      <c r="D494" s="184" t="s">
        <v>1580</v>
      </c>
      <c r="E494" s="191">
        <v>42151</v>
      </c>
      <c r="F494" s="192" t="s">
        <v>718</v>
      </c>
      <c r="G494" s="483" t="s">
        <v>713</v>
      </c>
      <c r="H494" s="7" t="s">
        <v>1963</v>
      </c>
      <c r="I494" s="256">
        <v>20</v>
      </c>
      <c r="J494" s="256">
        <v>10629</v>
      </c>
      <c r="K494" s="599">
        <f t="shared" si="59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  <c r="AC494" s="591" t="str">
        <f t="shared" si="55"/>
        <v/>
      </c>
      <c r="AD494" s="591" t="str">
        <f>IF(VLOOKUP(F494,NXT!$C$12:$C$666,1,0)&lt;&gt;"","","x")</f>
        <v/>
      </c>
      <c r="AE494" s="211"/>
    </row>
    <row r="495" spans="1:31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53"/>
        <v>5</v>
      </c>
      <c r="C495" s="184">
        <f t="shared" si="54"/>
        <v>42151</v>
      </c>
      <c r="D495" s="184" t="s">
        <v>1580</v>
      </c>
      <c r="E495" s="191">
        <v>42151</v>
      </c>
      <c r="F495" s="192" t="s">
        <v>719</v>
      </c>
      <c r="G495" s="483" t="s">
        <v>713</v>
      </c>
      <c r="H495" s="7" t="s">
        <v>1963</v>
      </c>
      <c r="I495" s="256">
        <v>50</v>
      </c>
      <c r="J495" s="256">
        <v>16243</v>
      </c>
      <c r="K495" s="599">
        <f t="shared" si="59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  <c r="AC495" s="591" t="str">
        <f t="shared" si="55"/>
        <v/>
      </c>
      <c r="AD495" s="591" t="str">
        <f>IF(VLOOKUP(F495,NXT!$C$12:$C$666,1,0)&lt;&gt;"","","x")</f>
        <v/>
      </c>
      <c r="AE495" s="211"/>
    </row>
    <row r="496" spans="1:31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53"/>
        <v>5</v>
      </c>
      <c r="C496" s="184">
        <f t="shared" si="54"/>
        <v>42151</v>
      </c>
      <c r="D496" s="184" t="s">
        <v>1580</v>
      </c>
      <c r="E496" s="191">
        <v>42151</v>
      </c>
      <c r="F496" s="192" t="s">
        <v>720</v>
      </c>
      <c r="G496" s="483" t="s">
        <v>713</v>
      </c>
      <c r="H496" s="7" t="s">
        <v>1963</v>
      </c>
      <c r="I496" s="256">
        <v>25</v>
      </c>
      <c r="J496" s="256">
        <v>13759</v>
      </c>
      <c r="K496" s="599">
        <f t="shared" si="59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  <c r="AC496" s="591" t="str">
        <f t="shared" si="55"/>
        <v/>
      </c>
      <c r="AD496" s="591" t="str">
        <f>IF(VLOOKUP(F496,NXT!$C$12:$C$666,1,0)&lt;&gt;"","","x")</f>
        <v/>
      </c>
      <c r="AE496" s="211"/>
    </row>
    <row r="497" spans="1:31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53"/>
        <v>5</v>
      </c>
      <c r="C497" s="184">
        <f t="shared" si="54"/>
        <v>42151</v>
      </c>
      <c r="D497" s="184" t="s">
        <v>1580</v>
      </c>
      <c r="E497" s="191">
        <v>42151</v>
      </c>
      <c r="F497" s="192" t="s">
        <v>721</v>
      </c>
      <c r="G497" s="483" t="s">
        <v>713</v>
      </c>
      <c r="H497" s="7" t="s">
        <v>1963</v>
      </c>
      <c r="I497" s="256">
        <v>25</v>
      </c>
      <c r="J497" s="256">
        <v>13377</v>
      </c>
      <c r="K497" s="599">
        <f t="shared" si="59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  <c r="AC497" s="591" t="str">
        <f t="shared" si="55"/>
        <v/>
      </c>
      <c r="AD497" s="591" t="str">
        <f>IF(VLOOKUP(F497,NXT!$C$12:$C$666,1,0)&lt;&gt;"","","x")</f>
        <v/>
      </c>
      <c r="AE497" s="211"/>
    </row>
    <row r="498" spans="1:31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53"/>
        <v>5</v>
      </c>
      <c r="C498" s="184">
        <f t="shared" si="54"/>
        <v>42151</v>
      </c>
      <c r="D498" s="184" t="s">
        <v>1580</v>
      </c>
      <c r="E498" s="191">
        <v>42151</v>
      </c>
      <c r="F498" s="192" t="s">
        <v>722</v>
      </c>
      <c r="G498" s="483" t="s">
        <v>713</v>
      </c>
      <c r="H498" s="7" t="s">
        <v>1963</v>
      </c>
      <c r="I498" s="256">
        <v>40</v>
      </c>
      <c r="J498" s="256">
        <v>15523</v>
      </c>
      <c r="K498" s="599">
        <f t="shared" si="59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  <c r="AC498" s="591" t="str">
        <f t="shared" si="55"/>
        <v/>
      </c>
      <c r="AD498" s="591" t="str">
        <f>IF(VLOOKUP(F498,NXT!$C$12:$C$666,1,0)&lt;&gt;"","","x")</f>
        <v/>
      </c>
      <c r="AE498" s="211"/>
    </row>
    <row r="499" spans="1:31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53"/>
        <v>5</v>
      </c>
      <c r="C499" s="184">
        <f t="shared" si="54"/>
        <v>42151</v>
      </c>
      <c r="D499" s="184" t="s">
        <v>1580</v>
      </c>
      <c r="E499" s="191">
        <v>42151</v>
      </c>
      <c r="F499" s="192" t="s">
        <v>601</v>
      </c>
      <c r="G499" s="483" t="s">
        <v>713</v>
      </c>
      <c r="H499" s="7" t="s">
        <v>1963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  <c r="AC499" s="591" t="str">
        <f t="shared" si="55"/>
        <v/>
      </c>
      <c r="AD499" s="211"/>
      <c r="AE499" s="211"/>
    </row>
    <row r="500" spans="1:31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53"/>
        <v>5</v>
      </c>
      <c r="C500" s="184">
        <f t="shared" si="54"/>
        <v>42151</v>
      </c>
      <c r="D500" s="184" t="s">
        <v>1581</v>
      </c>
      <c r="E500" s="191">
        <v>42151</v>
      </c>
      <c r="F500" s="192" t="s">
        <v>723</v>
      </c>
      <c r="G500" s="483" t="s">
        <v>724</v>
      </c>
      <c r="H500" s="7" t="s">
        <v>555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  <c r="AC500" s="591" t="str">
        <f t="shared" si="55"/>
        <v/>
      </c>
      <c r="AD500" s="591" t="str">
        <f>IF(VLOOKUP(F500,NXT!$C$12:$C$666,1,0)&lt;&gt;"","","x")</f>
        <v/>
      </c>
      <c r="AE500" s="211"/>
    </row>
    <row r="501" spans="1:31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ref="B501:B564" si="60">IF(C501&lt;&gt;"",MONTH(C501),"")</f>
        <v>5</v>
      </c>
      <c r="C501" s="184">
        <f t="shared" ref="C501:C564" si="61">E501</f>
        <v>42151</v>
      </c>
      <c r="D501" s="184" t="s">
        <v>1581</v>
      </c>
      <c r="E501" s="191">
        <v>42151</v>
      </c>
      <c r="F501" s="192" t="s">
        <v>601</v>
      </c>
      <c r="G501" s="483" t="s">
        <v>724</v>
      </c>
      <c r="H501" s="7" t="s">
        <v>555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  <c r="AC501" s="591" t="str">
        <f t="shared" ref="AC501:AC564" si="62">IF(VLOOKUP(H501,DS_131,1,0)&lt;&gt;"","","x")</f>
        <v/>
      </c>
      <c r="AD501" s="211"/>
      <c r="AE501" s="211"/>
    </row>
    <row r="502" spans="1:31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60"/>
        <v>5</v>
      </c>
      <c r="C502" s="184">
        <f t="shared" si="61"/>
        <v>42151</v>
      </c>
      <c r="D502" s="184" t="s">
        <v>1582</v>
      </c>
      <c r="E502" s="191">
        <v>42151</v>
      </c>
      <c r="F502" s="192" t="s">
        <v>725</v>
      </c>
      <c r="G502" s="483" t="s">
        <v>726</v>
      </c>
      <c r="H502" s="7" t="s">
        <v>660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  <c r="AC502" s="591" t="str">
        <f t="shared" si="62"/>
        <v/>
      </c>
      <c r="AD502" s="591" t="str">
        <f>IF(VLOOKUP(F502,NXT!$C$12:$C$666,1,0)&lt;&gt;"","","x")</f>
        <v/>
      </c>
      <c r="AE502" s="211"/>
    </row>
    <row r="503" spans="1:31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60"/>
        <v>5</v>
      </c>
      <c r="C503" s="184">
        <f t="shared" si="61"/>
        <v>42151</v>
      </c>
      <c r="D503" s="184" t="s">
        <v>1582</v>
      </c>
      <c r="E503" s="191">
        <v>42151</v>
      </c>
      <c r="F503" s="192" t="s">
        <v>727</v>
      </c>
      <c r="G503" s="483" t="s">
        <v>726</v>
      </c>
      <c r="H503" s="7" t="s">
        <v>660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  <c r="AC503" s="591" t="str">
        <f t="shared" si="62"/>
        <v/>
      </c>
      <c r="AD503" s="591" t="str">
        <f>IF(VLOOKUP(F503,NXT!$C$12:$C$666,1,0)&lt;&gt;"","","x")</f>
        <v/>
      </c>
      <c r="AE503" s="211"/>
    </row>
    <row r="504" spans="1:31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60"/>
        <v>5</v>
      </c>
      <c r="C504" s="184">
        <f t="shared" si="61"/>
        <v>42151</v>
      </c>
      <c r="D504" s="184" t="s">
        <v>1582</v>
      </c>
      <c r="E504" s="191">
        <v>42151</v>
      </c>
      <c r="F504" s="192" t="s">
        <v>728</v>
      </c>
      <c r="G504" s="483" t="s">
        <v>726</v>
      </c>
      <c r="H504" s="7" t="s">
        <v>660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  <c r="AC504" s="591" t="str">
        <f t="shared" si="62"/>
        <v/>
      </c>
      <c r="AD504" s="591" t="str">
        <f>IF(VLOOKUP(F504,NXT!$C$12:$C$666,1,0)&lt;&gt;"","","x")</f>
        <v/>
      </c>
      <c r="AE504" s="211"/>
    </row>
    <row r="505" spans="1:31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60"/>
        <v>5</v>
      </c>
      <c r="C505" s="184">
        <f t="shared" si="61"/>
        <v>42151</v>
      </c>
      <c r="D505" s="184" t="s">
        <v>1582</v>
      </c>
      <c r="E505" s="191">
        <v>42151</v>
      </c>
      <c r="F505" s="192" t="s">
        <v>729</v>
      </c>
      <c r="G505" s="483" t="s">
        <v>726</v>
      </c>
      <c r="H505" s="7" t="s">
        <v>660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  <c r="AC505" s="591" t="str">
        <f t="shared" si="62"/>
        <v/>
      </c>
      <c r="AD505" s="591" t="str">
        <f>IF(VLOOKUP(F505,NXT!$C$12:$C$666,1,0)&lt;&gt;"","","x")</f>
        <v/>
      </c>
      <c r="AE505" s="211"/>
    </row>
    <row r="506" spans="1:31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60"/>
        <v>5</v>
      </c>
      <c r="C506" s="184">
        <f t="shared" si="61"/>
        <v>42151</v>
      </c>
      <c r="D506" s="184" t="s">
        <v>1582</v>
      </c>
      <c r="E506" s="191">
        <v>42151</v>
      </c>
      <c r="F506" s="192" t="s">
        <v>730</v>
      </c>
      <c r="G506" s="483" t="s">
        <v>726</v>
      </c>
      <c r="H506" s="7" t="s">
        <v>660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  <c r="AC506" s="591" t="str">
        <f t="shared" si="62"/>
        <v/>
      </c>
      <c r="AD506" s="591" t="str">
        <f>IF(VLOOKUP(F506,NXT!$C$12:$C$666,1,0)&lt;&gt;"","","x")</f>
        <v/>
      </c>
      <c r="AE506" s="211"/>
    </row>
    <row r="507" spans="1:31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60"/>
        <v>5</v>
      </c>
      <c r="C507" s="184">
        <f t="shared" si="61"/>
        <v>42151</v>
      </c>
      <c r="D507" s="184" t="s">
        <v>1582</v>
      </c>
      <c r="E507" s="191">
        <v>42151</v>
      </c>
      <c r="F507" s="192" t="s">
        <v>429</v>
      </c>
      <c r="G507" s="483" t="s">
        <v>726</v>
      </c>
      <c r="H507" s="7" t="s">
        <v>660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  <c r="AC507" s="591" t="str">
        <f t="shared" si="62"/>
        <v/>
      </c>
      <c r="AD507" s="211"/>
      <c r="AE507" s="211"/>
    </row>
    <row r="508" spans="1:31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60"/>
        <v>5</v>
      </c>
      <c r="C508" s="184">
        <f t="shared" si="61"/>
        <v>42151</v>
      </c>
      <c r="D508" s="184" t="s">
        <v>1583</v>
      </c>
      <c r="E508" s="191">
        <v>42151</v>
      </c>
      <c r="F508" s="192" t="s">
        <v>478</v>
      </c>
      <c r="G508" s="483" t="s">
        <v>731</v>
      </c>
      <c r="H508" s="7" t="s">
        <v>480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  <c r="AC508" s="591" t="str">
        <f t="shared" si="62"/>
        <v/>
      </c>
      <c r="AD508" s="591" t="str">
        <f>IF(VLOOKUP(F508,NXT!$C$12:$C$666,1,0)&lt;&gt;"","","x")</f>
        <v/>
      </c>
      <c r="AE508" s="211"/>
    </row>
    <row r="509" spans="1:31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60"/>
        <v>5</v>
      </c>
      <c r="C509" s="184">
        <f t="shared" si="61"/>
        <v>42151</v>
      </c>
      <c r="D509" s="184" t="s">
        <v>1583</v>
      </c>
      <c r="E509" s="191">
        <v>42151</v>
      </c>
      <c r="F509" s="192" t="s">
        <v>622</v>
      </c>
      <c r="G509" s="483" t="s">
        <v>731</v>
      </c>
      <c r="H509" s="7" t="s">
        <v>480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  <c r="AC509" s="591" t="str">
        <f t="shared" si="62"/>
        <v/>
      </c>
      <c r="AD509" s="591" t="str">
        <f>IF(VLOOKUP(F509,NXT!$C$12:$C$666,1,0)&lt;&gt;"","","x")</f>
        <v/>
      </c>
      <c r="AE509" s="211"/>
    </row>
    <row r="510" spans="1:31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60"/>
        <v>5</v>
      </c>
      <c r="C510" s="184">
        <f t="shared" si="61"/>
        <v>42151</v>
      </c>
      <c r="D510" s="184" t="s">
        <v>1583</v>
      </c>
      <c r="E510" s="191">
        <v>42151</v>
      </c>
      <c r="F510" s="192" t="s">
        <v>566</v>
      </c>
      <c r="G510" s="483" t="s">
        <v>731</v>
      </c>
      <c r="H510" s="7" t="s">
        <v>480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  <c r="AC510" s="591" t="str">
        <f t="shared" si="62"/>
        <v/>
      </c>
      <c r="AD510" s="591" t="str">
        <f>IF(VLOOKUP(F510,NXT!$C$12:$C$666,1,0)&lt;&gt;"","","x")</f>
        <v/>
      </c>
      <c r="AE510" s="211"/>
    </row>
    <row r="511" spans="1:31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60"/>
        <v>5</v>
      </c>
      <c r="C511" s="184">
        <f t="shared" si="61"/>
        <v>42151</v>
      </c>
      <c r="D511" s="184" t="s">
        <v>1583</v>
      </c>
      <c r="E511" s="191">
        <v>42151</v>
      </c>
      <c r="F511" s="192" t="s">
        <v>565</v>
      </c>
      <c r="G511" s="483" t="s">
        <v>731</v>
      </c>
      <c r="H511" s="7" t="s">
        <v>480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  <c r="AC511" s="591" t="str">
        <f t="shared" si="62"/>
        <v/>
      </c>
      <c r="AD511" s="591" t="str">
        <f>IF(VLOOKUP(F511,NXT!$C$12:$C$666,1,0)&lt;&gt;"","","x")</f>
        <v/>
      </c>
      <c r="AE511" s="211"/>
    </row>
    <row r="512" spans="1:31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60"/>
        <v>5</v>
      </c>
      <c r="C512" s="184">
        <f t="shared" si="61"/>
        <v>42151</v>
      </c>
      <c r="D512" s="184" t="s">
        <v>1583</v>
      </c>
      <c r="E512" s="191">
        <v>42151</v>
      </c>
      <c r="F512" s="192" t="s">
        <v>429</v>
      </c>
      <c r="G512" s="483" t="s">
        <v>731</v>
      </c>
      <c r="H512" s="7" t="s">
        <v>480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  <c r="AC512" s="591" t="str">
        <f t="shared" si="62"/>
        <v/>
      </c>
      <c r="AD512" s="211"/>
      <c r="AE512" s="211"/>
    </row>
    <row r="513" spans="1:31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60"/>
        <v>5</v>
      </c>
      <c r="C513" s="184">
        <f t="shared" si="61"/>
        <v>42151</v>
      </c>
      <c r="D513" s="184" t="s">
        <v>1584</v>
      </c>
      <c r="E513" s="191">
        <v>42151</v>
      </c>
      <c r="F513" s="192" t="s">
        <v>732</v>
      </c>
      <c r="G513" s="483" t="s">
        <v>733</v>
      </c>
      <c r="H513" s="7" t="s">
        <v>734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  <c r="AC513" s="591" t="str">
        <f t="shared" si="62"/>
        <v/>
      </c>
      <c r="AD513" s="591" t="str">
        <f>IF(VLOOKUP(F513,NXT!$C$12:$C$666,1,0)&lt;&gt;"","","x")</f>
        <v/>
      </c>
      <c r="AE513" s="211"/>
    </row>
    <row r="514" spans="1:31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60"/>
        <v>5</v>
      </c>
      <c r="C514" s="184">
        <f t="shared" si="61"/>
        <v>42151</v>
      </c>
      <c r="D514" s="184" t="s">
        <v>1584</v>
      </c>
      <c r="E514" s="191">
        <v>42151</v>
      </c>
      <c r="F514" s="192" t="s">
        <v>735</v>
      </c>
      <c r="G514" s="483" t="s">
        <v>733</v>
      </c>
      <c r="H514" s="7" t="s">
        <v>734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  <c r="AC514" s="591" t="str">
        <f t="shared" si="62"/>
        <v/>
      </c>
      <c r="AD514" s="591" t="str">
        <f>IF(VLOOKUP(F514,NXT!$C$12:$C$666,1,0)&lt;&gt;"","","x")</f>
        <v/>
      </c>
      <c r="AE514" s="211"/>
    </row>
    <row r="515" spans="1:31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60"/>
        <v>5</v>
      </c>
      <c r="C515" s="184">
        <f t="shared" si="61"/>
        <v>42151</v>
      </c>
      <c r="D515" s="184" t="s">
        <v>1584</v>
      </c>
      <c r="E515" s="191">
        <v>42151</v>
      </c>
      <c r="F515" s="192" t="s">
        <v>429</v>
      </c>
      <c r="G515" s="483" t="s">
        <v>733</v>
      </c>
      <c r="H515" s="7" t="s">
        <v>734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  <c r="AC515" s="591" t="str">
        <f t="shared" si="62"/>
        <v/>
      </c>
      <c r="AD515" s="211"/>
      <c r="AE515" s="211"/>
    </row>
    <row r="516" spans="1:31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60"/>
        <v>5</v>
      </c>
      <c r="C516" s="184">
        <f t="shared" si="61"/>
        <v>42152</v>
      </c>
      <c r="D516" s="184" t="s">
        <v>1585</v>
      </c>
      <c r="E516" s="191">
        <v>42152</v>
      </c>
      <c r="F516" s="192" t="s">
        <v>736</v>
      </c>
      <c r="G516" s="483" t="s">
        <v>737</v>
      </c>
      <c r="H516" s="7" t="s">
        <v>734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  <c r="AC516" s="591" t="str">
        <f t="shared" si="62"/>
        <v/>
      </c>
      <c r="AD516" s="591" t="str">
        <f>IF(VLOOKUP(F516,NXT!$C$12:$C$666,1,0)&lt;&gt;"","","x")</f>
        <v/>
      </c>
      <c r="AE516" s="211"/>
    </row>
    <row r="517" spans="1:31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60"/>
        <v>5</v>
      </c>
      <c r="C517" s="184">
        <f t="shared" si="61"/>
        <v>42152</v>
      </c>
      <c r="D517" s="184" t="s">
        <v>1585</v>
      </c>
      <c r="E517" s="191">
        <v>42152</v>
      </c>
      <c r="F517" s="192" t="s">
        <v>429</v>
      </c>
      <c r="G517" s="483" t="s">
        <v>737</v>
      </c>
      <c r="H517" s="7" t="s">
        <v>734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  <c r="AC517" s="591" t="str">
        <f t="shared" si="62"/>
        <v/>
      </c>
      <c r="AD517" s="211"/>
      <c r="AE517" s="211"/>
    </row>
    <row r="518" spans="1:31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60"/>
        <v>5</v>
      </c>
      <c r="C518" s="184">
        <f t="shared" si="61"/>
        <v>42152</v>
      </c>
      <c r="D518" s="184" t="s">
        <v>1586</v>
      </c>
      <c r="E518" s="191">
        <v>42152</v>
      </c>
      <c r="F518" s="192" t="s">
        <v>738</v>
      </c>
      <c r="G518" s="483" t="s">
        <v>739</v>
      </c>
      <c r="H518" s="7" t="s">
        <v>859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  <c r="AC518" s="591" t="str">
        <f t="shared" si="62"/>
        <v/>
      </c>
      <c r="AD518" s="591" t="str">
        <f>IF(VLOOKUP(F518,NXT!$C$12:$C$666,1,0)&lt;&gt;"","","x")</f>
        <v/>
      </c>
      <c r="AE518" s="211"/>
    </row>
    <row r="519" spans="1:31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60"/>
        <v>5</v>
      </c>
      <c r="C519" s="184">
        <f t="shared" si="61"/>
        <v>42152</v>
      </c>
      <c r="D519" s="184" t="s">
        <v>1586</v>
      </c>
      <c r="E519" s="191">
        <v>42152</v>
      </c>
      <c r="F519" s="192" t="s">
        <v>429</v>
      </c>
      <c r="G519" s="483" t="s">
        <v>739</v>
      </c>
      <c r="H519" s="7" t="s">
        <v>859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  <c r="AC519" s="591" t="str">
        <f t="shared" si="62"/>
        <v/>
      </c>
      <c r="AD519" s="211"/>
      <c r="AE519" s="211"/>
    </row>
    <row r="520" spans="1:31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60"/>
        <v>5</v>
      </c>
      <c r="C520" s="184">
        <f t="shared" si="61"/>
        <v>42154</v>
      </c>
      <c r="D520" s="184" t="s">
        <v>1587</v>
      </c>
      <c r="E520" s="191">
        <v>42154</v>
      </c>
      <c r="F520" s="192" t="s">
        <v>740</v>
      </c>
      <c r="G520" s="483" t="s">
        <v>741</v>
      </c>
      <c r="H520" s="7" t="s">
        <v>742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  <c r="AC520" s="591" t="str">
        <f t="shared" si="62"/>
        <v/>
      </c>
      <c r="AD520" s="591" t="str">
        <f>IF(VLOOKUP(F520,NXT!$C$12:$C$666,1,0)&lt;&gt;"","","x")</f>
        <v/>
      </c>
      <c r="AE520" s="211"/>
    </row>
    <row r="521" spans="1:31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60"/>
        <v>5</v>
      </c>
      <c r="C521" s="184">
        <f t="shared" si="61"/>
        <v>42154</v>
      </c>
      <c r="D521" s="184" t="s">
        <v>1587</v>
      </c>
      <c r="E521" s="191">
        <v>42154</v>
      </c>
      <c r="F521" s="192" t="s">
        <v>743</v>
      </c>
      <c r="G521" s="483" t="s">
        <v>741</v>
      </c>
      <c r="H521" s="7" t="s">
        <v>742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  <c r="AC521" s="591" t="str">
        <f t="shared" si="62"/>
        <v/>
      </c>
      <c r="AD521" s="591" t="str">
        <f>IF(VLOOKUP(F521,NXT!$C$12:$C$666,1,0)&lt;&gt;"","","x")</f>
        <v/>
      </c>
      <c r="AE521" s="211"/>
    </row>
    <row r="522" spans="1:31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60"/>
        <v>5</v>
      </c>
      <c r="C522" s="184">
        <f t="shared" si="61"/>
        <v>42154</v>
      </c>
      <c r="D522" s="184" t="s">
        <v>1587</v>
      </c>
      <c r="E522" s="191">
        <v>42154</v>
      </c>
      <c r="F522" s="192" t="s">
        <v>744</v>
      </c>
      <c r="G522" s="483" t="s">
        <v>741</v>
      </c>
      <c r="H522" s="7" t="s">
        <v>742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  <c r="AC522" s="591" t="str">
        <f t="shared" si="62"/>
        <v/>
      </c>
      <c r="AD522" s="591" t="str">
        <f>IF(VLOOKUP(F522,NXT!$C$12:$C$666,1,0)&lt;&gt;"","","x")</f>
        <v/>
      </c>
      <c r="AE522" s="211"/>
    </row>
    <row r="523" spans="1:31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60"/>
        <v>5</v>
      </c>
      <c r="C523" s="184">
        <f t="shared" si="61"/>
        <v>42154</v>
      </c>
      <c r="D523" s="184" t="s">
        <v>1587</v>
      </c>
      <c r="E523" s="191">
        <v>42154</v>
      </c>
      <c r="F523" s="192" t="s">
        <v>413</v>
      </c>
      <c r="G523" s="483" t="s">
        <v>741</v>
      </c>
      <c r="H523" s="7" t="s">
        <v>742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  <c r="AC523" s="591" t="str">
        <f t="shared" si="62"/>
        <v/>
      </c>
      <c r="AD523" s="591" t="str">
        <f>IF(VLOOKUP(F523,NXT!$C$12:$C$666,1,0)&lt;&gt;"","","x")</f>
        <v/>
      </c>
      <c r="AE523" s="211"/>
    </row>
    <row r="524" spans="1:31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60"/>
        <v>5</v>
      </c>
      <c r="C524" s="184">
        <f t="shared" si="61"/>
        <v>42154</v>
      </c>
      <c r="D524" s="184" t="s">
        <v>1587</v>
      </c>
      <c r="E524" s="191">
        <v>42154</v>
      </c>
      <c r="F524" s="297" t="s">
        <v>745</v>
      </c>
      <c r="G524" s="483" t="s">
        <v>741</v>
      </c>
      <c r="H524" s="7" t="s">
        <v>742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  <c r="AC524" s="591" t="str">
        <f t="shared" si="62"/>
        <v/>
      </c>
      <c r="AD524" s="591" t="str">
        <f>IF(VLOOKUP(F524,NXT!$C$12:$C$666,1,0)&lt;&gt;"","","x")</f>
        <v/>
      </c>
      <c r="AE524" s="211"/>
    </row>
    <row r="525" spans="1:31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60"/>
        <v>5</v>
      </c>
      <c r="C525" s="184">
        <f t="shared" si="61"/>
        <v>42154</v>
      </c>
      <c r="D525" s="184" t="s">
        <v>1587</v>
      </c>
      <c r="E525" s="191">
        <v>42154</v>
      </c>
      <c r="F525" s="297" t="s">
        <v>429</v>
      </c>
      <c r="G525" s="483" t="s">
        <v>741</v>
      </c>
      <c r="H525" s="7" t="s">
        <v>742</v>
      </c>
      <c r="I525" s="791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  <c r="AC525" s="591" t="str">
        <f t="shared" si="62"/>
        <v/>
      </c>
      <c r="AD525" s="211"/>
      <c r="AE525" s="211"/>
    </row>
    <row r="526" spans="1:31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60"/>
        <v>5</v>
      </c>
      <c r="C526" s="184">
        <f t="shared" si="61"/>
        <v>42154</v>
      </c>
      <c r="D526" s="184" t="s">
        <v>1588</v>
      </c>
      <c r="E526" s="191">
        <v>42154</v>
      </c>
      <c r="F526" s="189" t="s">
        <v>629</v>
      </c>
      <c r="G526" s="483" t="s">
        <v>746</v>
      </c>
      <c r="H526" s="7" t="s">
        <v>977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  <c r="AC526" s="591" t="str">
        <f t="shared" si="62"/>
        <v/>
      </c>
      <c r="AD526" s="591" t="str">
        <f>IF(VLOOKUP(F526,NXT!$C$12:$C$666,1,0)&lt;&gt;"","","x")</f>
        <v/>
      </c>
      <c r="AE526" s="211"/>
    </row>
    <row r="527" spans="1:31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60"/>
        <v>5</v>
      </c>
      <c r="C527" s="184">
        <f t="shared" si="61"/>
        <v>42154</v>
      </c>
      <c r="D527" s="184" t="s">
        <v>1588</v>
      </c>
      <c r="E527" s="191">
        <v>42154</v>
      </c>
      <c r="F527" s="189" t="s">
        <v>429</v>
      </c>
      <c r="G527" s="483" t="s">
        <v>746</v>
      </c>
      <c r="H527" s="7" t="s">
        <v>977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  <c r="AC527" s="591" t="str">
        <f t="shared" si="62"/>
        <v/>
      </c>
    </row>
    <row r="528" spans="1:31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60"/>
        <v>5</v>
      </c>
      <c r="C528" s="184">
        <f t="shared" si="61"/>
        <v>42154</v>
      </c>
      <c r="D528" s="184" t="s">
        <v>1589</v>
      </c>
      <c r="E528" s="191">
        <v>42154</v>
      </c>
      <c r="F528" s="189" t="s">
        <v>747</v>
      </c>
      <c r="G528" s="483" t="s">
        <v>748</v>
      </c>
      <c r="H528" s="7" t="s">
        <v>1963</v>
      </c>
      <c r="I528" s="256">
        <v>50</v>
      </c>
      <c r="J528" s="256">
        <v>15365</v>
      </c>
      <c r="K528" s="599">
        <f t="shared" ref="K528:K537" si="63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  <c r="AC528" s="591" t="str">
        <f t="shared" si="62"/>
        <v/>
      </c>
      <c r="AD528" s="591" t="str">
        <f>IF(VLOOKUP(F528,NXT!$C$12:$C$666,1,0)&lt;&gt;"","","x")</f>
        <v/>
      </c>
    </row>
    <row r="529" spans="1:31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60"/>
        <v>5</v>
      </c>
      <c r="C529" s="184">
        <f t="shared" si="61"/>
        <v>42154</v>
      </c>
      <c r="D529" s="184" t="s">
        <v>1589</v>
      </c>
      <c r="E529" s="191">
        <v>42154</v>
      </c>
      <c r="F529" s="40" t="s">
        <v>749</v>
      </c>
      <c r="G529" s="483" t="s">
        <v>748</v>
      </c>
      <c r="H529" s="7" t="s">
        <v>1963</v>
      </c>
      <c r="I529" s="257">
        <v>50</v>
      </c>
      <c r="J529" s="257">
        <v>12672</v>
      </c>
      <c r="K529" s="599">
        <f t="shared" si="63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  <c r="AC529" s="591" t="str">
        <f t="shared" si="62"/>
        <v/>
      </c>
      <c r="AD529" s="591" t="str">
        <f>IF(VLOOKUP(F529,NXT!$C$12:$C$666,1,0)&lt;&gt;"","","x")</f>
        <v/>
      </c>
    </row>
    <row r="530" spans="1:31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60"/>
        <v>5</v>
      </c>
      <c r="C530" s="184">
        <f t="shared" si="61"/>
        <v>42154</v>
      </c>
      <c r="D530" s="184" t="s">
        <v>1589</v>
      </c>
      <c r="E530" s="191">
        <v>42154</v>
      </c>
      <c r="F530" s="40" t="s">
        <v>750</v>
      </c>
      <c r="G530" s="483" t="s">
        <v>748</v>
      </c>
      <c r="H530" s="7" t="s">
        <v>1963</v>
      </c>
      <c r="I530" s="256">
        <v>34</v>
      </c>
      <c r="J530" s="256">
        <v>14246</v>
      </c>
      <c r="K530" s="599">
        <f t="shared" si="63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  <c r="AC530" s="591" t="str">
        <f t="shared" si="62"/>
        <v/>
      </c>
      <c r="AD530" s="591" t="str">
        <f>IF(VLOOKUP(F530,NXT!$C$12:$C$666,1,0)&lt;&gt;"","","x")</f>
        <v/>
      </c>
    </row>
    <row r="531" spans="1:31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60"/>
        <v>5</v>
      </c>
      <c r="C531" s="184">
        <f t="shared" si="61"/>
        <v>42154</v>
      </c>
      <c r="D531" s="184" t="s">
        <v>1589</v>
      </c>
      <c r="E531" s="191">
        <v>42154</v>
      </c>
      <c r="F531" s="40" t="s">
        <v>751</v>
      </c>
      <c r="G531" s="483" t="s">
        <v>748</v>
      </c>
      <c r="H531" s="7" t="s">
        <v>1963</v>
      </c>
      <c r="I531" s="256">
        <v>183</v>
      </c>
      <c r="J531" s="256">
        <v>20771</v>
      </c>
      <c r="K531" s="599">
        <f t="shared" si="63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  <c r="AC531" s="591" t="str">
        <f t="shared" si="62"/>
        <v/>
      </c>
      <c r="AD531" s="591" t="str">
        <f>IF(VLOOKUP(F531,NXT!$C$12:$C$666,1,0)&lt;&gt;"","","x")</f>
        <v/>
      </c>
    </row>
    <row r="532" spans="1:31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60"/>
        <v>5</v>
      </c>
      <c r="C532" s="184">
        <f t="shared" si="61"/>
        <v>42154</v>
      </c>
      <c r="D532" s="184" t="s">
        <v>1589</v>
      </c>
      <c r="E532" s="191">
        <v>42154</v>
      </c>
      <c r="F532" s="189" t="s">
        <v>752</v>
      </c>
      <c r="G532" s="483" t="s">
        <v>748</v>
      </c>
      <c r="H532" s="7" t="s">
        <v>1963</v>
      </c>
      <c r="I532" s="256">
        <v>450</v>
      </c>
      <c r="J532" s="256">
        <v>9257</v>
      </c>
      <c r="K532" s="599">
        <f t="shared" si="63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  <c r="AC532" s="591" t="str">
        <f t="shared" si="62"/>
        <v/>
      </c>
      <c r="AD532" s="591" t="str">
        <f>IF(VLOOKUP(F532,NXT!$C$12:$C$666,1,0)&lt;&gt;"","","x")</f>
        <v/>
      </c>
    </row>
    <row r="533" spans="1:31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60"/>
        <v>5</v>
      </c>
      <c r="C533" s="184">
        <f t="shared" si="61"/>
        <v>42154</v>
      </c>
      <c r="D533" s="184" t="s">
        <v>1589</v>
      </c>
      <c r="E533" s="37">
        <v>42154</v>
      </c>
      <c r="F533" s="189" t="s">
        <v>753</v>
      </c>
      <c r="G533" s="601" t="s">
        <v>748</v>
      </c>
      <c r="H533" s="7" t="s">
        <v>1963</v>
      </c>
      <c r="I533" s="256">
        <v>40</v>
      </c>
      <c r="J533" s="256">
        <v>9029</v>
      </c>
      <c r="K533" s="599">
        <f t="shared" si="63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  <c r="AC533" s="591" t="str">
        <f t="shared" si="62"/>
        <v/>
      </c>
      <c r="AD533" s="591" t="str">
        <f>IF(VLOOKUP(F533,NXT!$C$12:$C$666,1,0)&lt;&gt;"","","x")</f>
        <v/>
      </c>
      <c r="AE533" s="591"/>
    </row>
    <row r="534" spans="1:31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60"/>
        <v>5</v>
      </c>
      <c r="C534" s="184">
        <f t="shared" si="61"/>
        <v>42154</v>
      </c>
      <c r="D534" s="184" t="s">
        <v>1589</v>
      </c>
      <c r="E534" s="37">
        <v>42154</v>
      </c>
      <c r="F534" s="189" t="s">
        <v>754</v>
      </c>
      <c r="G534" s="601" t="s">
        <v>748</v>
      </c>
      <c r="H534" s="7" t="s">
        <v>1963</v>
      </c>
      <c r="I534" s="256">
        <v>167</v>
      </c>
      <c r="J534" s="256">
        <v>5412</v>
      </c>
      <c r="K534" s="599">
        <f t="shared" si="63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  <c r="AC534" s="591" t="str">
        <f t="shared" si="62"/>
        <v/>
      </c>
      <c r="AD534" s="591" t="str">
        <f>IF(VLOOKUP(F534,NXT!$C$12:$C$666,1,0)&lt;&gt;"","","x")</f>
        <v/>
      </c>
      <c r="AE534" s="591"/>
    </row>
    <row r="535" spans="1:31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60"/>
        <v>5</v>
      </c>
      <c r="C535" s="184">
        <f t="shared" si="61"/>
        <v>42154</v>
      </c>
      <c r="D535" s="184" t="s">
        <v>1589</v>
      </c>
      <c r="E535" s="37">
        <v>42154</v>
      </c>
      <c r="F535" s="189" t="s">
        <v>755</v>
      </c>
      <c r="G535" s="601" t="s">
        <v>748</v>
      </c>
      <c r="H535" s="7" t="s">
        <v>1963</v>
      </c>
      <c r="I535" s="256">
        <v>500</v>
      </c>
      <c r="J535" s="256">
        <v>10854</v>
      </c>
      <c r="K535" s="599">
        <f t="shared" si="63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  <c r="AC535" s="591" t="str">
        <f t="shared" si="62"/>
        <v/>
      </c>
      <c r="AD535" s="591" t="str">
        <f>IF(VLOOKUP(F535,NXT!$C$12:$C$666,1,0)&lt;&gt;"","","x")</f>
        <v/>
      </c>
      <c r="AE535" s="591"/>
    </row>
    <row r="536" spans="1:31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60"/>
        <v>5</v>
      </c>
      <c r="C536" s="184">
        <f t="shared" si="61"/>
        <v>42154</v>
      </c>
      <c r="D536" s="184" t="s">
        <v>1589</v>
      </c>
      <c r="E536" s="191">
        <v>42154</v>
      </c>
      <c r="F536" s="192" t="s">
        <v>756</v>
      </c>
      <c r="G536" s="483" t="s">
        <v>748</v>
      </c>
      <c r="H536" s="7" t="s">
        <v>1963</v>
      </c>
      <c r="I536" s="256">
        <v>20</v>
      </c>
      <c r="J536" s="256">
        <v>13531</v>
      </c>
      <c r="K536" s="599">
        <f t="shared" si="63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  <c r="AC536" s="591" t="str">
        <f t="shared" si="62"/>
        <v/>
      </c>
      <c r="AD536" s="591" t="str">
        <f>IF(VLOOKUP(F536,NXT!$C$12:$C$666,1,0)&lt;&gt;"","","x")</f>
        <v/>
      </c>
    </row>
    <row r="537" spans="1:31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60"/>
        <v>5</v>
      </c>
      <c r="C537" s="184">
        <f t="shared" si="61"/>
        <v>42154</v>
      </c>
      <c r="D537" s="184" t="s">
        <v>1589</v>
      </c>
      <c r="E537" s="191">
        <v>42154</v>
      </c>
      <c r="F537" s="192" t="s">
        <v>757</v>
      </c>
      <c r="G537" s="483" t="s">
        <v>748</v>
      </c>
      <c r="H537" s="7" t="s">
        <v>1963</v>
      </c>
      <c r="I537" s="256">
        <v>100</v>
      </c>
      <c r="J537" s="256">
        <v>4088</v>
      </c>
      <c r="K537" s="599">
        <f t="shared" si="63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  <c r="AC537" s="591" t="str">
        <f t="shared" si="62"/>
        <v/>
      </c>
      <c r="AD537" s="591" t="str">
        <f>IF(VLOOKUP(F537,NXT!$C$12:$C$666,1,0)&lt;&gt;"","","x")</f>
        <v/>
      </c>
    </row>
    <row r="538" spans="1:31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60"/>
        <v>5</v>
      </c>
      <c r="C538" s="184">
        <f t="shared" si="61"/>
        <v>42154</v>
      </c>
      <c r="D538" s="184" t="s">
        <v>1589</v>
      </c>
      <c r="E538" s="191">
        <v>42154</v>
      </c>
      <c r="F538" s="192" t="s">
        <v>758</v>
      </c>
      <c r="G538" s="483" t="s">
        <v>748</v>
      </c>
      <c r="H538" s="7" t="s">
        <v>1963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  <c r="AC538" s="591" t="str">
        <f t="shared" si="62"/>
        <v/>
      </c>
    </row>
    <row r="539" spans="1:31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60"/>
        <v>5</v>
      </c>
      <c r="C539" s="184">
        <f t="shared" si="61"/>
        <v>42154</v>
      </c>
      <c r="D539" s="184" t="s">
        <v>1590</v>
      </c>
      <c r="E539" s="191">
        <v>42154</v>
      </c>
      <c r="F539" s="192" t="s">
        <v>481</v>
      </c>
      <c r="G539" s="483" t="s">
        <v>759</v>
      </c>
      <c r="H539" s="7" t="s">
        <v>760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  <c r="AC539" s="591" t="str">
        <f t="shared" si="62"/>
        <v/>
      </c>
      <c r="AD539" s="591" t="str">
        <f>IF(VLOOKUP(F539,NXT!$C$12:$C$666,1,0)&lt;&gt;"","","x")</f>
        <v/>
      </c>
    </row>
    <row r="540" spans="1:31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60"/>
        <v>5</v>
      </c>
      <c r="C540" s="184">
        <f t="shared" si="61"/>
        <v>42154</v>
      </c>
      <c r="D540" s="184" t="s">
        <v>1590</v>
      </c>
      <c r="E540" s="191">
        <v>42154</v>
      </c>
      <c r="F540" s="192" t="s">
        <v>429</v>
      </c>
      <c r="G540" s="483" t="s">
        <v>759</v>
      </c>
      <c r="H540" s="7" t="s">
        <v>760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  <c r="AC540" s="591" t="str">
        <f t="shared" si="62"/>
        <v/>
      </c>
    </row>
    <row r="541" spans="1:31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60"/>
        <v>5</v>
      </c>
      <c r="C541" s="184">
        <f t="shared" si="61"/>
        <v>42155</v>
      </c>
      <c r="D541" s="184" t="s">
        <v>1591</v>
      </c>
      <c r="E541" s="191">
        <v>42155</v>
      </c>
      <c r="F541" s="192" t="s">
        <v>761</v>
      </c>
      <c r="G541" s="483" t="s">
        <v>762</v>
      </c>
      <c r="H541" s="7" t="s">
        <v>760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  <c r="AC541" s="591" t="str">
        <f t="shared" si="62"/>
        <v/>
      </c>
      <c r="AD541" s="591" t="str">
        <f>IF(VLOOKUP(F541,NXT!$C$12:$C$666,1,0)&lt;&gt;"","","x")</f>
        <v/>
      </c>
    </row>
    <row r="542" spans="1:31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60"/>
        <v>5</v>
      </c>
      <c r="C542" s="184">
        <f t="shared" si="61"/>
        <v>42155</v>
      </c>
      <c r="D542" s="184" t="s">
        <v>1591</v>
      </c>
      <c r="E542" s="191">
        <v>42155</v>
      </c>
      <c r="F542" s="192" t="s">
        <v>763</v>
      </c>
      <c r="G542" s="483" t="s">
        <v>762</v>
      </c>
      <c r="H542" s="7" t="s">
        <v>760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  <c r="AC542" s="591" t="str">
        <f t="shared" si="62"/>
        <v/>
      </c>
      <c r="AD542" s="591" t="str">
        <f>IF(VLOOKUP(F542,NXT!$C$12:$C$666,1,0)&lt;&gt;"","","x")</f>
        <v/>
      </c>
    </row>
    <row r="543" spans="1:31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60"/>
        <v>5</v>
      </c>
      <c r="C543" s="184">
        <f t="shared" si="61"/>
        <v>42155</v>
      </c>
      <c r="D543" s="184" t="s">
        <v>1591</v>
      </c>
      <c r="E543" s="191">
        <v>42155</v>
      </c>
      <c r="F543" s="192" t="s">
        <v>764</v>
      </c>
      <c r="G543" s="483" t="s">
        <v>762</v>
      </c>
      <c r="H543" s="7" t="s">
        <v>760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  <c r="AC543" s="591" t="str">
        <f t="shared" si="62"/>
        <v/>
      </c>
      <c r="AD543" s="591" t="str">
        <f>IF(VLOOKUP(F543,NXT!$C$12:$C$666,1,0)&lt;&gt;"","","x")</f>
        <v/>
      </c>
    </row>
    <row r="544" spans="1:31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60"/>
        <v>5</v>
      </c>
      <c r="C544" s="184">
        <f t="shared" si="61"/>
        <v>42155</v>
      </c>
      <c r="D544" s="184" t="s">
        <v>1591</v>
      </c>
      <c r="E544" s="191">
        <v>42155</v>
      </c>
      <c r="F544" s="192" t="s">
        <v>765</v>
      </c>
      <c r="G544" s="483" t="s">
        <v>762</v>
      </c>
      <c r="H544" s="7" t="s">
        <v>760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  <c r="AC544" s="591" t="str">
        <f t="shared" si="62"/>
        <v/>
      </c>
      <c r="AD544" s="591" t="str">
        <f>IF(VLOOKUP(F544,NXT!$C$12:$C$666,1,0)&lt;&gt;"","","x")</f>
        <v/>
      </c>
    </row>
    <row r="545" spans="1:31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60"/>
        <v>5</v>
      </c>
      <c r="C545" s="184">
        <f t="shared" si="61"/>
        <v>42155</v>
      </c>
      <c r="D545" s="184" t="s">
        <v>1591</v>
      </c>
      <c r="E545" s="191">
        <v>42155</v>
      </c>
      <c r="F545" s="192" t="s">
        <v>429</v>
      </c>
      <c r="G545" s="483" t="s">
        <v>762</v>
      </c>
      <c r="H545" s="7" t="s">
        <v>760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  <c r="AC545" s="591" t="str">
        <f t="shared" si="62"/>
        <v/>
      </c>
    </row>
    <row r="546" spans="1:31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60"/>
        <v>5</v>
      </c>
      <c r="C546" s="184">
        <f t="shared" si="61"/>
        <v>42155</v>
      </c>
      <c r="D546" s="184" t="s">
        <v>1592</v>
      </c>
      <c r="E546" s="191">
        <v>42155</v>
      </c>
      <c r="F546" s="192" t="s">
        <v>766</v>
      </c>
      <c r="G546" s="483" t="s">
        <v>767</v>
      </c>
      <c r="H546" s="7" t="s">
        <v>1963</v>
      </c>
      <c r="I546" s="256">
        <v>400</v>
      </c>
      <c r="J546" s="256">
        <v>9531</v>
      </c>
      <c r="K546" s="599">
        <f t="shared" ref="K546:K555" si="64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  <c r="AC546" s="591" t="str">
        <f t="shared" si="62"/>
        <v/>
      </c>
      <c r="AD546" s="591" t="str">
        <f>IF(VLOOKUP(F546,NXT!$C$12:$C$666,1,0)&lt;&gt;"","","x")</f>
        <v/>
      </c>
    </row>
    <row r="547" spans="1:31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60"/>
        <v>5</v>
      </c>
      <c r="C547" s="184">
        <f t="shared" si="61"/>
        <v>42155</v>
      </c>
      <c r="D547" s="184" t="s">
        <v>1592</v>
      </c>
      <c r="E547" s="191">
        <v>42155</v>
      </c>
      <c r="F547" s="192" t="s">
        <v>768</v>
      </c>
      <c r="G547" s="483" t="s">
        <v>767</v>
      </c>
      <c r="H547" s="7" t="s">
        <v>1963</v>
      </c>
      <c r="I547" s="256">
        <v>100</v>
      </c>
      <c r="J547" s="256">
        <v>8973</v>
      </c>
      <c r="K547" s="599">
        <f t="shared" si="64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  <c r="AC547" s="591" t="str">
        <f t="shared" si="62"/>
        <v/>
      </c>
      <c r="AD547" s="591" t="str">
        <f>IF(VLOOKUP(F547,NXT!$C$12:$C$666,1,0)&lt;&gt;"","","x")</f>
        <v/>
      </c>
    </row>
    <row r="548" spans="1:31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60"/>
        <v>5</v>
      </c>
      <c r="C548" s="184">
        <f t="shared" si="61"/>
        <v>42155</v>
      </c>
      <c r="D548" s="184" t="s">
        <v>1592</v>
      </c>
      <c r="E548" s="191">
        <v>42155</v>
      </c>
      <c r="F548" s="192" t="s">
        <v>769</v>
      </c>
      <c r="G548" s="483" t="s">
        <v>767</v>
      </c>
      <c r="H548" s="7" t="s">
        <v>1963</v>
      </c>
      <c r="I548" s="256">
        <v>70</v>
      </c>
      <c r="J548" s="256">
        <v>17836</v>
      </c>
      <c r="K548" s="599">
        <f t="shared" si="64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  <c r="AC548" s="591" t="str">
        <f t="shared" si="62"/>
        <v/>
      </c>
      <c r="AD548" s="591" t="str">
        <f>IF(VLOOKUP(F548,NXT!$C$12:$C$666,1,0)&lt;&gt;"","","x")</f>
        <v/>
      </c>
    </row>
    <row r="549" spans="1:31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60"/>
        <v>5</v>
      </c>
      <c r="C549" s="184">
        <f t="shared" si="61"/>
        <v>42155</v>
      </c>
      <c r="D549" s="184" t="s">
        <v>1592</v>
      </c>
      <c r="E549" s="191">
        <v>42155</v>
      </c>
      <c r="F549" s="192" t="s">
        <v>770</v>
      </c>
      <c r="G549" s="483" t="s">
        <v>767</v>
      </c>
      <c r="H549" s="7" t="s">
        <v>1963</v>
      </c>
      <c r="I549" s="256">
        <v>60</v>
      </c>
      <c r="J549" s="256">
        <v>2834</v>
      </c>
      <c r="K549" s="599">
        <f t="shared" si="64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  <c r="AC549" s="591" t="str">
        <f t="shared" si="62"/>
        <v/>
      </c>
      <c r="AD549" s="591" t="str">
        <f>IF(VLOOKUP(F549,NXT!$C$12:$C$666,1,0)&lt;&gt;"","","x")</f>
        <v/>
      </c>
    </row>
    <row r="550" spans="1:31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60"/>
        <v>5</v>
      </c>
      <c r="C550" s="184">
        <f t="shared" si="61"/>
        <v>42155</v>
      </c>
      <c r="D550" s="184" t="s">
        <v>1592</v>
      </c>
      <c r="E550" s="191">
        <v>42155</v>
      </c>
      <c r="F550" s="192" t="s">
        <v>771</v>
      </c>
      <c r="G550" s="483" t="s">
        <v>767</v>
      </c>
      <c r="H550" s="7" t="s">
        <v>1963</v>
      </c>
      <c r="I550" s="256">
        <v>27</v>
      </c>
      <c r="J550" s="256">
        <v>12481</v>
      </c>
      <c r="K550" s="599">
        <f t="shared" si="64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  <c r="AC550" s="591" t="str">
        <f t="shared" si="62"/>
        <v/>
      </c>
      <c r="AD550" s="591" t="str">
        <f>IF(VLOOKUP(F550,NXT!$C$12:$C$666,1,0)&lt;&gt;"","","x")</f>
        <v/>
      </c>
    </row>
    <row r="551" spans="1:31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60"/>
        <v>5</v>
      </c>
      <c r="C551" s="184">
        <f t="shared" si="61"/>
        <v>42155</v>
      </c>
      <c r="D551" s="184" t="s">
        <v>1592</v>
      </c>
      <c r="E551" s="191">
        <v>42155</v>
      </c>
      <c r="F551" s="192" t="s">
        <v>772</v>
      </c>
      <c r="G551" s="483" t="s">
        <v>767</v>
      </c>
      <c r="H551" s="7" t="s">
        <v>1963</v>
      </c>
      <c r="I551" s="256">
        <v>200</v>
      </c>
      <c r="J551" s="256">
        <v>9350</v>
      </c>
      <c r="K551" s="599">
        <f t="shared" si="64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  <c r="AC551" s="591" t="str">
        <f t="shared" si="62"/>
        <v/>
      </c>
      <c r="AD551" s="591" t="str">
        <f>IF(VLOOKUP(F551,NXT!$C$12:$C$666,1,0)&lt;&gt;"","","x")</f>
        <v/>
      </c>
    </row>
    <row r="552" spans="1:31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60"/>
        <v>5</v>
      </c>
      <c r="C552" s="184">
        <f t="shared" si="61"/>
        <v>42155</v>
      </c>
      <c r="D552" s="184" t="s">
        <v>1592</v>
      </c>
      <c r="E552" s="191">
        <v>42155</v>
      </c>
      <c r="F552" s="192" t="s">
        <v>773</v>
      </c>
      <c r="G552" s="483" t="s">
        <v>767</v>
      </c>
      <c r="H552" s="7" t="s">
        <v>1963</v>
      </c>
      <c r="I552" s="256">
        <v>300</v>
      </c>
      <c r="J552" s="256">
        <v>12719</v>
      </c>
      <c r="K552" s="599">
        <f t="shared" si="64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  <c r="AC552" s="591" t="str">
        <f t="shared" si="62"/>
        <v/>
      </c>
      <c r="AD552" s="591" t="str">
        <f>IF(VLOOKUP(F552,NXT!$C$12:$C$666,1,0)&lt;&gt;"","","x")</f>
        <v/>
      </c>
    </row>
    <row r="553" spans="1:31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60"/>
        <v>5</v>
      </c>
      <c r="C553" s="184">
        <f t="shared" si="61"/>
        <v>42155</v>
      </c>
      <c r="D553" s="184" t="s">
        <v>1592</v>
      </c>
      <c r="E553" s="191">
        <v>42155</v>
      </c>
      <c r="F553" s="192" t="s">
        <v>774</v>
      </c>
      <c r="G553" s="483" t="s">
        <v>767</v>
      </c>
      <c r="H553" s="7" t="s">
        <v>1963</v>
      </c>
      <c r="I553" s="256">
        <v>300</v>
      </c>
      <c r="J553" s="256">
        <v>4050</v>
      </c>
      <c r="K553" s="599">
        <f t="shared" si="64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  <c r="AC553" s="591" t="str">
        <f t="shared" si="62"/>
        <v/>
      </c>
      <c r="AD553" s="591" t="str">
        <f>IF(VLOOKUP(F553,NXT!$C$12:$C$666,1,0)&lt;&gt;"","","x")</f>
        <v/>
      </c>
    </row>
    <row r="554" spans="1:31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60"/>
        <v>5</v>
      </c>
      <c r="C554" s="184">
        <f t="shared" si="61"/>
        <v>42155</v>
      </c>
      <c r="D554" s="184" t="s">
        <v>1592</v>
      </c>
      <c r="E554" s="191">
        <v>42155</v>
      </c>
      <c r="F554" s="192" t="s">
        <v>775</v>
      </c>
      <c r="G554" s="483" t="s">
        <v>767</v>
      </c>
      <c r="H554" s="7" t="s">
        <v>1963</v>
      </c>
      <c r="I554" s="256">
        <v>100</v>
      </c>
      <c r="J554" s="256">
        <v>11997</v>
      </c>
      <c r="K554" s="599">
        <f t="shared" si="64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  <c r="AC554" s="591" t="str">
        <f t="shared" si="62"/>
        <v/>
      </c>
      <c r="AD554" s="591" t="str">
        <f>IF(VLOOKUP(F554,NXT!$C$12:$C$666,1,0)&lt;&gt;"","","x")</f>
        <v/>
      </c>
    </row>
    <row r="555" spans="1:31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60"/>
        <v>5</v>
      </c>
      <c r="C555" s="184">
        <f t="shared" si="61"/>
        <v>42155</v>
      </c>
      <c r="D555" s="184" t="s">
        <v>1592</v>
      </c>
      <c r="E555" s="191">
        <v>42155</v>
      </c>
      <c r="F555" s="192" t="s">
        <v>775</v>
      </c>
      <c r="G555" s="483" t="s">
        <v>767</v>
      </c>
      <c r="H555" s="7" t="s">
        <v>1963</v>
      </c>
      <c r="I555" s="256">
        <v>125</v>
      </c>
      <c r="J555" s="256">
        <v>11997</v>
      </c>
      <c r="K555" s="599">
        <f t="shared" si="64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  <c r="AC555" s="591" t="str">
        <f t="shared" si="62"/>
        <v/>
      </c>
      <c r="AD555" s="591" t="str">
        <f>IF(VLOOKUP(F555,NXT!$C$12:$C$666,1,0)&lt;&gt;"","","x")</f>
        <v/>
      </c>
    </row>
    <row r="556" spans="1:31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60"/>
        <v>5</v>
      </c>
      <c r="C556" s="184">
        <f t="shared" si="61"/>
        <v>42155</v>
      </c>
      <c r="D556" s="184" t="s">
        <v>1592</v>
      </c>
      <c r="E556" s="191">
        <v>42155</v>
      </c>
      <c r="F556" s="192" t="s">
        <v>758</v>
      </c>
      <c r="G556" s="483" t="s">
        <v>767</v>
      </c>
      <c r="H556" s="7" t="s">
        <v>1963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  <c r="AC556" s="591" t="str">
        <f t="shared" si="62"/>
        <v/>
      </c>
    </row>
    <row r="557" spans="1:31" s="211" customFormat="1" ht="15.75" hidden="1" customHeight="1">
      <c r="A557" s="204" t="str">
        <f>IF(B557&lt;&gt;"",IF(AND(B557&gt;=_TM1,B557&lt;=_TM2,OR(TH!L557="1111",TH!M557="1111")),TH!D557,""),"")</f>
        <v/>
      </c>
      <c r="B557" s="36">
        <f t="shared" si="60"/>
        <v>6</v>
      </c>
      <c r="C557" s="184">
        <f t="shared" si="61"/>
        <v>42156</v>
      </c>
      <c r="D557" s="184" t="s">
        <v>1593</v>
      </c>
      <c r="E557" s="191">
        <v>42156</v>
      </c>
      <c r="F557" s="192" t="s">
        <v>563</v>
      </c>
      <c r="G557" s="483" t="s">
        <v>776</v>
      </c>
      <c r="H557" s="193" t="s">
        <v>427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  <c r="AC557" s="591" t="str">
        <f t="shared" si="62"/>
        <v/>
      </c>
      <c r="AD557" s="591" t="str">
        <f>IF(VLOOKUP(F557,NXT!$C$12:$C$666,1,0)&lt;&gt;"","","x")</f>
        <v/>
      </c>
      <c r="AE557" s="591"/>
    </row>
    <row r="558" spans="1:31" s="211" customFormat="1" ht="15.75" hidden="1" customHeight="1">
      <c r="A558" s="204" t="str">
        <f>IF(B558&lt;&gt;"",IF(AND(B558&gt;=_TM1,B558&lt;=_TM2,OR(TH!L558="1111",TH!M558="1111")),TH!D558,""),"")</f>
        <v/>
      </c>
      <c r="B558" s="36">
        <f t="shared" si="60"/>
        <v>6</v>
      </c>
      <c r="C558" s="184">
        <f t="shared" si="61"/>
        <v>42156</v>
      </c>
      <c r="D558" s="184" t="s">
        <v>1593</v>
      </c>
      <c r="E558" s="184">
        <v>42156</v>
      </c>
      <c r="F558" s="189" t="s">
        <v>425</v>
      </c>
      <c r="G558" s="601" t="s">
        <v>776</v>
      </c>
      <c r="H558" s="193" t="s">
        <v>427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  <c r="AC558" s="591" t="str">
        <f t="shared" si="62"/>
        <v/>
      </c>
      <c r="AD558" s="591" t="str">
        <f>IF(VLOOKUP(F558,NXT!$C$12:$C$666,1,0)&lt;&gt;"","","x")</f>
        <v/>
      </c>
      <c r="AE558" s="591"/>
    </row>
    <row r="559" spans="1:31" s="211" customFormat="1" ht="15.75" hidden="1" customHeight="1">
      <c r="A559" s="204" t="str">
        <f>IF(B559&lt;&gt;"",IF(AND(B559&gt;=_TM1,B559&lt;=_TM2,OR(TH!L559="1111",TH!M559="1111")),TH!D559,""),"")</f>
        <v/>
      </c>
      <c r="B559" s="36">
        <f t="shared" si="60"/>
        <v>6</v>
      </c>
      <c r="C559" s="184">
        <f t="shared" si="61"/>
        <v>42156</v>
      </c>
      <c r="D559" s="184" t="s">
        <v>1593</v>
      </c>
      <c r="E559" s="191">
        <v>42156</v>
      </c>
      <c r="F559" s="40" t="s">
        <v>429</v>
      </c>
      <c r="G559" s="483" t="s">
        <v>776</v>
      </c>
      <c r="H559" s="7" t="s">
        <v>427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  <c r="AC559" s="591" t="str">
        <f t="shared" si="62"/>
        <v/>
      </c>
    </row>
    <row r="560" spans="1:31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60"/>
        <v>6</v>
      </c>
      <c r="C560" s="184">
        <f t="shared" si="61"/>
        <v>42157</v>
      </c>
      <c r="D560" s="184" t="s">
        <v>1594</v>
      </c>
      <c r="E560" s="191">
        <v>42157</v>
      </c>
      <c r="F560" s="40" t="s">
        <v>709</v>
      </c>
      <c r="G560" s="483" t="s">
        <v>777</v>
      </c>
      <c r="H560" s="7" t="s">
        <v>861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  <c r="AC560" s="591" t="str">
        <f t="shared" si="62"/>
        <v/>
      </c>
      <c r="AD560" s="591" t="str">
        <f>IF(VLOOKUP(F560,NXT!$C$12:$C$666,1,0)&lt;&gt;"","","x")</f>
        <v/>
      </c>
    </row>
    <row r="561" spans="1:31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60"/>
        <v>6</v>
      </c>
      <c r="C561" s="184">
        <f t="shared" si="61"/>
        <v>42157</v>
      </c>
      <c r="D561" s="184" t="s">
        <v>1594</v>
      </c>
      <c r="E561" s="191">
        <v>42157</v>
      </c>
      <c r="F561" s="189" t="s">
        <v>521</v>
      </c>
      <c r="G561" s="483" t="s">
        <v>777</v>
      </c>
      <c r="H561" s="7" t="s">
        <v>861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  <c r="AC561" s="591" t="str">
        <f t="shared" si="62"/>
        <v/>
      </c>
      <c r="AD561" s="591" t="str">
        <f>IF(VLOOKUP(F561,NXT!$C$12:$C$666,1,0)&lt;&gt;"","","x")</f>
        <v/>
      </c>
    </row>
    <row r="562" spans="1:31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60"/>
        <v>6</v>
      </c>
      <c r="C562" s="184">
        <f t="shared" si="61"/>
        <v>42157</v>
      </c>
      <c r="D562" s="184" t="s">
        <v>1594</v>
      </c>
      <c r="E562" s="191">
        <v>42157</v>
      </c>
      <c r="F562" s="189" t="s">
        <v>521</v>
      </c>
      <c r="G562" s="483" t="s">
        <v>777</v>
      </c>
      <c r="H562" s="7" t="s">
        <v>861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  <c r="AC562" s="591" t="str">
        <f t="shared" si="62"/>
        <v/>
      </c>
      <c r="AD562" s="591" t="str">
        <f>IF(VLOOKUP(F562,NXT!$C$12:$C$666,1,0)&lt;&gt;"","","x")</f>
        <v/>
      </c>
    </row>
    <row r="563" spans="1:31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60"/>
        <v>6</v>
      </c>
      <c r="C563" s="184">
        <f t="shared" si="61"/>
        <v>42157</v>
      </c>
      <c r="D563" s="184" t="s">
        <v>1594</v>
      </c>
      <c r="E563" s="191">
        <v>42157</v>
      </c>
      <c r="F563" s="40" t="s">
        <v>521</v>
      </c>
      <c r="G563" s="483" t="s">
        <v>777</v>
      </c>
      <c r="H563" s="7" t="s">
        <v>861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  <c r="AC563" s="591" t="str">
        <f t="shared" si="62"/>
        <v/>
      </c>
      <c r="AD563" s="591" t="str">
        <f>IF(VLOOKUP(F563,NXT!$C$12:$C$666,1,0)&lt;&gt;"","","x")</f>
        <v/>
      </c>
    </row>
    <row r="564" spans="1:31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60"/>
        <v>6</v>
      </c>
      <c r="C564" s="184">
        <f t="shared" si="61"/>
        <v>42157</v>
      </c>
      <c r="D564" s="184" t="s">
        <v>1594</v>
      </c>
      <c r="E564" s="191">
        <v>42157</v>
      </c>
      <c r="F564" s="809" t="s">
        <v>429</v>
      </c>
      <c r="G564" s="483" t="s">
        <v>777</v>
      </c>
      <c r="H564" s="7" t="s">
        <v>861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  <c r="AC564" s="591" t="str">
        <f t="shared" si="62"/>
        <v/>
      </c>
    </row>
    <row r="565" spans="1:31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ref="B565:B626" si="65">IF(C565&lt;&gt;"",MONTH(C565),"")</f>
        <v>6</v>
      </c>
      <c r="C565" s="184">
        <f t="shared" ref="C565:C626" si="66">E565</f>
        <v>42157</v>
      </c>
      <c r="D565" s="184" t="s">
        <v>1595</v>
      </c>
      <c r="E565" s="191">
        <v>42157</v>
      </c>
      <c r="F565" s="40" t="s">
        <v>1759</v>
      </c>
      <c r="G565" s="483" t="s">
        <v>778</v>
      </c>
      <c r="H565" s="7" t="s">
        <v>491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  <c r="AC565" s="591" t="str">
        <f t="shared" ref="AC565:AC626" si="67">IF(VLOOKUP(H565,DS_131,1,0)&lt;&gt;"","","x")</f>
        <v/>
      </c>
      <c r="AD565" s="591" t="str">
        <f>IF(VLOOKUP(F565,NXT!$C$12:$C$666,1,0)&lt;&gt;"","","x")</f>
        <v/>
      </c>
    </row>
    <row r="566" spans="1:31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65"/>
        <v>6</v>
      </c>
      <c r="C566" s="184">
        <f t="shared" si="66"/>
        <v>42157</v>
      </c>
      <c r="D566" s="184" t="s">
        <v>1595</v>
      </c>
      <c r="E566" s="191">
        <v>42157</v>
      </c>
      <c r="F566" s="189" t="s">
        <v>1718</v>
      </c>
      <c r="G566" s="483" t="s">
        <v>778</v>
      </c>
      <c r="H566" s="7" t="s">
        <v>491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  <c r="AC566" s="591" t="str">
        <f t="shared" si="67"/>
        <v/>
      </c>
      <c r="AD566" s="591" t="str">
        <f>IF(VLOOKUP(F566,NXT!$C$12:$C$666,1,0)&lt;&gt;"","","x")</f>
        <v/>
      </c>
    </row>
    <row r="567" spans="1:31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65"/>
        <v>6</v>
      </c>
      <c r="C567" s="184">
        <f t="shared" si="66"/>
        <v>42157</v>
      </c>
      <c r="D567" s="184" t="s">
        <v>1595</v>
      </c>
      <c r="E567" s="191">
        <v>42157</v>
      </c>
      <c r="F567" s="297" t="s">
        <v>779</v>
      </c>
      <c r="G567" s="483" t="s">
        <v>778</v>
      </c>
      <c r="H567" s="7" t="s">
        <v>491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  <c r="AC567" s="591" t="str">
        <f t="shared" si="67"/>
        <v/>
      </c>
      <c r="AD567" s="591" t="str">
        <f>IF(VLOOKUP(F567,NXT!$C$12:$C$666,1,0)&lt;&gt;"","","x")</f>
        <v/>
      </c>
    </row>
    <row r="568" spans="1:31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65"/>
        <v>6</v>
      </c>
      <c r="C568" s="184">
        <f t="shared" si="66"/>
        <v>42157</v>
      </c>
      <c r="D568" s="184" t="s">
        <v>1595</v>
      </c>
      <c r="E568" s="184">
        <v>42157</v>
      </c>
      <c r="F568" s="189" t="s">
        <v>780</v>
      </c>
      <c r="G568" s="601" t="s">
        <v>778</v>
      </c>
      <c r="H568" s="193" t="s">
        <v>491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  <c r="AC568" s="591" t="str">
        <f t="shared" si="67"/>
        <v/>
      </c>
      <c r="AD568" s="591" t="str">
        <f>IF(VLOOKUP(F568,NXT!$C$12:$C$666,1,0)&lt;&gt;"","","x")</f>
        <v/>
      </c>
      <c r="AE568" s="591"/>
    </row>
    <row r="569" spans="1:31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65"/>
        <v>6</v>
      </c>
      <c r="C569" s="184">
        <f t="shared" si="66"/>
        <v>42157</v>
      </c>
      <c r="D569" s="184" t="s">
        <v>1595</v>
      </c>
      <c r="E569" s="191">
        <v>42157</v>
      </c>
      <c r="F569" s="192" t="s">
        <v>429</v>
      </c>
      <c r="G569" s="483" t="s">
        <v>778</v>
      </c>
      <c r="H569" s="7" t="s">
        <v>491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  <c r="AC569" s="591" t="str">
        <f t="shared" si="67"/>
        <v/>
      </c>
      <c r="AD569" s="591"/>
      <c r="AE569" s="591"/>
    </row>
    <row r="570" spans="1:31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65"/>
        <v>6</v>
      </c>
      <c r="C570" s="184">
        <f t="shared" si="66"/>
        <v>42157</v>
      </c>
      <c r="D570" s="184" t="s">
        <v>1596</v>
      </c>
      <c r="E570" s="191">
        <v>42157</v>
      </c>
      <c r="F570" s="192" t="s">
        <v>1964</v>
      </c>
      <c r="G570" s="483" t="s">
        <v>781</v>
      </c>
      <c r="H570" s="7" t="s">
        <v>782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  <c r="AC570" s="591" t="str">
        <f t="shared" si="67"/>
        <v/>
      </c>
      <c r="AD570" s="591" t="str">
        <f>IF(VLOOKUP(F570,NXT!$C$12:$C$666,1,0)&lt;&gt;"","","x")</f>
        <v/>
      </c>
      <c r="AE570" s="591"/>
    </row>
    <row r="571" spans="1:31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65"/>
        <v>6</v>
      </c>
      <c r="C571" s="184">
        <f t="shared" si="66"/>
        <v>42157</v>
      </c>
      <c r="D571" s="184" t="s">
        <v>1596</v>
      </c>
      <c r="E571" s="184">
        <v>42157</v>
      </c>
      <c r="F571" s="189" t="s">
        <v>783</v>
      </c>
      <c r="G571" s="601" t="s">
        <v>781</v>
      </c>
      <c r="H571" s="7" t="s">
        <v>782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  <c r="AC571" s="591" t="str">
        <f t="shared" si="67"/>
        <v/>
      </c>
      <c r="AD571" s="591"/>
      <c r="AE571" s="591"/>
    </row>
    <row r="572" spans="1:31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65"/>
        <v>6</v>
      </c>
      <c r="C572" s="184">
        <f t="shared" si="66"/>
        <v>42158</v>
      </c>
      <c r="D572" s="184" t="s">
        <v>1597</v>
      </c>
      <c r="E572" s="184">
        <v>42158</v>
      </c>
      <c r="F572" s="192" t="s">
        <v>705</v>
      </c>
      <c r="G572" s="601" t="s">
        <v>784</v>
      </c>
      <c r="H572" s="7" t="s">
        <v>465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  <c r="AC572" s="591" t="str">
        <f t="shared" si="67"/>
        <v/>
      </c>
      <c r="AD572" s="591" t="str">
        <f>IF(VLOOKUP(F572,NXT!$C$12:$C$666,1,0)&lt;&gt;"","","x")</f>
        <v/>
      </c>
      <c r="AE572" s="591"/>
    </row>
    <row r="573" spans="1:31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65"/>
        <v>6</v>
      </c>
      <c r="C573" s="184">
        <f t="shared" si="66"/>
        <v>42158</v>
      </c>
      <c r="D573" s="184" t="s">
        <v>1597</v>
      </c>
      <c r="E573" s="191">
        <v>42158</v>
      </c>
      <c r="F573" s="189" t="s">
        <v>468</v>
      </c>
      <c r="G573" s="483" t="s">
        <v>784</v>
      </c>
      <c r="H573" s="7" t="s">
        <v>465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  <c r="AC573" s="591" t="str">
        <f t="shared" si="67"/>
        <v/>
      </c>
      <c r="AD573" s="591" t="str">
        <f>IF(VLOOKUP(F573,NXT!$C$12:$C$666,1,0)&lt;&gt;"","","x")</f>
        <v/>
      </c>
      <c r="AE573" s="591"/>
    </row>
    <row r="574" spans="1:31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65"/>
        <v>6</v>
      </c>
      <c r="C574" s="184">
        <f t="shared" si="66"/>
        <v>42158</v>
      </c>
      <c r="D574" s="184" t="s">
        <v>1597</v>
      </c>
      <c r="E574" s="191">
        <v>42158</v>
      </c>
      <c r="F574" s="189" t="s">
        <v>429</v>
      </c>
      <c r="G574" s="483" t="s">
        <v>784</v>
      </c>
      <c r="H574" s="7" t="s">
        <v>465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  <c r="AC574" s="591" t="str">
        <f t="shared" si="67"/>
        <v/>
      </c>
      <c r="AD574" s="591"/>
      <c r="AE574" s="591"/>
    </row>
    <row r="575" spans="1:31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65"/>
        <v>6</v>
      </c>
      <c r="C575" s="184">
        <f t="shared" si="66"/>
        <v>42158</v>
      </c>
      <c r="D575" s="184" t="s">
        <v>1598</v>
      </c>
      <c r="E575" s="191">
        <v>42158</v>
      </c>
      <c r="F575" s="189" t="s">
        <v>785</v>
      </c>
      <c r="G575" s="483" t="s">
        <v>786</v>
      </c>
      <c r="H575" s="7" t="s">
        <v>439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  <c r="AC575" s="591" t="str">
        <f t="shared" si="67"/>
        <v/>
      </c>
      <c r="AD575" s="591" t="str">
        <f>IF(VLOOKUP(F575,NXT!$C$12:$C$666,1,0)&lt;&gt;"","","x")</f>
        <v/>
      </c>
      <c r="AE575" s="591"/>
    </row>
    <row r="576" spans="1:31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65"/>
        <v>6</v>
      </c>
      <c r="C576" s="184">
        <f t="shared" si="66"/>
        <v>42158</v>
      </c>
      <c r="D576" s="184" t="s">
        <v>1598</v>
      </c>
      <c r="E576" s="191">
        <v>42158</v>
      </c>
      <c r="F576" s="189" t="s">
        <v>440</v>
      </c>
      <c r="G576" s="483" t="s">
        <v>786</v>
      </c>
      <c r="H576" s="7" t="s">
        <v>439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  <c r="AC576" s="591" t="str">
        <f t="shared" si="67"/>
        <v/>
      </c>
      <c r="AD576" s="591" t="str">
        <f>IF(VLOOKUP(F576,NXT!$C$12:$C$666,1,0)&lt;&gt;"","","x")</f>
        <v/>
      </c>
      <c r="AE576" s="591"/>
    </row>
    <row r="577" spans="1:31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65"/>
        <v>6</v>
      </c>
      <c r="C577" s="184">
        <f t="shared" si="66"/>
        <v>42158</v>
      </c>
      <c r="D577" s="184" t="s">
        <v>1598</v>
      </c>
      <c r="E577" s="191">
        <v>42158</v>
      </c>
      <c r="F577" s="189" t="s">
        <v>429</v>
      </c>
      <c r="G577" s="483" t="s">
        <v>786</v>
      </c>
      <c r="H577" s="7" t="s">
        <v>439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  <c r="AC577" s="591" t="str">
        <f t="shared" si="67"/>
        <v/>
      </c>
      <c r="AD577" s="591"/>
      <c r="AE577" s="591"/>
    </row>
    <row r="578" spans="1:31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65"/>
        <v>6</v>
      </c>
      <c r="C578" s="184">
        <f t="shared" si="66"/>
        <v>42159</v>
      </c>
      <c r="D578" s="184" t="s">
        <v>1599</v>
      </c>
      <c r="E578" s="191">
        <v>42159</v>
      </c>
      <c r="F578" s="189" t="s">
        <v>787</v>
      </c>
      <c r="G578" s="483" t="s">
        <v>788</v>
      </c>
      <c r="H578" s="7" t="s">
        <v>789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  <c r="AC578" s="591" t="str">
        <f t="shared" si="67"/>
        <v/>
      </c>
      <c r="AD578" s="591" t="str">
        <f>IF(VLOOKUP(F578,NXT!$C$12:$C$666,1,0)&lt;&gt;"","","x")</f>
        <v/>
      </c>
      <c r="AE578" s="591"/>
    </row>
    <row r="579" spans="1:31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65"/>
        <v>6</v>
      </c>
      <c r="C579" s="184">
        <f t="shared" si="66"/>
        <v>42159</v>
      </c>
      <c r="D579" s="184" t="s">
        <v>1599</v>
      </c>
      <c r="E579" s="191">
        <v>42159</v>
      </c>
      <c r="F579" s="189" t="s">
        <v>429</v>
      </c>
      <c r="G579" s="483" t="s">
        <v>788</v>
      </c>
      <c r="H579" s="7" t="s">
        <v>789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  <c r="AC579" s="591" t="str">
        <f t="shared" si="67"/>
        <v/>
      </c>
      <c r="AD579" s="591"/>
      <c r="AE579" s="591"/>
    </row>
    <row r="580" spans="1:31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65"/>
        <v>6</v>
      </c>
      <c r="C580" s="184">
        <f t="shared" si="66"/>
        <v>42159</v>
      </c>
      <c r="D580" s="184" t="s">
        <v>1600</v>
      </c>
      <c r="E580" s="191">
        <v>42159</v>
      </c>
      <c r="F580" s="189" t="s">
        <v>501</v>
      </c>
      <c r="G580" s="483" t="s">
        <v>790</v>
      </c>
      <c r="H580" s="7" t="s">
        <v>791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  <c r="AC580" s="591" t="str">
        <f t="shared" si="67"/>
        <v/>
      </c>
      <c r="AD580" s="591" t="str">
        <f>IF(VLOOKUP(F580,NXT!$C$12:$C$666,1,0)&lt;&gt;"","","x")</f>
        <v/>
      </c>
      <c r="AE580" s="591"/>
    </row>
    <row r="581" spans="1:31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65"/>
        <v>6</v>
      </c>
      <c r="C581" s="184">
        <f t="shared" si="66"/>
        <v>42159</v>
      </c>
      <c r="D581" s="184" t="s">
        <v>1600</v>
      </c>
      <c r="E581" s="191">
        <v>42159</v>
      </c>
      <c r="F581" s="189" t="s">
        <v>429</v>
      </c>
      <c r="G581" s="483" t="s">
        <v>790</v>
      </c>
      <c r="H581" s="7" t="s">
        <v>791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  <c r="AC581" s="591" t="str">
        <f t="shared" si="67"/>
        <v/>
      </c>
      <c r="AD581" s="591"/>
      <c r="AE581" s="591"/>
    </row>
    <row r="582" spans="1:31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65"/>
        <v>6</v>
      </c>
      <c r="C582" s="184">
        <f t="shared" si="66"/>
        <v>42161</v>
      </c>
      <c r="D582" s="184" t="s">
        <v>1601</v>
      </c>
      <c r="E582" s="191">
        <v>42161</v>
      </c>
      <c r="F582" s="189" t="s">
        <v>792</v>
      </c>
      <c r="G582" s="483" t="s">
        <v>793</v>
      </c>
      <c r="H582" s="7" t="s">
        <v>794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  <c r="AC582" s="591" t="str">
        <f t="shared" si="67"/>
        <v/>
      </c>
      <c r="AD582" s="591" t="str">
        <f>IF(VLOOKUP(F582,NXT!$C$12:$C$666,1,0)&lt;&gt;"","","x")</f>
        <v/>
      </c>
      <c r="AE582" s="591"/>
    </row>
    <row r="583" spans="1:31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65"/>
        <v>6</v>
      </c>
      <c r="C583" s="184">
        <f t="shared" si="66"/>
        <v>42161</v>
      </c>
      <c r="D583" s="184" t="s">
        <v>1601</v>
      </c>
      <c r="E583" s="191">
        <v>42161</v>
      </c>
      <c r="F583" s="189" t="s">
        <v>795</v>
      </c>
      <c r="G583" s="483" t="s">
        <v>793</v>
      </c>
      <c r="H583" s="7" t="s">
        <v>794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  <c r="AC583" s="591" t="str">
        <f t="shared" si="67"/>
        <v/>
      </c>
      <c r="AD583" s="591" t="str">
        <f>IF(VLOOKUP(F583,NXT!$C$12:$C$666,1,0)&lt;&gt;"","","x")</f>
        <v/>
      </c>
      <c r="AE583" s="591"/>
    </row>
    <row r="584" spans="1:31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65"/>
        <v>6</v>
      </c>
      <c r="C584" s="184">
        <f t="shared" si="66"/>
        <v>42161</v>
      </c>
      <c r="D584" s="184" t="s">
        <v>1601</v>
      </c>
      <c r="E584" s="191">
        <v>42161</v>
      </c>
      <c r="F584" s="189" t="s">
        <v>796</v>
      </c>
      <c r="G584" s="483" t="s">
        <v>793</v>
      </c>
      <c r="H584" s="7" t="s">
        <v>794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  <c r="AC584" s="591" t="str">
        <f t="shared" si="67"/>
        <v/>
      </c>
      <c r="AD584" s="591" t="str">
        <f>IF(VLOOKUP(F584,NXT!$C$12:$C$666,1,0)&lt;&gt;"","","x")</f>
        <v/>
      </c>
      <c r="AE584" s="591"/>
    </row>
    <row r="585" spans="1:31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65"/>
        <v>6</v>
      </c>
      <c r="C585" s="184">
        <f t="shared" si="66"/>
        <v>42161</v>
      </c>
      <c r="D585" s="184" t="s">
        <v>1601</v>
      </c>
      <c r="E585" s="191">
        <v>42161</v>
      </c>
      <c r="F585" s="189" t="s">
        <v>797</v>
      </c>
      <c r="G585" s="483" t="s">
        <v>793</v>
      </c>
      <c r="H585" s="7" t="s">
        <v>794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  <c r="AC585" s="591" t="str">
        <f t="shared" si="67"/>
        <v/>
      </c>
      <c r="AD585" s="591" t="str">
        <f>IF(VLOOKUP(F585,NXT!$C$12:$C$666,1,0)&lt;&gt;"","","x")</f>
        <v/>
      </c>
      <c r="AE585" s="591"/>
    </row>
    <row r="586" spans="1:31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65"/>
        <v>6</v>
      </c>
      <c r="C586" s="184">
        <f t="shared" si="66"/>
        <v>42161</v>
      </c>
      <c r="D586" s="184" t="s">
        <v>1601</v>
      </c>
      <c r="E586" s="191">
        <v>42161</v>
      </c>
      <c r="F586" s="189" t="s">
        <v>429</v>
      </c>
      <c r="G586" s="483" t="s">
        <v>793</v>
      </c>
      <c r="H586" s="7" t="s">
        <v>794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  <c r="AC586" s="591" t="str">
        <f t="shared" si="67"/>
        <v/>
      </c>
      <c r="AD586" s="591"/>
      <c r="AE586" s="591"/>
    </row>
    <row r="587" spans="1:31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65"/>
        <v>6</v>
      </c>
      <c r="C587" s="184">
        <f t="shared" si="66"/>
        <v>42163</v>
      </c>
      <c r="D587" s="184" t="s">
        <v>1602</v>
      </c>
      <c r="E587" s="184">
        <v>42163</v>
      </c>
      <c r="F587" s="189" t="s">
        <v>440</v>
      </c>
      <c r="G587" s="601" t="s">
        <v>798</v>
      </c>
      <c r="H587" s="193" t="s">
        <v>439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  <c r="AC587" s="591" t="str">
        <f t="shared" si="67"/>
        <v/>
      </c>
      <c r="AD587" s="591" t="str">
        <f>IF(VLOOKUP(F587,NXT!$C$12:$C$666,1,0)&lt;&gt;"","","x")</f>
        <v/>
      </c>
      <c r="AE587" s="591"/>
    </row>
    <row r="588" spans="1:31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65"/>
        <v>6</v>
      </c>
      <c r="C588" s="184">
        <f t="shared" si="66"/>
        <v>42163</v>
      </c>
      <c r="D588" s="184" t="s">
        <v>1602</v>
      </c>
      <c r="E588" s="191">
        <v>42163</v>
      </c>
      <c r="F588" s="189" t="s">
        <v>440</v>
      </c>
      <c r="G588" s="483" t="s">
        <v>798</v>
      </c>
      <c r="H588" s="193" t="s">
        <v>439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  <c r="AC588" s="591" t="str">
        <f t="shared" si="67"/>
        <v/>
      </c>
      <c r="AD588" s="591" t="str">
        <f>IF(VLOOKUP(F588,NXT!$C$12:$C$666,1,0)&lt;&gt;"","","x")</f>
        <v/>
      </c>
      <c r="AE588" s="591"/>
    </row>
    <row r="589" spans="1:31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65"/>
        <v>6</v>
      </c>
      <c r="C589" s="184">
        <f t="shared" si="66"/>
        <v>42163</v>
      </c>
      <c r="D589" s="184" t="s">
        <v>1602</v>
      </c>
      <c r="E589" s="191">
        <v>42163</v>
      </c>
      <c r="F589" s="189" t="s">
        <v>440</v>
      </c>
      <c r="G589" s="483" t="s">
        <v>798</v>
      </c>
      <c r="H589" s="193" t="s">
        <v>439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  <c r="AC589" s="591" t="str">
        <f t="shared" si="67"/>
        <v/>
      </c>
      <c r="AD589" s="591" t="str">
        <f>IF(VLOOKUP(F589,NXT!$C$12:$C$666,1,0)&lt;&gt;"","","x")</f>
        <v/>
      </c>
      <c r="AE589" s="591"/>
    </row>
    <row r="590" spans="1:31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65"/>
        <v>6</v>
      </c>
      <c r="C590" s="184">
        <f t="shared" si="66"/>
        <v>42163</v>
      </c>
      <c r="D590" s="184" t="s">
        <v>1602</v>
      </c>
      <c r="E590" s="191">
        <v>42163</v>
      </c>
      <c r="F590" s="192" t="s">
        <v>429</v>
      </c>
      <c r="G590" s="483" t="s">
        <v>798</v>
      </c>
      <c r="H590" s="193" t="s">
        <v>439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  <c r="AC590" s="591" t="str">
        <f t="shared" si="67"/>
        <v/>
      </c>
      <c r="AD590" s="591"/>
      <c r="AE590" s="591"/>
    </row>
    <row r="591" spans="1:31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65"/>
        <v>6</v>
      </c>
      <c r="C591" s="184">
        <f t="shared" si="66"/>
        <v>42163</v>
      </c>
      <c r="D591" s="184" t="s">
        <v>1603</v>
      </c>
      <c r="E591" s="191">
        <v>42163</v>
      </c>
      <c r="F591" s="189" t="s">
        <v>799</v>
      </c>
      <c r="G591" s="483" t="s">
        <v>800</v>
      </c>
      <c r="H591" s="7" t="s">
        <v>801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  <c r="AC591" s="591" t="str">
        <f t="shared" si="67"/>
        <v/>
      </c>
      <c r="AD591" s="591" t="str">
        <f>IF(VLOOKUP(F591,NXT!$C$12:$C$666,1,0)&lt;&gt;"","","x")</f>
        <v/>
      </c>
    </row>
    <row r="592" spans="1:31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65"/>
        <v>6</v>
      </c>
      <c r="C592" s="184">
        <f t="shared" si="66"/>
        <v>42163</v>
      </c>
      <c r="D592" s="184" t="s">
        <v>1603</v>
      </c>
      <c r="E592" s="191">
        <v>42163</v>
      </c>
      <c r="F592" s="189" t="s">
        <v>799</v>
      </c>
      <c r="G592" s="483" t="s">
        <v>800</v>
      </c>
      <c r="H592" s="7" t="s">
        <v>801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  <c r="AC592" s="591" t="str">
        <f t="shared" si="67"/>
        <v/>
      </c>
      <c r="AD592" s="591" t="str">
        <f>IF(VLOOKUP(F592,NXT!$C$12:$C$666,1,0)&lt;&gt;"","","x")</f>
        <v/>
      </c>
    </row>
    <row r="593" spans="1:31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65"/>
        <v>6</v>
      </c>
      <c r="C593" s="184">
        <f t="shared" si="66"/>
        <v>42163</v>
      </c>
      <c r="D593" s="184" t="s">
        <v>1603</v>
      </c>
      <c r="E593" s="191">
        <v>42163</v>
      </c>
      <c r="F593" s="189" t="s">
        <v>429</v>
      </c>
      <c r="G593" s="483" t="s">
        <v>800</v>
      </c>
      <c r="H593" s="7" t="s">
        <v>801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  <c r="AC593" s="591" t="str">
        <f t="shared" si="67"/>
        <v/>
      </c>
    </row>
    <row r="594" spans="1:31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65"/>
        <v>6</v>
      </c>
      <c r="C594" s="184">
        <f t="shared" si="66"/>
        <v>42167</v>
      </c>
      <c r="D594" s="184" t="s">
        <v>1604</v>
      </c>
      <c r="E594" s="191">
        <v>42167</v>
      </c>
      <c r="F594" s="189" t="s">
        <v>521</v>
      </c>
      <c r="G594" s="483" t="s">
        <v>802</v>
      </c>
      <c r="H594" s="7" t="s">
        <v>861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  <c r="AC594" s="591" t="str">
        <f t="shared" si="67"/>
        <v/>
      </c>
      <c r="AD594" s="591" t="str">
        <f>IF(VLOOKUP(F594,NXT!$C$12:$C$666,1,0)&lt;&gt;"","","x")</f>
        <v/>
      </c>
    </row>
    <row r="595" spans="1:31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65"/>
        <v>6</v>
      </c>
      <c r="C595" s="184">
        <f t="shared" si="66"/>
        <v>42167</v>
      </c>
      <c r="D595" s="184" t="s">
        <v>1604</v>
      </c>
      <c r="E595" s="191">
        <v>42167</v>
      </c>
      <c r="F595" s="40" t="s">
        <v>429</v>
      </c>
      <c r="G595" s="483" t="s">
        <v>802</v>
      </c>
      <c r="H595" s="7" t="s">
        <v>861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  <c r="AC595" s="591" t="str">
        <f t="shared" si="67"/>
        <v/>
      </c>
    </row>
    <row r="596" spans="1:31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65"/>
        <v>6</v>
      </c>
      <c r="C596" s="184">
        <f t="shared" si="66"/>
        <v>42170</v>
      </c>
      <c r="D596" s="184" t="s">
        <v>1605</v>
      </c>
      <c r="E596" s="191">
        <v>42170</v>
      </c>
      <c r="F596" s="40" t="s">
        <v>501</v>
      </c>
      <c r="G596" s="483" t="s">
        <v>803</v>
      </c>
      <c r="H596" s="7" t="s">
        <v>791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  <c r="AC596" s="591" t="str">
        <f t="shared" si="67"/>
        <v/>
      </c>
      <c r="AD596" s="591" t="str">
        <f>IF(VLOOKUP(F596,NXT!$C$12:$C$666,1,0)&lt;&gt;"","","x")</f>
        <v/>
      </c>
    </row>
    <row r="597" spans="1:31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65"/>
        <v>6</v>
      </c>
      <c r="C597" s="184">
        <f t="shared" si="66"/>
        <v>42170</v>
      </c>
      <c r="D597" s="184" t="s">
        <v>1605</v>
      </c>
      <c r="E597" s="191">
        <v>42170</v>
      </c>
      <c r="F597" s="189" t="s">
        <v>429</v>
      </c>
      <c r="G597" s="483" t="s">
        <v>803</v>
      </c>
      <c r="H597" s="7" t="s">
        <v>791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  <c r="AC597" s="591" t="str">
        <f t="shared" si="67"/>
        <v/>
      </c>
    </row>
    <row r="598" spans="1:31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65"/>
        <v>6</v>
      </c>
      <c r="C598" s="184">
        <f t="shared" si="66"/>
        <v>42170</v>
      </c>
      <c r="D598" s="184" t="s">
        <v>1606</v>
      </c>
      <c r="E598" s="191">
        <v>42170</v>
      </c>
      <c r="F598" s="40" t="s">
        <v>804</v>
      </c>
      <c r="G598" s="483" t="s">
        <v>805</v>
      </c>
      <c r="H598" s="7" t="s">
        <v>806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  <c r="AC598" s="591" t="str">
        <f t="shared" si="67"/>
        <v/>
      </c>
      <c r="AD598" s="591" t="str">
        <f>IF(VLOOKUP(F598,NXT!$C$12:$C$666,1,0)&lt;&gt;"","","x")</f>
        <v/>
      </c>
    </row>
    <row r="599" spans="1:31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65"/>
        <v>6</v>
      </c>
      <c r="C599" s="184">
        <f t="shared" si="66"/>
        <v>42170</v>
      </c>
      <c r="D599" s="184" t="s">
        <v>1606</v>
      </c>
      <c r="E599" s="191">
        <v>42170</v>
      </c>
      <c r="F599" s="192" t="s">
        <v>429</v>
      </c>
      <c r="G599" s="483" t="s">
        <v>805</v>
      </c>
      <c r="H599" s="193" t="s">
        <v>806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  <c r="AC599" s="591" t="str">
        <f t="shared" si="67"/>
        <v/>
      </c>
      <c r="AE599" s="591"/>
    </row>
    <row r="600" spans="1:31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65"/>
        <v>6</v>
      </c>
      <c r="C600" s="184">
        <f t="shared" si="66"/>
        <v>42171</v>
      </c>
      <c r="D600" s="184" t="s">
        <v>1607</v>
      </c>
      <c r="E600" s="191">
        <v>42171</v>
      </c>
      <c r="F600" s="192" t="s">
        <v>545</v>
      </c>
      <c r="G600" s="483" t="s">
        <v>807</v>
      </c>
      <c r="H600" s="193" t="s">
        <v>471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  <c r="AC600" s="591" t="str">
        <f t="shared" si="67"/>
        <v/>
      </c>
      <c r="AD600" s="591" t="str">
        <f>IF(VLOOKUP(F600,NXT!$C$12:$C$666,1,0)&lt;&gt;"","","x")</f>
        <v/>
      </c>
      <c r="AE600" s="591"/>
    </row>
    <row r="601" spans="1:31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65"/>
        <v>6</v>
      </c>
      <c r="C601" s="184">
        <f t="shared" si="66"/>
        <v>42171</v>
      </c>
      <c r="D601" s="184" t="s">
        <v>1607</v>
      </c>
      <c r="E601" s="191">
        <v>42171</v>
      </c>
      <c r="F601" s="189" t="s">
        <v>1689</v>
      </c>
      <c r="G601" s="483" t="s">
        <v>807</v>
      </c>
      <c r="H601" s="7" t="s">
        <v>471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  <c r="AC601" s="591" t="str">
        <f t="shared" si="67"/>
        <v/>
      </c>
      <c r="AD601" s="591" t="str">
        <f>IF(VLOOKUP(F601,NXT!$C$12:$C$666,1,0)&lt;&gt;"","","x")</f>
        <v/>
      </c>
      <c r="AE601" s="591"/>
    </row>
    <row r="602" spans="1:31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65"/>
        <v>6</v>
      </c>
      <c r="C602" s="184">
        <f t="shared" si="66"/>
        <v>42171</v>
      </c>
      <c r="D602" s="184" t="s">
        <v>1607</v>
      </c>
      <c r="E602" s="191">
        <v>42171</v>
      </c>
      <c r="F602" s="189" t="s">
        <v>429</v>
      </c>
      <c r="G602" s="483" t="s">
        <v>807</v>
      </c>
      <c r="H602" s="7" t="s">
        <v>471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  <c r="AC602" s="591" t="str">
        <f t="shared" si="67"/>
        <v/>
      </c>
      <c r="AD602" s="591"/>
      <c r="AE602" s="591"/>
    </row>
    <row r="603" spans="1:31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65"/>
        <v>6</v>
      </c>
      <c r="C603" s="184">
        <f t="shared" si="66"/>
        <v>42171</v>
      </c>
      <c r="D603" s="184" t="s">
        <v>1608</v>
      </c>
      <c r="E603" s="191">
        <v>42171</v>
      </c>
      <c r="F603" s="189" t="s">
        <v>808</v>
      </c>
      <c r="G603" s="483" t="s">
        <v>809</v>
      </c>
      <c r="H603" s="7" t="s">
        <v>810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  <c r="AC603" s="591" t="str">
        <f t="shared" si="67"/>
        <v/>
      </c>
      <c r="AD603" s="591" t="str">
        <f>IF(VLOOKUP(F603,NXT!$C$12:$C$666,1,0)&lt;&gt;"","","x")</f>
        <v/>
      </c>
      <c r="AE603" s="591"/>
    </row>
    <row r="604" spans="1:31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65"/>
        <v>6</v>
      </c>
      <c r="C604" s="184">
        <f t="shared" si="66"/>
        <v>42171</v>
      </c>
      <c r="D604" s="184" t="s">
        <v>1608</v>
      </c>
      <c r="E604" s="191">
        <v>42171</v>
      </c>
      <c r="F604" s="189" t="s">
        <v>429</v>
      </c>
      <c r="G604" s="483" t="s">
        <v>809</v>
      </c>
      <c r="H604" s="7" t="s">
        <v>810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  <c r="AC604" s="591" t="str">
        <f t="shared" si="67"/>
        <v/>
      </c>
      <c r="AD604" s="591"/>
      <c r="AE604" s="591"/>
    </row>
    <row r="605" spans="1:31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65"/>
        <v>6</v>
      </c>
      <c r="C605" s="184">
        <f t="shared" si="66"/>
        <v>42172</v>
      </c>
      <c r="D605" s="184" t="s">
        <v>1609</v>
      </c>
      <c r="E605" s="191">
        <v>42172</v>
      </c>
      <c r="F605" s="189" t="s">
        <v>811</v>
      </c>
      <c r="G605" s="483" t="s">
        <v>812</v>
      </c>
      <c r="H605" s="7" t="s">
        <v>813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  <c r="AC605" s="591" t="str">
        <f t="shared" si="67"/>
        <v/>
      </c>
      <c r="AD605" s="591" t="str">
        <f>IF(VLOOKUP(F605,NXT!$C$12:$C$666,1,0)&lt;&gt;"","","x")</f>
        <v/>
      </c>
      <c r="AE605" s="591"/>
    </row>
    <row r="606" spans="1:31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65"/>
        <v>6</v>
      </c>
      <c r="C606" s="184">
        <f t="shared" si="66"/>
        <v>42172</v>
      </c>
      <c r="D606" s="184" t="s">
        <v>1609</v>
      </c>
      <c r="E606" s="191">
        <v>42172</v>
      </c>
      <c r="F606" s="189" t="s">
        <v>429</v>
      </c>
      <c r="G606" s="483" t="s">
        <v>812</v>
      </c>
      <c r="H606" s="7" t="s">
        <v>813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  <c r="AC606" s="591" t="str">
        <f t="shared" si="67"/>
        <v/>
      </c>
      <c r="AD606" s="591"/>
      <c r="AE606" s="591"/>
    </row>
    <row r="607" spans="1:31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65"/>
        <v>6</v>
      </c>
      <c r="C607" s="184">
        <f t="shared" si="66"/>
        <v>42172</v>
      </c>
      <c r="D607" s="184" t="s">
        <v>1610</v>
      </c>
      <c r="E607" s="191">
        <v>42172</v>
      </c>
      <c r="F607" s="192" t="s">
        <v>1760</v>
      </c>
      <c r="G607" s="483" t="s">
        <v>814</v>
      </c>
      <c r="H607" s="45" t="s">
        <v>555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  <c r="AC607" s="591" t="str">
        <f t="shared" si="67"/>
        <v/>
      </c>
      <c r="AD607" s="591" t="str">
        <f>IF(VLOOKUP(F607,NXT!$C$12:$C$666,1,0)&lt;&gt;"","","x")</f>
        <v/>
      </c>
      <c r="AE607" s="591"/>
    </row>
    <row r="608" spans="1:31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65"/>
        <v>6</v>
      </c>
      <c r="C608" s="184">
        <f t="shared" si="66"/>
        <v>42172</v>
      </c>
      <c r="D608" s="184" t="s">
        <v>1610</v>
      </c>
      <c r="E608" s="191">
        <v>42172</v>
      </c>
      <c r="F608" s="192" t="s">
        <v>1761</v>
      </c>
      <c r="G608" s="483" t="s">
        <v>814</v>
      </c>
      <c r="H608" s="45" t="s">
        <v>555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  <c r="AC608" s="591" t="str">
        <f t="shared" si="67"/>
        <v/>
      </c>
      <c r="AD608" s="591" t="str">
        <f>IF(VLOOKUP(F608,NXT!$C$12:$C$666,1,0)&lt;&gt;"","","x")</f>
        <v/>
      </c>
      <c r="AE608" s="591"/>
    </row>
    <row r="609" spans="1:31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65"/>
        <v>6</v>
      </c>
      <c r="C609" s="184">
        <f t="shared" si="66"/>
        <v>42172</v>
      </c>
      <c r="D609" s="184" t="s">
        <v>1610</v>
      </c>
      <c r="E609" s="191">
        <v>42172</v>
      </c>
      <c r="F609" s="189" t="s">
        <v>1762</v>
      </c>
      <c r="G609" s="483" t="s">
        <v>814</v>
      </c>
      <c r="H609" s="7" t="s">
        <v>555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  <c r="AC609" s="591" t="str">
        <f t="shared" si="67"/>
        <v/>
      </c>
      <c r="AD609" s="591" t="str">
        <f>IF(VLOOKUP(F609,NXT!$C$12:$C$666,1,0)&lt;&gt;"","","x")</f>
        <v/>
      </c>
    </row>
    <row r="610" spans="1:31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65"/>
        <v>6</v>
      </c>
      <c r="C610" s="184">
        <f t="shared" si="66"/>
        <v>42172</v>
      </c>
      <c r="D610" s="184" t="s">
        <v>1610</v>
      </c>
      <c r="E610" s="191">
        <v>42172</v>
      </c>
      <c r="F610" s="189" t="s">
        <v>758</v>
      </c>
      <c r="G610" s="483" t="s">
        <v>814</v>
      </c>
      <c r="H610" s="7" t="s">
        <v>555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  <c r="AC610" s="591" t="str">
        <f t="shared" si="67"/>
        <v/>
      </c>
      <c r="AD610" s="591"/>
      <c r="AE610" s="591"/>
    </row>
    <row r="611" spans="1:31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65"/>
        <v>6</v>
      </c>
      <c r="C611" s="184">
        <f t="shared" si="66"/>
        <v>42172</v>
      </c>
      <c r="D611" s="184" t="s">
        <v>1611</v>
      </c>
      <c r="E611" s="191">
        <v>42172</v>
      </c>
      <c r="F611" s="189" t="s">
        <v>1763</v>
      </c>
      <c r="G611" s="483" t="s">
        <v>815</v>
      </c>
      <c r="H611" s="7" t="s">
        <v>1963</v>
      </c>
      <c r="I611" s="256">
        <v>100</v>
      </c>
      <c r="J611" s="256">
        <v>4830</v>
      </c>
      <c r="K611" s="599">
        <f t="shared" ref="K611:K620" si="6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  <c r="AC611" s="591" t="str">
        <f t="shared" si="67"/>
        <v/>
      </c>
      <c r="AD611" s="591" t="str">
        <f>IF(VLOOKUP(F611,NXT!$C$12:$C$666,1,0)&lt;&gt;"","","x")</f>
        <v/>
      </c>
      <c r="AE611" s="591"/>
    </row>
    <row r="612" spans="1:31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65"/>
        <v>6</v>
      </c>
      <c r="C612" s="184">
        <f t="shared" si="66"/>
        <v>42172</v>
      </c>
      <c r="D612" s="184" t="s">
        <v>1611</v>
      </c>
      <c r="E612" s="191">
        <v>42172</v>
      </c>
      <c r="F612" s="189" t="s">
        <v>768</v>
      </c>
      <c r="G612" s="483" t="s">
        <v>815</v>
      </c>
      <c r="H612" s="7" t="s">
        <v>1963</v>
      </c>
      <c r="I612" s="256">
        <v>200</v>
      </c>
      <c r="J612" s="256">
        <v>9170</v>
      </c>
      <c r="K612" s="599">
        <f t="shared" si="6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  <c r="AC612" s="591" t="str">
        <f t="shared" si="67"/>
        <v/>
      </c>
      <c r="AD612" s="591" t="str">
        <f>IF(VLOOKUP(F612,NXT!$C$12:$C$666,1,0)&lt;&gt;"","","x")</f>
        <v/>
      </c>
      <c r="AE612" s="591"/>
    </row>
    <row r="613" spans="1:31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65"/>
        <v>6</v>
      </c>
      <c r="C613" s="184">
        <f t="shared" si="66"/>
        <v>42172</v>
      </c>
      <c r="D613" s="184" t="s">
        <v>1611</v>
      </c>
      <c r="E613" s="191">
        <v>42172</v>
      </c>
      <c r="F613" s="189" t="s">
        <v>719</v>
      </c>
      <c r="G613" s="483" t="s">
        <v>815</v>
      </c>
      <c r="H613" s="7" t="s">
        <v>1963</v>
      </c>
      <c r="I613" s="256">
        <v>75</v>
      </c>
      <c r="J613" s="256">
        <v>16601</v>
      </c>
      <c r="K613" s="599">
        <f t="shared" si="6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  <c r="AC613" s="591" t="str">
        <f t="shared" si="67"/>
        <v/>
      </c>
      <c r="AD613" s="591" t="str">
        <f>IF(VLOOKUP(F613,NXT!$C$12:$C$666,1,0)&lt;&gt;"","","x")</f>
        <v/>
      </c>
      <c r="AE613" s="591"/>
    </row>
    <row r="614" spans="1:31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65"/>
        <v>6</v>
      </c>
      <c r="C614" s="184">
        <f t="shared" si="66"/>
        <v>42172</v>
      </c>
      <c r="D614" s="184" t="s">
        <v>1611</v>
      </c>
      <c r="E614" s="191">
        <v>42172</v>
      </c>
      <c r="F614" s="189" t="s">
        <v>719</v>
      </c>
      <c r="G614" s="483" t="s">
        <v>815</v>
      </c>
      <c r="H614" s="7" t="s">
        <v>1963</v>
      </c>
      <c r="I614" s="256">
        <v>30</v>
      </c>
      <c r="J614" s="256">
        <v>16601</v>
      </c>
      <c r="K614" s="599">
        <f t="shared" si="6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  <c r="AC614" s="591" t="str">
        <f t="shared" si="67"/>
        <v/>
      </c>
      <c r="AD614" s="591" t="str">
        <f>IF(VLOOKUP(F614,NXT!$C$12:$C$666,1,0)&lt;&gt;"","","x")</f>
        <v/>
      </c>
    </row>
    <row r="615" spans="1:31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65"/>
        <v>6</v>
      </c>
      <c r="C615" s="184">
        <f t="shared" si="66"/>
        <v>42172</v>
      </c>
      <c r="D615" s="184" t="s">
        <v>1611</v>
      </c>
      <c r="E615" s="191">
        <v>42172</v>
      </c>
      <c r="F615" s="189" t="s">
        <v>1732</v>
      </c>
      <c r="G615" s="483" t="s">
        <v>815</v>
      </c>
      <c r="H615" s="7" t="s">
        <v>1963</v>
      </c>
      <c r="I615" s="256">
        <v>25</v>
      </c>
      <c r="J615" s="256">
        <v>15429</v>
      </c>
      <c r="K615" s="599">
        <f t="shared" si="6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  <c r="AC615" s="591" t="str">
        <f t="shared" si="67"/>
        <v/>
      </c>
      <c r="AD615" s="591" t="str">
        <f>IF(VLOOKUP(F615,NXT!$C$12:$C$666,1,0)&lt;&gt;"","","x")</f>
        <v/>
      </c>
    </row>
    <row r="616" spans="1:31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65"/>
        <v>6</v>
      </c>
      <c r="C616" s="184">
        <f t="shared" si="66"/>
        <v>42172</v>
      </c>
      <c r="D616" s="184" t="s">
        <v>1611</v>
      </c>
      <c r="E616" s="191">
        <v>42172</v>
      </c>
      <c r="F616" s="189" t="s">
        <v>1764</v>
      </c>
      <c r="G616" s="483" t="s">
        <v>815</v>
      </c>
      <c r="H616" s="7" t="s">
        <v>1963</v>
      </c>
      <c r="I616" s="256">
        <v>40</v>
      </c>
      <c r="J616" s="256">
        <v>16740</v>
      </c>
      <c r="K616" s="599">
        <f t="shared" si="6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  <c r="AC616" s="591" t="str">
        <f t="shared" si="67"/>
        <v/>
      </c>
      <c r="AD616" s="591" t="str">
        <f>IF(VLOOKUP(F616,NXT!$C$12:$C$666,1,0)&lt;&gt;"","","x")</f>
        <v/>
      </c>
    </row>
    <row r="617" spans="1:31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65"/>
        <v>6</v>
      </c>
      <c r="C617" s="184">
        <f t="shared" si="66"/>
        <v>42172</v>
      </c>
      <c r="D617" s="184" t="s">
        <v>1611</v>
      </c>
      <c r="E617" s="191">
        <v>42172</v>
      </c>
      <c r="F617" s="192" t="s">
        <v>722</v>
      </c>
      <c r="G617" s="483" t="s">
        <v>815</v>
      </c>
      <c r="H617" s="7" t="s">
        <v>1963</v>
      </c>
      <c r="I617" s="256">
        <v>25</v>
      </c>
      <c r="J617" s="256">
        <v>16405</v>
      </c>
      <c r="K617" s="599">
        <f t="shared" si="6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  <c r="AC617" s="591" t="str">
        <f t="shared" si="67"/>
        <v/>
      </c>
      <c r="AD617" s="591" t="str">
        <f>IF(VLOOKUP(F617,NXT!$C$12:$C$666,1,0)&lt;&gt;"","","x")</f>
        <v/>
      </c>
      <c r="AE617" s="591"/>
    </row>
    <row r="618" spans="1:31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65"/>
        <v>6</v>
      </c>
      <c r="C618" s="184">
        <f t="shared" si="66"/>
        <v>42172</v>
      </c>
      <c r="D618" s="184" t="s">
        <v>1611</v>
      </c>
      <c r="E618" s="191">
        <v>42172</v>
      </c>
      <c r="F618" s="192" t="s">
        <v>1765</v>
      </c>
      <c r="G618" s="483" t="s">
        <v>815</v>
      </c>
      <c r="H618" s="7" t="s">
        <v>1963</v>
      </c>
      <c r="I618" s="256">
        <v>50</v>
      </c>
      <c r="J618" s="256">
        <v>15336</v>
      </c>
      <c r="K618" s="599">
        <f t="shared" si="6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  <c r="AC618" s="591" t="str">
        <f t="shared" si="67"/>
        <v/>
      </c>
      <c r="AD618" s="591" t="str">
        <f>IF(VLOOKUP(F618,NXT!$C$12:$C$666,1,0)&lt;&gt;"","","x")</f>
        <v/>
      </c>
      <c r="AE618" s="591"/>
    </row>
    <row r="619" spans="1:31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65"/>
        <v>6</v>
      </c>
      <c r="C619" s="184">
        <f t="shared" si="66"/>
        <v>42172</v>
      </c>
      <c r="D619" s="184" t="s">
        <v>1611</v>
      </c>
      <c r="E619" s="191">
        <v>42172</v>
      </c>
      <c r="F619" s="192" t="s">
        <v>1766</v>
      </c>
      <c r="G619" s="483" t="s">
        <v>815</v>
      </c>
      <c r="H619" s="7" t="s">
        <v>1963</v>
      </c>
      <c r="I619" s="257">
        <v>25</v>
      </c>
      <c r="J619" s="257">
        <v>12304</v>
      </c>
      <c r="K619" s="599">
        <f t="shared" si="6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  <c r="AC619" s="591" t="str">
        <f t="shared" si="67"/>
        <v/>
      </c>
      <c r="AD619" s="591" t="str">
        <f>IF(VLOOKUP(F619,NXT!$C$12:$C$666,1,0)&lt;&gt;"","","x")</f>
        <v/>
      </c>
    </row>
    <row r="620" spans="1:31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65"/>
        <v>6</v>
      </c>
      <c r="C620" s="184">
        <f t="shared" si="66"/>
        <v>42172</v>
      </c>
      <c r="D620" s="184" t="s">
        <v>1611</v>
      </c>
      <c r="E620" s="191">
        <v>42172</v>
      </c>
      <c r="F620" s="192" t="s">
        <v>1733</v>
      </c>
      <c r="G620" s="483" t="s">
        <v>815</v>
      </c>
      <c r="H620" s="7" t="s">
        <v>1963</v>
      </c>
      <c r="I620" s="256">
        <v>100</v>
      </c>
      <c r="J620" s="256">
        <v>8458</v>
      </c>
      <c r="K620" s="599">
        <f t="shared" si="6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  <c r="AC620" s="591" t="str">
        <f t="shared" si="67"/>
        <v/>
      </c>
      <c r="AD620" s="591" t="str">
        <f>IF(VLOOKUP(F620,NXT!$C$12:$C$666,1,0)&lt;&gt;"","","x")</f>
        <v/>
      </c>
    </row>
    <row r="621" spans="1:31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65"/>
        <v>6</v>
      </c>
      <c r="C621" s="184">
        <f t="shared" si="66"/>
        <v>42172</v>
      </c>
      <c r="D621" s="184" t="s">
        <v>1611</v>
      </c>
      <c r="E621" s="191">
        <v>42172</v>
      </c>
      <c r="F621" s="192" t="s">
        <v>758</v>
      </c>
      <c r="G621" s="483" t="s">
        <v>815</v>
      </c>
      <c r="H621" s="7" t="s">
        <v>1963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  <c r="AC621" s="591" t="str">
        <f t="shared" si="67"/>
        <v/>
      </c>
    </row>
    <row r="622" spans="1:31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65"/>
        <v>6</v>
      </c>
      <c r="C622" s="184">
        <f t="shared" si="66"/>
        <v>42173</v>
      </c>
      <c r="D622" s="184" t="s">
        <v>1612</v>
      </c>
      <c r="E622" s="191">
        <v>42173</v>
      </c>
      <c r="F622" s="192" t="s">
        <v>1767</v>
      </c>
      <c r="G622" s="483" t="s">
        <v>816</v>
      </c>
      <c r="H622" s="7" t="s">
        <v>1963</v>
      </c>
      <c r="I622" s="256">
        <v>17</v>
      </c>
      <c r="J622" s="256">
        <v>12462</v>
      </c>
      <c r="K622" s="599">
        <f t="shared" ref="K622:K631" si="6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  <c r="AC622" s="591" t="str">
        <f t="shared" si="67"/>
        <v/>
      </c>
      <c r="AD622" s="591" t="str">
        <f>IF(VLOOKUP(F622,NXT!$C$12:$C$666,1,0)&lt;&gt;"","","x")</f>
        <v/>
      </c>
    </row>
    <row r="623" spans="1:31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65"/>
        <v>6</v>
      </c>
      <c r="C623" s="184">
        <f t="shared" si="66"/>
        <v>42173</v>
      </c>
      <c r="D623" s="184" t="s">
        <v>1612</v>
      </c>
      <c r="E623" s="191">
        <v>42173</v>
      </c>
      <c r="F623" s="192" t="s">
        <v>1743</v>
      </c>
      <c r="G623" s="483" t="s">
        <v>816</v>
      </c>
      <c r="H623" s="7" t="s">
        <v>1963</v>
      </c>
      <c r="I623" s="258">
        <v>200</v>
      </c>
      <c r="J623" s="258">
        <v>12946</v>
      </c>
      <c r="K623" s="599">
        <f t="shared" si="6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  <c r="AC623" s="591" t="str">
        <f t="shared" si="67"/>
        <v/>
      </c>
      <c r="AD623" s="591" t="str">
        <f>IF(VLOOKUP(F623,NXT!$C$12:$C$666,1,0)&lt;&gt;"","","x")</f>
        <v/>
      </c>
    </row>
    <row r="624" spans="1:31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65"/>
        <v>6</v>
      </c>
      <c r="C624" s="184">
        <f t="shared" si="66"/>
        <v>42173</v>
      </c>
      <c r="D624" s="184" t="s">
        <v>1612</v>
      </c>
      <c r="E624" s="191">
        <v>42173</v>
      </c>
      <c r="F624" s="40" t="s">
        <v>1768</v>
      </c>
      <c r="G624" s="483" t="s">
        <v>816</v>
      </c>
      <c r="H624" s="7" t="s">
        <v>1963</v>
      </c>
      <c r="I624" s="256">
        <v>85</v>
      </c>
      <c r="J624" s="256">
        <v>10301</v>
      </c>
      <c r="K624" s="599">
        <f t="shared" si="6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  <c r="AC624" s="591" t="str">
        <f t="shared" si="67"/>
        <v/>
      </c>
      <c r="AD624" s="591" t="str">
        <f>IF(VLOOKUP(F624,NXT!$C$12:$C$666,1,0)&lt;&gt;"","","x")</f>
        <v/>
      </c>
    </row>
    <row r="625" spans="1:31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65"/>
        <v>6</v>
      </c>
      <c r="C625" s="184">
        <f t="shared" si="66"/>
        <v>42173</v>
      </c>
      <c r="D625" s="184" t="s">
        <v>1612</v>
      </c>
      <c r="E625" s="191">
        <v>42173</v>
      </c>
      <c r="F625" s="40" t="s">
        <v>714</v>
      </c>
      <c r="G625" s="483" t="s">
        <v>816</v>
      </c>
      <c r="H625" s="7" t="s">
        <v>1963</v>
      </c>
      <c r="I625" s="256">
        <v>360</v>
      </c>
      <c r="J625" s="256">
        <v>11930</v>
      </c>
      <c r="K625" s="599">
        <f t="shared" si="6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  <c r="AC625" s="591" t="str">
        <f t="shared" si="67"/>
        <v/>
      </c>
      <c r="AD625" s="591" t="str">
        <f>IF(VLOOKUP(F625,NXT!$C$12:$C$666,1,0)&lt;&gt;"","","x")</f>
        <v/>
      </c>
    </row>
    <row r="626" spans="1:31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65"/>
        <v>6</v>
      </c>
      <c r="C626" s="184">
        <f t="shared" si="66"/>
        <v>42173</v>
      </c>
      <c r="D626" s="184" t="s">
        <v>1612</v>
      </c>
      <c r="E626" s="191">
        <v>42173</v>
      </c>
      <c r="F626" s="40" t="s">
        <v>1769</v>
      </c>
      <c r="G626" s="483" t="s">
        <v>816</v>
      </c>
      <c r="H626" s="7" t="s">
        <v>1963</v>
      </c>
      <c r="I626" s="256">
        <v>25</v>
      </c>
      <c r="J626" s="256">
        <v>10056</v>
      </c>
      <c r="K626" s="599">
        <f t="shared" si="6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  <c r="AC626" s="591" t="str">
        <f t="shared" si="67"/>
        <v/>
      </c>
      <c r="AD626" s="591" t="str">
        <f>IF(VLOOKUP(F626,NXT!$C$12:$C$666,1,0)&lt;&gt;"","","x")</f>
        <v/>
      </c>
    </row>
    <row r="627" spans="1:31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ref="B627:B690" si="70">IF(C627&lt;&gt;"",MONTH(C627),"")</f>
        <v>6</v>
      </c>
      <c r="C627" s="184">
        <f t="shared" ref="C627:C690" si="71">E627</f>
        <v>42173</v>
      </c>
      <c r="D627" s="184" t="s">
        <v>1612</v>
      </c>
      <c r="E627" s="191">
        <v>42173</v>
      </c>
      <c r="F627" s="192" t="s">
        <v>695</v>
      </c>
      <c r="G627" s="483" t="s">
        <v>816</v>
      </c>
      <c r="H627" s="7" t="s">
        <v>1963</v>
      </c>
      <c r="I627" s="256">
        <v>50</v>
      </c>
      <c r="J627" s="256">
        <v>20302</v>
      </c>
      <c r="K627" s="599">
        <f t="shared" si="6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  <c r="AC627" s="591" t="str">
        <f t="shared" ref="AC627:AC690" si="72">IF(VLOOKUP(H627,DS_131,1,0)&lt;&gt;"","","x")</f>
        <v/>
      </c>
      <c r="AD627" s="591" t="str">
        <f>IF(VLOOKUP(F627,NXT!$C$12:$C$666,1,0)&lt;&gt;"","","x")</f>
        <v/>
      </c>
    </row>
    <row r="628" spans="1:31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70"/>
        <v>6</v>
      </c>
      <c r="C628" s="184">
        <f t="shared" si="71"/>
        <v>42173</v>
      </c>
      <c r="D628" s="184" t="s">
        <v>1612</v>
      </c>
      <c r="E628" s="191">
        <v>42173</v>
      </c>
      <c r="F628" s="40" t="s">
        <v>717</v>
      </c>
      <c r="G628" s="483" t="s">
        <v>816</v>
      </c>
      <c r="H628" s="7" t="s">
        <v>1963</v>
      </c>
      <c r="I628" s="256">
        <v>30</v>
      </c>
      <c r="J628" s="256">
        <v>18218</v>
      </c>
      <c r="K628" s="599">
        <f t="shared" si="6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  <c r="AC628" s="591" t="str">
        <f t="shared" si="72"/>
        <v/>
      </c>
      <c r="AD628" s="591" t="str">
        <f>IF(VLOOKUP(F628,NXT!$C$12:$C$666,1,0)&lt;&gt;"","","x")</f>
        <v/>
      </c>
    </row>
    <row r="629" spans="1:31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70"/>
        <v>6</v>
      </c>
      <c r="C629" s="184">
        <f t="shared" si="71"/>
        <v>42173</v>
      </c>
      <c r="D629" s="184" t="s">
        <v>1612</v>
      </c>
      <c r="E629" s="191">
        <v>42173</v>
      </c>
      <c r="F629" s="40" t="s">
        <v>1770</v>
      </c>
      <c r="G629" s="483" t="s">
        <v>816</v>
      </c>
      <c r="H629" s="7" t="s">
        <v>1963</v>
      </c>
      <c r="I629" s="256">
        <v>25</v>
      </c>
      <c r="J629" s="256">
        <v>12067</v>
      </c>
      <c r="K629" s="599">
        <f t="shared" si="6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  <c r="AC629" s="591" t="str">
        <f t="shared" si="72"/>
        <v/>
      </c>
      <c r="AD629" s="591" t="str">
        <f>IF(VLOOKUP(F629,NXT!$C$12:$C$666,1,0)&lt;&gt;"","","x")</f>
        <v/>
      </c>
    </row>
    <row r="630" spans="1:31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70"/>
        <v>6</v>
      </c>
      <c r="C630" s="184">
        <f t="shared" si="71"/>
        <v>42173</v>
      </c>
      <c r="D630" s="184" t="s">
        <v>1612</v>
      </c>
      <c r="E630" s="191">
        <v>42173</v>
      </c>
      <c r="F630" s="189" t="s">
        <v>769</v>
      </c>
      <c r="G630" s="483" t="s">
        <v>816</v>
      </c>
      <c r="H630" s="7" t="s">
        <v>1963</v>
      </c>
      <c r="I630" s="256">
        <v>50</v>
      </c>
      <c r="J630" s="256">
        <v>17836</v>
      </c>
      <c r="K630" s="599">
        <f t="shared" si="6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  <c r="AC630" s="591" t="str">
        <f t="shared" si="72"/>
        <v/>
      </c>
      <c r="AD630" s="591" t="str">
        <f>IF(VLOOKUP(F630,NXT!$C$12:$C$666,1,0)&lt;&gt;"","","x")</f>
        <v/>
      </c>
    </row>
    <row r="631" spans="1:31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70"/>
        <v>6</v>
      </c>
      <c r="C631" s="184">
        <f t="shared" si="71"/>
        <v>42173</v>
      </c>
      <c r="D631" s="184" t="s">
        <v>1612</v>
      </c>
      <c r="E631" s="191">
        <v>42173</v>
      </c>
      <c r="F631" s="189" t="s">
        <v>1771</v>
      </c>
      <c r="G631" s="483" t="s">
        <v>816</v>
      </c>
      <c r="H631" s="7" t="s">
        <v>1963</v>
      </c>
      <c r="I631" s="256">
        <v>85</v>
      </c>
      <c r="J631" s="256">
        <v>7826</v>
      </c>
      <c r="K631" s="599">
        <f t="shared" si="6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  <c r="AC631" s="591" t="str">
        <f t="shared" si="72"/>
        <v/>
      </c>
      <c r="AD631" s="591" t="str">
        <f>IF(VLOOKUP(F631,NXT!$C$12:$C$666,1,0)&lt;&gt;"","","x")</f>
        <v/>
      </c>
    </row>
    <row r="632" spans="1:31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70"/>
        <v>6</v>
      </c>
      <c r="C632" s="184">
        <f t="shared" si="71"/>
        <v>42173</v>
      </c>
      <c r="D632" s="184" t="s">
        <v>1612</v>
      </c>
      <c r="E632" s="191">
        <v>42173</v>
      </c>
      <c r="F632" s="189" t="s">
        <v>758</v>
      </c>
      <c r="G632" s="483" t="s">
        <v>816</v>
      </c>
      <c r="H632" s="7" t="s">
        <v>1963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  <c r="AC632" s="591" t="str">
        <f t="shared" si="72"/>
        <v/>
      </c>
    </row>
    <row r="633" spans="1:31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70"/>
        <v>6</v>
      </c>
      <c r="C633" s="184">
        <f t="shared" si="71"/>
        <v>42173</v>
      </c>
      <c r="D633" s="184" t="s">
        <v>1613</v>
      </c>
      <c r="E633" s="191">
        <v>42173</v>
      </c>
      <c r="F633" s="189" t="s">
        <v>430</v>
      </c>
      <c r="G633" s="483" t="s">
        <v>817</v>
      </c>
      <c r="H633" s="7" t="s">
        <v>1003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  <c r="AC633" s="591" t="str">
        <f t="shared" si="72"/>
        <v/>
      </c>
      <c r="AD633" s="591" t="str">
        <f>IF(VLOOKUP(F633,NXT!$C$12:$C$666,1,0)&lt;&gt;"","","x")</f>
        <v/>
      </c>
      <c r="AE633" s="591"/>
    </row>
    <row r="634" spans="1:31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70"/>
        <v>6</v>
      </c>
      <c r="C634" s="184">
        <f t="shared" si="71"/>
        <v>42173</v>
      </c>
      <c r="D634" s="184" t="s">
        <v>1613</v>
      </c>
      <c r="E634" s="191">
        <v>42173</v>
      </c>
      <c r="F634" s="192" t="s">
        <v>429</v>
      </c>
      <c r="G634" s="483" t="s">
        <v>817</v>
      </c>
      <c r="H634" s="7" t="s">
        <v>1003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  <c r="AC634" s="591" t="str">
        <f t="shared" si="72"/>
        <v/>
      </c>
      <c r="AD634" s="591"/>
      <c r="AE634" s="591"/>
    </row>
    <row r="635" spans="1:31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70"/>
        <v>6</v>
      </c>
      <c r="C635" s="184">
        <f t="shared" si="71"/>
        <v>42174</v>
      </c>
      <c r="D635" s="184" t="s">
        <v>1614</v>
      </c>
      <c r="E635" s="184">
        <v>42174</v>
      </c>
      <c r="F635" s="189" t="s">
        <v>818</v>
      </c>
      <c r="G635" s="601" t="s">
        <v>819</v>
      </c>
      <c r="H635" s="193" t="s">
        <v>820</v>
      </c>
      <c r="I635" s="256">
        <v>252</v>
      </c>
      <c r="J635" s="256">
        <v>10100</v>
      </c>
      <c r="K635" s="599">
        <f t="shared" ref="K635:K642" si="73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  <c r="AC635" s="591" t="str">
        <f t="shared" si="72"/>
        <v/>
      </c>
      <c r="AD635" s="591" t="str">
        <f>IF(VLOOKUP(F635,NXT!$C$12:$C$666,1,0)&lt;&gt;"","","x")</f>
        <v/>
      </c>
      <c r="AE635" s="591"/>
    </row>
    <row r="636" spans="1:31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70"/>
        <v>6</v>
      </c>
      <c r="C636" s="184">
        <f t="shared" si="71"/>
        <v>42174</v>
      </c>
      <c r="D636" s="184" t="s">
        <v>1614</v>
      </c>
      <c r="E636" s="191">
        <v>42174</v>
      </c>
      <c r="F636" s="192" t="s">
        <v>1695</v>
      </c>
      <c r="G636" s="483" t="s">
        <v>819</v>
      </c>
      <c r="H636" s="193" t="s">
        <v>820</v>
      </c>
      <c r="I636" s="257">
        <v>504</v>
      </c>
      <c r="J636" s="257">
        <v>1700</v>
      </c>
      <c r="K636" s="599">
        <f t="shared" si="73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  <c r="AC636" s="591" t="str">
        <f t="shared" si="72"/>
        <v/>
      </c>
      <c r="AD636" s="591" t="str">
        <f>IF(VLOOKUP(F636,NXT!$C$12:$C$666,1,0)&lt;&gt;"","","x")</f>
        <v/>
      </c>
      <c r="AE636" s="591"/>
    </row>
    <row r="637" spans="1:31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70"/>
        <v>6</v>
      </c>
      <c r="C637" s="184">
        <f t="shared" si="71"/>
        <v>42174</v>
      </c>
      <c r="D637" s="184" t="s">
        <v>1614</v>
      </c>
      <c r="E637" s="184">
        <v>42174</v>
      </c>
      <c r="F637" s="189" t="s">
        <v>673</v>
      </c>
      <c r="G637" s="601" t="s">
        <v>819</v>
      </c>
      <c r="H637" s="193" t="s">
        <v>820</v>
      </c>
      <c r="I637" s="256">
        <v>100</v>
      </c>
      <c r="J637" s="256">
        <v>7800</v>
      </c>
      <c r="K637" s="599">
        <f t="shared" si="73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  <c r="AC637" s="591" t="str">
        <f t="shared" si="72"/>
        <v/>
      </c>
      <c r="AD637" s="591" t="str">
        <f>IF(VLOOKUP(F637,NXT!$C$12:$C$666,1,0)&lt;&gt;"","","x")</f>
        <v/>
      </c>
      <c r="AE637" s="591"/>
    </row>
    <row r="638" spans="1:31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70"/>
        <v>6</v>
      </c>
      <c r="C638" s="184">
        <f t="shared" si="71"/>
        <v>42174</v>
      </c>
      <c r="D638" s="184" t="s">
        <v>1614</v>
      </c>
      <c r="E638" s="184">
        <v>42174</v>
      </c>
      <c r="F638" s="189" t="s">
        <v>1696</v>
      </c>
      <c r="G638" s="601" t="s">
        <v>819</v>
      </c>
      <c r="H638" s="193" t="s">
        <v>820</v>
      </c>
      <c r="I638" s="256">
        <v>200</v>
      </c>
      <c r="J638" s="256">
        <v>1300</v>
      </c>
      <c r="K638" s="599">
        <f t="shared" si="73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  <c r="AC638" s="591" t="str">
        <f t="shared" si="72"/>
        <v/>
      </c>
      <c r="AD638" s="591" t="str">
        <f>IF(VLOOKUP(F638,NXT!$C$12:$C$666,1,0)&lt;&gt;"","","x")</f>
        <v/>
      </c>
      <c r="AE638" s="591"/>
    </row>
    <row r="639" spans="1:31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70"/>
        <v>6</v>
      </c>
      <c r="C639" s="184">
        <f t="shared" si="71"/>
        <v>42174</v>
      </c>
      <c r="D639" s="184" t="s">
        <v>1614</v>
      </c>
      <c r="E639" s="191">
        <v>42174</v>
      </c>
      <c r="F639" s="192" t="s">
        <v>821</v>
      </c>
      <c r="G639" s="483" t="s">
        <v>819</v>
      </c>
      <c r="H639" s="193" t="s">
        <v>820</v>
      </c>
      <c r="I639" s="256">
        <v>160</v>
      </c>
      <c r="J639" s="256">
        <v>9800</v>
      </c>
      <c r="K639" s="599">
        <f t="shared" si="73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  <c r="AC639" s="591" t="str">
        <f t="shared" si="72"/>
        <v/>
      </c>
      <c r="AD639" s="591" t="str">
        <f>IF(VLOOKUP(F639,NXT!$C$12:$C$666,1,0)&lt;&gt;"","","x")</f>
        <v/>
      </c>
    </row>
    <row r="640" spans="1:31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70"/>
        <v>6</v>
      </c>
      <c r="C640" s="184">
        <f t="shared" si="71"/>
        <v>42174</v>
      </c>
      <c r="D640" s="184" t="s">
        <v>1614</v>
      </c>
      <c r="E640" s="191">
        <v>42174</v>
      </c>
      <c r="F640" s="192" t="s">
        <v>1697</v>
      </c>
      <c r="G640" s="483" t="s">
        <v>819</v>
      </c>
      <c r="H640" s="193" t="s">
        <v>820</v>
      </c>
      <c r="I640" s="256">
        <v>320</v>
      </c>
      <c r="J640" s="256">
        <v>1500</v>
      </c>
      <c r="K640" s="599">
        <f t="shared" si="73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  <c r="AC640" s="591" t="str">
        <f t="shared" si="72"/>
        <v/>
      </c>
      <c r="AD640" s="591" t="str">
        <f>IF(VLOOKUP(F640,NXT!$C$12:$C$666,1,0)&lt;&gt;"","","x")</f>
        <v/>
      </c>
    </row>
    <row r="641" spans="1:31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70"/>
        <v>6</v>
      </c>
      <c r="C641" s="184">
        <f t="shared" si="71"/>
        <v>42174</v>
      </c>
      <c r="D641" s="184" t="s">
        <v>1614</v>
      </c>
      <c r="E641" s="191">
        <v>42174</v>
      </c>
      <c r="F641" s="192" t="s">
        <v>822</v>
      </c>
      <c r="G641" s="483" t="s">
        <v>819</v>
      </c>
      <c r="H641" s="193" t="s">
        <v>820</v>
      </c>
      <c r="I641" s="256">
        <v>160</v>
      </c>
      <c r="J641" s="256">
        <v>12000</v>
      </c>
      <c r="K641" s="599">
        <f t="shared" si="73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  <c r="AC641" s="591" t="str">
        <f t="shared" si="72"/>
        <v/>
      </c>
      <c r="AD641" s="591" t="str">
        <f>IF(VLOOKUP(F641,NXT!$C$12:$C$666,1,0)&lt;&gt;"","","x")</f>
        <v/>
      </c>
    </row>
    <row r="642" spans="1:31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70"/>
        <v>6</v>
      </c>
      <c r="C642" s="184">
        <f t="shared" si="71"/>
        <v>42174</v>
      </c>
      <c r="D642" s="184" t="s">
        <v>1614</v>
      </c>
      <c r="E642" s="191">
        <v>42174</v>
      </c>
      <c r="F642" s="192" t="s">
        <v>1698</v>
      </c>
      <c r="G642" s="483" t="s">
        <v>819</v>
      </c>
      <c r="H642" s="193" t="s">
        <v>820</v>
      </c>
      <c r="I642" s="256">
        <v>320</v>
      </c>
      <c r="J642" s="256">
        <v>2000</v>
      </c>
      <c r="K642" s="599">
        <f t="shared" si="73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  <c r="AC642" s="591" t="str">
        <f t="shared" si="72"/>
        <v/>
      </c>
      <c r="AD642" s="591" t="str">
        <f>IF(VLOOKUP(F642,NXT!$C$12:$C$666,1,0)&lt;&gt;"","","x")</f>
        <v/>
      </c>
    </row>
    <row r="643" spans="1:31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70"/>
        <v>6</v>
      </c>
      <c r="C643" s="184">
        <f t="shared" si="71"/>
        <v>42174</v>
      </c>
      <c r="D643" s="184" t="s">
        <v>1614</v>
      </c>
      <c r="E643" s="191">
        <v>42174</v>
      </c>
      <c r="F643" s="189" t="s">
        <v>429</v>
      </c>
      <c r="G643" s="483" t="s">
        <v>819</v>
      </c>
      <c r="H643" s="193" t="s">
        <v>820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  <c r="AC643" s="591" t="str">
        <f t="shared" si="72"/>
        <v/>
      </c>
      <c r="AD643" s="591"/>
      <c r="AE643" s="591"/>
    </row>
    <row r="644" spans="1:31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70"/>
        <v>6</v>
      </c>
      <c r="C644" s="184">
        <f t="shared" si="71"/>
        <v>42174</v>
      </c>
      <c r="D644" s="184" t="s">
        <v>1614</v>
      </c>
      <c r="E644" s="191">
        <v>42174</v>
      </c>
      <c r="F644" s="189" t="s">
        <v>723</v>
      </c>
      <c r="G644" s="483" t="s">
        <v>823</v>
      </c>
      <c r="H644" s="7" t="s">
        <v>555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  <c r="AC644" s="591" t="str">
        <f t="shared" si="72"/>
        <v/>
      </c>
      <c r="AD644" s="591" t="str">
        <f>IF(VLOOKUP(F644,NXT!$C$12:$C$666,1,0)&lt;&gt;"","","x")</f>
        <v/>
      </c>
      <c r="AE644" s="591"/>
    </row>
    <row r="645" spans="1:31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70"/>
        <v>6</v>
      </c>
      <c r="C645" s="184">
        <f t="shared" si="71"/>
        <v>42174</v>
      </c>
      <c r="D645" s="184" t="s">
        <v>1614</v>
      </c>
      <c r="E645" s="184">
        <v>42174</v>
      </c>
      <c r="F645" s="189" t="s">
        <v>1761</v>
      </c>
      <c r="G645" s="601" t="s">
        <v>823</v>
      </c>
      <c r="H645" s="193" t="s">
        <v>555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  <c r="AC645" s="591" t="str">
        <f t="shared" si="72"/>
        <v/>
      </c>
      <c r="AD645" s="591" t="str">
        <f>IF(VLOOKUP(F645,NXT!$C$12:$C$666,1,0)&lt;&gt;"","","x")</f>
        <v/>
      </c>
      <c r="AE645" s="591"/>
    </row>
    <row r="646" spans="1:31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70"/>
        <v>6</v>
      </c>
      <c r="C646" s="184">
        <f t="shared" si="71"/>
        <v>42174</v>
      </c>
      <c r="D646" s="184" t="s">
        <v>1614</v>
      </c>
      <c r="E646" s="191">
        <v>42174</v>
      </c>
      <c r="F646" s="192" t="s">
        <v>758</v>
      </c>
      <c r="G646" s="483" t="s">
        <v>823</v>
      </c>
      <c r="H646" s="7" t="s">
        <v>555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  <c r="AC646" s="591" t="str">
        <f t="shared" si="72"/>
        <v/>
      </c>
      <c r="AE646" s="591"/>
    </row>
    <row r="647" spans="1:31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70"/>
        <v>6</v>
      </c>
      <c r="C647" s="184">
        <f t="shared" si="71"/>
        <v>42174</v>
      </c>
      <c r="D647" s="184" t="s">
        <v>1615</v>
      </c>
      <c r="E647" s="191">
        <v>42174</v>
      </c>
      <c r="F647" s="192" t="s">
        <v>824</v>
      </c>
      <c r="G647" s="483" t="s">
        <v>825</v>
      </c>
      <c r="H647" s="7" t="s">
        <v>826</v>
      </c>
      <c r="I647" s="256">
        <v>29</v>
      </c>
      <c r="J647" s="256">
        <v>14400</v>
      </c>
      <c r="K647" s="599">
        <f t="shared" ref="K647:K656" si="74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  <c r="AC647" s="591" t="str">
        <f t="shared" si="72"/>
        <v/>
      </c>
      <c r="AD647" s="591" t="str">
        <f>IF(VLOOKUP(F647,NXT!$C$12:$C$666,1,0)&lt;&gt;"","","x")</f>
        <v/>
      </c>
      <c r="AE647" s="591"/>
    </row>
    <row r="648" spans="1:31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70"/>
        <v>6</v>
      </c>
      <c r="C648" s="184">
        <f t="shared" si="71"/>
        <v>42174</v>
      </c>
      <c r="D648" s="184" t="s">
        <v>1615</v>
      </c>
      <c r="E648" s="191">
        <v>42174</v>
      </c>
      <c r="F648" s="192" t="s">
        <v>827</v>
      </c>
      <c r="G648" s="483" t="s">
        <v>825</v>
      </c>
      <c r="H648" s="193" t="s">
        <v>826</v>
      </c>
      <c r="I648" s="256">
        <v>30</v>
      </c>
      <c r="J648" s="256">
        <v>17600</v>
      </c>
      <c r="K648" s="599">
        <f t="shared" si="74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  <c r="AC648" s="591" t="str">
        <f t="shared" si="72"/>
        <v/>
      </c>
      <c r="AD648" s="591" t="str">
        <f>IF(VLOOKUP(F648,NXT!$C$12:$C$666,1,0)&lt;&gt;"","","x")</f>
        <v/>
      </c>
      <c r="AE648" s="591"/>
    </row>
    <row r="649" spans="1:31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70"/>
        <v>6</v>
      </c>
      <c r="C649" s="184">
        <f t="shared" si="71"/>
        <v>42174</v>
      </c>
      <c r="D649" s="184" t="s">
        <v>1615</v>
      </c>
      <c r="E649" s="191">
        <v>42174</v>
      </c>
      <c r="F649" s="192" t="s">
        <v>828</v>
      </c>
      <c r="G649" s="483" t="s">
        <v>825</v>
      </c>
      <c r="H649" s="193" t="s">
        <v>826</v>
      </c>
      <c r="I649" s="256">
        <v>30</v>
      </c>
      <c r="J649" s="256">
        <v>15250</v>
      </c>
      <c r="K649" s="599">
        <f t="shared" si="74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  <c r="AC649" s="591" t="str">
        <f t="shared" si="72"/>
        <v/>
      </c>
      <c r="AD649" s="591" t="str">
        <f>IF(VLOOKUP(F649,NXT!$C$12:$C$666,1,0)&lt;&gt;"","","x")</f>
        <v/>
      </c>
      <c r="AE649" s="591"/>
    </row>
    <row r="650" spans="1:31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70"/>
        <v>6</v>
      </c>
      <c r="C650" s="184">
        <f t="shared" si="71"/>
        <v>42174</v>
      </c>
      <c r="D650" s="184" t="s">
        <v>1615</v>
      </c>
      <c r="E650" s="191">
        <v>42174</v>
      </c>
      <c r="F650" s="189" t="s">
        <v>829</v>
      </c>
      <c r="G650" s="483" t="s">
        <v>825</v>
      </c>
      <c r="H650" s="7" t="s">
        <v>826</v>
      </c>
      <c r="I650" s="256">
        <v>104</v>
      </c>
      <c r="J650" s="256">
        <v>8313</v>
      </c>
      <c r="K650" s="599">
        <f t="shared" si="74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  <c r="AC650" s="591" t="str">
        <f t="shared" si="72"/>
        <v/>
      </c>
      <c r="AD650" s="591" t="str">
        <f>IF(VLOOKUP(F650,NXT!$C$12:$C$666,1,0)&lt;&gt;"","","x")</f>
        <v/>
      </c>
    </row>
    <row r="651" spans="1:31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70"/>
        <v>6</v>
      </c>
      <c r="C651" s="184">
        <f t="shared" si="71"/>
        <v>42174</v>
      </c>
      <c r="D651" s="184" t="s">
        <v>1615</v>
      </c>
      <c r="E651" s="191">
        <v>42174</v>
      </c>
      <c r="F651" s="297" t="s">
        <v>768</v>
      </c>
      <c r="G651" s="483" t="s">
        <v>825</v>
      </c>
      <c r="H651" s="7" t="s">
        <v>826</v>
      </c>
      <c r="I651" s="791">
        <v>263</v>
      </c>
      <c r="J651" s="256">
        <v>9300</v>
      </c>
      <c r="K651" s="599">
        <f t="shared" si="74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  <c r="AC651" s="591" t="str">
        <f t="shared" si="72"/>
        <v/>
      </c>
      <c r="AD651" s="591" t="str">
        <f>IF(VLOOKUP(F651,NXT!$C$12:$C$666,1,0)&lt;&gt;"","","x")</f>
        <v/>
      </c>
    </row>
    <row r="652" spans="1:31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70"/>
        <v>6</v>
      </c>
      <c r="C652" s="184">
        <f t="shared" si="71"/>
        <v>42174</v>
      </c>
      <c r="D652" s="184" t="s">
        <v>1615</v>
      </c>
      <c r="E652" s="191">
        <v>42174</v>
      </c>
      <c r="F652" s="297" t="s">
        <v>830</v>
      </c>
      <c r="G652" s="483" t="s">
        <v>825</v>
      </c>
      <c r="H652" s="7" t="s">
        <v>826</v>
      </c>
      <c r="I652" s="256">
        <v>51</v>
      </c>
      <c r="J652" s="256">
        <v>5930</v>
      </c>
      <c r="K652" s="599">
        <f t="shared" si="74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  <c r="AC652" s="591" t="str">
        <f t="shared" si="72"/>
        <v/>
      </c>
      <c r="AD652" s="591" t="str">
        <f>IF(VLOOKUP(F652,NXT!$C$12:$C$666,1,0)&lt;&gt;"","","x")</f>
        <v/>
      </c>
    </row>
    <row r="653" spans="1:31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70"/>
        <v>6</v>
      </c>
      <c r="C653" s="184">
        <f t="shared" si="71"/>
        <v>42174</v>
      </c>
      <c r="D653" s="184" t="s">
        <v>1615</v>
      </c>
      <c r="E653" s="191">
        <v>42174</v>
      </c>
      <c r="F653" s="189" t="s">
        <v>831</v>
      </c>
      <c r="G653" s="483" t="s">
        <v>825</v>
      </c>
      <c r="H653" s="7" t="s">
        <v>826</v>
      </c>
      <c r="I653" s="256">
        <v>55</v>
      </c>
      <c r="J653" s="256">
        <v>8210</v>
      </c>
      <c r="K653" s="599">
        <f t="shared" si="74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  <c r="AC653" s="591" t="str">
        <f t="shared" si="72"/>
        <v/>
      </c>
      <c r="AD653" s="591" t="str">
        <f>IF(VLOOKUP(F653,NXT!$C$12:$C$666,1,0)&lt;&gt;"","","x")</f>
        <v/>
      </c>
    </row>
    <row r="654" spans="1:31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70"/>
        <v>6</v>
      </c>
      <c r="C654" s="184">
        <f t="shared" si="71"/>
        <v>42174</v>
      </c>
      <c r="D654" s="184" t="s">
        <v>1615</v>
      </c>
      <c r="E654" s="191">
        <v>42174</v>
      </c>
      <c r="F654" s="297" t="s">
        <v>832</v>
      </c>
      <c r="G654" s="483" t="s">
        <v>825</v>
      </c>
      <c r="H654" s="7" t="s">
        <v>826</v>
      </c>
      <c r="I654" s="256">
        <v>50</v>
      </c>
      <c r="J654" s="256">
        <v>8890</v>
      </c>
      <c r="K654" s="599">
        <f t="shared" si="74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  <c r="AC654" s="591" t="str">
        <f t="shared" si="72"/>
        <v/>
      </c>
      <c r="AD654" s="591" t="str">
        <f>IF(VLOOKUP(F654,NXT!$C$12:$C$666,1,0)&lt;&gt;"","","x")</f>
        <v/>
      </c>
    </row>
    <row r="655" spans="1:31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70"/>
        <v>6</v>
      </c>
      <c r="C655" s="184">
        <f t="shared" si="71"/>
        <v>42174</v>
      </c>
      <c r="D655" s="184" t="s">
        <v>1615</v>
      </c>
      <c r="E655" s="191">
        <v>42174</v>
      </c>
      <c r="F655" s="189" t="s">
        <v>833</v>
      </c>
      <c r="G655" s="483" t="s">
        <v>825</v>
      </c>
      <c r="H655" s="7" t="s">
        <v>826</v>
      </c>
      <c r="I655" s="256">
        <v>30</v>
      </c>
      <c r="J655" s="256">
        <v>10700</v>
      </c>
      <c r="K655" s="599">
        <f t="shared" si="74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  <c r="AC655" s="591" t="str">
        <f t="shared" si="72"/>
        <v/>
      </c>
      <c r="AD655" s="591" t="str">
        <f>IF(VLOOKUP(F655,NXT!$C$12:$C$666,1,0)&lt;&gt;"","","x")</f>
        <v/>
      </c>
    </row>
    <row r="656" spans="1:31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70"/>
        <v>6</v>
      </c>
      <c r="C656" s="184">
        <f t="shared" si="71"/>
        <v>42174</v>
      </c>
      <c r="D656" s="184" t="s">
        <v>1615</v>
      </c>
      <c r="E656" s="191">
        <v>42174</v>
      </c>
      <c r="F656" s="189" t="s">
        <v>834</v>
      </c>
      <c r="G656" s="483" t="s">
        <v>825</v>
      </c>
      <c r="H656" s="7" t="s">
        <v>826</v>
      </c>
      <c r="I656" s="256">
        <v>31</v>
      </c>
      <c r="J656" s="256">
        <v>24300</v>
      </c>
      <c r="K656" s="599">
        <f t="shared" si="74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  <c r="AC656" s="591" t="str">
        <f t="shared" si="72"/>
        <v/>
      </c>
      <c r="AD656" s="591" t="str">
        <f>IF(VLOOKUP(F656,NXT!$C$12:$C$666,1,0)&lt;&gt;"","","x")</f>
        <v/>
      </c>
    </row>
    <row r="657" spans="1:31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70"/>
        <v>6</v>
      </c>
      <c r="C657" s="184">
        <f t="shared" si="71"/>
        <v>42174</v>
      </c>
      <c r="D657" s="184" t="s">
        <v>1615</v>
      </c>
      <c r="E657" s="191">
        <v>42174</v>
      </c>
      <c r="F657" s="189" t="s">
        <v>429</v>
      </c>
      <c r="G657" s="483" t="s">
        <v>825</v>
      </c>
      <c r="H657" s="7" t="s">
        <v>826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  <c r="AC657" s="591" t="str">
        <f t="shared" si="72"/>
        <v/>
      </c>
    </row>
    <row r="658" spans="1:31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70"/>
        <v>6</v>
      </c>
      <c r="C658" s="184">
        <f t="shared" si="71"/>
        <v>42175</v>
      </c>
      <c r="D658" s="184" t="s">
        <v>1616</v>
      </c>
      <c r="E658" s="191">
        <v>42175</v>
      </c>
      <c r="F658" s="189" t="s">
        <v>835</v>
      </c>
      <c r="G658" s="483" t="s">
        <v>836</v>
      </c>
      <c r="H658" s="7" t="s">
        <v>826</v>
      </c>
      <c r="I658" s="256">
        <v>206</v>
      </c>
      <c r="J658" s="256">
        <v>12800</v>
      </c>
      <c r="K658" s="599">
        <f t="shared" ref="K658:K667" si="75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  <c r="AC658" s="591" t="str">
        <f t="shared" si="72"/>
        <v/>
      </c>
      <c r="AD658" s="591" t="str">
        <f>IF(VLOOKUP(F658,NXT!$C$12:$C$666,1,0)&lt;&gt;"","","x")</f>
        <v/>
      </c>
    </row>
    <row r="659" spans="1:31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70"/>
        <v>6</v>
      </c>
      <c r="C659" s="184">
        <f t="shared" si="71"/>
        <v>42175</v>
      </c>
      <c r="D659" s="184" t="s">
        <v>1616</v>
      </c>
      <c r="E659" s="184">
        <v>42175</v>
      </c>
      <c r="F659" s="189" t="s">
        <v>837</v>
      </c>
      <c r="G659" s="601" t="s">
        <v>836</v>
      </c>
      <c r="H659" s="193" t="s">
        <v>826</v>
      </c>
      <c r="I659" s="256">
        <v>20</v>
      </c>
      <c r="J659" s="256">
        <v>43000</v>
      </c>
      <c r="K659" s="599">
        <f t="shared" si="75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  <c r="AC659" s="591" t="str">
        <f t="shared" si="72"/>
        <v/>
      </c>
      <c r="AD659" s="591" t="str">
        <f>IF(VLOOKUP(F659,NXT!$C$12:$C$666,1,0)&lt;&gt;"","","x")</f>
        <v/>
      </c>
      <c r="AE659" s="591"/>
    </row>
    <row r="660" spans="1:31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70"/>
        <v>6</v>
      </c>
      <c r="C660" s="184">
        <f t="shared" si="71"/>
        <v>42175</v>
      </c>
      <c r="D660" s="184" t="s">
        <v>1616</v>
      </c>
      <c r="E660" s="184">
        <v>42175</v>
      </c>
      <c r="F660" s="189" t="s">
        <v>838</v>
      </c>
      <c r="G660" s="601" t="s">
        <v>836</v>
      </c>
      <c r="H660" s="7" t="s">
        <v>826</v>
      </c>
      <c r="I660" s="256">
        <v>20</v>
      </c>
      <c r="J660" s="256">
        <v>56800</v>
      </c>
      <c r="K660" s="599">
        <f t="shared" si="75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  <c r="AC660" s="591" t="str">
        <f t="shared" si="72"/>
        <v/>
      </c>
      <c r="AD660" s="591" t="str">
        <f>IF(VLOOKUP(F660,NXT!$C$12:$C$666,1,0)&lt;&gt;"","","x")</f>
        <v/>
      </c>
      <c r="AE660" s="591"/>
    </row>
    <row r="661" spans="1:31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70"/>
        <v>6</v>
      </c>
      <c r="C661" s="184">
        <f t="shared" si="71"/>
        <v>42175</v>
      </c>
      <c r="D661" s="184" t="s">
        <v>1616</v>
      </c>
      <c r="E661" s="184">
        <v>42175</v>
      </c>
      <c r="F661" s="189" t="s">
        <v>839</v>
      </c>
      <c r="G661" s="601" t="s">
        <v>836</v>
      </c>
      <c r="H661" s="7" t="s">
        <v>826</v>
      </c>
      <c r="I661" s="256">
        <v>20</v>
      </c>
      <c r="J661" s="256">
        <v>50000</v>
      </c>
      <c r="K661" s="599">
        <f t="shared" si="75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  <c r="AC661" s="591" t="str">
        <f t="shared" si="72"/>
        <v/>
      </c>
      <c r="AD661" s="591" t="str">
        <f>IF(VLOOKUP(F661,NXT!$C$12:$C$666,1,0)&lt;&gt;"","","x")</f>
        <v/>
      </c>
      <c r="AE661" s="591"/>
    </row>
    <row r="662" spans="1:31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70"/>
        <v>6</v>
      </c>
      <c r="C662" s="184">
        <f t="shared" si="71"/>
        <v>42175</v>
      </c>
      <c r="D662" s="184" t="s">
        <v>1616</v>
      </c>
      <c r="E662" s="184">
        <v>42175</v>
      </c>
      <c r="F662" s="189" t="s">
        <v>840</v>
      </c>
      <c r="G662" s="601" t="s">
        <v>836</v>
      </c>
      <c r="H662" s="7" t="s">
        <v>826</v>
      </c>
      <c r="I662" s="256">
        <v>30</v>
      </c>
      <c r="J662" s="256">
        <v>22150</v>
      </c>
      <c r="K662" s="599">
        <f t="shared" si="75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  <c r="AC662" s="591" t="str">
        <f t="shared" si="72"/>
        <v/>
      </c>
      <c r="AD662" s="591" t="str">
        <f>IF(VLOOKUP(F662,NXT!$C$12:$C$666,1,0)&lt;&gt;"","","x")</f>
        <v/>
      </c>
      <c r="AE662" s="591"/>
    </row>
    <row r="663" spans="1:31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70"/>
        <v>6</v>
      </c>
      <c r="C663" s="184">
        <f t="shared" si="71"/>
        <v>42175</v>
      </c>
      <c r="D663" s="184" t="s">
        <v>1616</v>
      </c>
      <c r="E663" s="191">
        <v>42175</v>
      </c>
      <c r="F663" s="189" t="s">
        <v>841</v>
      </c>
      <c r="G663" s="483" t="s">
        <v>836</v>
      </c>
      <c r="H663" s="7" t="s">
        <v>826</v>
      </c>
      <c r="I663" s="256">
        <v>251</v>
      </c>
      <c r="J663" s="256">
        <v>2500</v>
      </c>
      <c r="K663" s="599">
        <f t="shared" si="75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  <c r="AC663" s="591" t="str">
        <f t="shared" si="72"/>
        <v/>
      </c>
      <c r="AD663" s="591" t="str">
        <f>IF(VLOOKUP(F663,NXT!$C$12:$C$666,1,0)&lt;&gt;"","","x")</f>
        <v/>
      </c>
      <c r="AE663" s="591"/>
    </row>
    <row r="664" spans="1:31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70"/>
        <v>6</v>
      </c>
      <c r="C664" s="184">
        <f t="shared" si="71"/>
        <v>42175</v>
      </c>
      <c r="D664" s="184" t="s">
        <v>1616</v>
      </c>
      <c r="E664" s="191">
        <v>42175</v>
      </c>
      <c r="F664" s="189" t="s">
        <v>842</v>
      </c>
      <c r="G664" s="483" t="s">
        <v>836</v>
      </c>
      <c r="H664" s="7" t="s">
        <v>826</v>
      </c>
      <c r="I664" s="256">
        <v>31</v>
      </c>
      <c r="J664" s="256">
        <v>35000</v>
      </c>
      <c r="K664" s="599">
        <f t="shared" si="75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  <c r="AC664" s="591" t="str">
        <f t="shared" si="72"/>
        <v/>
      </c>
      <c r="AD664" s="591" t="str">
        <f>IF(VLOOKUP(F664,NXT!$C$12:$C$666,1,0)&lt;&gt;"","","x")</f>
        <v/>
      </c>
      <c r="AE664" s="591"/>
    </row>
    <row r="665" spans="1:31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70"/>
        <v>6</v>
      </c>
      <c r="C665" s="184">
        <f t="shared" si="71"/>
        <v>42175</v>
      </c>
      <c r="D665" s="184" t="s">
        <v>1616</v>
      </c>
      <c r="E665" s="191">
        <v>42175</v>
      </c>
      <c r="F665" s="189" t="s">
        <v>843</v>
      </c>
      <c r="G665" s="483" t="s">
        <v>836</v>
      </c>
      <c r="H665" s="7" t="s">
        <v>826</v>
      </c>
      <c r="I665" s="256">
        <v>30</v>
      </c>
      <c r="J665" s="256">
        <v>24300</v>
      </c>
      <c r="K665" s="599">
        <f t="shared" si="75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  <c r="AC665" s="591" t="str">
        <f t="shared" si="72"/>
        <v/>
      </c>
      <c r="AD665" s="591" t="str">
        <f>IF(VLOOKUP(F665,NXT!$C$12:$C$666,1,0)&lt;&gt;"","","x")</f>
        <v/>
      </c>
    </row>
    <row r="666" spans="1:31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70"/>
        <v>6</v>
      </c>
      <c r="C666" s="184">
        <f t="shared" si="71"/>
        <v>42175</v>
      </c>
      <c r="D666" s="184" t="s">
        <v>1616</v>
      </c>
      <c r="E666" s="191">
        <v>42175</v>
      </c>
      <c r="F666" s="189" t="s">
        <v>844</v>
      </c>
      <c r="G666" s="483" t="s">
        <v>836</v>
      </c>
      <c r="H666" s="7" t="s">
        <v>826</v>
      </c>
      <c r="I666" s="256">
        <v>207</v>
      </c>
      <c r="J666" s="256">
        <v>10350</v>
      </c>
      <c r="K666" s="599">
        <f t="shared" si="75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  <c r="AC666" s="591" t="str">
        <f t="shared" si="72"/>
        <v/>
      </c>
      <c r="AD666" s="591" t="str">
        <f>IF(VLOOKUP(F666,NXT!$C$12:$C$666,1,0)&lt;&gt;"","","x")</f>
        <v/>
      </c>
    </row>
    <row r="667" spans="1:31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70"/>
        <v>6</v>
      </c>
      <c r="C667" s="184">
        <f t="shared" si="71"/>
        <v>42175</v>
      </c>
      <c r="D667" s="184" t="s">
        <v>1616</v>
      </c>
      <c r="E667" s="191">
        <v>42175</v>
      </c>
      <c r="F667" s="189" t="s">
        <v>845</v>
      </c>
      <c r="G667" s="483" t="s">
        <v>836</v>
      </c>
      <c r="H667" s="7" t="s">
        <v>826</v>
      </c>
      <c r="I667" s="256">
        <v>103</v>
      </c>
      <c r="J667" s="256">
        <v>6679</v>
      </c>
      <c r="K667" s="599">
        <f t="shared" si="75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  <c r="AC667" s="591" t="str">
        <f t="shared" si="72"/>
        <v/>
      </c>
      <c r="AD667" s="591" t="str">
        <f>IF(VLOOKUP(F667,NXT!$C$12:$C$666,1,0)&lt;&gt;"","","x")</f>
        <v/>
      </c>
    </row>
    <row r="668" spans="1:31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70"/>
        <v>6</v>
      </c>
      <c r="C668" s="184">
        <f t="shared" si="71"/>
        <v>42175</v>
      </c>
      <c r="D668" s="184" t="s">
        <v>1616</v>
      </c>
      <c r="E668" s="191">
        <v>42175</v>
      </c>
      <c r="F668" s="189" t="s">
        <v>429</v>
      </c>
      <c r="G668" s="483" t="s">
        <v>836</v>
      </c>
      <c r="H668" s="7" t="s">
        <v>826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  <c r="AC668" s="591" t="str">
        <f t="shared" si="72"/>
        <v/>
      </c>
    </row>
    <row r="669" spans="1:31" s="211" customFormat="1" ht="15.75" hidden="1" customHeight="1">
      <c r="A669" s="204" t="str">
        <f>IF(B669&lt;&gt;"",IF(AND(B669&gt;=_TM1,B669&lt;=_TM2,OR(TH!L669="1111",TH!M669="1111")),TH!D669,""),"")</f>
        <v/>
      </c>
      <c r="B669" s="36">
        <f t="shared" si="70"/>
        <v>6</v>
      </c>
      <c r="C669" s="184">
        <f t="shared" si="71"/>
        <v>42177</v>
      </c>
      <c r="D669" s="184" t="s">
        <v>1617</v>
      </c>
      <c r="E669" s="191">
        <v>42177</v>
      </c>
      <c r="F669" s="189" t="s">
        <v>425</v>
      </c>
      <c r="G669" s="483" t="s">
        <v>846</v>
      </c>
      <c r="H669" s="7" t="s">
        <v>427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  <c r="AC669" s="591" t="str">
        <f t="shared" si="72"/>
        <v/>
      </c>
      <c r="AD669" s="591" t="str">
        <f>IF(VLOOKUP(F669,NXT!$C$12:$C$666,1,0)&lt;&gt;"","","x")</f>
        <v/>
      </c>
    </row>
    <row r="670" spans="1:31" s="211" customFormat="1" ht="15.75" hidden="1" customHeight="1">
      <c r="A670" s="204" t="str">
        <f>IF(B670&lt;&gt;"",IF(AND(B670&gt;=_TM1,B670&lt;=_TM2,OR(TH!L670="1111",TH!M670="1111")),TH!D670,""),"")</f>
        <v/>
      </c>
      <c r="B670" s="36">
        <f t="shared" si="70"/>
        <v>6</v>
      </c>
      <c r="C670" s="184">
        <f t="shared" si="71"/>
        <v>42177</v>
      </c>
      <c r="D670" s="184" t="s">
        <v>1617</v>
      </c>
      <c r="E670" s="191">
        <v>42177</v>
      </c>
      <c r="F670" s="189" t="s">
        <v>473</v>
      </c>
      <c r="G670" s="483" t="s">
        <v>846</v>
      </c>
      <c r="H670" s="7" t="s">
        <v>427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  <c r="AC670" s="591" t="str">
        <f t="shared" si="72"/>
        <v/>
      </c>
      <c r="AD670" s="591" t="str">
        <f>IF(VLOOKUP(F670,NXT!$C$12:$C$666,1,0)&lt;&gt;"","","x")</f>
        <v/>
      </c>
    </row>
    <row r="671" spans="1:31" s="211" customFormat="1" ht="15.75" hidden="1" customHeight="1">
      <c r="A671" s="204" t="str">
        <f>IF(B671&lt;&gt;"",IF(AND(B671&gt;=_TM1,B671&lt;=_TM2,OR(TH!L671="1111",TH!M671="1111")),TH!D671,""),"")</f>
        <v/>
      </c>
      <c r="B671" s="36">
        <f t="shared" si="70"/>
        <v>6</v>
      </c>
      <c r="C671" s="184">
        <f t="shared" si="71"/>
        <v>42177</v>
      </c>
      <c r="D671" s="184" t="s">
        <v>1617</v>
      </c>
      <c r="E671" s="191">
        <v>42177</v>
      </c>
      <c r="F671" s="189" t="s">
        <v>528</v>
      </c>
      <c r="G671" s="483" t="s">
        <v>846</v>
      </c>
      <c r="H671" s="7" t="s">
        <v>427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  <c r="AC671" s="591" t="str">
        <f t="shared" si="72"/>
        <v/>
      </c>
      <c r="AD671" s="591" t="str">
        <f>IF(VLOOKUP(F671,NXT!$C$12:$C$666,1,0)&lt;&gt;"","","x")</f>
        <v/>
      </c>
    </row>
    <row r="672" spans="1:31" s="211" customFormat="1" ht="15.75" hidden="1" customHeight="1">
      <c r="A672" s="204" t="str">
        <f>IF(B672&lt;&gt;"",IF(AND(B672&gt;=_TM1,B672&lt;=_TM2,OR(TH!L672="1111",TH!M672="1111")),TH!D672,""),"")</f>
        <v/>
      </c>
      <c r="B672" s="36">
        <f t="shared" si="70"/>
        <v>6</v>
      </c>
      <c r="C672" s="184">
        <f t="shared" si="71"/>
        <v>42177</v>
      </c>
      <c r="D672" s="184" t="s">
        <v>1617</v>
      </c>
      <c r="E672" s="191">
        <v>42177</v>
      </c>
      <c r="F672" s="40" t="s">
        <v>429</v>
      </c>
      <c r="G672" s="483" t="s">
        <v>846</v>
      </c>
      <c r="H672" s="7" t="s">
        <v>427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  <c r="AC672" s="591" t="str">
        <f t="shared" si="72"/>
        <v/>
      </c>
    </row>
    <row r="673" spans="1:31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70"/>
        <v>6</v>
      </c>
      <c r="C673" s="184">
        <f t="shared" si="71"/>
        <v>42177</v>
      </c>
      <c r="D673" s="184" t="s">
        <v>1618</v>
      </c>
      <c r="E673" s="191">
        <v>42177</v>
      </c>
      <c r="F673" s="40" t="s">
        <v>1772</v>
      </c>
      <c r="G673" s="483" t="s">
        <v>847</v>
      </c>
      <c r="H673" s="7" t="s">
        <v>1963</v>
      </c>
      <c r="I673" s="256">
        <v>85</v>
      </c>
      <c r="J673" s="256">
        <v>7175</v>
      </c>
      <c r="K673" s="599">
        <f t="shared" ref="K673:K678" si="76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  <c r="AC673" s="591" t="str">
        <f t="shared" si="72"/>
        <v/>
      </c>
      <c r="AD673" s="591" t="str">
        <f>IF(VLOOKUP(F673,NXT!$C$12:$C$666,1,0)&lt;&gt;"","","x")</f>
        <v/>
      </c>
    </row>
    <row r="674" spans="1:31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70"/>
        <v>6</v>
      </c>
      <c r="C674" s="184">
        <f t="shared" si="71"/>
        <v>42177</v>
      </c>
      <c r="D674" s="184" t="s">
        <v>1618</v>
      </c>
      <c r="E674" s="191">
        <v>42177</v>
      </c>
      <c r="F674" s="189" t="s">
        <v>1773</v>
      </c>
      <c r="G674" s="483" t="s">
        <v>847</v>
      </c>
      <c r="H674" s="7" t="s">
        <v>1963</v>
      </c>
      <c r="I674" s="791">
        <v>185</v>
      </c>
      <c r="J674" s="256">
        <v>10556</v>
      </c>
      <c r="K674" s="599">
        <f t="shared" si="76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  <c r="AC674" s="591" t="str">
        <f t="shared" si="72"/>
        <v/>
      </c>
      <c r="AD674" s="591" t="str">
        <f>IF(VLOOKUP(F674,NXT!$C$12:$C$666,1,0)&lt;&gt;"","","x")</f>
        <v/>
      </c>
    </row>
    <row r="675" spans="1:31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70"/>
        <v>6</v>
      </c>
      <c r="C675" s="184">
        <f t="shared" si="71"/>
        <v>42177</v>
      </c>
      <c r="D675" s="184" t="s">
        <v>1618</v>
      </c>
      <c r="E675" s="191">
        <v>42177</v>
      </c>
      <c r="F675" s="297" t="s">
        <v>1774</v>
      </c>
      <c r="G675" s="483" t="s">
        <v>847</v>
      </c>
      <c r="H675" s="7" t="s">
        <v>1963</v>
      </c>
      <c r="I675" s="256">
        <v>185</v>
      </c>
      <c r="J675" s="256">
        <v>9769</v>
      </c>
      <c r="K675" s="599">
        <f t="shared" si="76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  <c r="AC675" s="591" t="str">
        <f t="shared" si="72"/>
        <v/>
      </c>
      <c r="AD675" s="591" t="str">
        <f>IF(VLOOKUP(F675,NXT!$C$12:$C$666,1,0)&lt;&gt;"","","x")</f>
        <v/>
      </c>
    </row>
    <row r="676" spans="1:31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70"/>
        <v>6</v>
      </c>
      <c r="C676" s="184">
        <f t="shared" si="71"/>
        <v>42177</v>
      </c>
      <c r="D676" s="184" t="s">
        <v>1618</v>
      </c>
      <c r="E676" s="191">
        <v>42177</v>
      </c>
      <c r="F676" s="189" t="s">
        <v>1743</v>
      </c>
      <c r="G676" s="483" t="s">
        <v>847</v>
      </c>
      <c r="H676" s="7" t="s">
        <v>1963</v>
      </c>
      <c r="I676" s="791">
        <v>500</v>
      </c>
      <c r="J676" s="256">
        <v>13094</v>
      </c>
      <c r="K676" s="599">
        <f t="shared" si="76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  <c r="AC676" s="591" t="str">
        <f t="shared" si="72"/>
        <v/>
      </c>
      <c r="AD676" s="591" t="str">
        <f>IF(VLOOKUP(F676,NXT!$C$12:$C$666,1,0)&lt;&gt;"","","x")</f>
        <v/>
      </c>
    </row>
    <row r="677" spans="1:31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70"/>
        <v>6</v>
      </c>
      <c r="C677" s="184">
        <f t="shared" si="71"/>
        <v>42177</v>
      </c>
      <c r="D677" s="184" t="s">
        <v>1618</v>
      </c>
      <c r="E677" s="191">
        <v>42177</v>
      </c>
      <c r="F677" s="189" t="s">
        <v>1775</v>
      </c>
      <c r="G677" s="483" t="s">
        <v>847</v>
      </c>
      <c r="H677" s="7" t="s">
        <v>1963</v>
      </c>
      <c r="I677" s="256">
        <v>50</v>
      </c>
      <c r="J677" s="256">
        <v>4355</v>
      </c>
      <c r="K677" s="599">
        <f t="shared" si="76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  <c r="AC677" s="591" t="str">
        <f t="shared" si="72"/>
        <v/>
      </c>
      <c r="AD677" s="591" t="str">
        <f>IF(VLOOKUP(F677,NXT!$C$12:$C$666,1,0)&lt;&gt;"","","x")</f>
        <v/>
      </c>
    </row>
    <row r="678" spans="1:31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70"/>
        <v>6</v>
      </c>
      <c r="C678" s="184">
        <f t="shared" si="71"/>
        <v>42177</v>
      </c>
      <c r="D678" s="184" t="s">
        <v>1618</v>
      </c>
      <c r="E678" s="191">
        <v>42177</v>
      </c>
      <c r="F678" s="189" t="s">
        <v>1776</v>
      </c>
      <c r="G678" s="483" t="s">
        <v>847</v>
      </c>
      <c r="H678" s="7" t="s">
        <v>1963</v>
      </c>
      <c r="I678" s="256">
        <v>150</v>
      </c>
      <c r="J678" s="256">
        <v>10520</v>
      </c>
      <c r="K678" s="599">
        <f t="shared" si="76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  <c r="AC678" s="591" t="str">
        <f t="shared" si="72"/>
        <v/>
      </c>
      <c r="AD678" s="591" t="str">
        <f>IF(VLOOKUP(F678,NXT!$C$12:$C$666,1,0)&lt;&gt;"","","x")</f>
        <v/>
      </c>
    </row>
    <row r="679" spans="1:31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70"/>
        <v>6</v>
      </c>
      <c r="C679" s="184">
        <f t="shared" si="71"/>
        <v>42177</v>
      </c>
      <c r="D679" s="184" t="s">
        <v>1618</v>
      </c>
      <c r="E679" s="184">
        <v>42177</v>
      </c>
      <c r="F679" s="189" t="s">
        <v>758</v>
      </c>
      <c r="G679" s="601" t="s">
        <v>847</v>
      </c>
      <c r="H679" s="7" t="s">
        <v>1963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  <c r="AC679" s="591" t="str">
        <f t="shared" si="72"/>
        <v/>
      </c>
      <c r="AD679" s="591"/>
      <c r="AE679" s="591"/>
    </row>
    <row r="680" spans="1:31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70"/>
        <v>6</v>
      </c>
      <c r="C680" s="184">
        <f t="shared" si="71"/>
        <v>42177</v>
      </c>
      <c r="D680" s="184" t="s">
        <v>1619</v>
      </c>
      <c r="E680" s="184">
        <v>42177</v>
      </c>
      <c r="F680" s="189" t="s">
        <v>848</v>
      </c>
      <c r="G680" s="601" t="s">
        <v>849</v>
      </c>
      <c r="H680" s="7" t="s">
        <v>826</v>
      </c>
      <c r="I680" s="256">
        <v>107</v>
      </c>
      <c r="J680" s="256">
        <v>5290</v>
      </c>
      <c r="K680" s="599">
        <f t="shared" ref="K680:K689" si="77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  <c r="AC680" s="591" t="str">
        <f t="shared" si="72"/>
        <v/>
      </c>
      <c r="AD680" s="591" t="str">
        <f>IF(VLOOKUP(F680,NXT!$C$12:$C$666,1,0)&lt;&gt;"","","x")</f>
        <v/>
      </c>
      <c r="AE680" s="591"/>
    </row>
    <row r="681" spans="1:31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70"/>
        <v>6</v>
      </c>
      <c r="C681" s="184">
        <f t="shared" si="71"/>
        <v>42177</v>
      </c>
      <c r="D681" s="184" t="s">
        <v>1619</v>
      </c>
      <c r="E681" s="191">
        <v>42177</v>
      </c>
      <c r="F681" s="189" t="s">
        <v>850</v>
      </c>
      <c r="G681" s="483" t="s">
        <v>849</v>
      </c>
      <c r="H681" s="7" t="s">
        <v>826</v>
      </c>
      <c r="I681" s="791">
        <v>31</v>
      </c>
      <c r="J681" s="256">
        <v>29000</v>
      </c>
      <c r="K681" s="599">
        <f t="shared" si="77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  <c r="AC681" s="591" t="str">
        <f t="shared" si="72"/>
        <v/>
      </c>
      <c r="AD681" s="591" t="str">
        <f>IF(VLOOKUP(F681,NXT!$C$12:$C$666,1,0)&lt;&gt;"","","x")</f>
        <v/>
      </c>
    </row>
    <row r="682" spans="1:31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70"/>
        <v>6</v>
      </c>
      <c r="C682" s="184">
        <f t="shared" si="71"/>
        <v>42177</v>
      </c>
      <c r="D682" s="184" t="s">
        <v>1619</v>
      </c>
      <c r="E682" s="191">
        <v>42177</v>
      </c>
      <c r="F682" s="189" t="s">
        <v>851</v>
      </c>
      <c r="G682" s="483" t="s">
        <v>849</v>
      </c>
      <c r="H682" s="7" t="s">
        <v>826</v>
      </c>
      <c r="I682" s="791">
        <v>31</v>
      </c>
      <c r="J682" s="256">
        <v>35000</v>
      </c>
      <c r="K682" s="599">
        <f t="shared" si="77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  <c r="AC682" s="591" t="str">
        <f t="shared" si="72"/>
        <v/>
      </c>
      <c r="AD682" s="591" t="str">
        <f>IF(VLOOKUP(F682,NXT!$C$12:$C$666,1,0)&lt;&gt;"","","x")</f>
        <v/>
      </c>
    </row>
    <row r="683" spans="1:31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70"/>
        <v>6</v>
      </c>
      <c r="C683" s="184">
        <f t="shared" si="71"/>
        <v>42177</v>
      </c>
      <c r="D683" s="184" t="s">
        <v>1619</v>
      </c>
      <c r="E683" s="191">
        <v>42177</v>
      </c>
      <c r="F683" s="189" t="s">
        <v>852</v>
      </c>
      <c r="G683" s="483" t="s">
        <v>849</v>
      </c>
      <c r="H683" s="7" t="s">
        <v>826</v>
      </c>
      <c r="I683" s="256">
        <v>60</v>
      </c>
      <c r="J683" s="256">
        <v>4000</v>
      </c>
      <c r="K683" s="599">
        <f t="shared" si="77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  <c r="AC683" s="591" t="str">
        <f t="shared" si="72"/>
        <v/>
      </c>
      <c r="AD683" s="591" t="str">
        <f>IF(VLOOKUP(F683,NXT!$C$12:$C$666,1,0)&lt;&gt;"","","x")</f>
        <v/>
      </c>
    </row>
    <row r="684" spans="1:31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70"/>
        <v>6</v>
      </c>
      <c r="C684" s="184">
        <f t="shared" si="71"/>
        <v>42177</v>
      </c>
      <c r="D684" s="184" t="s">
        <v>1619</v>
      </c>
      <c r="E684" s="191">
        <v>42177</v>
      </c>
      <c r="F684" s="189" t="s">
        <v>853</v>
      </c>
      <c r="G684" s="483" t="s">
        <v>849</v>
      </c>
      <c r="H684" s="7" t="s">
        <v>826</v>
      </c>
      <c r="I684" s="791">
        <v>20</v>
      </c>
      <c r="J684" s="256">
        <v>48000</v>
      </c>
      <c r="K684" s="599">
        <f t="shared" si="77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  <c r="AC684" s="591" t="str">
        <f t="shared" si="72"/>
        <v/>
      </c>
      <c r="AD684" s="591" t="str">
        <f>IF(VLOOKUP(F684,NXT!$C$12:$C$666,1,0)&lt;&gt;"","","x")</f>
        <v/>
      </c>
    </row>
    <row r="685" spans="1:31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70"/>
        <v>6</v>
      </c>
      <c r="C685" s="184">
        <f t="shared" si="71"/>
        <v>42177</v>
      </c>
      <c r="D685" s="184" t="s">
        <v>1619</v>
      </c>
      <c r="E685" s="191">
        <v>42177</v>
      </c>
      <c r="F685" s="189" t="s">
        <v>854</v>
      </c>
      <c r="G685" s="483" t="s">
        <v>849</v>
      </c>
      <c r="H685" s="7" t="s">
        <v>826</v>
      </c>
      <c r="I685" s="791">
        <v>10</v>
      </c>
      <c r="J685" s="256">
        <v>43000</v>
      </c>
      <c r="K685" s="599">
        <f t="shared" si="77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  <c r="AC685" s="591" t="str">
        <f t="shared" si="72"/>
        <v/>
      </c>
      <c r="AD685" s="591" t="str">
        <f>IF(VLOOKUP(F685,NXT!$C$12:$C$666,1,0)&lt;&gt;"","","x")</f>
        <v/>
      </c>
    </row>
    <row r="686" spans="1:31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70"/>
        <v>6</v>
      </c>
      <c r="C686" s="184">
        <f t="shared" si="71"/>
        <v>42177</v>
      </c>
      <c r="D686" s="184" t="s">
        <v>1619</v>
      </c>
      <c r="E686" s="191">
        <v>42177</v>
      </c>
      <c r="F686" s="40" t="s">
        <v>854</v>
      </c>
      <c r="G686" s="483" t="s">
        <v>849</v>
      </c>
      <c r="H686" s="7" t="s">
        <v>826</v>
      </c>
      <c r="I686" s="256">
        <v>10</v>
      </c>
      <c r="J686" s="256">
        <v>43000</v>
      </c>
      <c r="K686" s="599">
        <f t="shared" si="77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  <c r="AC686" s="591" t="str">
        <f t="shared" si="72"/>
        <v/>
      </c>
      <c r="AD686" s="591" t="str">
        <f>IF(VLOOKUP(F686,NXT!$C$12:$C$666,1,0)&lt;&gt;"","","x")</f>
        <v/>
      </c>
    </row>
    <row r="687" spans="1:31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70"/>
        <v>6</v>
      </c>
      <c r="C687" s="184">
        <f t="shared" si="71"/>
        <v>42177</v>
      </c>
      <c r="D687" s="184" t="s">
        <v>1619</v>
      </c>
      <c r="E687" s="191">
        <v>42177</v>
      </c>
      <c r="F687" s="189" t="s">
        <v>853</v>
      </c>
      <c r="G687" s="483" t="s">
        <v>849</v>
      </c>
      <c r="H687" s="7" t="s">
        <v>826</v>
      </c>
      <c r="I687" s="256">
        <v>223</v>
      </c>
      <c r="J687" s="256">
        <v>29000</v>
      </c>
      <c r="K687" s="599">
        <f t="shared" si="77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  <c r="AC687" s="591" t="str">
        <f t="shared" si="72"/>
        <v/>
      </c>
      <c r="AD687" s="591" t="str">
        <f>IF(VLOOKUP(F687,NXT!$C$12:$C$666,1,0)&lt;&gt;"","","x")</f>
        <v/>
      </c>
    </row>
    <row r="688" spans="1:31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70"/>
        <v>6</v>
      </c>
      <c r="C688" s="184">
        <f t="shared" si="71"/>
        <v>42177</v>
      </c>
      <c r="D688" s="184" t="s">
        <v>1619</v>
      </c>
      <c r="E688" s="191">
        <v>42177</v>
      </c>
      <c r="F688" s="189" t="s">
        <v>854</v>
      </c>
      <c r="G688" s="483" t="s">
        <v>849</v>
      </c>
      <c r="H688" s="7" t="s">
        <v>826</v>
      </c>
      <c r="I688" s="256">
        <v>15</v>
      </c>
      <c r="J688" s="256">
        <v>22150</v>
      </c>
      <c r="K688" s="599">
        <f t="shared" si="77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  <c r="AC688" s="591" t="str">
        <f t="shared" si="72"/>
        <v/>
      </c>
      <c r="AD688" s="591" t="str">
        <f>IF(VLOOKUP(F688,NXT!$C$12:$C$666,1,0)&lt;&gt;"","","x")</f>
        <v/>
      </c>
    </row>
    <row r="689" spans="1:31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70"/>
        <v>6</v>
      </c>
      <c r="C689" s="184">
        <f t="shared" si="71"/>
        <v>42177</v>
      </c>
      <c r="D689" s="184" t="s">
        <v>1619</v>
      </c>
      <c r="E689" s="191">
        <v>42177</v>
      </c>
      <c r="F689" s="189" t="s">
        <v>855</v>
      </c>
      <c r="G689" s="483" t="s">
        <v>849</v>
      </c>
      <c r="H689" s="7" t="s">
        <v>826</v>
      </c>
      <c r="I689" s="256">
        <v>21</v>
      </c>
      <c r="J689" s="256">
        <v>49000</v>
      </c>
      <c r="K689" s="599">
        <f t="shared" si="77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  <c r="AC689" s="591" t="str">
        <f t="shared" si="72"/>
        <v/>
      </c>
      <c r="AD689" s="591" t="str">
        <f>IF(VLOOKUP(F689,NXT!$C$12:$C$666,1,0)&lt;&gt;"","","x")</f>
        <v/>
      </c>
    </row>
    <row r="690" spans="1:31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70"/>
        <v>6</v>
      </c>
      <c r="C690" s="184">
        <f t="shared" si="71"/>
        <v>42177</v>
      </c>
      <c r="D690" s="184" t="s">
        <v>1619</v>
      </c>
      <c r="E690" s="184">
        <v>42177</v>
      </c>
      <c r="F690" s="189" t="s">
        <v>429</v>
      </c>
      <c r="G690" s="601" t="s">
        <v>849</v>
      </c>
      <c r="H690" s="7" t="s">
        <v>826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  <c r="AC690" s="591" t="str">
        <f t="shared" si="72"/>
        <v/>
      </c>
      <c r="AD690" s="591"/>
      <c r="AE690" s="591"/>
    </row>
    <row r="691" spans="1:31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ref="B691:B759" si="78">IF(C691&lt;&gt;"",MONTH(C691),"")</f>
        <v>6</v>
      </c>
      <c r="C691" s="184">
        <f t="shared" ref="C691:C759" si="79">E691</f>
        <v>42178</v>
      </c>
      <c r="D691" s="184" t="s">
        <v>1620</v>
      </c>
      <c r="E691" s="191">
        <v>42178</v>
      </c>
      <c r="F691" s="192" t="s">
        <v>622</v>
      </c>
      <c r="G691" s="483" t="s">
        <v>856</v>
      </c>
      <c r="H691" s="193" t="s">
        <v>480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  <c r="AC691" s="591" t="str">
        <f t="shared" ref="AC691:AC759" si="80">IF(VLOOKUP(H691,DS_131,1,0)&lt;&gt;"","","x")</f>
        <v/>
      </c>
      <c r="AD691" s="591" t="str">
        <f>IF(VLOOKUP(F691,NXT!$C$12:$C$666,1,0)&lt;&gt;"","","x")</f>
        <v/>
      </c>
    </row>
    <row r="692" spans="1:31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78"/>
        <v>6</v>
      </c>
      <c r="C692" s="184">
        <f t="shared" si="79"/>
        <v>42178</v>
      </c>
      <c r="D692" s="184" t="s">
        <v>1620</v>
      </c>
      <c r="E692" s="191">
        <v>42178</v>
      </c>
      <c r="F692" s="192" t="s">
        <v>429</v>
      </c>
      <c r="G692" s="483" t="s">
        <v>856</v>
      </c>
      <c r="H692" s="193" t="s">
        <v>480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  <c r="AC692" s="591" t="str">
        <f t="shared" si="80"/>
        <v/>
      </c>
    </row>
    <row r="693" spans="1:31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78"/>
        <v>6</v>
      </c>
      <c r="C693" s="184">
        <f t="shared" si="79"/>
        <v>42179</v>
      </c>
      <c r="D693" s="184" t="s">
        <v>1621</v>
      </c>
      <c r="E693" s="191">
        <v>42179</v>
      </c>
      <c r="F693" s="192" t="s">
        <v>857</v>
      </c>
      <c r="G693" s="483" t="s">
        <v>858</v>
      </c>
      <c r="H693" s="7" t="s">
        <v>859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  <c r="AC693" s="591" t="str">
        <f t="shared" si="80"/>
        <v/>
      </c>
      <c r="AD693" s="591" t="str">
        <f>IF(VLOOKUP(F693,NXT!$C$12:$C$666,1,0)&lt;&gt;"","","x")</f>
        <v/>
      </c>
    </row>
    <row r="694" spans="1:31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78"/>
        <v>6</v>
      </c>
      <c r="C694" s="184">
        <f t="shared" si="79"/>
        <v>42179</v>
      </c>
      <c r="D694" s="184" t="s">
        <v>1621</v>
      </c>
      <c r="E694" s="191">
        <v>42179</v>
      </c>
      <c r="F694" s="192" t="s">
        <v>429</v>
      </c>
      <c r="G694" s="483" t="s">
        <v>858</v>
      </c>
      <c r="H694" s="7" t="s">
        <v>859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  <c r="AC694" s="591" t="str">
        <f t="shared" si="80"/>
        <v/>
      </c>
    </row>
    <row r="695" spans="1:31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78"/>
        <v>6</v>
      </c>
      <c r="C695" s="184">
        <f t="shared" si="79"/>
        <v>42180</v>
      </c>
      <c r="D695" s="184" t="s">
        <v>1622</v>
      </c>
      <c r="E695" s="191">
        <v>42180</v>
      </c>
      <c r="F695" s="192" t="s">
        <v>521</v>
      </c>
      <c r="G695" s="483" t="s">
        <v>860</v>
      </c>
      <c r="H695" s="7" t="s">
        <v>861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  <c r="AC695" s="591" t="str">
        <f t="shared" si="80"/>
        <v/>
      </c>
      <c r="AD695" s="591" t="str">
        <f>IF(VLOOKUP(F695,NXT!$C$12:$C$666,1,0)&lt;&gt;"","","x")</f>
        <v/>
      </c>
    </row>
    <row r="696" spans="1:31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78"/>
        <v>6</v>
      </c>
      <c r="C696" s="184">
        <f t="shared" si="79"/>
        <v>42180</v>
      </c>
      <c r="D696" s="184" t="s">
        <v>1622</v>
      </c>
      <c r="E696" s="191">
        <v>42180</v>
      </c>
      <c r="F696" s="192" t="s">
        <v>521</v>
      </c>
      <c r="G696" s="483" t="s">
        <v>860</v>
      </c>
      <c r="H696" s="7" t="s">
        <v>861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  <c r="AC696" s="591" t="str">
        <f t="shared" si="80"/>
        <v/>
      </c>
      <c r="AD696" s="591" t="str">
        <f>IF(VLOOKUP(F696,NXT!$C$12:$C$666,1,0)&lt;&gt;"","","x")</f>
        <v/>
      </c>
    </row>
    <row r="697" spans="1:31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78"/>
        <v>6</v>
      </c>
      <c r="C697" s="184">
        <f t="shared" si="79"/>
        <v>42180</v>
      </c>
      <c r="D697" s="184" t="s">
        <v>1622</v>
      </c>
      <c r="E697" s="191">
        <v>42180</v>
      </c>
      <c r="F697" s="192" t="s">
        <v>429</v>
      </c>
      <c r="G697" s="483" t="s">
        <v>860</v>
      </c>
      <c r="H697" s="7" t="s">
        <v>861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  <c r="AC697" s="591" t="str">
        <f t="shared" si="80"/>
        <v/>
      </c>
    </row>
    <row r="698" spans="1:31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78"/>
        <v>6</v>
      </c>
      <c r="C698" s="184">
        <f t="shared" si="79"/>
        <v>42180</v>
      </c>
      <c r="D698" s="184" t="s">
        <v>1623</v>
      </c>
      <c r="E698" s="191">
        <v>42180</v>
      </c>
      <c r="F698" s="192" t="s">
        <v>1964</v>
      </c>
      <c r="G698" s="483" t="s">
        <v>862</v>
      </c>
      <c r="H698" s="193" t="s">
        <v>782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  <c r="AC698" s="591" t="str">
        <f t="shared" si="80"/>
        <v/>
      </c>
      <c r="AD698" s="591" t="str">
        <f>IF(VLOOKUP(F698,NXT!$C$12:$C$666,1,0)&lt;&gt;"","","x")</f>
        <v/>
      </c>
    </row>
    <row r="699" spans="1:31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78"/>
        <v>6</v>
      </c>
      <c r="C699" s="184">
        <f t="shared" si="79"/>
        <v>42180</v>
      </c>
      <c r="D699" s="184" t="s">
        <v>1623</v>
      </c>
      <c r="E699" s="191">
        <v>42180</v>
      </c>
      <c r="F699" s="189" t="s">
        <v>429</v>
      </c>
      <c r="G699" s="483" t="s">
        <v>862</v>
      </c>
      <c r="H699" s="7" t="s">
        <v>782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  <c r="AC699" s="591" t="str">
        <f t="shared" si="80"/>
        <v/>
      </c>
    </row>
    <row r="700" spans="1:31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78"/>
        <v>6</v>
      </c>
      <c r="C700" s="184">
        <f t="shared" si="79"/>
        <v>42180</v>
      </c>
      <c r="D700" s="184" t="s">
        <v>1624</v>
      </c>
      <c r="E700" s="191">
        <v>42180</v>
      </c>
      <c r="F700" s="189" t="s">
        <v>436</v>
      </c>
      <c r="G700" s="483" t="s">
        <v>863</v>
      </c>
      <c r="H700" s="7" t="s">
        <v>864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  <c r="AC700" s="591" t="str">
        <f t="shared" si="80"/>
        <v/>
      </c>
      <c r="AD700" s="591" t="str">
        <f>IF(VLOOKUP(F700,NXT!$C$12:$C$666,1,0)&lt;&gt;"","","x")</f>
        <v/>
      </c>
    </row>
    <row r="701" spans="1:31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78"/>
        <v>6</v>
      </c>
      <c r="C701" s="184">
        <f t="shared" si="79"/>
        <v>42180</v>
      </c>
      <c r="D701" s="184" t="s">
        <v>1624</v>
      </c>
      <c r="E701" s="191">
        <v>42180</v>
      </c>
      <c r="F701" s="297" t="s">
        <v>429</v>
      </c>
      <c r="G701" s="483" t="s">
        <v>863</v>
      </c>
      <c r="H701" s="7" t="s">
        <v>864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  <c r="AC701" s="591" t="str">
        <f t="shared" si="80"/>
        <v/>
      </c>
    </row>
    <row r="702" spans="1:31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78"/>
        <v>6</v>
      </c>
      <c r="C702" s="184">
        <f t="shared" si="79"/>
        <v>42180</v>
      </c>
      <c r="D702" s="184" t="s">
        <v>1625</v>
      </c>
      <c r="E702" s="191">
        <v>42180</v>
      </c>
      <c r="F702" s="189" t="s">
        <v>1730</v>
      </c>
      <c r="G702" s="483" t="s">
        <v>865</v>
      </c>
      <c r="H702" s="7" t="s">
        <v>1963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  <c r="AC702" s="591" t="str">
        <f t="shared" si="80"/>
        <v/>
      </c>
      <c r="AD702" s="591" t="str">
        <f>IF(VLOOKUP(F702,NXT!$C$12:$C$666,1,0)&lt;&gt;"","","x")</f>
        <v/>
      </c>
    </row>
    <row r="703" spans="1:31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78"/>
        <v>6</v>
      </c>
      <c r="C703" s="184">
        <f t="shared" si="79"/>
        <v>42180</v>
      </c>
      <c r="D703" s="184" t="s">
        <v>1625</v>
      </c>
      <c r="E703" s="191">
        <v>42180</v>
      </c>
      <c r="F703" s="40" t="s">
        <v>758</v>
      </c>
      <c r="G703" s="483" t="s">
        <v>865</v>
      </c>
      <c r="H703" s="7" t="s">
        <v>1963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  <c r="AC703" s="591" t="str">
        <f t="shared" si="80"/>
        <v/>
      </c>
    </row>
    <row r="704" spans="1:31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78"/>
        <v>6</v>
      </c>
      <c r="C704" s="184">
        <f t="shared" si="79"/>
        <v>42180</v>
      </c>
      <c r="D704" s="184" t="s">
        <v>1626</v>
      </c>
      <c r="E704" s="191">
        <v>42180</v>
      </c>
      <c r="F704" s="189" t="s">
        <v>866</v>
      </c>
      <c r="G704" s="483" t="s">
        <v>867</v>
      </c>
      <c r="H704" s="7" t="s">
        <v>760</v>
      </c>
      <c r="I704" s="256">
        <v>27</v>
      </c>
      <c r="J704" s="256">
        <v>35936</v>
      </c>
      <c r="K704" s="599">
        <f t="shared" ref="K704:K712" si="81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  <c r="AC704" s="591" t="str">
        <f t="shared" si="80"/>
        <v/>
      </c>
      <c r="AD704" s="591" t="str">
        <f>IF(VLOOKUP(F704,NXT!$C$12:$C$666,1,0)&lt;&gt;"","","x")</f>
        <v/>
      </c>
    </row>
    <row r="705" spans="1:31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78"/>
        <v>6</v>
      </c>
      <c r="C705" s="184">
        <f t="shared" si="79"/>
        <v>42180</v>
      </c>
      <c r="D705" s="184" t="s">
        <v>1626</v>
      </c>
      <c r="E705" s="191">
        <v>42180</v>
      </c>
      <c r="F705" s="40" t="s">
        <v>868</v>
      </c>
      <c r="G705" s="483" t="s">
        <v>867</v>
      </c>
      <c r="H705" s="7" t="s">
        <v>760</v>
      </c>
      <c r="I705" s="256">
        <v>45</v>
      </c>
      <c r="J705" s="256">
        <v>40718</v>
      </c>
      <c r="K705" s="599">
        <f t="shared" si="81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  <c r="AC705" s="591" t="str">
        <f t="shared" si="80"/>
        <v/>
      </c>
      <c r="AD705" s="591" t="str">
        <f>IF(VLOOKUP(F705,NXT!$C$12:$C$666,1,0)&lt;&gt;"","","x")</f>
        <v/>
      </c>
    </row>
    <row r="706" spans="1:31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78"/>
        <v>6</v>
      </c>
      <c r="C706" s="184">
        <f t="shared" si="79"/>
        <v>42180</v>
      </c>
      <c r="D706" s="184" t="s">
        <v>1626</v>
      </c>
      <c r="E706" s="191">
        <v>42180</v>
      </c>
      <c r="F706" s="40" t="s">
        <v>481</v>
      </c>
      <c r="G706" s="483" t="s">
        <v>867</v>
      </c>
      <c r="H706" s="7" t="s">
        <v>760</v>
      </c>
      <c r="I706" s="256">
        <v>149</v>
      </c>
      <c r="J706" s="256">
        <v>47449</v>
      </c>
      <c r="K706" s="599">
        <f t="shared" si="81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  <c r="AC706" s="591" t="str">
        <f t="shared" si="80"/>
        <v/>
      </c>
      <c r="AD706" s="591" t="str">
        <f>IF(VLOOKUP(F706,NXT!$C$12:$C$666,1,0)&lt;&gt;"","","x")</f>
        <v/>
      </c>
    </row>
    <row r="707" spans="1:31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78"/>
        <v>6</v>
      </c>
      <c r="C707" s="184">
        <f t="shared" si="79"/>
        <v>42180</v>
      </c>
      <c r="D707" s="184" t="s">
        <v>1626</v>
      </c>
      <c r="E707" s="191">
        <v>42180</v>
      </c>
      <c r="F707" s="189" t="s">
        <v>869</v>
      </c>
      <c r="G707" s="483" t="s">
        <v>867</v>
      </c>
      <c r="H707" s="7" t="s">
        <v>760</v>
      </c>
      <c r="I707" s="256">
        <v>11</v>
      </c>
      <c r="J707" s="256">
        <v>56835</v>
      </c>
      <c r="K707" s="599">
        <f t="shared" si="81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  <c r="AC707" s="591" t="str">
        <f t="shared" si="80"/>
        <v/>
      </c>
      <c r="AD707" s="591" t="str">
        <f>IF(VLOOKUP(F707,NXT!$C$12:$C$666,1,0)&lt;&gt;"","","x")</f>
        <v/>
      </c>
    </row>
    <row r="708" spans="1:31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78"/>
        <v>6</v>
      </c>
      <c r="C708" s="184">
        <f t="shared" si="79"/>
        <v>42180</v>
      </c>
      <c r="D708" s="184" t="s">
        <v>1626</v>
      </c>
      <c r="E708" s="191">
        <v>42180</v>
      </c>
      <c r="F708" s="189" t="s">
        <v>870</v>
      </c>
      <c r="G708" s="483" t="s">
        <v>867</v>
      </c>
      <c r="H708" s="7" t="s">
        <v>760</v>
      </c>
      <c r="I708" s="256">
        <v>30</v>
      </c>
      <c r="J708" s="256">
        <v>30937</v>
      </c>
      <c r="K708" s="599">
        <f t="shared" si="81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  <c r="AC708" s="591" t="str">
        <f t="shared" si="80"/>
        <v/>
      </c>
      <c r="AD708" s="591" t="str">
        <f>IF(VLOOKUP(F708,NXT!$C$12:$C$666,1,0)&lt;&gt;"","","x")</f>
        <v/>
      </c>
    </row>
    <row r="709" spans="1:31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78"/>
        <v>6</v>
      </c>
      <c r="C709" s="184">
        <f t="shared" si="79"/>
        <v>42180</v>
      </c>
      <c r="D709" s="184" t="s">
        <v>1626</v>
      </c>
      <c r="E709" s="191">
        <v>42180</v>
      </c>
      <c r="F709" s="189" t="s">
        <v>871</v>
      </c>
      <c r="G709" s="483" t="s">
        <v>867</v>
      </c>
      <c r="H709" s="7" t="s">
        <v>760</v>
      </c>
      <c r="I709" s="256">
        <v>383</v>
      </c>
      <c r="J709" s="256">
        <v>8775</v>
      </c>
      <c r="K709" s="599">
        <f t="shared" si="81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  <c r="AC709" s="591" t="str">
        <f t="shared" si="80"/>
        <v/>
      </c>
      <c r="AD709" s="591" t="str">
        <f>IF(VLOOKUP(F709,NXT!$C$12:$C$666,1,0)&lt;&gt;"","","x")</f>
        <v/>
      </c>
    </row>
    <row r="710" spans="1:31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78"/>
        <v>6</v>
      </c>
      <c r="C710" s="184">
        <f t="shared" si="79"/>
        <v>42180</v>
      </c>
      <c r="D710" s="184" t="s">
        <v>1626</v>
      </c>
      <c r="E710" s="191">
        <v>42180</v>
      </c>
      <c r="F710" s="189" t="s">
        <v>872</v>
      </c>
      <c r="G710" s="483" t="s">
        <v>867</v>
      </c>
      <c r="H710" s="7" t="s">
        <v>760</v>
      </c>
      <c r="I710" s="256">
        <v>25</v>
      </c>
      <c r="J710" s="256">
        <v>31317</v>
      </c>
      <c r="K710" s="599">
        <f t="shared" si="81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  <c r="AC710" s="591" t="str">
        <f t="shared" si="80"/>
        <v/>
      </c>
      <c r="AD710" s="591" t="str">
        <f>IF(VLOOKUP(F710,NXT!$C$12:$C$666,1,0)&lt;&gt;"","","x")</f>
        <v/>
      </c>
    </row>
    <row r="711" spans="1:31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78"/>
        <v>6</v>
      </c>
      <c r="C711" s="184">
        <f t="shared" si="79"/>
        <v>42180</v>
      </c>
      <c r="D711" s="184" t="s">
        <v>1626</v>
      </c>
      <c r="E711" s="191">
        <v>42180</v>
      </c>
      <c r="F711" s="189" t="s">
        <v>873</v>
      </c>
      <c r="G711" s="483" t="s">
        <v>867</v>
      </c>
      <c r="H711" s="7" t="s">
        <v>760</v>
      </c>
      <c r="I711" s="256">
        <v>11</v>
      </c>
      <c r="J711" s="256">
        <v>46121</v>
      </c>
      <c r="K711" s="599">
        <f t="shared" si="81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  <c r="AC711" s="591" t="str">
        <f t="shared" si="80"/>
        <v/>
      </c>
      <c r="AD711" s="591" t="str">
        <f>IF(VLOOKUP(F711,NXT!$C$12:$C$666,1,0)&lt;&gt;"","","x")</f>
        <v/>
      </c>
    </row>
    <row r="712" spans="1:31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78"/>
        <v>6</v>
      </c>
      <c r="C712" s="184">
        <f t="shared" si="79"/>
        <v>42180</v>
      </c>
      <c r="D712" s="184" t="s">
        <v>1626</v>
      </c>
      <c r="E712" s="191">
        <v>42180</v>
      </c>
      <c r="F712" s="189" t="s">
        <v>874</v>
      </c>
      <c r="G712" s="483" t="s">
        <v>867</v>
      </c>
      <c r="H712" s="7" t="s">
        <v>760</v>
      </c>
      <c r="I712" s="791">
        <v>28</v>
      </c>
      <c r="J712" s="256">
        <v>35591</v>
      </c>
      <c r="K712" s="599">
        <f t="shared" si="81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  <c r="AC712" s="591" t="str">
        <f t="shared" si="80"/>
        <v/>
      </c>
      <c r="AD712" s="591" t="str">
        <f>IF(VLOOKUP(F712,NXT!$C$12:$C$666,1,0)&lt;&gt;"","","x")</f>
        <v/>
      </c>
    </row>
    <row r="713" spans="1:31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78"/>
        <v>6</v>
      </c>
      <c r="C713" s="184">
        <f t="shared" si="79"/>
        <v>42180</v>
      </c>
      <c r="D713" s="184" t="s">
        <v>1626</v>
      </c>
      <c r="E713" s="191">
        <v>42180</v>
      </c>
      <c r="F713" s="189" t="s">
        <v>429</v>
      </c>
      <c r="G713" s="483" t="s">
        <v>867</v>
      </c>
      <c r="H713" s="7" t="s">
        <v>760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  <c r="AC713" s="591" t="str">
        <f t="shared" si="80"/>
        <v/>
      </c>
    </row>
    <row r="714" spans="1:31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78"/>
        <v>6</v>
      </c>
      <c r="C714" s="184">
        <f t="shared" si="79"/>
        <v>42181</v>
      </c>
      <c r="D714" s="184" t="s">
        <v>1627</v>
      </c>
      <c r="E714" s="191">
        <v>42181</v>
      </c>
      <c r="F714" s="189" t="s">
        <v>1777</v>
      </c>
      <c r="G714" s="483" t="s">
        <v>875</v>
      </c>
      <c r="H714" s="7" t="s">
        <v>1963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  <c r="AC714" s="591" t="str">
        <f t="shared" si="80"/>
        <v/>
      </c>
      <c r="AD714" s="591" t="str">
        <f>IF(VLOOKUP(F714,NXT!$C$12:$C$666,1,0)&lt;&gt;"","","x")</f>
        <v/>
      </c>
    </row>
    <row r="715" spans="1:31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78"/>
        <v>6</v>
      </c>
      <c r="C715" s="184">
        <f t="shared" si="79"/>
        <v>42181</v>
      </c>
      <c r="D715" s="184" t="s">
        <v>1627</v>
      </c>
      <c r="E715" s="191">
        <v>42181</v>
      </c>
      <c r="F715" s="189" t="s">
        <v>1776</v>
      </c>
      <c r="G715" s="483" t="s">
        <v>875</v>
      </c>
      <c r="H715" s="7" t="s">
        <v>1963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  <c r="AC715" s="591" t="str">
        <f t="shared" si="80"/>
        <v/>
      </c>
      <c r="AD715" s="591" t="str">
        <f>IF(VLOOKUP(F715,NXT!$C$12:$C$666,1,0)&lt;&gt;"","","x")</f>
        <v/>
      </c>
    </row>
    <row r="716" spans="1:31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78"/>
        <v>6</v>
      </c>
      <c r="C716" s="184">
        <f t="shared" si="79"/>
        <v>42181</v>
      </c>
      <c r="D716" s="184" t="s">
        <v>1627</v>
      </c>
      <c r="E716" s="191">
        <v>42181</v>
      </c>
      <c r="F716" s="189" t="s">
        <v>758</v>
      </c>
      <c r="G716" s="483" t="s">
        <v>875</v>
      </c>
      <c r="H716" s="7" t="s">
        <v>1963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  <c r="AC716" s="591" t="str">
        <f t="shared" si="80"/>
        <v/>
      </c>
    </row>
    <row r="717" spans="1:31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78"/>
        <v>6</v>
      </c>
      <c r="C717" s="184">
        <f t="shared" si="79"/>
        <v>42183</v>
      </c>
      <c r="D717" s="184" t="s">
        <v>1628</v>
      </c>
      <c r="E717" s="191">
        <v>42183</v>
      </c>
      <c r="F717" s="189" t="s">
        <v>876</v>
      </c>
      <c r="G717" s="483" t="s">
        <v>877</v>
      </c>
      <c r="H717" s="7" t="s">
        <v>878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  <c r="AC717" s="591" t="str">
        <f t="shared" si="80"/>
        <v/>
      </c>
      <c r="AD717" s="591" t="str">
        <f>IF(VLOOKUP(F717,NXT!$C$12:$C$666,1,0)&lt;&gt;"","","x")</f>
        <v/>
      </c>
    </row>
    <row r="718" spans="1:31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78"/>
        <v>6</v>
      </c>
      <c r="C718" s="184">
        <f t="shared" si="79"/>
        <v>42183</v>
      </c>
      <c r="D718" s="184" t="s">
        <v>1628</v>
      </c>
      <c r="E718" s="184">
        <v>42183</v>
      </c>
      <c r="F718" s="189" t="s">
        <v>879</v>
      </c>
      <c r="G718" s="601" t="s">
        <v>877</v>
      </c>
      <c r="H718" s="193" t="s">
        <v>878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  <c r="AC718" s="591" t="str">
        <f t="shared" si="80"/>
        <v/>
      </c>
      <c r="AD718" s="591" t="str">
        <f>IF(VLOOKUP(F718,NXT!$C$12:$C$666,1,0)&lt;&gt;"","","x")</f>
        <v/>
      </c>
      <c r="AE718" s="591"/>
    </row>
    <row r="719" spans="1:31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78"/>
        <v>6</v>
      </c>
      <c r="C719" s="184">
        <f t="shared" si="79"/>
        <v>42183</v>
      </c>
      <c r="D719" s="184" t="s">
        <v>1628</v>
      </c>
      <c r="E719" s="191">
        <v>42183</v>
      </c>
      <c r="F719" s="192" t="s">
        <v>880</v>
      </c>
      <c r="G719" s="483" t="s">
        <v>877</v>
      </c>
      <c r="H719" s="193" t="s">
        <v>878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  <c r="AC719" s="591" t="str">
        <f t="shared" si="80"/>
        <v/>
      </c>
      <c r="AD719" s="591" t="str">
        <f>IF(VLOOKUP(F719,NXT!$C$12:$C$666,1,0)&lt;&gt;"","","x")</f>
        <v/>
      </c>
    </row>
    <row r="720" spans="1:31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78"/>
        <v>6</v>
      </c>
      <c r="C720" s="184">
        <f t="shared" si="79"/>
        <v>42183</v>
      </c>
      <c r="D720" s="184" t="s">
        <v>1628</v>
      </c>
      <c r="E720" s="191">
        <v>42183</v>
      </c>
      <c r="F720" s="192" t="s">
        <v>881</v>
      </c>
      <c r="G720" s="483" t="s">
        <v>877</v>
      </c>
      <c r="H720" s="193" t="s">
        <v>878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  <c r="AC720" s="591" t="str">
        <f t="shared" si="80"/>
        <v/>
      </c>
      <c r="AD720" s="591" t="str">
        <f>IF(VLOOKUP(F720,NXT!$C$12:$C$666,1,0)&lt;&gt;"","","x")</f>
        <v/>
      </c>
    </row>
    <row r="721" spans="1:30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78"/>
        <v>6</v>
      </c>
      <c r="C721" s="184">
        <f t="shared" si="79"/>
        <v>42183</v>
      </c>
      <c r="D721" s="184" t="s">
        <v>1628</v>
      </c>
      <c r="E721" s="191">
        <v>42183</v>
      </c>
      <c r="F721" s="192" t="s">
        <v>882</v>
      </c>
      <c r="G721" s="483" t="s">
        <v>877</v>
      </c>
      <c r="H721" s="193" t="s">
        <v>878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  <c r="AC721" s="591" t="str">
        <f t="shared" si="80"/>
        <v/>
      </c>
      <c r="AD721" s="591" t="str">
        <f>IF(VLOOKUP(F721,NXT!$C$12:$C$666,1,0)&lt;&gt;"","","x")</f>
        <v/>
      </c>
    </row>
    <row r="722" spans="1:30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78"/>
        <v>6</v>
      </c>
      <c r="C722" s="184">
        <f t="shared" si="79"/>
        <v>42183</v>
      </c>
      <c r="D722" s="184" t="s">
        <v>1628</v>
      </c>
      <c r="E722" s="191">
        <v>42183</v>
      </c>
      <c r="F722" s="192" t="s">
        <v>429</v>
      </c>
      <c r="G722" s="483" t="s">
        <v>877</v>
      </c>
      <c r="H722" s="193" t="s">
        <v>878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  <c r="AC722" s="591" t="str">
        <f t="shared" si="80"/>
        <v/>
      </c>
      <c r="AD722" s="591"/>
    </row>
    <row r="723" spans="1:30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78"/>
        <v>6</v>
      </c>
      <c r="C723" s="184">
        <f t="shared" si="79"/>
        <v>42183</v>
      </c>
      <c r="D723" s="184" t="s">
        <v>1629</v>
      </c>
      <c r="E723" s="191">
        <v>42183</v>
      </c>
      <c r="F723" s="192" t="s">
        <v>883</v>
      </c>
      <c r="G723" s="483" t="s">
        <v>884</v>
      </c>
      <c r="H723" s="193" t="s">
        <v>443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  <c r="AC723" s="591" t="str">
        <f t="shared" si="80"/>
        <v/>
      </c>
      <c r="AD723" s="591" t="str">
        <f>IF(VLOOKUP(F723,NXT!$C$12:$C$666,1,0)&lt;&gt;"","","x")</f>
        <v/>
      </c>
    </row>
    <row r="724" spans="1:30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78"/>
        <v>6</v>
      </c>
      <c r="C724" s="184">
        <f t="shared" si="79"/>
        <v>42183</v>
      </c>
      <c r="D724" s="184" t="s">
        <v>1629</v>
      </c>
      <c r="E724" s="191">
        <v>42183</v>
      </c>
      <c r="F724" s="192" t="s">
        <v>1692</v>
      </c>
      <c r="G724" s="483" t="s">
        <v>884</v>
      </c>
      <c r="H724" s="193" t="s">
        <v>443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  <c r="AC724" s="591" t="str">
        <f t="shared" si="80"/>
        <v/>
      </c>
      <c r="AD724" s="591" t="str">
        <f>IF(VLOOKUP(F724,NXT!$C$12:$C$666,1,0)&lt;&gt;"","","x")</f>
        <v/>
      </c>
    </row>
    <row r="725" spans="1:30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78"/>
        <v>6</v>
      </c>
      <c r="C725" s="184">
        <f t="shared" si="79"/>
        <v>42183</v>
      </c>
      <c r="D725" s="184" t="s">
        <v>1629</v>
      </c>
      <c r="E725" s="191">
        <v>42183</v>
      </c>
      <c r="F725" s="192" t="s">
        <v>429</v>
      </c>
      <c r="G725" s="483" t="s">
        <v>884</v>
      </c>
      <c r="H725" s="193" t="s">
        <v>443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  <c r="AC725" s="591" t="str">
        <f t="shared" si="80"/>
        <v/>
      </c>
    </row>
    <row r="726" spans="1:30" s="211" customFormat="1" ht="15.75" hidden="1" customHeight="1">
      <c r="A726" s="204" t="str">
        <f>IF(B726&lt;&gt;"",IF(AND(B726&gt;=_TM1,B726&lt;=_TM2,OR(TH!L739="1111",TH!M739="1111")),TH!D739,""),"")</f>
        <v/>
      </c>
      <c r="B726" s="36">
        <f t="shared" si="78"/>
        <v>6</v>
      </c>
      <c r="C726" s="184">
        <f t="shared" si="79"/>
        <v>42183</v>
      </c>
      <c r="D726" s="184" t="s">
        <v>1630</v>
      </c>
      <c r="E726" s="191">
        <v>42183</v>
      </c>
      <c r="F726" s="189" t="s">
        <v>440</v>
      </c>
      <c r="G726" s="483" t="s">
        <v>892</v>
      </c>
      <c r="H726" s="193" t="s">
        <v>439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  <c r="AC726" s="591" t="str">
        <f t="shared" si="80"/>
        <v/>
      </c>
      <c r="AD726" s="591" t="str">
        <f>IF(VLOOKUP(F726,NXT!$C$12:$C$666,1,0)&lt;&gt;"","","x")</f>
        <v/>
      </c>
    </row>
    <row r="727" spans="1:30" s="211" customFormat="1" ht="15.75" hidden="1" customHeight="1">
      <c r="A727" s="204" t="str">
        <f>IF(B727&lt;&gt;"",IF(AND(B727&gt;=_TM1,B727&lt;=_TM2,OR(TH!L740="1111",TH!M740="1111")),TH!D740,""),"")</f>
        <v/>
      </c>
      <c r="B727" s="36">
        <f t="shared" si="78"/>
        <v>6</v>
      </c>
      <c r="C727" s="184">
        <f t="shared" si="79"/>
        <v>42183</v>
      </c>
      <c r="D727" s="184" t="s">
        <v>1630</v>
      </c>
      <c r="E727" s="191">
        <v>42183</v>
      </c>
      <c r="F727" s="192" t="s">
        <v>429</v>
      </c>
      <c r="G727" s="483" t="s">
        <v>892</v>
      </c>
      <c r="H727" s="193" t="s">
        <v>439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  <c r="AC727" s="591" t="str">
        <f t="shared" si="80"/>
        <v/>
      </c>
    </row>
    <row r="728" spans="1:30" s="211" customFormat="1" ht="15.75" hidden="1" customHeight="1">
      <c r="A728" s="204" t="str">
        <f>IF(B728&lt;&gt;"",IF(AND(B728&gt;=_TM1,B728&lt;=_TM2,OR(TH!L726="1111",TH!M726="1111")),TH!D726,""),"")</f>
        <v/>
      </c>
      <c r="B728" s="36">
        <f t="shared" si="78"/>
        <v>6</v>
      </c>
      <c r="C728" s="184">
        <f t="shared" si="79"/>
        <v>42184</v>
      </c>
      <c r="D728" s="184" t="s">
        <v>1631</v>
      </c>
      <c r="E728" s="191">
        <v>42184</v>
      </c>
      <c r="F728" s="192" t="s">
        <v>885</v>
      </c>
      <c r="G728" s="483" t="s">
        <v>886</v>
      </c>
      <c r="H728" s="193" t="s">
        <v>443</v>
      </c>
      <c r="I728" s="257">
        <v>320</v>
      </c>
      <c r="J728" s="257">
        <v>18400</v>
      </c>
      <c r="K728" s="599">
        <f t="shared" ref="K728:K735" si="82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  <c r="AC728" s="591" t="str">
        <f t="shared" si="80"/>
        <v/>
      </c>
      <c r="AD728" s="591" t="str">
        <f>IF(VLOOKUP(F728,NXT!$C$12:$C$666,1,0)&lt;&gt;"","","x")</f>
        <v/>
      </c>
    </row>
    <row r="729" spans="1:30" s="211" customFormat="1" ht="15.75" hidden="1" customHeight="1">
      <c r="A729" s="204" t="str">
        <f>IF(B729&lt;&gt;"",IF(AND(B729&gt;=_TM1,B729&lt;=_TM2,OR(TH!L727="1111",TH!M727="1111")),TH!D727,""),"")</f>
        <v/>
      </c>
      <c r="B729" s="36">
        <f t="shared" si="78"/>
        <v>6</v>
      </c>
      <c r="C729" s="184">
        <f t="shared" si="79"/>
        <v>42184</v>
      </c>
      <c r="D729" s="184" t="s">
        <v>1631</v>
      </c>
      <c r="E729" s="191">
        <v>42184</v>
      </c>
      <c r="F729" s="192" t="s">
        <v>887</v>
      </c>
      <c r="G729" s="483" t="s">
        <v>886</v>
      </c>
      <c r="H729" s="193" t="s">
        <v>443</v>
      </c>
      <c r="I729" s="256">
        <v>1371</v>
      </c>
      <c r="J729" s="256">
        <v>18400</v>
      </c>
      <c r="K729" s="599">
        <f t="shared" si="82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  <c r="AC729" s="591" t="str">
        <f t="shared" si="80"/>
        <v/>
      </c>
      <c r="AD729" s="591" t="str">
        <f>IF(VLOOKUP(F729,NXT!$C$12:$C$666,1,0)&lt;&gt;"","","x")</f>
        <v/>
      </c>
    </row>
    <row r="730" spans="1:30" s="211" customFormat="1" ht="15.75" hidden="1" customHeight="1">
      <c r="A730" s="204" t="str">
        <f>IF(B730&lt;&gt;"",IF(AND(B730&gt;=_TM1,B730&lt;=_TM2,OR(TH!L728="1111",TH!M728="1111")),TH!D728,""),"")</f>
        <v/>
      </c>
      <c r="B730" s="36">
        <f t="shared" si="78"/>
        <v>6</v>
      </c>
      <c r="C730" s="184">
        <f t="shared" si="79"/>
        <v>42184</v>
      </c>
      <c r="D730" s="184" t="s">
        <v>1631</v>
      </c>
      <c r="E730" s="191">
        <v>42184</v>
      </c>
      <c r="F730" s="192" t="s">
        <v>888</v>
      </c>
      <c r="G730" s="483" t="s">
        <v>886</v>
      </c>
      <c r="H730" s="193" t="s">
        <v>443</v>
      </c>
      <c r="I730" s="256">
        <v>185</v>
      </c>
      <c r="J730" s="256">
        <v>19800</v>
      </c>
      <c r="K730" s="599">
        <f t="shared" si="82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  <c r="AC730" s="591" t="str">
        <f t="shared" si="80"/>
        <v/>
      </c>
      <c r="AD730" s="591" t="str">
        <f>IF(VLOOKUP(F730,NXT!$C$12:$C$666,1,0)&lt;&gt;"","","x")</f>
        <v/>
      </c>
    </row>
    <row r="731" spans="1:30" s="211" customFormat="1" ht="15.75" hidden="1" customHeight="1">
      <c r="A731" s="204" t="str">
        <f>IF(B731&lt;&gt;"",IF(AND(B731&gt;=_TM1,B731&lt;=_TM2,OR(TH!L729="1111",TH!M729="1111")),TH!D729,""),"")</f>
        <v/>
      </c>
      <c r="B731" s="36">
        <f t="shared" si="78"/>
        <v>6</v>
      </c>
      <c r="C731" s="184">
        <f t="shared" si="79"/>
        <v>42184</v>
      </c>
      <c r="D731" s="184" t="s">
        <v>1631</v>
      </c>
      <c r="E731" s="191">
        <v>42184</v>
      </c>
      <c r="F731" s="189" t="s">
        <v>1699</v>
      </c>
      <c r="G731" s="483" t="s">
        <v>886</v>
      </c>
      <c r="H731" s="7" t="s">
        <v>443</v>
      </c>
      <c r="I731" s="804">
        <v>3752</v>
      </c>
      <c r="J731" s="256">
        <v>700</v>
      </c>
      <c r="K731" s="599">
        <f t="shared" si="82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  <c r="AC731" s="591" t="str">
        <f t="shared" si="80"/>
        <v/>
      </c>
      <c r="AD731" s="591" t="str">
        <f>IF(VLOOKUP(F731,NXT!$C$12:$C$666,1,0)&lt;&gt;"","","x")</f>
        <v/>
      </c>
    </row>
    <row r="732" spans="1:30" s="211" customFormat="1" ht="15.75" hidden="1" customHeight="1">
      <c r="A732" s="204" t="str">
        <f>IF(B732&lt;&gt;"",IF(AND(B732&gt;=_TM1,B732&lt;=_TM2,OR(TH!L730="1111",TH!M730="1111")),TH!D730,""),"")</f>
        <v/>
      </c>
      <c r="B732" s="36">
        <f t="shared" si="78"/>
        <v>6</v>
      </c>
      <c r="C732" s="184">
        <f t="shared" si="79"/>
        <v>42184</v>
      </c>
      <c r="D732" s="184" t="s">
        <v>1631</v>
      </c>
      <c r="E732" s="191">
        <v>42184</v>
      </c>
      <c r="F732" s="189" t="s">
        <v>889</v>
      </c>
      <c r="G732" s="483" t="s">
        <v>886</v>
      </c>
      <c r="H732" s="7" t="s">
        <v>443</v>
      </c>
      <c r="I732" s="256">
        <v>201</v>
      </c>
      <c r="J732" s="256">
        <v>12300</v>
      </c>
      <c r="K732" s="599">
        <f t="shared" si="82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  <c r="AC732" s="591" t="str">
        <f t="shared" si="80"/>
        <v/>
      </c>
      <c r="AD732" s="591" t="str">
        <f>IF(VLOOKUP(F732,NXT!$C$12:$C$666,1,0)&lt;&gt;"","","x")</f>
        <v/>
      </c>
    </row>
    <row r="733" spans="1:30" s="211" customFormat="1" ht="15.75" hidden="1" customHeight="1">
      <c r="A733" s="204" t="str">
        <f>IF(B733&lt;&gt;"",IF(AND(B733&gt;=_TM1,B733&lt;=_TM2,OR(TH!L731="1111",TH!M731="1111")),TH!D731,""),"")</f>
        <v/>
      </c>
      <c r="B733" s="36">
        <f t="shared" si="78"/>
        <v>6</v>
      </c>
      <c r="C733" s="184">
        <f t="shared" si="79"/>
        <v>42184</v>
      </c>
      <c r="D733" s="184" t="s">
        <v>1631</v>
      </c>
      <c r="E733" s="191">
        <v>42184</v>
      </c>
      <c r="F733" s="40" t="s">
        <v>890</v>
      </c>
      <c r="G733" s="483" t="s">
        <v>886</v>
      </c>
      <c r="H733" s="7" t="s">
        <v>443</v>
      </c>
      <c r="I733" s="256">
        <v>248</v>
      </c>
      <c r="J733" s="256">
        <v>18100</v>
      </c>
      <c r="K733" s="599">
        <f t="shared" si="82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  <c r="AC733" s="591" t="str">
        <f t="shared" si="80"/>
        <v/>
      </c>
      <c r="AD733" s="591" t="str">
        <f>IF(VLOOKUP(F733,NXT!$C$12:$C$666,1,0)&lt;&gt;"","","x")</f>
        <v/>
      </c>
    </row>
    <row r="734" spans="1:30" s="211" customFormat="1" ht="15.75" hidden="1" customHeight="1">
      <c r="A734" s="204" t="str">
        <f>IF(B734&lt;&gt;"",IF(AND(B734&gt;=_TM1,B734&lt;=_TM2,OR(TH!L732="1111",TH!M732="1111")),TH!D732,""),"")</f>
        <v/>
      </c>
      <c r="B734" s="36">
        <f t="shared" si="78"/>
        <v>6</v>
      </c>
      <c r="C734" s="184">
        <f t="shared" si="79"/>
        <v>42184</v>
      </c>
      <c r="D734" s="184" t="s">
        <v>1631</v>
      </c>
      <c r="E734" s="191">
        <v>42184</v>
      </c>
      <c r="F734" s="189" t="s">
        <v>1691</v>
      </c>
      <c r="G734" s="483" t="s">
        <v>886</v>
      </c>
      <c r="H734" s="7" t="s">
        <v>443</v>
      </c>
      <c r="I734" s="256">
        <v>402</v>
      </c>
      <c r="J734" s="256">
        <v>400</v>
      </c>
      <c r="K734" s="599">
        <f t="shared" si="82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  <c r="AC734" s="591" t="str">
        <f t="shared" si="80"/>
        <v/>
      </c>
      <c r="AD734" s="591" t="str">
        <f>IF(VLOOKUP(F734,NXT!$C$12:$C$666,1,0)&lt;&gt;"","","x")</f>
        <v/>
      </c>
    </row>
    <row r="735" spans="1:30" s="211" customFormat="1" ht="15.75" hidden="1" customHeight="1">
      <c r="A735" s="204" t="str">
        <f>IF(B735&lt;&gt;"",IF(AND(B735&gt;=_TM1,B735&lt;=_TM2,OR(TH!L733="1111",TH!M733="1111")),TH!D733,""),"")</f>
        <v/>
      </c>
      <c r="B735" s="36">
        <f t="shared" si="78"/>
        <v>6</v>
      </c>
      <c r="C735" s="184">
        <f t="shared" si="79"/>
        <v>42184</v>
      </c>
      <c r="D735" s="184" t="s">
        <v>1631</v>
      </c>
      <c r="E735" s="191">
        <v>42184</v>
      </c>
      <c r="F735" s="40" t="s">
        <v>1692</v>
      </c>
      <c r="G735" s="483" t="s">
        <v>886</v>
      </c>
      <c r="H735" s="7" t="s">
        <v>443</v>
      </c>
      <c r="I735" s="256">
        <v>496</v>
      </c>
      <c r="J735" s="256">
        <v>770</v>
      </c>
      <c r="K735" s="599">
        <f t="shared" si="82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  <c r="AC735" s="591" t="str">
        <f t="shared" si="80"/>
        <v/>
      </c>
      <c r="AD735" s="591" t="str">
        <f>IF(VLOOKUP(F735,NXT!$C$12:$C$666,1,0)&lt;&gt;"","","x")</f>
        <v/>
      </c>
    </row>
    <row r="736" spans="1:30" s="211" customFormat="1" ht="15.75" hidden="1" customHeight="1">
      <c r="A736" s="204" t="str">
        <f>IF(B736&lt;&gt;"",IF(AND(B736&gt;=_TM1,B736&lt;=_TM2,OR(TH!L734="1111",TH!M734="1111")),TH!D734,""),"")</f>
        <v/>
      </c>
      <c r="B736" s="36">
        <f t="shared" si="78"/>
        <v>6</v>
      </c>
      <c r="C736" s="184">
        <f t="shared" si="79"/>
        <v>42184</v>
      </c>
      <c r="D736" s="184" t="s">
        <v>1631</v>
      </c>
      <c r="E736" s="191">
        <v>42184</v>
      </c>
      <c r="F736" s="192" t="s">
        <v>429</v>
      </c>
      <c r="G736" s="483" t="s">
        <v>886</v>
      </c>
      <c r="H736" s="193" t="s">
        <v>443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  <c r="AC736" s="591" t="str">
        <f t="shared" si="80"/>
        <v/>
      </c>
    </row>
    <row r="737" spans="1:31" s="211" customFormat="1" ht="15.75" hidden="1" customHeight="1">
      <c r="A737" s="204" t="str">
        <f>IF(B737&lt;&gt;"",IF(AND(B737&gt;=_TM1,B737&lt;=_TM2,OR(TH!L735="1111",TH!M735="1111")),TH!D735,""),"")</f>
        <v/>
      </c>
      <c r="B737" s="36">
        <f t="shared" si="78"/>
        <v>6</v>
      </c>
      <c r="C737" s="184">
        <f t="shared" si="79"/>
        <v>42184</v>
      </c>
      <c r="D737" s="184" t="s">
        <v>1632</v>
      </c>
      <c r="E737" s="191">
        <v>42184</v>
      </c>
      <c r="F737" s="189" t="s">
        <v>1167</v>
      </c>
      <c r="G737" s="483" t="s">
        <v>891</v>
      </c>
      <c r="H737" s="193" t="s">
        <v>500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  <c r="AC737" s="591" t="str">
        <f t="shared" si="80"/>
        <v/>
      </c>
      <c r="AD737" s="591" t="str">
        <f>IF(VLOOKUP(F737,NXT!$C$12:$C$666,1,0)&lt;&gt;"","","x")</f>
        <v/>
      </c>
    </row>
    <row r="738" spans="1:31" s="211" customFormat="1" ht="15.75" hidden="1" customHeight="1">
      <c r="A738" s="204" t="str">
        <f>IF(B738&lt;&gt;"",IF(AND(B738&gt;=_TM1,B738&lt;=_TM2,OR(TH!L736="1111",TH!M736="1111")),TH!D736,""),"")</f>
        <v/>
      </c>
      <c r="B738" s="36">
        <f t="shared" si="78"/>
        <v>6</v>
      </c>
      <c r="C738" s="184">
        <f t="shared" si="79"/>
        <v>42184</v>
      </c>
      <c r="D738" s="184" t="s">
        <v>1632</v>
      </c>
      <c r="E738" s="191">
        <v>42184</v>
      </c>
      <c r="F738" s="189" t="s">
        <v>1167</v>
      </c>
      <c r="G738" s="483" t="s">
        <v>891</v>
      </c>
      <c r="H738" s="193" t="s">
        <v>500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  <c r="AC738" s="591" t="str">
        <f t="shared" si="80"/>
        <v/>
      </c>
      <c r="AD738" s="591" t="str">
        <f>IF(VLOOKUP(F738,NXT!$C$12:$C$666,1,0)&lt;&gt;"","","x")</f>
        <v/>
      </c>
      <c r="AE738" s="662"/>
    </row>
    <row r="739" spans="1:31" s="211" customFormat="1" ht="15.75" hidden="1" customHeight="1">
      <c r="A739" s="204" t="str">
        <f>IF(B739&lt;&gt;"",IF(AND(B739&gt;=_TM1,B739&lt;=_TM2,OR(TH!L737="1111",TH!M737="1111")),TH!D737,""),"")</f>
        <v/>
      </c>
      <c r="B739" s="36">
        <f t="shared" si="78"/>
        <v>6</v>
      </c>
      <c r="C739" s="184">
        <f t="shared" si="79"/>
        <v>42184</v>
      </c>
      <c r="D739" s="184" t="s">
        <v>1632</v>
      </c>
      <c r="E739" s="191">
        <v>42184</v>
      </c>
      <c r="F739" s="192" t="s">
        <v>1682</v>
      </c>
      <c r="G739" s="483" t="s">
        <v>891</v>
      </c>
      <c r="H739" s="193" t="s">
        <v>500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  <c r="AC739" s="591" t="str">
        <f t="shared" si="80"/>
        <v/>
      </c>
      <c r="AD739" s="591" t="str">
        <f>IF(VLOOKUP(F739,NXT!$C$12:$C$666,1,0)&lt;&gt;"","","x")</f>
        <v/>
      </c>
    </row>
    <row r="740" spans="1:31" s="211" customFormat="1" ht="15.75" hidden="1" customHeight="1">
      <c r="A740" s="204" t="str">
        <f>IF(B740&lt;&gt;"",IF(AND(B740&gt;=_TM1,B740&lt;=_TM2,OR(TH!L738="1111",TH!M738="1111")),TH!D738,""),"")</f>
        <v/>
      </c>
      <c r="B740" s="36">
        <f t="shared" si="78"/>
        <v>6</v>
      </c>
      <c r="C740" s="184">
        <f t="shared" si="79"/>
        <v>42184</v>
      </c>
      <c r="D740" s="184" t="s">
        <v>1632</v>
      </c>
      <c r="E740" s="191">
        <v>42184</v>
      </c>
      <c r="F740" s="192" t="s">
        <v>429</v>
      </c>
      <c r="G740" s="483" t="s">
        <v>891</v>
      </c>
      <c r="H740" s="193" t="s">
        <v>500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  <c r="AC740" s="591" t="str">
        <f t="shared" si="80"/>
        <v/>
      </c>
    </row>
    <row r="741" spans="1:31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78"/>
        <v>6</v>
      </c>
      <c r="C741" s="184">
        <f t="shared" si="79"/>
        <v>42184</v>
      </c>
      <c r="D741" s="184" t="s">
        <v>1633</v>
      </c>
      <c r="E741" s="191">
        <v>42184</v>
      </c>
      <c r="F741" s="192" t="s">
        <v>1778</v>
      </c>
      <c r="G741" s="483" t="s">
        <v>893</v>
      </c>
      <c r="H741" s="7" t="s">
        <v>1963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  <c r="AC741" s="591" t="str">
        <f t="shared" si="80"/>
        <v/>
      </c>
      <c r="AD741" s="591" t="str">
        <f>IF(VLOOKUP(F741,NXT!$C$12:$C$666,1,0)&lt;&gt;"","","x")</f>
        <v/>
      </c>
    </row>
    <row r="742" spans="1:31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78"/>
        <v>6</v>
      </c>
      <c r="C742" s="184">
        <f t="shared" si="79"/>
        <v>42184</v>
      </c>
      <c r="D742" s="184" t="s">
        <v>1633</v>
      </c>
      <c r="E742" s="191">
        <v>42184</v>
      </c>
      <c r="F742" s="192" t="s">
        <v>758</v>
      </c>
      <c r="G742" s="483" t="s">
        <v>893</v>
      </c>
      <c r="H742" s="7" t="s">
        <v>1963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  <c r="AC742" s="591" t="str">
        <f t="shared" si="80"/>
        <v/>
      </c>
    </row>
    <row r="743" spans="1:31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78"/>
        <v>6</v>
      </c>
      <c r="C743" s="184">
        <f t="shared" si="79"/>
        <v>42185</v>
      </c>
      <c r="D743" s="184" t="s">
        <v>1634</v>
      </c>
      <c r="E743" s="191">
        <v>42185</v>
      </c>
      <c r="F743" s="192" t="s">
        <v>521</v>
      </c>
      <c r="G743" s="483" t="s">
        <v>894</v>
      </c>
      <c r="H743" s="7" t="s">
        <v>861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  <c r="AC743" s="591" t="str">
        <f t="shared" si="80"/>
        <v/>
      </c>
      <c r="AD743" s="591" t="str">
        <f>IF(VLOOKUP(F743,NXT!$C$12:$C$666,1,0)&lt;&gt;"","","x")</f>
        <v/>
      </c>
    </row>
    <row r="744" spans="1:31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78"/>
        <v>6</v>
      </c>
      <c r="C744" s="184">
        <f t="shared" si="79"/>
        <v>42185</v>
      </c>
      <c r="D744" s="184" t="s">
        <v>1634</v>
      </c>
      <c r="E744" s="191">
        <v>42185</v>
      </c>
      <c r="F744" s="297" t="s">
        <v>429</v>
      </c>
      <c r="G744" s="483" t="s">
        <v>894</v>
      </c>
      <c r="H744" s="7" t="s">
        <v>861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  <c r="AC744" s="591" t="str">
        <f t="shared" si="80"/>
        <v/>
      </c>
    </row>
    <row r="745" spans="1:31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78"/>
        <v>6</v>
      </c>
      <c r="C745" s="184">
        <f t="shared" si="79"/>
        <v>42185</v>
      </c>
      <c r="D745" s="184" t="s">
        <v>1575</v>
      </c>
      <c r="E745" s="191">
        <v>42185</v>
      </c>
      <c r="F745" s="189" t="s">
        <v>537</v>
      </c>
      <c r="G745" s="483" t="s">
        <v>895</v>
      </c>
      <c r="H745" s="7" t="s">
        <v>896</v>
      </c>
      <c r="I745" s="257">
        <v>250</v>
      </c>
      <c r="J745" s="258">
        <v>11540</v>
      </c>
      <c r="K745" s="599">
        <f t="shared" ref="K745:K754" si="83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  <c r="AC745" s="591" t="str">
        <f t="shared" si="80"/>
        <v/>
      </c>
      <c r="AD745" s="591" t="str">
        <f>IF(VLOOKUP(F745,NXT!$C$12:$C$666,1,0)&lt;&gt;"","","x")</f>
        <v/>
      </c>
    </row>
    <row r="746" spans="1:31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78"/>
        <v>6</v>
      </c>
      <c r="C746" s="184">
        <f t="shared" si="79"/>
        <v>42185</v>
      </c>
      <c r="D746" s="184" t="s">
        <v>1575</v>
      </c>
      <c r="E746" s="191">
        <v>42185</v>
      </c>
      <c r="F746" s="189" t="s">
        <v>539</v>
      </c>
      <c r="G746" s="483" t="s">
        <v>895</v>
      </c>
      <c r="H746" s="7" t="s">
        <v>896</v>
      </c>
      <c r="I746" s="256">
        <v>570</v>
      </c>
      <c r="J746" s="258">
        <v>11780</v>
      </c>
      <c r="K746" s="599">
        <f t="shared" si="83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  <c r="AC746" s="591" t="str">
        <f t="shared" si="80"/>
        <v/>
      </c>
      <c r="AD746" s="591" t="str">
        <f>IF(VLOOKUP(F746,NXT!$C$12:$C$666,1,0)&lt;&gt;"","","x")</f>
        <v/>
      </c>
    </row>
    <row r="747" spans="1:31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78"/>
        <v>6</v>
      </c>
      <c r="C747" s="184">
        <f t="shared" si="79"/>
        <v>42185</v>
      </c>
      <c r="D747" s="184" t="s">
        <v>1575</v>
      </c>
      <c r="E747" s="191">
        <v>42185</v>
      </c>
      <c r="F747" s="189" t="s">
        <v>540</v>
      </c>
      <c r="G747" s="483" t="s">
        <v>895</v>
      </c>
      <c r="H747" s="7" t="s">
        <v>896</v>
      </c>
      <c r="I747" s="257">
        <v>1050</v>
      </c>
      <c r="J747" s="258">
        <v>12040</v>
      </c>
      <c r="K747" s="599">
        <f t="shared" si="83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  <c r="AC747" s="591" t="str">
        <f t="shared" si="80"/>
        <v/>
      </c>
      <c r="AD747" s="591" t="str">
        <f>IF(VLOOKUP(F747,NXT!$C$12:$C$666,1,0)&lt;&gt;"","","x")</f>
        <v/>
      </c>
      <c r="AE747" s="591"/>
    </row>
    <row r="748" spans="1:31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78"/>
        <v>6</v>
      </c>
      <c r="C748" s="184">
        <f t="shared" si="79"/>
        <v>42185</v>
      </c>
      <c r="D748" s="184" t="s">
        <v>1575</v>
      </c>
      <c r="E748" s="191">
        <v>42185</v>
      </c>
      <c r="F748" s="189" t="s">
        <v>541</v>
      </c>
      <c r="G748" s="483" t="s">
        <v>895</v>
      </c>
      <c r="H748" s="7" t="s">
        <v>896</v>
      </c>
      <c r="I748" s="256">
        <v>537</v>
      </c>
      <c r="J748" s="256">
        <v>10023</v>
      </c>
      <c r="K748" s="599">
        <f t="shared" si="83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  <c r="AC748" s="591" t="str">
        <f t="shared" si="80"/>
        <v/>
      </c>
      <c r="AD748" s="591" t="str">
        <f>IF(VLOOKUP(F748,NXT!$C$12:$C$666,1,0)&lt;&gt;"","","x")</f>
        <v/>
      </c>
    </row>
    <row r="749" spans="1:31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ref="B749:B752" si="84">IF(C749&lt;&gt;"",MONTH(C749),"")</f>
        <v>6</v>
      </c>
      <c r="C749" s="184">
        <f t="shared" ref="C749:C752" si="85">E749</f>
        <v>42185</v>
      </c>
      <c r="D749" s="184" t="s">
        <v>1575</v>
      </c>
      <c r="E749" s="191">
        <v>42185</v>
      </c>
      <c r="F749" s="189" t="s">
        <v>537</v>
      </c>
      <c r="G749" s="483" t="s">
        <v>895</v>
      </c>
      <c r="H749" s="7" t="s">
        <v>896</v>
      </c>
      <c r="I749" s="257">
        <v>150</v>
      </c>
      <c r="J749" s="258">
        <v>11540</v>
      </c>
      <c r="K749" s="599">
        <f t="shared" si="83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  <c r="AC749" s="591" t="str">
        <f t="shared" ref="AC749:AC752" si="86">IF(VLOOKUP(H749,DS_131,1,0)&lt;&gt;"","","x")</f>
        <v/>
      </c>
      <c r="AD749" s="591" t="str">
        <f>IF(VLOOKUP(F749,NXT!$C$12:$C$666,1,0)&lt;&gt;"","","x")</f>
        <v/>
      </c>
    </row>
    <row r="750" spans="1:31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84"/>
        <v>6</v>
      </c>
      <c r="C750" s="184">
        <f t="shared" si="85"/>
        <v>42185</v>
      </c>
      <c r="D750" s="184" t="s">
        <v>1575</v>
      </c>
      <c r="E750" s="191">
        <v>42185</v>
      </c>
      <c r="F750" s="189" t="s">
        <v>539</v>
      </c>
      <c r="G750" s="483" t="s">
        <v>895</v>
      </c>
      <c r="H750" s="7" t="s">
        <v>896</v>
      </c>
      <c r="I750" s="256">
        <v>980</v>
      </c>
      <c r="J750" s="258">
        <v>11780</v>
      </c>
      <c r="K750" s="599">
        <f t="shared" si="83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  <c r="AC750" s="591" t="str">
        <f t="shared" si="86"/>
        <v/>
      </c>
      <c r="AD750" s="591" t="str">
        <f>IF(VLOOKUP(F750,NXT!$C$12:$C$666,1,0)&lt;&gt;"","","x")</f>
        <v/>
      </c>
    </row>
    <row r="751" spans="1:31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84"/>
        <v>6</v>
      </c>
      <c r="C751" s="184">
        <f t="shared" si="85"/>
        <v>42185</v>
      </c>
      <c r="D751" s="184" t="s">
        <v>1575</v>
      </c>
      <c r="E751" s="191">
        <v>42185</v>
      </c>
      <c r="F751" s="189" t="s">
        <v>540</v>
      </c>
      <c r="G751" s="483" t="s">
        <v>895</v>
      </c>
      <c r="H751" s="7" t="s">
        <v>896</v>
      </c>
      <c r="I751" s="257">
        <v>290</v>
      </c>
      <c r="J751" s="258">
        <v>12040</v>
      </c>
      <c r="K751" s="599">
        <f t="shared" si="83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  <c r="AC751" s="591" t="str">
        <f t="shared" si="86"/>
        <v/>
      </c>
      <c r="AD751" s="591" t="str">
        <f>IF(VLOOKUP(F751,NXT!$C$12:$C$666,1,0)&lt;&gt;"","","x")</f>
        <v/>
      </c>
      <c r="AE751" s="591"/>
    </row>
    <row r="752" spans="1:31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84"/>
        <v>6</v>
      </c>
      <c r="C752" s="184">
        <f t="shared" si="85"/>
        <v>42185</v>
      </c>
      <c r="D752" s="184" t="s">
        <v>1575</v>
      </c>
      <c r="E752" s="191">
        <v>42185</v>
      </c>
      <c r="F752" s="189" t="s">
        <v>541</v>
      </c>
      <c r="G752" s="483" t="s">
        <v>895</v>
      </c>
      <c r="H752" s="7" t="s">
        <v>896</v>
      </c>
      <c r="I752" s="256">
        <v>409</v>
      </c>
      <c r="J752" s="256">
        <v>10022</v>
      </c>
      <c r="K752" s="599">
        <f t="shared" si="83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  <c r="AC752" s="591" t="str">
        <f t="shared" si="86"/>
        <v/>
      </c>
      <c r="AD752" s="591" t="str">
        <f>IF(VLOOKUP(F752,NXT!$C$12:$C$666,1,0)&lt;&gt;"","","x")</f>
        <v/>
      </c>
    </row>
    <row r="753" spans="1:33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ref="B753:B754" si="87">IF(C753&lt;&gt;"",MONTH(C753),"")</f>
        <v>6</v>
      </c>
      <c r="C753" s="184">
        <f t="shared" ref="C753:C754" si="88">E753</f>
        <v>42185</v>
      </c>
      <c r="D753" s="184" t="s">
        <v>1575</v>
      </c>
      <c r="E753" s="191">
        <v>42185</v>
      </c>
      <c r="F753" s="189" t="s">
        <v>537</v>
      </c>
      <c r="G753" s="483" t="s">
        <v>895</v>
      </c>
      <c r="H753" s="7" t="s">
        <v>896</v>
      </c>
      <c r="I753" s="257">
        <v>400</v>
      </c>
      <c r="J753" s="258">
        <v>11540</v>
      </c>
      <c r="K753" s="599">
        <f t="shared" si="83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  <c r="AC753" s="591" t="str">
        <f t="shared" ref="AC753:AC754" si="89">IF(VLOOKUP(H753,DS_131,1,0)&lt;&gt;"","","x")</f>
        <v/>
      </c>
      <c r="AD753" s="591" t="str">
        <f>IF(VLOOKUP(F753,NXT!$C$12:$C$666,1,0)&lt;&gt;"","","x")</f>
        <v/>
      </c>
    </row>
    <row r="754" spans="1:33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87"/>
        <v>6</v>
      </c>
      <c r="C754" s="184">
        <f t="shared" si="88"/>
        <v>42185</v>
      </c>
      <c r="D754" s="184" t="s">
        <v>1575</v>
      </c>
      <c r="E754" s="191">
        <v>42185</v>
      </c>
      <c r="F754" s="189" t="s">
        <v>539</v>
      </c>
      <c r="G754" s="483" t="s">
        <v>895</v>
      </c>
      <c r="H754" s="7" t="s">
        <v>896</v>
      </c>
      <c r="I754" s="256">
        <v>120</v>
      </c>
      <c r="J754" s="258">
        <v>11780</v>
      </c>
      <c r="K754" s="599">
        <f t="shared" si="83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  <c r="AC754" s="591" t="str">
        <f t="shared" si="89"/>
        <v/>
      </c>
      <c r="AD754" s="591" t="str">
        <f>IF(VLOOKUP(F754,NXT!$C$12:$C$666,1,0)&lt;&gt;"","","x")</f>
        <v/>
      </c>
    </row>
    <row r="755" spans="1:33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78"/>
        <v>6</v>
      </c>
      <c r="C755" s="184">
        <f t="shared" si="79"/>
        <v>42185</v>
      </c>
      <c r="D755" s="184" t="s">
        <v>1635</v>
      </c>
      <c r="E755" s="191">
        <v>42185</v>
      </c>
      <c r="F755" s="40" t="s">
        <v>429</v>
      </c>
      <c r="G755" s="483" t="s">
        <v>895</v>
      </c>
      <c r="H755" s="7" t="s">
        <v>896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  <c r="AC755" s="591" t="str">
        <f t="shared" si="80"/>
        <v/>
      </c>
      <c r="AE755" s="936">
        <v>54519549</v>
      </c>
      <c r="AF755" s="936">
        <f>AE755-SUM(K745:K754)</f>
        <v>0</v>
      </c>
    </row>
    <row r="756" spans="1:33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78"/>
        <v>7</v>
      </c>
      <c r="C756" s="184">
        <f t="shared" si="79"/>
        <v>42186</v>
      </c>
      <c r="D756" s="184" t="s">
        <v>1535</v>
      </c>
      <c r="E756" s="191">
        <v>42186</v>
      </c>
      <c r="F756" s="189" t="s">
        <v>897</v>
      </c>
      <c r="G756" s="483" t="s">
        <v>898</v>
      </c>
      <c r="H756" s="193" t="s">
        <v>899</v>
      </c>
      <c r="I756" s="256">
        <v>22</v>
      </c>
      <c r="J756" s="256">
        <v>9260</v>
      </c>
      <c r="K756" s="599">
        <f t="shared" ref="K756:K761" si="90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3"/>
      <c r="AC756" s="591" t="str">
        <f t="shared" si="80"/>
        <v/>
      </c>
      <c r="AD756" s="591" t="str">
        <f>IF(VLOOKUP(F756,NXT!$C$12:$C$666,1,0)&lt;&gt;"","","x")</f>
        <v/>
      </c>
    </row>
    <row r="757" spans="1:33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78"/>
        <v>7</v>
      </c>
      <c r="C757" s="184">
        <f t="shared" si="79"/>
        <v>42186</v>
      </c>
      <c r="D757" s="184" t="s">
        <v>1535</v>
      </c>
      <c r="E757" s="191">
        <v>42186</v>
      </c>
      <c r="F757" s="297" t="s">
        <v>900</v>
      </c>
      <c r="G757" s="483" t="s">
        <v>898</v>
      </c>
      <c r="H757" s="193" t="s">
        <v>899</v>
      </c>
      <c r="I757" s="257">
        <v>11</v>
      </c>
      <c r="J757" s="257">
        <v>13797</v>
      </c>
      <c r="K757" s="599">
        <f t="shared" si="90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3"/>
      <c r="AC757" s="591" t="str">
        <f t="shared" si="80"/>
        <v/>
      </c>
      <c r="AD757" s="591" t="str">
        <f>IF(VLOOKUP(F757,NXT!$C$12:$C$666,1,0)&lt;&gt;"","","x")</f>
        <v/>
      </c>
    </row>
    <row r="758" spans="1:33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78"/>
        <v>7</v>
      </c>
      <c r="C758" s="184">
        <f t="shared" si="79"/>
        <v>42186</v>
      </c>
      <c r="D758" s="184" t="s">
        <v>1535</v>
      </c>
      <c r="E758" s="191">
        <v>42186</v>
      </c>
      <c r="F758" s="192" t="s">
        <v>897</v>
      </c>
      <c r="G758" s="483" t="s">
        <v>898</v>
      </c>
      <c r="H758" s="193" t="s">
        <v>899</v>
      </c>
      <c r="I758" s="256">
        <v>75</v>
      </c>
      <c r="J758" s="256">
        <v>7718</v>
      </c>
      <c r="K758" s="599">
        <f t="shared" si="90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  <c r="AC758" s="591" t="str">
        <f t="shared" si="80"/>
        <v/>
      </c>
      <c r="AD758" s="591" t="str">
        <f>IF(VLOOKUP(F758,NXT!$C$12:$C$666,1,0)&lt;&gt;"","","x")</f>
        <v/>
      </c>
    </row>
    <row r="759" spans="1:33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78"/>
        <v>7</v>
      </c>
      <c r="C759" s="184">
        <f t="shared" si="79"/>
        <v>42186</v>
      </c>
      <c r="D759" s="184" t="s">
        <v>1535</v>
      </c>
      <c r="E759" s="191">
        <v>42186</v>
      </c>
      <c r="F759" s="192" t="s">
        <v>901</v>
      </c>
      <c r="G759" s="483" t="s">
        <v>898</v>
      </c>
      <c r="H759" s="193" t="s">
        <v>899</v>
      </c>
      <c r="I759" s="256">
        <v>5</v>
      </c>
      <c r="J759" s="256">
        <v>10300</v>
      </c>
      <c r="K759" s="599">
        <f t="shared" si="90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  <c r="AC759" s="591" t="str">
        <f t="shared" si="80"/>
        <v/>
      </c>
      <c r="AD759" s="591" t="str">
        <f>IF(VLOOKUP(F759,NXT!$C$12:$C$666,1,0)&lt;&gt;"","","x")</f>
        <v/>
      </c>
    </row>
    <row r="760" spans="1:33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ref="B760:B822" si="91">IF(C760&lt;&gt;"",MONTH(C760),"")</f>
        <v>7</v>
      </c>
      <c r="C760" s="184">
        <f t="shared" ref="C760:C822" si="92">E760</f>
        <v>42186</v>
      </c>
      <c r="D760" s="184" t="s">
        <v>1535</v>
      </c>
      <c r="E760" s="191">
        <v>42186</v>
      </c>
      <c r="F760" s="192" t="s">
        <v>902</v>
      </c>
      <c r="G760" s="483" t="s">
        <v>898</v>
      </c>
      <c r="H760" s="193" t="s">
        <v>899</v>
      </c>
      <c r="I760" s="256">
        <v>5</v>
      </c>
      <c r="J760" s="256">
        <v>9000</v>
      </c>
      <c r="K760" s="599">
        <f t="shared" si="90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  <c r="AC760" s="591" t="str">
        <f t="shared" ref="AC760:AC822" si="93">IF(VLOOKUP(H760,DS_131,1,0)&lt;&gt;"","","x")</f>
        <v/>
      </c>
      <c r="AD760" s="591" t="str">
        <f>IF(VLOOKUP(F760,NXT!$C$12:$C$666,1,0)&lt;&gt;"","","x")</f>
        <v/>
      </c>
    </row>
    <row r="761" spans="1:33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91"/>
        <v>7</v>
      </c>
      <c r="C761" s="184">
        <f t="shared" si="92"/>
        <v>42186</v>
      </c>
      <c r="D761" s="184" t="s">
        <v>1535</v>
      </c>
      <c r="E761" s="191">
        <v>42186</v>
      </c>
      <c r="F761" s="192" t="s">
        <v>900</v>
      </c>
      <c r="G761" s="483" t="s">
        <v>898</v>
      </c>
      <c r="H761" s="193" t="s">
        <v>899</v>
      </c>
      <c r="I761" s="256">
        <v>55</v>
      </c>
      <c r="J761" s="256">
        <v>11580</v>
      </c>
      <c r="K761" s="599">
        <f t="shared" si="90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  <c r="AC761" s="591" t="str">
        <f t="shared" si="93"/>
        <v/>
      </c>
      <c r="AD761" s="591" t="str">
        <f>IF(VLOOKUP(F761,NXT!$C$12:$C$666,1,0)&lt;&gt;"","","x")</f>
        <v/>
      </c>
    </row>
    <row r="762" spans="1:33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91"/>
        <v>7</v>
      </c>
      <c r="C762" s="184">
        <f t="shared" si="92"/>
        <v>42186</v>
      </c>
      <c r="D762" s="184" t="s">
        <v>1535</v>
      </c>
      <c r="E762" s="191">
        <v>42186</v>
      </c>
      <c r="F762" s="192" t="s">
        <v>429</v>
      </c>
      <c r="G762" s="483" t="s">
        <v>898</v>
      </c>
      <c r="H762" s="193" t="s">
        <v>899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  <c r="AC762" s="591" t="str">
        <f t="shared" si="93"/>
        <v/>
      </c>
    </row>
    <row r="763" spans="1:33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91"/>
        <v>7</v>
      </c>
      <c r="C763" s="184">
        <f t="shared" si="92"/>
        <v>42186</v>
      </c>
      <c r="D763" s="184" t="s">
        <v>1536</v>
      </c>
      <c r="E763" s="191">
        <v>42186</v>
      </c>
      <c r="F763" s="192" t="s">
        <v>903</v>
      </c>
      <c r="G763" s="483" t="s">
        <v>904</v>
      </c>
      <c r="H763" s="193" t="s">
        <v>789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  <c r="AC763" s="591" t="str">
        <f t="shared" si="93"/>
        <v/>
      </c>
      <c r="AD763" s="591" t="str">
        <f>IF(VLOOKUP(F763,NXT!$C$12:$C$666,1,0)&lt;&gt;"","","x")</f>
        <v/>
      </c>
    </row>
    <row r="764" spans="1:33" s="881" customFormat="1" ht="15.75" hidden="1" customHeight="1">
      <c r="A764" s="204" t="str">
        <f>IF(B764&lt;&gt;"",IF(AND(B764&gt;=_TM1,B764&lt;=_TM2,OR(TH!L764="1111",TH!M764="1111")),TH!D764,""),"")</f>
        <v/>
      </c>
      <c r="B764" s="870">
        <f t="shared" si="91"/>
        <v>7</v>
      </c>
      <c r="C764" s="871">
        <f t="shared" si="92"/>
        <v>42186</v>
      </c>
      <c r="D764" s="871" t="s">
        <v>1536</v>
      </c>
      <c r="E764" s="872">
        <v>42186</v>
      </c>
      <c r="F764" s="873" t="s">
        <v>429</v>
      </c>
      <c r="G764" s="874" t="s">
        <v>904</v>
      </c>
      <c r="H764" s="883" t="s">
        <v>789</v>
      </c>
      <c r="I764" s="876"/>
      <c r="J764" s="876"/>
      <c r="K764" s="877">
        <v>326400</v>
      </c>
      <c r="L764" s="878" t="s">
        <v>259</v>
      </c>
      <c r="M764" s="878" t="s">
        <v>371</v>
      </c>
      <c r="N764" s="52" t="str">
        <f>IF(AND('331-CT'!$E$7=TH!H764,OR(L764="331",M764="331")),"331",IF(AND(OR(L764="131",M764="131"),H764='131-CT'!$E$7),"131",""))</f>
        <v/>
      </c>
      <c r="O764" s="91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9"/>
      <c r="AC764" s="880" t="str">
        <f t="shared" si="93"/>
        <v/>
      </c>
      <c r="AE764" s="881">
        <v>362400</v>
      </c>
      <c r="AG764" s="884">
        <f>AE764-K764</f>
        <v>36000</v>
      </c>
    </row>
    <row r="765" spans="1:33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91"/>
        <v>7</v>
      </c>
      <c r="C765" s="184">
        <f t="shared" si="92"/>
        <v>42186</v>
      </c>
      <c r="D765" s="184" t="s">
        <v>1537</v>
      </c>
      <c r="E765" s="191">
        <v>42186</v>
      </c>
      <c r="F765" s="189" t="s">
        <v>466</v>
      </c>
      <c r="G765" s="483" t="s">
        <v>905</v>
      </c>
      <c r="H765" s="193" t="s">
        <v>465</v>
      </c>
      <c r="I765" s="799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  <c r="AC765" s="591" t="str">
        <f t="shared" si="93"/>
        <v/>
      </c>
      <c r="AD765" s="591" t="str">
        <f>IF(VLOOKUP(F765,NXT!$C$12:$C$666,1,0)&lt;&gt;"","","x")</f>
        <v/>
      </c>
    </row>
    <row r="766" spans="1:33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91"/>
        <v>7</v>
      </c>
      <c r="C766" s="184">
        <f t="shared" si="92"/>
        <v>42186</v>
      </c>
      <c r="D766" s="184" t="s">
        <v>1537</v>
      </c>
      <c r="E766" s="191">
        <v>42186</v>
      </c>
      <c r="F766" s="189" t="s">
        <v>468</v>
      </c>
      <c r="G766" s="483" t="s">
        <v>905</v>
      </c>
      <c r="H766" s="193" t="s">
        <v>465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3"/>
      <c r="AC766" s="591" t="str">
        <f t="shared" si="93"/>
        <v/>
      </c>
      <c r="AD766" s="591" t="str">
        <f>IF(VLOOKUP(F766,NXT!$C$12:$C$666,1,0)&lt;&gt;"","","x")</f>
        <v/>
      </c>
    </row>
    <row r="767" spans="1:33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91"/>
        <v>7</v>
      </c>
      <c r="C767" s="184">
        <f t="shared" si="92"/>
        <v>42186</v>
      </c>
      <c r="D767" s="184" t="s">
        <v>1537</v>
      </c>
      <c r="E767" s="191">
        <v>42186</v>
      </c>
      <c r="F767" s="192" t="s">
        <v>906</v>
      </c>
      <c r="G767" s="483" t="s">
        <v>905</v>
      </c>
      <c r="H767" s="193" t="s">
        <v>465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  <c r="AC767" s="591" t="str">
        <f t="shared" si="93"/>
        <v/>
      </c>
      <c r="AD767" s="591" t="str">
        <f>IF(VLOOKUP(F767,NXT!$C$12:$C$666,1,0)&lt;&gt;"","","x")</f>
        <v/>
      </c>
    </row>
    <row r="768" spans="1:33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91"/>
        <v>7</v>
      </c>
      <c r="C768" s="184">
        <f t="shared" si="92"/>
        <v>42186</v>
      </c>
      <c r="D768" s="184" t="s">
        <v>1537</v>
      </c>
      <c r="E768" s="191">
        <v>42186</v>
      </c>
      <c r="F768" s="192" t="s">
        <v>429</v>
      </c>
      <c r="G768" s="483" t="s">
        <v>905</v>
      </c>
      <c r="H768" s="193" t="s">
        <v>465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  <c r="AC768" s="591" t="str">
        <f t="shared" si="93"/>
        <v/>
      </c>
      <c r="AE768" s="591"/>
    </row>
    <row r="769" spans="1:31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91"/>
        <v>7</v>
      </c>
      <c r="C769" s="184">
        <f t="shared" si="92"/>
        <v>42186</v>
      </c>
      <c r="D769" s="184" t="s">
        <v>1538</v>
      </c>
      <c r="E769" s="191">
        <v>42186</v>
      </c>
      <c r="F769" s="192" t="s">
        <v>907</v>
      </c>
      <c r="G769" s="483" t="s">
        <v>908</v>
      </c>
      <c r="H769" s="193" t="s">
        <v>820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  <c r="AC769" s="591" t="str">
        <f t="shared" si="93"/>
        <v/>
      </c>
      <c r="AD769" s="591" t="str">
        <f>IF(VLOOKUP(F769,NXT!$C$12:$C$666,1,0)&lt;&gt;"","","x")</f>
        <v/>
      </c>
      <c r="AE769" s="591"/>
    </row>
    <row r="770" spans="1:31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91"/>
        <v>7</v>
      </c>
      <c r="C770" s="184">
        <f t="shared" si="92"/>
        <v>42186</v>
      </c>
      <c r="D770" s="184" t="s">
        <v>1538</v>
      </c>
      <c r="E770" s="191">
        <v>42186</v>
      </c>
      <c r="F770" s="192" t="s">
        <v>1700</v>
      </c>
      <c r="G770" s="483" t="s">
        <v>908</v>
      </c>
      <c r="H770" s="193" t="s">
        <v>820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  <c r="AC770" s="591" t="str">
        <f t="shared" si="93"/>
        <v/>
      </c>
      <c r="AD770" s="591" t="str">
        <f>IF(VLOOKUP(F770,NXT!$C$12:$C$666,1,0)&lt;&gt;"","","x")</f>
        <v/>
      </c>
      <c r="AE770" s="591"/>
    </row>
    <row r="771" spans="1:31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91"/>
        <v>7</v>
      </c>
      <c r="C771" s="184">
        <f t="shared" si="92"/>
        <v>42186</v>
      </c>
      <c r="D771" s="184" t="s">
        <v>1538</v>
      </c>
      <c r="E771" s="191">
        <v>42186</v>
      </c>
      <c r="F771" s="192" t="s">
        <v>429</v>
      </c>
      <c r="G771" s="483" t="s">
        <v>908</v>
      </c>
      <c r="H771" s="193" t="s">
        <v>820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  <c r="AC771" s="591" t="str">
        <f t="shared" si="93"/>
        <v/>
      </c>
    </row>
    <row r="772" spans="1:31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91"/>
        <v>7</v>
      </c>
      <c r="C772" s="184">
        <f t="shared" si="92"/>
        <v>42187</v>
      </c>
      <c r="D772" s="184" t="s">
        <v>1539</v>
      </c>
      <c r="E772" s="777">
        <v>42187</v>
      </c>
      <c r="F772" s="189" t="s">
        <v>909</v>
      </c>
      <c r="G772" s="483" t="s">
        <v>910</v>
      </c>
      <c r="H772" s="7" t="s">
        <v>672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  <c r="AC772" s="591" t="str">
        <f t="shared" si="93"/>
        <v/>
      </c>
      <c r="AD772" s="591" t="str">
        <f>IF(VLOOKUP(F772,NXT!$C$12:$C$666,1,0)&lt;&gt;"","","x")</f>
        <v/>
      </c>
      <c r="AE772" s="591"/>
    </row>
    <row r="773" spans="1:31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91"/>
        <v>7</v>
      </c>
      <c r="C773" s="184">
        <f t="shared" si="92"/>
        <v>42187</v>
      </c>
      <c r="D773" s="184" t="s">
        <v>1539</v>
      </c>
      <c r="E773" s="777">
        <v>42187</v>
      </c>
      <c r="F773" s="189" t="s">
        <v>429</v>
      </c>
      <c r="G773" s="483" t="s">
        <v>910</v>
      </c>
      <c r="H773" s="7" t="s">
        <v>672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  <c r="AC773" s="591" t="str">
        <f t="shared" si="93"/>
        <v/>
      </c>
      <c r="AE773" s="591"/>
    </row>
    <row r="774" spans="1:31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91"/>
        <v>7</v>
      </c>
      <c r="C774" s="184">
        <f t="shared" si="92"/>
        <v>42187</v>
      </c>
      <c r="D774" s="184" t="s">
        <v>1540</v>
      </c>
      <c r="E774" s="777">
        <v>42187</v>
      </c>
      <c r="F774" s="189" t="s">
        <v>440</v>
      </c>
      <c r="G774" s="483" t="s">
        <v>911</v>
      </c>
      <c r="H774" s="7" t="s">
        <v>439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  <c r="AC774" s="591" t="str">
        <f t="shared" si="93"/>
        <v/>
      </c>
      <c r="AD774" s="591" t="str">
        <f>IF(VLOOKUP(F774,NXT!$C$12:$C$666,1,0)&lt;&gt;"","","x")</f>
        <v/>
      </c>
    </row>
    <row r="775" spans="1:31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91"/>
        <v>7</v>
      </c>
      <c r="C775" s="184">
        <f t="shared" si="92"/>
        <v>42187</v>
      </c>
      <c r="D775" s="184" t="s">
        <v>1540</v>
      </c>
      <c r="E775" s="184">
        <v>42187</v>
      </c>
      <c r="F775" s="192" t="s">
        <v>429</v>
      </c>
      <c r="G775" s="483" t="s">
        <v>911</v>
      </c>
      <c r="H775" s="210" t="s">
        <v>439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  <c r="AC775" s="591" t="str">
        <f t="shared" si="93"/>
        <v/>
      </c>
    </row>
    <row r="776" spans="1:31" s="211" customFormat="1" ht="15.75" hidden="1" customHeight="1">
      <c r="A776" s="204" t="str">
        <f>IF(B776&lt;&gt;"",IF(AND(B776&gt;=_TM1,B776&lt;=_TM2,OR(TH!L776="1111",TH!M776="1111")),TH!D776,""),"")</f>
        <v/>
      </c>
      <c r="B776" s="36">
        <f t="shared" si="91"/>
        <v>7</v>
      </c>
      <c r="C776" s="184">
        <f t="shared" si="92"/>
        <v>42189</v>
      </c>
      <c r="D776" s="184" t="s">
        <v>1541</v>
      </c>
      <c r="E776" s="184">
        <v>42189</v>
      </c>
      <c r="F776" s="189" t="s">
        <v>473</v>
      </c>
      <c r="G776" s="483" t="s">
        <v>912</v>
      </c>
      <c r="H776" s="7" t="s">
        <v>427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  <c r="AC776" s="591" t="str">
        <f t="shared" si="93"/>
        <v/>
      </c>
      <c r="AD776" s="591" t="str">
        <f>IF(VLOOKUP(F776,NXT!$C$12:$C$666,1,0)&lt;&gt;"","","x")</f>
        <v/>
      </c>
    </row>
    <row r="777" spans="1:31" s="211" customFormat="1" ht="15.75" hidden="1" customHeight="1">
      <c r="A777" s="204" t="str">
        <f>IF(B777&lt;&gt;"",IF(AND(B777&gt;=_TM1,B777&lt;=_TM2,OR(TH!L777="1111",TH!M777="1111")),TH!D777,""),"")</f>
        <v/>
      </c>
      <c r="B777" s="36">
        <f t="shared" si="91"/>
        <v>7</v>
      </c>
      <c r="C777" s="184">
        <f t="shared" si="92"/>
        <v>42189</v>
      </c>
      <c r="D777" s="184" t="s">
        <v>1541</v>
      </c>
      <c r="E777" s="184">
        <v>42189</v>
      </c>
      <c r="F777" s="189" t="s">
        <v>428</v>
      </c>
      <c r="G777" s="483" t="s">
        <v>912</v>
      </c>
      <c r="H777" s="7" t="s">
        <v>427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  <c r="AC777" s="591" t="str">
        <f t="shared" si="93"/>
        <v/>
      </c>
      <c r="AD777" s="591" t="str">
        <f>IF(VLOOKUP(F777,NXT!$C$12:$C$666,1,0)&lt;&gt;"","","x")</f>
        <v/>
      </c>
    </row>
    <row r="778" spans="1:31" s="211" customFormat="1" ht="15.75" hidden="1" customHeight="1">
      <c r="A778" s="204" t="str">
        <f>IF(B778&lt;&gt;"",IF(AND(B778&gt;=_TM1,B778&lt;=_TM2,OR(TH!L778="1111",TH!M778="1111")),TH!D778,""),"")</f>
        <v/>
      </c>
      <c r="B778" s="36">
        <f t="shared" si="91"/>
        <v>7</v>
      </c>
      <c r="C778" s="184">
        <f t="shared" si="92"/>
        <v>42189</v>
      </c>
      <c r="D778" s="184" t="s">
        <v>1541</v>
      </c>
      <c r="E778" s="184">
        <v>42189</v>
      </c>
      <c r="F778" s="189" t="s">
        <v>425</v>
      </c>
      <c r="G778" s="483" t="s">
        <v>912</v>
      </c>
      <c r="H778" s="7" t="s">
        <v>427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  <c r="AC778" s="591" t="str">
        <f t="shared" si="93"/>
        <v/>
      </c>
      <c r="AD778" s="591" t="str">
        <f>IF(VLOOKUP(F778,NXT!$C$12:$C$666,1,0)&lt;&gt;"","","x")</f>
        <v/>
      </c>
    </row>
    <row r="779" spans="1:31" s="211" customFormat="1" ht="15.75" hidden="1" customHeight="1">
      <c r="A779" s="204" t="str">
        <f>IF(B779&lt;&gt;"",IF(AND(B779&gt;=_TM1,B779&lt;=_TM2,OR(TH!L779="1111",TH!M779="1111")),TH!D779,""),"")</f>
        <v/>
      </c>
      <c r="B779" s="36">
        <f t="shared" si="91"/>
        <v>7</v>
      </c>
      <c r="C779" s="184">
        <f t="shared" si="92"/>
        <v>42189</v>
      </c>
      <c r="D779" s="184" t="s">
        <v>1541</v>
      </c>
      <c r="E779" s="184">
        <v>42189</v>
      </c>
      <c r="F779" s="189" t="s">
        <v>528</v>
      </c>
      <c r="G779" s="483" t="s">
        <v>912</v>
      </c>
      <c r="H779" s="7" t="s">
        <v>427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  <c r="AC779" s="591" t="str">
        <f t="shared" si="93"/>
        <v/>
      </c>
      <c r="AD779" s="591" t="str">
        <f>IF(VLOOKUP(F779,NXT!$C$12:$C$666,1,0)&lt;&gt;"","","x")</f>
        <v/>
      </c>
    </row>
    <row r="780" spans="1:31" s="211" customFormat="1" ht="15.75" hidden="1" customHeight="1">
      <c r="A780" s="204" t="str">
        <f>IF(B780&lt;&gt;"",IF(AND(B780&gt;=_TM1,B780&lt;=_TM2,OR(TH!L780="1111",TH!M780="1111")),TH!D780,""),"")</f>
        <v/>
      </c>
      <c r="B780" s="36">
        <f t="shared" si="91"/>
        <v>7</v>
      </c>
      <c r="C780" s="184">
        <f t="shared" si="92"/>
        <v>42189</v>
      </c>
      <c r="D780" s="184" t="s">
        <v>1541</v>
      </c>
      <c r="E780" s="184">
        <v>42189</v>
      </c>
      <c r="F780" s="189" t="s">
        <v>429</v>
      </c>
      <c r="G780" s="483" t="s">
        <v>912</v>
      </c>
      <c r="H780" s="7" t="s">
        <v>427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  <c r="AC780" s="591" t="str">
        <f t="shared" si="93"/>
        <v/>
      </c>
    </row>
    <row r="781" spans="1:31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91"/>
        <v>7</v>
      </c>
      <c r="C781" s="184">
        <f t="shared" si="92"/>
        <v>42189</v>
      </c>
      <c r="D781" s="184" t="s">
        <v>1542</v>
      </c>
      <c r="E781" s="184">
        <v>42189</v>
      </c>
      <c r="F781" s="189" t="s">
        <v>857</v>
      </c>
      <c r="G781" s="483" t="s">
        <v>913</v>
      </c>
      <c r="H781" s="7" t="s">
        <v>859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  <c r="AC781" s="591" t="str">
        <f t="shared" si="93"/>
        <v/>
      </c>
      <c r="AD781" s="591" t="str">
        <f>IF(VLOOKUP(F781,NXT!$C$12:$C$666,1,0)&lt;&gt;"","","x")</f>
        <v/>
      </c>
    </row>
    <row r="782" spans="1:31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91"/>
        <v>7</v>
      </c>
      <c r="C782" s="184">
        <f t="shared" si="92"/>
        <v>42189</v>
      </c>
      <c r="D782" s="184" t="s">
        <v>1542</v>
      </c>
      <c r="E782" s="184">
        <v>42189</v>
      </c>
      <c r="F782" s="189" t="s">
        <v>429</v>
      </c>
      <c r="G782" s="483" t="s">
        <v>913</v>
      </c>
      <c r="H782" s="7" t="s">
        <v>859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  <c r="AC782" s="591" t="str">
        <f t="shared" si="93"/>
        <v/>
      </c>
    </row>
    <row r="783" spans="1:31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91"/>
        <v>7</v>
      </c>
      <c r="C783" s="184">
        <f t="shared" si="92"/>
        <v>42192</v>
      </c>
      <c r="D783" s="184" t="s">
        <v>1543</v>
      </c>
      <c r="E783" s="184">
        <v>42192</v>
      </c>
      <c r="F783" s="189" t="s">
        <v>914</v>
      </c>
      <c r="G783" s="483" t="s">
        <v>915</v>
      </c>
      <c r="H783" s="7" t="s">
        <v>672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  <c r="AC783" s="591" t="str">
        <f t="shared" si="93"/>
        <v/>
      </c>
      <c r="AD783" s="591" t="str">
        <f>IF(VLOOKUP(F783,NXT!$C$12:$C$666,1,0)&lt;&gt;"","","x")</f>
        <v/>
      </c>
    </row>
    <row r="784" spans="1:31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91"/>
        <v>7</v>
      </c>
      <c r="C784" s="184">
        <f t="shared" si="92"/>
        <v>42192</v>
      </c>
      <c r="D784" s="184" t="s">
        <v>1543</v>
      </c>
      <c r="E784" s="184">
        <v>42192</v>
      </c>
      <c r="F784" s="192" t="s">
        <v>429</v>
      </c>
      <c r="G784" s="483" t="s">
        <v>915</v>
      </c>
      <c r="H784" s="7" t="s">
        <v>672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  <c r="AC784" s="591" t="str">
        <f t="shared" si="93"/>
        <v/>
      </c>
    </row>
    <row r="785" spans="1:31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91"/>
        <v>7</v>
      </c>
      <c r="C785" s="184">
        <f t="shared" si="92"/>
        <v>42193</v>
      </c>
      <c r="D785" s="184" t="s">
        <v>1544</v>
      </c>
      <c r="E785" s="184">
        <v>42193</v>
      </c>
      <c r="F785" s="189" t="s">
        <v>1701</v>
      </c>
      <c r="G785" s="483" t="s">
        <v>916</v>
      </c>
      <c r="H785" s="7" t="s">
        <v>491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  <c r="AC785" s="591" t="str">
        <f t="shared" si="93"/>
        <v/>
      </c>
      <c r="AD785" s="591" t="str">
        <f>IF(VLOOKUP(F785,NXT!$C$12:$C$666,1,0)&lt;&gt;"","","x")</f>
        <v/>
      </c>
    </row>
    <row r="786" spans="1:31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91"/>
        <v>7</v>
      </c>
      <c r="C786" s="184">
        <f t="shared" si="92"/>
        <v>42193</v>
      </c>
      <c r="D786" s="184" t="s">
        <v>1544</v>
      </c>
      <c r="E786" s="184">
        <v>42193</v>
      </c>
      <c r="F786" s="189" t="s">
        <v>429</v>
      </c>
      <c r="G786" s="483" t="s">
        <v>916</v>
      </c>
      <c r="H786" s="7" t="s">
        <v>491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  <c r="AC786" s="591" t="str">
        <f t="shared" si="93"/>
        <v/>
      </c>
    </row>
    <row r="787" spans="1:31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91"/>
        <v>7</v>
      </c>
      <c r="C787" s="184">
        <f t="shared" si="92"/>
        <v>42195</v>
      </c>
      <c r="D787" s="184" t="s">
        <v>1545</v>
      </c>
      <c r="E787" s="184">
        <v>42195</v>
      </c>
      <c r="F787" s="189" t="s">
        <v>521</v>
      </c>
      <c r="G787" s="483" t="s">
        <v>917</v>
      </c>
      <c r="H787" s="7" t="s">
        <v>861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  <c r="AC787" s="591" t="str">
        <f t="shared" si="93"/>
        <v/>
      </c>
      <c r="AD787" s="591" t="str">
        <f>IF(VLOOKUP(F787,NXT!$C$12:$C$666,1,0)&lt;&gt;"","","x")</f>
        <v/>
      </c>
    </row>
    <row r="788" spans="1:31" s="881" customFormat="1" ht="15.75" hidden="1" customHeight="1">
      <c r="A788" s="204" t="str">
        <f>IF(B788&lt;&gt;"",IF(AND(B788&gt;=_TM1,B788&lt;=_TM2,OR(TH!L788="1111",TH!M788="1111")),TH!D788,""),"")</f>
        <v/>
      </c>
      <c r="B788" s="870">
        <f t="shared" si="91"/>
        <v>7</v>
      </c>
      <c r="C788" s="871">
        <f t="shared" si="92"/>
        <v>42195</v>
      </c>
      <c r="D788" s="871" t="s">
        <v>1545</v>
      </c>
      <c r="E788" s="871">
        <v>42195</v>
      </c>
      <c r="F788" s="882" t="s">
        <v>429</v>
      </c>
      <c r="G788" s="874" t="s">
        <v>917</v>
      </c>
      <c r="H788" s="875" t="s">
        <v>861</v>
      </c>
      <c r="I788" s="876"/>
      <c r="J788" s="876"/>
      <c r="K788" s="877">
        <v>644760</v>
      </c>
      <c r="L788" s="878" t="s">
        <v>259</v>
      </c>
      <c r="M788" s="878" t="s">
        <v>371</v>
      </c>
      <c r="N788" s="52" t="str">
        <f>IF(AND('331-CT'!$E$7=TH!H788,OR(L788="331",M788="331")),"331",IF(AND(OR(L788="131",M788="131"),H788='131-CT'!$E$7),"131",""))</f>
        <v/>
      </c>
      <c r="O788" s="91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9"/>
      <c r="AC788" s="880" t="str">
        <f t="shared" si="93"/>
        <v/>
      </c>
      <c r="AE788" s="881">
        <v>644700</v>
      </c>
    </row>
    <row r="789" spans="1:31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91"/>
        <v>7</v>
      </c>
      <c r="C789" s="184">
        <f t="shared" si="92"/>
        <v>42195</v>
      </c>
      <c r="D789" s="184" t="s">
        <v>1546</v>
      </c>
      <c r="E789" s="184">
        <v>42195</v>
      </c>
      <c r="F789" s="192" t="s">
        <v>705</v>
      </c>
      <c r="G789" s="483" t="s">
        <v>918</v>
      </c>
      <c r="H789" s="7" t="s">
        <v>465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  <c r="AC789" s="591" t="str">
        <f t="shared" si="93"/>
        <v/>
      </c>
      <c r="AD789" s="591" t="str">
        <f>IF(VLOOKUP(F789,NXT!$C$12:$C$666,1,0)&lt;&gt;"","","x")</f>
        <v/>
      </c>
    </row>
    <row r="790" spans="1:31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91"/>
        <v>7</v>
      </c>
      <c r="C790" s="184">
        <f t="shared" si="92"/>
        <v>42195</v>
      </c>
      <c r="D790" s="184" t="s">
        <v>1546</v>
      </c>
      <c r="E790" s="184">
        <v>42195</v>
      </c>
      <c r="F790" s="192" t="s">
        <v>429</v>
      </c>
      <c r="G790" s="483" t="s">
        <v>918</v>
      </c>
      <c r="H790" s="7" t="s">
        <v>465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3"/>
      <c r="AC790" s="591" t="str">
        <f t="shared" si="93"/>
        <v/>
      </c>
    </row>
    <row r="791" spans="1:31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91"/>
        <v>7</v>
      </c>
      <c r="C791" s="184">
        <f t="shared" si="92"/>
        <v>42195</v>
      </c>
      <c r="D791" s="184" t="s">
        <v>1547</v>
      </c>
      <c r="E791" s="184">
        <v>42195</v>
      </c>
      <c r="F791" s="189" t="s">
        <v>919</v>
      </c>
      <c r="G791" s="483" t="s">
        <v>920</v>
      </c>
      <c r="H791" s="7" t="s">
        <v>439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  <c r="AC791" s="591" t="str">
        <f t="shared" si="93"/>
        <v/>
      </c>
      <c r="AD791" s="591" t="str">
        <f>IF(VLOOKUP(F791,NXT!$C$12:$C$666,1,0)&lt;&gt;"","","x")</f>
        <v/>
      </c>
    </row>
    <row r="792" spans="1:31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91"/>
        <v>7</v>
      </c>
      <c r="C792" s="184">
        <f t="shared" si="92"/>
        <v>42195</v>
      </c>
      <c r="D792" s="184" t="s">
        <v>1547</v>
      </c>
      <c r="E792" s="184">
        <v>42195</v>
      </c>
      <c r="F792" s="189" t="s">
        <v>429</v>
      </c>
      <c r="G792" s="483" t="s">
        <v>920</v>
      </c>
      <c r="H792" s="7" t="s">
        <v>439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  <c r="AC792" s="591" t="str">
        <f t="shared" si="93"/>
        <v/>
      </c>
    </row>
    <row r="793" spans="1:31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91"/>
        <v>7</v>
      </c>
      <c r="C793" s="184">
        <f t="shared" si="92"/>
        <v>42195</v>
      </c>
      <c r="D793" s="184" t="s">
        <v>1548</v>
      </c>
      <c r="E793" s="184">
        <v>42195</v>
      </c>
      <c r="F793" s="40" t="s">
        <v>549</v>
      </c>
      <c r="G793" s="483" t="s">
        <v>921</v>
      </c>
      <c r="H793" s="7" t="s">
        <v>465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  <c r="AC793" s="591" t="str">
        <f t="shared" si="93"/>
        <v/>
      </c>
      <c r="AD793" s="591" t="str">
        <f>IF(VLOOKUP(F793,NXT!$C$12:$C$666,1,0)&lt;&gt;"","","x")</f>
        <v/>
      </c>
    </row>
    <row r="794" spans="1:31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91"/>
        <v>7</v>
      </c>
      <c r="C794" s="184">
        <f t="shared" si="92"/>
        <v>42195</v>
      </c>
      <c r="D794" s="184" t="s">
        <v>1548</v>
      </c>
      <c r="E794" s="184">
        <v>42195</v>
      </c>
      <c r="F794" s="189" t="s">
        <v>922</v>
      </c>
      <c r="G794" s="483" t="s">
        <v>921</v>
      </c>
      <c r="H794" s="7" t="s">
        <v>465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  <c r="AC794" s="591" t="str">
        <f t="shared" si="93"/>
        <v/>
      </c>
      <c r="AD794" s="591" t="str">
        <f>IF(VLOOKUP(F794,NXT!$C$12:$C$666,1,0)&lt;&gt;"","","x")</f>
        <v/>
      </c>
    </row>
    <row r="795" spans="1:31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91"/>
        <v>7</v>
      </c>
      <c r="C795" s="184">
        <f t="shared" si="92"/>
        <v>42195</v>
      </c>
      <c r="D795" s="184" t="s">
        <v>1548</v>
      </c>
      <c r="E795" s="184">
        <v>42195</v>
      </c>
      <c r="F795" s="189" t="s">
        <v>923</v>
      </c>
      <c r="G795" s="483" t="s">
        <v>921</v>
      </c>
      <c r="H795" s="7" t="s">
        <v>465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  <c r="AC795" s="591" t="str">
        <f t="shared" si="93"/>
        <v/>
      </c>
      <c r="AD795" s="591" t="str">
        <f>IF(VLOOKUP(F795,NXT!$C$12:$C$666,1,0)&lt;&gt;"","","x")</f>
        <v/>
      </c>
    </row>
    <row r="796" spans="1:31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91"/>
        <v>7</v>
      </c>
      <c r="C796" s="184">
        <f t="shared" si="92"/>
        <v>42195</v>
      </c>
      <c r="D796" s="184" t="s">
        <v>1548</v>
      </c>
      <c r="E796" s="184">
        <v>42195</v>
      </c>
      <c r="F796" s="189" t="s">
        <v>429</v>
      </c>
      <c r="G796" s="483" t="s">
        <v>921</v>
      </c>
      <c r="H796" s="7" t="s">
        <v>465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  <c r="AC796" s="591" t="str">
        <f t="shared" si="93"/>
        <v/>
      </c>
    </row>
    <row r="797" spans="1:31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91"/>
        <v>7</v>
      </c>
      <c r="C797" s="184">
        <f t="shared" si="92"/>
        <v>42199</v>
      </c>
      <c r="D797" s="184" t="s">
        <v>1549</v>
      </c>
      <c r="E797" s="184">
        <v>42199</v>
      </c>
      <c r="F797" s="192" t="s">
        <v>924</v>
      </c>
      <c r="G797" s="483" t="s">
        <v>925</v>
      </c>
      <c r="H797" s="7" t="s">
        <v>864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  <c r="AC797" s="591" t="str">
        <f t="shared" si="93"/>
        <v/>
      </c>
      <c r="AD797" s="591" t="str">
        <f>IF(VLOOKUP(F797,NXT!$C$12:$C$666,1,0)&lt;&gt;"","","x")</f>
        <v/>
      </c>
    </row>
    <row r="798" spans="1:31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91"/>
        <v>7</v>
      </c>
      <c r="C798" s="184">
        <f t="shared" si="92"/>
        <v>42199</v>
      </c>
      <c r="D798" s="184" t="s">
        <v>1549</v>
      </c>
      <c r="E798" s="184">
        <v>42199</v>
      </c>
      <c r="F798" s="189" t="s">
        <v>429</v>
      </c>
      <c r="G798" s="483" t="s">
        <v>925</v>
      </c>
      <c r="H798" s="7" t="s">
        <v>864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  <c r="AC798" s="591" t="str">
        <f t="shared" si="93"/>
        <v/>
      </c>
    </row>
    <row r="799" spans="1:31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91"/>
        <v>7</v>
      </c>
      <c r="C799" s="184">
        <f t="shared" si="92"/>
        <v>42199</v>
      </c>
      <c r="D799" s="184" t="s">
        <v>1550</v>
      </c>
      <c r="E799" s="184">
        <v>42199</v>
      </c>
      <c r="F799" s="40" t="s">
        <v>549</v>
      </c>
      <c r="G799" s="483" t="s">
        <v>926</v>
      </c>
      <c r="H799" s="7" t="s">
        <v>465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  <c r="AC799" s="591" t="str">
        <f t="shared" si="93"/>
        <v/>
      </c>
      <c r="AD799" s="591" t="str">
        <f>IF(VLOOKUP(F799,NXT!$C$12:$C$666,1,0)&lt;&gt;"","","x")</f>
        <v/>
      </c>
    </row>
    <row r="800" spans="1:31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91"/>
        <v>7</v>
      </c>
      <c r="C800" s="184">
        <f t="shared" si="92"/>
        <v>42199</v>
      </c>
      <c r="D800" s="184" t="s">
        <v>1550</v>
      </c>
      <c r="E800" s="184">
        <v>42199</v>
      </c>
      <c r="F800" s="189" t="s">
        <v>429</v>
      </c>
      <c r="G800" s="483" t="s">
        <v>926</v>
      </c>
      <c r="H800" s="7" t="s">
        <v>465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  <c r="AC800" s="591" t="str">
        <f t="shared" si="93"/>
        <v/>
      </c>
    </row>
    <row r="801" spans="1:30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91"/>
        <v>7</v>
      </c>
      <c r="C801" s="184">
        <f t="shared" si="92"/>
        <v>42200</v>
      </c>
      <c r="D801" s="184" t="s">
        <v>1551</v>
      </c>
      <c r="E801" s="184">
        <v>42200</v>
      </c>
      <c r="F801" s="189" t="s">
        <v>738</v>
      </c>
      <c r="G801" s="483" t="s">
        <v>927</v>
      </c>
      <c r="H801" s="7" t="s">
        <v>859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  <c r="AC801" s="591" t="str">
        <f t="shared" si="93"/>
        <v/>
      </c>
      <c r="AD801" s="591" t="str">
        <f>IF(VLOOKUP(F801,NXT!$C$12:$C$666,1,0)&lt;&gt;"","","x")</f>
        <v/>
      </c>
    </row>
    <row r="802" spans="1:30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91"/>
        <v>7</v>
      </c>
      <c r="C802" s="184">
        <f t="shared" si="92"/>
        <v>42200</v>
      </c>
      <c r="D802" s="184" t="s">
        <v>1551</v>
      </c>
      <c r="E802" s="184">
        <v>42200</v>
      </c>
      <c r="F802" s="192" t="s">
        <v>429</v>
      </c>
      <c r="G802" s="483" t="s">
        <v>927</v>
      </c>
      <c r="H802" s="7" t="s">
        <v>859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  <c r="AC802" s="591" t="str">
        <f t="shared" si="93"/>
        <v/>
      </c>
    </row>
    <row r="803" spans="1:30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91"/>
        <v>7</v>
      </c>
      <c r="C803" s="184">
        <f t="shared" si="92"/>
        <v>42200</v>
      </c>
      <c r="D803" s="184" t="s">
        <v>1552</v>
      </c>
      <c r="E803" s="184">
        <v>42200</v>
      </c>
      <c r="F803" s="189" t="s">
        <v>521</v>
      </c>
      <c r="G803" s="483" t="s">
        <v>928</v>
      </c>
      <c r="H803" s="7" t="s">
        <v>861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  <c r="AC803" s="591" t="str">
        <f t="shared" si="93"/>
        <v/>
      </c>
      <c r="AD803" s="591" t="str">
        <f>IF(VLOOKUP(F803,NXT!$C$12:$C$666,1,0)&lt;&gt;"","","x")</f>
        <v/>
      </c>
    </row>
    <row r="804" spans="1:30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91"/>
        <v>7</v>
      </c>
      <c r="C804" s="184">
        <f t="shared" si="92"/>
        <v>42200</v>
      </c>
      <c r="D804" s="184" t="s">
        <v>1552</v>
      </c>
      <c r="E804" s="184">
        <v>42200</v>
      </c>
      <c r="F804" s="189" t="s">
        <v>429</v>
      </c>
      <c r="G804" s="483" t="s">
        <v>928</v>
      </c>
      <c r="H804" s="7" t="s">
        <v>861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  <c r="AC804" s="591" t="str">
        <f t="shared" si="93"/>
        <v/>
      </c>
    </row>
    <row r="805" spans="1:30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91"/>
        <v>7</v>
      </c>
      <c r="C805" s="184">
        <f t="shared" si="92"/>
        <v>42200</v>
      </c>
      <c r="D805" s="184" t="s">
        <v>1553</v>
      </c>
      <c r="E805" s="184">
        <v>42200</v>
      </c>
      <c r="F805" s="189" t="s">
        <v>501</v>
      </c>
      <c r="G805" s="483" t="s">
        <v>929</v>
      </c>
      <c r="H805" s="7" t="s">
        <v>791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  <c r="AC805" s="591" t="str">
        <f t="shared" si="93"/>
        <v/>
      </c>
      <c r="AD805" s="591" t="str">
        <f>IF(VLOOKUP(F805,NXT!$C$12:$C$666,1,0)&lt;&gt;"","","x")</f>
        <v/>
      </c>
    </row>
    <row r="806" spans="1:30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91"/>
        <v>7</v>
      </c>
      <c r="C806" s="184">
        <f t="shared" si="92"/>
        <v>42200</v>
      </c>
      <c r="D806" s="184" t="s">
        <v>1553</v>
      </c>
      <c r="E806" s="184">
        <v>42200</v>
      </c>
      <c r="F806" s="189" t="s">
        <v>429</v>
      </c>
      <c r="G806" s="483" t="s">
        <v>929</v>
      </c>
      <c r="H806" s="7" t="s">
        <v>791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  <c r="AC806" s="591" t="str">
        <f t="shared" si="93"/>
        <v/>
      </c>
    </row>
    <row r="807" spans="1:30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91"/>
        <v>7</v>
      </c>
      <c r="C807" s="184">
        <f t="shared" si="92"/>
        <v>42200</v>
      </c>
      <c r="D807" s="184" t="s">
        <v>1554</v>
      </c>
      <c r="E807" s="184">
        <v>42200</v>
      </c>
      <c r="F807" s="189" t="s">
        <v>930</v>
      </c>
      <c r="G807" s="483" t="s">
        <v>931</v>
      </c>
      <c r="H807" s="7" t="s">
        <v>760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  <c r="AC807" s="591" t="str">
        <f t="shared" si="93"/>
        <v/>
      </c>
      <c r="AD807" s="591" t="str">
        <f>IF(VLOOKUP(F807,NXT!$C$12:$C$666,1,0)&lt;&gt;"","","x")</f>
        <v/>
      </c>
    </row>
    <row r="808" spans="1:30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91"/>
        <v>7</v>
      </c>
      <c r="C808" s="184">
        <f t="shared" si="92"/>
        <v>42200</v>
      </c>
      <c r="D808" s="184" t="s">
        <v>1554</v>
      </c>
      <c r="E808" s="184">
        <v>42200</v>
      </c>
      <c r="F808" s="192" t="s">
        <v>429</v>
      </c>
      <c r="G808" s="483" t="s">
        <v>931</v>
      </c>
      <c r="H808" s="7" t="s">
        <v>760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  <c r="AC808" s="591" t="str">
        <f t="shared" si="93"/>
        <v/>
      </c>
    </row>
    <row r="809" spans="1:30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91"/>
        <v>7</v>
      </c>
      <c r="C809" s="184">
        <f t="shared" si="92"/>
        <v>42200</v>
      </c>
      <c r="D809" s="184" t="s">
        <v>1555</v>
      </c>
      <c r="E809" s="184">
        <v>42200</v>
      </c>
      <c r="F809" s="189" t="s">
        <v>755</v>
      </c>
      <c r="G809" s="483" t="s">
        <v>932</v>
      </c>
      <c r="H809" s="7" t="s">
        <v>1963</v>
      </c>
      <c r="I809" s="256">
        <v>200</v>
      </c>
      <c r="J809" s="256">
        <v>11004</v>
      </c>
      <c r="K809" s="599">
        <f t="shared" ref="K809:K818" si="94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  <c r="AC809" s="591" t="str">
        <f t="shared" si="93"/>
        <v/>
      </c>
      <c r="AD809" s="591" t="str">
        <f>IF(VLOOKUP(F809,NXT!$C$12:$C$666,1,0)&lt;&gt;"","","x")</f>
        <v/>
      </c>
    </row>
    <row r="810" spans="1:30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91"/>
        <v>7</v>
      </c>
      <c r="C810" s="184">
        <f t="shared" si="92"/>
        <v>42200</v>
      </c>
      <c r="D810" s="184" t="s">
        <v>1555</v>
      </c>
      <c r="E810" s="184">
        <v>42200</v>
      </c>
      <c r="F810" s="192" t="s">
        <v>1779</v>
      </c>
      <c r="G810" s="483" t="s">
        <v>932</v>
      </c>
      <c r="H810" s="7" t="s">
        <v>1963</v>
      </c>
      <c r="I810" s="256">
        <v>150</v>
      </c>
      <c r="J810" s="256">
        <v>14646</v>
      </c>
      <c r="K810" s="599">
        <f t="shared" si="94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  <c r="AC810" s="591" t="str">
        <f t="shared" si="93"/>
        <v/>
      </c>
      <c r="AD810" s="591" t="str">
        <f>IF(VLOOKUP(F810,NXT!$C$12:$C$666,1,0)&lt;&gt;"","","x")</f>
        <v/>
      </c>
    </row>
    <row r="811" spans="1:30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91"/>
        <v>7</v>
      </c>
      <c r="C811" s="184">
        <f t="shared" si="92"/>
        <v>42200</v>
      </c>
      <c r="D811" s="184" t="s">
        <v>1555</v>
      </c>
      <c r="E811" s="184">
        <v>42200</v>
      </c>
      <c r="F811" s="189" t="s">
        <v>1780</v>
      </c>
      <c r="G811" s="483" t="s">
        <v>932</v>
      </c>
      <c r="H811" s="7" t="s">
        <v>1963</v>
      </c>
      <c r="I811" s="256">
        <v>75</v>
      </c>
      <c r="J811" s="256">
        <v>14414</v>
      </c>
      <c r="K811" s="599">
        <f t="shared" si="94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  <c r="AC811" s="591" t="str">
        <f t="shared" si="93"/>
        <v/>
      </c>
      <c r="AD811" s="591" t="str">
        <f>IF(VLOOKUP(F811,NXT!$C$12:$C$666,1,0)&lt;&gt;"","","x")</f>
        <v/>
      </c>
    </row>
    <row r="812" spans="1:30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91"/>
        <v>7</v>
      </c>
      <c r="C812" s="184">
        <f t="shared" si="92"/>
        <v>42200</v>
      </c>
      <c r="D812" s="184" t="s">
        <v>1555</v>
      </c>
      <c r="E812" s="184">
        <v>42200</v>
      </c>
      <c r="F812" s="189" t="s">
        <v>1732</v>
      </c>
      <c r="G812" s="483" t="s">
        <v>932</v>
      </c>
      <c r="H812" s="7" t="s">
        <v>1963</v>
      </c>
      <c r="I812" s="256">
        <v>25</v>
      </c>
      <c r="J812" s="256">
        <v>15097</v>
      </c>
      <c r="K812" s="599">
        <f t="shared" si="94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  <c r="AC812" s="591" t="str">
        <f t="shared" si="93"/>
        <v/>
      </c>
      <c r="AD812" s="591" t="str">
        <f>IF(VLOOKUP(F812,NXT!$C$12:$C$666,1,0)&lt;&gt;"","","x")</f>
        <v/>
      </c>
    </row>
    <row r="813" spans="1:30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91"/>
        <v>7</v>
      </c>
      <c r="C813" s="184">
        <f t="shared" si="92"/>
        <v>42200</v>
      </c>
      <c r="D813" s="184" t="s">
        <v>1555</v>
      </c>
      <c r="E813" s="184">
        <v>42200</v>
      </c>
      <c r="F813" s="192" t="s">
        <v>695</v>
      </c>
      <c r="G813" s="483" t="s">
        <v>932</v>
      </c>
      <c r="H813" s="7" t="s">
        <v>1963</v>
      </c>
      <c r="I813" s="256">
        <v>25</v>
      </c>
      <c r="J813" s="256">
        <v>20302</v>
      </c>
      <c r="K813" s="599">
        <f t="shared" si="94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  <c r="AC813" s="591" t="str">
        <f t="shared" si="93"/>
        <v/>
      </c>
      <c r="AD813" s="591" t="str">
        <f>IF(VLOOKUP(F813,NXT!$C$12:$C$666,1,0)&lt;&gt;"","","x")</f>
        <v/>
      </c>
    </row>
    <row r="814" spans="1:30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91"/>
        <v>7</v>
      </c>
      <c r="C814" s="184">
        <f t="shared" si="92"/>
        <v>42200</v>
      </c>
      <c r="D814" s="184" t="s">
        <v>1555</v>
      </c>
      <c r="E814" s="184">
        <v>42200</v>
      </c>
      <c r="F814" s="192" t="s">
        <v>1781</v>
      </c>
      <c r="G814" s="483" t="s">
        <v>932</v>
      </c>
      <c r="H814" s="7" t="s">
        <v>1963</v>
      </c>
      <c r="I814" s="256">
        <v>50</v>
      </c>
      <c r="J814" s="256">
        <v>16608</v>
      </c>
      <c r="K814" s="599">
        <f t="shared" si="94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  <c r="AC814" s="591" t="str">
        <f t="shared" si="93"/>
        <v/>
      </c>
      <c r="AD814" s="591" t="str">
        <f>IF(VLOOKUP(F814,NXT!$C$12:$C$666,1,0)&lt;&gt;"","","x")</f>
        <v/>
      </c>
    </row>
    <row r="815" spans="1:30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91"/>
        <v>7</v>
      </c>
      <c r="C815" s="184">
        <f t="shared" si="92"/>
        <v>42200</v>
      </c>
      <c r="D815" s="184" t="s">
        <v>1555</v>
      </c>
      <c r="E815" s="184">
        <v>42200</v>
      </c>
      <c r="F815" s="189" t="s">
        <v>1782</v>
      </c>
      <c r="G815" s="483" t="s">
        <v>932</v>
      </c>
      <c r="H815" s="7" t="s">
        <v>1963</v>
      </c>
      <c r="I815" s="256">
        <v>25</v>
      </c>
      <c r="J815" s="256">
        <v>19835</v>
      </c>
      <c r="K815" s="599">
        <f t="shared" si="94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  <c r="AC815" s="591" t="str">
        <f t="shared" si="93"/>
        <v/>
      </c>
      <c r="AD815" s="591" t="str">
        <f>IF(VLOOKUP(F815,NXT!$C$12:$C$666,1,0)&lt;&gt;"","","x")</f>
        <v/>
      </c>
    </row>
    <row r="816" spans="1:30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91"/>
        <v>7</v>
      </c>
      <c r="C816" s="184">
        <f t="shared" si="92"/>
        <v>42200</v>
      </c>
      <c r="D816" s="184" t="s">
        <v>1555</v>
      </c>
      <c r="E816" s="184">
        <v>42200</v>
      </c>
      <c r="F816" s="189" t="s">
        <v>1783</v>
      </c>
      <c r="G816" s="483" t="s">
        <v>932</v>
      </c>
      <c r="H816" s="7" t="s">
        <v>1963</v>
      </c>
      <c r="I816" s="256">
        <v>247</v>
      </c>
      <c r="J816" s="256">
        <v>9303</v>
      </c>
      <c r="K816" s="599">
        <f t="shared" si="94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  <c r="AC816" s="591" t="str">
        <f t="shared" si="93"/>
        <v/>
      </c>
      <c r="AD816" s="591" t="str">
        <f>IF(VLOOKUP(F816,NXT!$C$12:$C$666,1,0)&lt;&gt;"","","x")</f>
        <v/>
      </c>
    </row>
    <row r="817" spans="1:30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91"/>
        <v>7</v>
      </c>
      <c r="C817" s="184">
        <f t="shared" si="92"/>
        <v>42200</v>
      </c>
      <c r="D817" s="184" t="s">
        <v>1555</v>
      </c>
      <c r="E817" s="184">
        <v>42200</v>
      </c>
      <c r="F817" s="189" t="s">
        <v>768</v>
      </c>
      <c r="G817" s="483" t="s">
        <v>932</v>
      </c>
      <c r="H817" s="7" t="s">
        <v>1963</v>
      </c>
      <c r="I817" s="256">
        <v>240</v>
      </c>
      <c r="J817" s="256">
        <v>8973</v>
      </c>
      <c r="K817" s="599">
        <f t="shared" si="94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  <c r="AC817" s="591" t="str">
        <f t="shared" si="93"/>
        <v/>
      </c>
      <c r="AD817" s="591" t="str">
        <f>IF(VLOOKUP(F817,NXT!$C$12:$C$666,1,0)&lt;&gt;"","","x")</f>
        <v/>
      </c>
    </row>
    <row r="818" spans="1:30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91"/>
        <v>7</v>
      </c>
      <c r="C818" s="184">
        <f t="shared" si="92"/>
        <v>42200</v>
      </c>
      <c r="D818" s="184" t="s">
        <v>1555</v>
      </c>
      <c r="E818" s="184">
        <v>42200</v>
      </c>
      <c r="F818" s="189" t="s">
        <v>714</v>
      </c>
      <c r="G818" s="483" t="s">
        <v>932</v>
      </c>
      <c r="H818" s="7" t="s">
        <v>1963</v>
      </c>
      <c r="I818" s="256">
        <v>280</v>
      </c>
      <c r="J818" s="256">
        <v>11930</v>
      </c>
      <c r="K818" s="599">
        <f t="shared" si="94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  <c r="AC818" s="591" t="str">
        <f t="shared" si="93"/>
        <v/>
      </c>
      <c r="AD818" s="591" t="str">
        <f>IF(VLOOKUP(F818,NXT!$C$12:$C$666,1,0)&lt;&gt;"","","x")</f>
        <v/>
      </c>
    </row>
    <row r="819" spans="1:30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91"/>
        <v>7</v>
      </c>
      <c r="C819" s="184">
        <f t="shared" si="92"/>
        <v>42200</v>
      </c>
      <c r="D819" s="184" t="s">
        <v>1555</v>
      </c>
      <c r="E819" s="184">
        <v>42200</v>
      </c>
      <c r="F819" s="192" t="s">
        <v>758</v>
      </c>
      <c r="G819" s="483" t="s">
        <v>932</v>
      </c>
      <c r="H819" s="7" t="s">
        <v>1963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  <c r="AC819" s="591" t="str">
        <f t="shared" si="93"/>
        <v/>
      </c>
    </row>
    <row r="820" spans="1:30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91"/>
        <v>7</v>
      </c>
      <c r="C820" s="184">
        <f t="shared" si="92"/>
        <v>42202</v>
      </c>
      <c r="D820" s="184" t="s">
        <v>1556</v>
      </c>
      <c r="E820" s="184">
        <v>42202</v>
      </c>
      <c r="F820" s="189" t="s">
        <v>933</v>
      </c>
      <c r="G820" s="483" t="s">
        <v>934</v>
      </c>
      <c r="H820" s="7" t="s">
        <v>1003</v>
      </c>
      <c r="I820" s="256">
        <v>250</v>
      </c>
      <c r="J820" s="256">
        <v>7170</v>
      </c>
      <c r="K820" s="599">
        <f t="shared" ref="K820:K827" si="95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  <c r="AC820" s="591" t="str">
        <f t="shared" si="93"/>
        <v/>
      </c>
      <c r="AD820" s="591" t="str">
        <f>IF(VLOOKUP(F820,NXT!$C$12:$C$666,1,0)&lt;&gt;"","","x")</f>
        <v/>
      </c>
    </row>
    <row r="821" spans="1:30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91"/>
        <v>7</v>
      </c>
      <c r="C821" s="184">
        <f t="shared" si="92"/>
        <v>42202</v>
      </c>
      <c r="D821" s="184" t="s">
        <v>1556</v>
      </c>
      <c r="E821" s="184">
        <v>42202</v>
      </c>
      <c r="F821" s="189" t="s">
        <v>933</v>
      </c>
      <c r="G821" s="483" t="s">
        <v>934</v>
      </c>
      <c r="H821" s="7" t="s">
        <v>1003</v>
      </c>
      <c r="I821" s="256">
        <v>252</v>
      </c>
      <c r="J821" s="256">
        <v>7170</v>
      </c>
      <c r="K821" s="599">
        <f t="shared" si="95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  <c r="AC821" s="591" t="str">
        <f t="shared" si="93"/>
        <v/>
      </c>
      <c r="AD821" s="591" t="str">
        <f>IF(VLOOKUP(F821,NXT!$C$12:$C$666,1,0)&lt;&gt;"","","x")</f>
        <v/>
      </c>
    </row>
    <row r="822" spans="1:30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91"/>
        <v>7</v>
      </c>
      <c r="C822" s="184">
        <f t="shared" si="92"/>
        <v>42202</v>
      </c>
      <c r="D822" s="184" t="s">
        <v>1556</v>
      </c>
      <c r="E822" s="184">
        <v>42202</v>
      </c>
      <c r="F822" s="192" t="s">
        <v>641</v>
      </c>
      <c r="G822" s="483" t="s">
        <v>934</v>
      </c>
      <c r="H822" s="7" t="s">
        <v>1003</v>
      </c>
      <c r="I822" s="256">
        <v>247</v>
      </c>
      <c r="J822" s="256">
        <v>5490</v>
      </c>
      <c r="K822" s="599">
        <f t="shared" si="95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  <c r="AC822" s="591" t="str">
        <f t="shared" si="93"/>
        <v/>
      </c>
      <c r="AD822" s="591" t="str">
        <f>IF(VLOOKUP(F822,NXT!$C$12:$C$666,1,0)&lt;&gt;"","","x")</f>
        <v/>
      </c>
    </row>
    <row r="823" spans="1:30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ref="B823:B886" si="96">IF(C823&lt;&gt;"",MONTH(C823),"")</f>
        <v>7</v>
      </c>
      <c r="C823" s="184">
        <f t="shared" ref="C823:C886" si="97">E823</f>
        <v>42202</v>
      </c>
      <c r="D823" s="184" t="s">
        <v>1556</v>
      </c>
      <c r="E823" s="184">
        <v>42202</v>
      </c>
      <c r="F823" s="192" t="s">
        <v>641</v>
      </c>
      <c r="G823" s="483" t="s">
        <v>934</v>
      </c>
      <c r="H823" s="7" t="s">
        <v>1003</v>
      </c>
      <c r="I823" s="256">
        <v>248</v>
      </c>
      <c r="J823" s="256">
        <v>5490</v>
      </c>
      <c r="K823" s="599">
        <f t="shared" si="95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  <c r="AC823" s="591" t="str">
        <f t="shared" ref="AC823:AC886" si="98">IF(VLOOKUP(H823,DS_131,1,0)&lt;&gt;"","","x")</f>
        <v/>
      </c>
      <c r="AD823" s="591" t="str">
        <f>IF(VLOOKUP(F823,NXT!$C$12:$C$666,1,0)&lt;&gt;"","","x")</f>
        <v/>
      </c>
    </row>
    <row r="824" spans="1:30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96"/>
        <v>7</v>
      </c>
      <c r="C824" s="184">
        <f t="shared" si="97"/>
        <v>42202</v>
      </c>
      <c r="D824" s="184" t="s">
        <v>1556</v>
      </c>
      <c r="E824" s="184">
        <v>42202</v>
      </c>
      <c r="F824" s="189" t="s">
        <v>643</v>
      </c>
      <c r="G824" s="483" t="s">
        <v>934</v>
      </c>
      <c r="H824" s="7" t="s">
        <v>1003</v>
      </c>
      <c r="I824" s="256">
        <v>503</v>
      </c>
      <c r="J824" s="256">
        <v>5500</v>
      </c>
      <c r="K824" s="599">
        <f t="shared" si="95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  <c r="AC824" s="591" t="str">
        <f t="shared" si="98"/>
        <v/>
      </c>
      <c r="AD824" s="591" t="str">
        <f>IF(VLOOKUP(F824,NXT!$C$12:$C$666,1,0)&lt;&gt;"","","x")</f>
        <v/>
      </c>
    </row>
    <row r="825" spans="1:30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96"/>
        <v>7</v>
      </c>
      <c r="C825" s="184">
        <f t="shared" si="97"/>
        <v>42202</v>
      </c>
      <c r="D825" s="184" t="s">
        <v>1556</v>
      </c>
      <c r="E825" s="184">
        <v>42202</v>
      </c>
      <c r="F825" s="189" t="s">
        <v>643</v>
      </c>
      <c r="G825" s="483" t="s">
        <v>934</v>
      </c>
      <c r="H825" s="7" t="s">
        <v>1003</v>
      </c>
      <c r="I825" s="256">
        <v>495</v>
      </c>
      <c r="J825" s="256">
        <v>5500</v>
      </c>
      <c r="K825" s="599">
        <f t="shared" si="95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  <c r="AC825" s="591" t="str">
        <f t="shared" si="98"/>
        <v/>
      </c>
      <c r="AD825" s="591" t="str">
        <f>IF(VLOOKUP(F825,NXT!$C$12:$C$666,1,0)&lt;&gt;"","","x")</f>
        <v/>
      </c>
    </row>
    <row r="826" spans="1:30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96"/>
        <v>7</v>
      </c>
      <c r="C826" s="184">
        <f t="shared" si="97"/>
        <v>42202</v>
      </c>
      <c r="D826" s="184" t="s">
        <v>1556</v>
      </c>
      <c r="E826" s="184">
        <v>42202</v>
      </c>
      <c r="F826" s="189" t="s">
        <v>641</v>
      </c>
      <c r="G826" s="483" t="s">
        <v>934</v>
      </c>
      <c r="H826" s="7" t="s">
        <v>1003</v>
      </c>
      <c r="I826" s="256">
        <v>268</v>
      </c>
      <c r="J826" s="256">
        <v>6500</v>
      </c>
      <c r="K826" s="599">
        <f t="shared" si="95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  <c r="AC826" s="591" t="str">
        <f t="shared" si="98"/>
        <v/>
      </c>
      <c r="AD826" s="591" t="str">
        <f>IF(VLOOKUP(F826,NXT!$C$12:$C$666,1,0)&lt;&gt;"","","x")</f>
        <v/>
      </c>
    </row>
    <row r="827" spans="1:30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96"/>
        <v>7</v>
      </c>
      <c r="C827" s="184">
        <f t="shared" si="97"/>
        <v>42202</v>
      </c>
      <c r="D827" s="184" t="s">
        <v>1556</v>
      </c>
      <c r="E827" s="184">
        <v>42202</v>
      </c>
      <c r="F827" s="189" t="s">
        <v>641</v>
      </c>
      <c r="G827" s="483" t="s">
        <v>934</v>
      </c>
      <c r="H827" s="7" t="s">
        <v>1003</v>
      </c>
      <c r="I827" s="256">
        <v>273</v>
      </c>
      <c r="J827" s="256">
        <v>6500</v>
      </c>
      <c r="K827" s="599">
        <f t="shared" si="95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  <c r="AC827" s="591" t="str">
        <f t="shared" si="98"/>
        <v/>
      </c>
      <c r="AD827" s="591" t="str">
        <f>IF(VLOOKUP(F827,NXT!$C$12:$C$666,1,0)&lt;&gt;"","","x")</f>
        <v/>
      </c>
    </row>
    <row r="828" spans="1:30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96"/>
        <v>7</v>
      </c>
      <c r="C828" s="184">
        <f t="shared" si="97"/>
        <v>42202</v>
      </c>
      <c r="D828" s="184" t="s">
        <v>1556</v>
      </c>
      <c r="E828" s="184">
        <v>42202</v>
      </c>
      <c r="F828" s="192" t="s">
        <v>429</v>
      </c>
      <c r="G828" s="483" t="s">
        <v>934</v>
      </c>
      <c r="H828" s="7" t="s">
        <v>1003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  <c r="AC828" s="591" t="str">
        <f t="shared" si="98"/>
        <v/>
      </c>
    </row>
    <row r="829" spans="1:30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96"/>
        <v>7</v>
      </c>
      <c r="C829" s="184">
        <f t="shared" si="97"/>
        <v>42202</v>
      </c>
      <c r="D829" s="184" t="s">
        <v>1557</v>
      </c>
      <c r="E829" s="184">
        <v>42202</v>
      </c>
      <c r="F829" s="189" t="s">
        <v>1784</v>
      </c>
      <c r="G829" s="483" t="s">
        <v>935</v>
      </c>
      <c r="H829" s="7" t="s">
        <v>1963</v>
      </c>
      <c r="I829" s="256">
        <v>25</v>
      </c>
      <c r="J829" s="256">
        <v>14378</v>
      </c>
      <c r="K829" s="599">
        <f t="shared" ref="K829:K837" si="99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  <c r="AC829" s="591" t="str">
        <f t="shared" si="98"/>
        <v/>
      </c>
      <c r="AD829" s="591" t="str">
        <f>IF(VLOOKUP(F829,NXT!$C$12:$C$666,1,0)&lt;&gt;"","","x")</f>
        <v/>
      </c>
    </row>
    <row r="830" spans="1:30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96"/>
        <v>7</v>
      </c>
      <c r="C830" s="184">
        <f t="shared" si="97"/>
        <v>42202</v>
      </c>
      <c r="D830" s="184" t="s">
        <v>1557</v>
      </c>
      <c r="E830" s="184">
        <v>42202</v>
      </c>
      <c r="F830" s="189" t="s">
        <v>1769</v>
      </c>
      <c r="G830" s="483" t="s">
        <v>935</v>
      </c>
      <c r="H830" s="7" t="s">
        <v>1963</v>
      </c>
      <c r="I830" s="256">
        <v>45</v>
      </c>
      <c r="J830" s="256">
        <v>10056</v>
      </c>
      <c r="K830" s="599">
        <f t="shared" si="99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  <c r="AC830" s="591" t="str">
        <f t="shared" si="98"/>
        <v/>
      </c>
      <c r="AD830" s="591" t="str">
        <f>IF(VLOOKUP(F830,NXT!$C$12:$C$666,1,0)&lt;&gt;"","","x")</f>
        <v/>
      </c>
    </row>
    <row r="831" spans="1:30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96"/>
        <v>7</v>
      </c>
      <c r="C831" s="184">
        <f t="shared" si="97"/>
        <v>42202</v>
      </c>
      <c r="D831" s="184" t="s">
        <v>1557</v>
      </c>
      <c r="E831" s="184">
        <v>42202</v>
      </c>
      <c r="F831" s="189" t="s">
        <v>1764</v>
      </c>
      <c r="G831" s="483" t="s">
        <v>935</v>
      </c>
      <c r="H831" s="7" t="s">
        <v>1963</v>
      </c>
      <c r="I831" s="256">
        <v>25</v>
      </c>
      <c r="J831" s="256">
        <v>16380</v>
      </c>
      <c r="K831" s="599">
        <f t="shared" si="99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  <c r="AC831" s="591" t="str">
        <f t="shared" si="98"/>
        <v/>
      </c>
      <c r="AD831" s="591" t="str">
        <f>IF(VLOOKUP(F831,NXT!$C$12:$C$666,1,0)&lt;&gt;"","","x")</f>
        <v/>
      </c>
    </row>
    <row r="832" spans="1:30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96"/>
        <v>7</v>
      </c>
      <c r="C832" s="184">
        <f t="shared" si="97"/>
        <v>42202</v>
      </c>
      <c r="D832" s="184" t="s">
        <v>1557</v>
      </c>
      <c r="E832" s="184">
        <v>42202</v>
      </c>
      <c r="F832" s="189" t="s">
        <v>717</v>
      </c>
      <c r="G832" s="483" t="s">
        <v>935</v>
      </c>
      <c r="H832" s="7" t="s">
        <v>1963</v>
      </c>
      <c r="I832" s="256">
        <v>25</v>
      </c>
      <c r="J832" s="256">
        <v>18218</v>
      </c>
      <c r="K832" s="599">
        <f t="shared" si="99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  <c r="AC832" s="591" t="str">
        <f t="shared" si="98"/>
        <v/>
      </c>
      <c r="AD832" s="591" t="str">
        <f>IF(VLOOKUP(F832,NXT!$C$12:$C$666,1,0)&lt;&gt;"","","x")</f>
        <v/>
      </c>
    </row>
    <row r="833" spans="1:30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96"/>
        <v>7</v>
      </c>
      <c r="C833" s="184">
        <f t="shared" si="97"/>
        <v>42202</v>
      </c>
      <c r="D833" s="184" t="s">
        <v>1557</v>
      </c>
      <c r="E833" s="184">
        <v>42202</v>
      </c>
      <c r="F833" s="189" t="s">
        <v>1733</v>
      </c>
      <c r="G833" s="483" t="s">
        <v>935</v>
      </c>
      <c r="H833" s="7" t="s">
        <v>1963</v>
      </c>
      <c r="I833" s="256">
        <v>100</v>
      </c>
      <c r="J833" s="256">
        <v>8276</v>
      </c>
      <c r="K833" s="599">
        <f t="shared" si="99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  <c r="AC833" s="591" t="str">
        <f t="shared" si="98"/>
        <v/>
      </c>
      <c r="AD833" s="591" t="str">
        <f>IF(VLOOKUP(F833,NXT!$C$12:$C$666,1,0)&lt;&gt;"","","x")</f>
        <v/>
      </c>
    </row>
    <row r="834" spans="1:30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96"/>
        <v>7</v>
      </c>
      <c r="C834" s="184">
        <f t="shared" si="97"/>
        <v>42202</v>
      </c>
      <c r="D834" s="184" t="s">
        <v>1557</v>
      </c>
      <c r="E834" s="184">
        <v>42202</v>
      </c>
      <c r="F834" s="189" t="s">
        <v>1785</v>
      </c>
      <c r="G834" s="483" t="s">
        <v>935</v>
      </c>
      <c r="H834" s="7" t="s">
        <v>1963</v>
      </c>
      <c r="I834" s="256">
        <v>220</v>
      </c>
      <c r="J834" s="256">
        <v>8818</v>
      </c>
      <c r="K834" s="599">
        <f t="shared" si="99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  <c r="AC834" s="591" t="str">
        <f t="shared" si="98"/>
        <v/>
      </c>
      <c r="AD834" s="591" t="str">
        <f>IF(VLOOKUP(F834,NXT!$C$12:$C$666,1,0)&lt;&gt;"","","x")</f>
        <v/>
      </c>
    </row>
    <row r="835" spans="1:30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96"/>
        <v>7</v>
      </c>
      <c r="C835" s="184">
        <f t="shared" si="97"/>
        <v>42202</v>
      </c>
      <c r="D835" s="184" t="s">
        <v>1557</v>
      </c>
      <c r="E835" s="184">
        <v>42202</v>
      </c>
      <c r="F835" s="189" t="s">
        <v>1786</v>
      </c>
      <c r="G835" s="483" t="s">
        <v>935</v>
      </c>
      <c r="H835" s="7" t="s">
        <v>1963</v>
      </c>
      <c r="I835" s="256">
        <v>160</v>
      </c>
      <c r="J835" s="256">
        <v>13923</v>
      </c>
      <c r="K835" s="599">
        <f t="shared" si="99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  <c r="AC835" s="591" t="str">
        <f t="shared" si="98"/>
        <v/>
      </c>
      <c r="AD835" s="591" t="str">
        <f>IF(VLOOKUP(F835,NXT!$C$12:$C$666,1,0)&lt;&gt;"","","x")</f>
        <v/>
      </c>
    </row>
    <row r="836" spans="1:30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96"/>
        <v>7</v>
      </c>
      <c r="C836" s="184">
        <f t="shared" si="97"/>
        <v>42202</v>
      </c>
      <c r="D836" s="184" t="s">
        <v>1557</v>
      </c>
      <c r="E836" s="184">
        <v>42202</v>
      </c>
      <c r="F836" s="189" t="s">
        <v>1787</v>
      </c>
      <c r="G836" s="483" t="s">
        <v>935</v>
      </c>
      <c r="H836" s="7" t="s">
        <v>1963</v>
      </c>
      <c r="I836" s="256">
        <v>270</v>
      </c>
      <c r="J836" s="256">
        <v>6917</v>
      </c>
      <c r="K836" s="599">
        <f t="shared" si="99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  <c r="AC836" s="591" t="str">
        <f t="shared" si="98"/>
        <v/>
      </c>
      <c r="AD836" s="591" t="str">
        <f>IF(VLOOKUP(F836,NXT!$C$12:$C$666,1,0)&lt;&gt;"","","x")</f>
        <v/>
      </c>
    </row>
    <row r="837" spans="1:30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96"/>
        <v>7</v>
      </c>
      <c r="C837" s="184">
        <f t="shared" si="97"/>
        <v>42202</v>
      </c>
      <c r="D837" s="184" t="s">
        <v>1557</v>
      </c>
      <c r="E837" s="184">
        <v>42202</v>
      </c>
      <c r="F837" s="192" t="s">
        <v>1788</v>
      </c>
      <c r="G837" s="483" t="s">
        <v>935</v>
      </c>
      <c r="H837" s="7" t="s">
        <v>1963</v>
      </c>
      <c r="I837" s="256">
        <v>190</v>
      </c>
      <c r="J837" s="256">
        <v>8052</v>
      </c>
      <c r="K837" s="599">
        <f t="shared" si="99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  <c r="AC837" s="591" t="str">
        <f t="shared" si="98"/>
        <v/>
      </c>
      <c r="AD837" s="591" t="str">
        <f>IF(VLOOKUP(F837,NXT!$C$12:$C$666,1,0)&lt;&gt;"","","x")</f>
        <v/>
      </c>
    </row>
    <row r="838" spans="1:30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96"/>
        <v>7</v>
      </c>
      <c r="C838" s="184">
        <f t="shared" si="97"/>
        <v>42202</v>
      </c>
      <c r="D838" s="184" t="s">
        <v>1557</v>
      </c>
      <c r="E838" s="184">
        <v>42202</v>
      </c>
      <c r="F838" s="189" t="s">
        <v>758</v>
      </c>
      <c r="G838" s="483" t="s">
        <v>935</v>
      </c>
      <c r="H838" s="7" t="s">
        <v>1963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  <c r="AC838" s="591" t="str">
        <f t="shared" si="98"/>
        <v/>
      </c>
    </row>
    <row r="839" spans="1:30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96"/>
        <v>7</v>
      </c>
      <c r="C839" s="184">
        <f t="shared" si="97"/>
        <v>42205</v>
      </c>
      <c r="D839" s="184" t="s">
        <v>1558</v>
      </c>
      <c r="E839" s="184">
        <v>42205</v>
      </c>
      <c r="F839" s="189" t="s">
        <v>440</v>
      </c>
      <c r="G839" s="483" t="s">
        <v>936</v>
      </c>
      <c r="H839" s="7" t="s">
        <v>439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  <c r="AC839" s="591" t="str">
        <f t="shared" si="98"/>
        <v/>
      </c>
      <c r="AD839" s="591" t="str">
        <f>IF(VLOOKUP(F839,NXT!$C$12:$C$666,1,0)&lt;&gt;"","","x")</f>
        <v/>
      </c>
    </row>
    <row r="840" spans="1:30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96"/>
        <v>7</v>
      </c>
      <c r="C840" s="184">
        <f t="shared" si="97"/>
        <v>42205</v>
      </c>
      <c r="D840" s="184" t="s">
        <v>1558</v>
      </c>
      <c r="E840" s="184">
        <v>42205</v>
      </c>
      <c r="F840" s="189" t="s">
        <v>440</v>
      </c>
      <c r="G840" s="483" t="s">
        <v>936</v>
      </c>
      <c r="H840" s="7" t="s">
        <v>439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  <c r="AC840" s="591" t="str">
        <f t="shared" si="98"/>
        <v/>
      </c>
      <c r="AD840" s="591" t="str">
        <f>IF(VLOOKUP(F840,NXT!$C$12:$C$666,1,0)&lt;&gt;"","","x")</f>
        <v/>
      </c>
    </row>
    <row r="841" spans="1:30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96"/>
        <v>7</v>
      </c>
      <c r="C841" s="184">
        <f t="shared" si="97"/>
        <v>42205</v>
      </c>
      <c r="D841" s="184" t="s">
        <v>1558</v>
      </c>
      <c r="E841" s="184">
        <v>42205</v>
      </c>
      <c r="F841" s="189" t="s">
        <v>429</v>
      </c>
      <c r="G841" s="483" t="s">
        <v>936</v>
      </c>
      <c r="H841" s="7" t="s">
        <v>439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  <c r="AC841" s="591" t="str">
        <f t="shared" si="98"/>
        <v/>
      </c>
    </row>
    <row r="842" spans="1:30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96"/>
        <v>7</v>
      </c>
      <c r="C842" s="184">
        <f t="shared" si="97"/>
        <v>42205</v>
      </c>
      <c r="D842" s="184" t="s">
        <v>1559</v>
      </c>
      <c r="E842" s="184">
        <v>42205</v>
      </c>
      <c r="F842" s="189" t="s">
        <v>937</v>
      </c>
      <c r="G842" s="483" t="s">
        <v>938</v>
      </c>
      <c r="H842" s="7" t="s">
        <v>861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  <c r="AC842" s="591" t="str">
        <f t="shared" si="98"/>
        <v/>
      </c>
      <c r="AD842" s="591" t="str">
        <f>IF(VLOOKUP(F842,NXT!$C$12:$C$666,1,0)&lt;&gt;"","","x")</f>
        <v/>
      </c>
    </row>
    <row r="843" spans="1:30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96"/>
        <v>7</v>
      </c>
      <c r="C843" s="184">
        <f t="shared" si="97"/>
        <v>42205</v>
      </c>
      <c r="D843" s="184" t="s">
        <v>1559</v>
      </c>
      <c r="E843" s="184">
        <v>42205</v>
      </c>
      <c r="F843" s="189" t="s">
        <v>937</v>
      </c>
      <c r="G843" s="483" t="s">
        <v>938</v>
      </c>
      <c r="H843" s="7" t="s">
        <v>861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  <c r="AC843" s="591" t="str">
        <f t="shared" si="98"/>
        <v/>
      </c>
      <c r="AD843" s="591" t="str">
        <f>IF(VLOOKUP(F843,NXT!$C$12:$C$666,1,0)&lt;&gt;"","","x")</f>
        <v/>
      </c>
    </row>
    <row r="844" spans="1:30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96"/>
        <v>7</v>
      </c>
      <c r="C844" s="184">
        <f t="shared" si="97"/>
        <v>42205</v>
      </c>
      <c r="D844" s="184" t="s">
        <v>1559</v>
      </c>
      <c r="E844" s="184">
        <v>42205</v>
      </c>
      <c r="F844" s="189" t="s">
        <v>429</v>
      </c>
      <c r="G844" s="483" t="s">
        <v>938</v>
      </c>
      <c r="H844" s="7" t="s">
        <v>861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  <c r="AC844" s="591" t="str">
        <f t="shared" si="98"/>
        <v/>
      </c>
    </row>
    <row r="845" spans="1:30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96"/>
        <v>7</v>
      </c>
      <c r="C845" s="184">
        <f t="shared" si="97"/>
        <v>42205</v>
      </c>
      <c r="D845" s="184" t="s">
        <v>1560</v>
      </c>
      <c r="E845" s="184">
        <v>42205</v>
      </c>
      <c r="F845" s="189" t="s">
        <v>857</v>
      </c>
      <c r="G845" s="483" t="s">
        <v>939</v>
      </c>
      <c r="H845" s="7" t="s">
        <v>859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  <c r="AC845" s="591" t="str">
        <f t="shared" si="98"/>
        <v/>
      </c>
      <c r="AD845" s="591" t="str">
        <f>IF(VLOOKUP(F845,NXT!$C$12:$C$666,1,0)&lt;&gt;"","","x")</f>
        <v/>
      </c>
    </row>
    <row r="846" spans="1:30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96"/>
        <v>7</v>
      </c>
      <c r="C846" s="184">
        <f t="shared" si="97"/>
        <v>42205</v>
      </c>
      <c r="D846" s="184" t="s">
        <v>1560</v>
      </c>
      <c r="E846" s="184">
        <v>42205</v>
      </c>
      <c r="F846" s="192" t="s">
        <v>429</v>
      </c>
      <c r="G846" s="483" t="s">
        <v>939</v>
      </c>
      <c r="H846" s="7" t="s">
        <v>859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  <c r="AC846" s="591" t="str">
        <f t="shared" si="98"/>
        <v/>
      </c>
    </row>
    <row r="847" spans="1:30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96"/>
        <v>7</v>
      </c>
      <c r="C847" s="184">
        <f t="shared" si="97"/>
        <v>42205</v>
      </c>
      <c r="D847" s="184" t="s">
        <v>1561</v>
      </c>
      <c r="E847" s="184">
        <v>42205</v>
      </c>
      <c r="F847" s="189" t="s">
        <v>879</v>
      </c>
      <c r="G847" s="483" t="s">
        <v>940</v>
      </c>
      <c r="H847" s="7" t="s">
        <v>878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  <c r="AC847" s="591" t="str">
        <f t="shared" si="98"/>
        <v/>
      </c>
      <c r="AD847" s="591" t="str">
        <f>IF(VLOOKUP(F847,NXT!$C$12:$C$666,1,0)&lt;&gt;"","","x")</f>
        <v/>
      </c>
    </row>
    <row r="848" spans="1:30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96"/>
        <v>7</v>
      </c>
      <c r="C848" s="184">
        <f t="shared" si="97"/>
        <v>42205</v>
      </c>
      <c r="D848" s="184" t="s">
        <v>1561</v>
      </c>
      <c r="E848" s="184">
        <v>42205</v>
      </c>
      <c r="F848" s="189" t="s">
        <v>876</v>
      </c>
      <c r="G848" s="483" t="s">
        <v>940</v>
      </c>
      <c r="H848" s="7" t="s">
        <v>878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  <c r="AC848" s="591" t="str">
        <f t="shared" si="98"/>
        <v/>
      </c>
      <c r="AD848" s="591" t="str">
        <f>IF(VLOOKUP(F848,NXT!$C$12:$C$666,1,0)&lt;&gt;"","","x")</f>
        <v/>
      </c>
    </row>
    <row r="849" spans="1:30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96"/>
        <v>7</v>
      </c>
      <c r="C849" s="184">
        <f t="shared" si="97"/>
        <v>42205</v>
      </c>
      <c r="D849" s="184" t="s">
        <v>1561</v>
      </c>
      <c r="E849" s="184">
        <v>42205</v>
      </c>
      <c r="F849" s="189" t="s">
        <v>880</v>
      </c>
      <c r="G849" s="483" t="s">
        <v>940</v>
      </c>
      <c r="H849" s="7" t="s">
        <v>878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  <c r="AC849" s="591" t="str">
        <f t="shared" si="98"/>
        <v/>
      </c>
      <c r="AD849" s="591" t="str">
        <f>IF(VLOOKUP(F849,NXT!$C$12:$C$666,1,0)&lt;&gt;"","","x")</f>
        <v/>
      </c>
    </row>
    <row r="850" spans="1:30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96"/>
        <v>7</v>
      </c>
      <c r="C850" s="184">
        <f t="shared" si="97"/>
        <v>42205</v>
      </c>
      <c r="D850" s="184" t="s">
        <v>1561</v>
      </c>
      <c r="E850" s="184">
        <v>42205</v>
      </c>
      <c r="F850" s="189" t="s">
        <v>429</v>
      </c>
      <c r="G850" s="483" t="s">
        <v>940</v>
      </c>
      <c r="H850" s="7" t="s">
        <v>878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  <c r="AC850" s="591" t="str">
        <f t="shared" si="98"/>
        <v/>
      </c>
    </row>
    <row r="851" spans="1:30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96"/>
        <v>7</v>
      </c>
      <c r="C851" s="184">
        <f t="shared" si="97"/>
        <v>42205</v>
      </c>
      <c r="D851" s="184" t="s">
        <v>1562</v>
      </c>
      <c r="E851" s="184">
        <v>42205</v>
      </c>
      <c r="F851" s="189" t="s">
        <v>941</v>
      </c>
      <c r="G851" s="483" t="s">
        <v>942</v>
      </c>
      <c r="H851" s="7" t="s">
        <v>443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  <c r="AC851" s="591" t="str">
        <f t="shared" si="98"/>
        <v/>
      </c>
      <c r="AD851" s="591" t="str">
        <f>IF(VLOOKUP(F851,NXT!$C$12:$C$666,1,0)&lt;&gt;"","","x")</f>
        <v/>
      </c>
    </row>
    <row r="852" spans="1:30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96"/>
        <v>7</v>
      </c>
      <c r="C852" s="184">
        <f t="shared" si="97"/>
        <v>42205</v>
      </c>
      <c r="D852" s="184" t="s">
        <v>1562</v>
      </c>
      <c r="E852" s="184">
        <v>42205</v>
      </c>
      <c r="F852" s="189" t="s">
        <v>1702</v>
      </c>
      <c r="G852" s="483" t="s">
        <v>942</v>
      </c>
      <c r="H852" s="7" t="s">
        <v>443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  <c r="AC852" s="591" t="str">
        <f t="shared" si="98"/>
        <v/>
      </c>
      <c r="AD852" s="591" t="str">
        <f>IF(VLOOKUP(F852,NXT!$C$12:$C$666,1,0)&lt;&gt;"","","x")</f>
        <v/>
      </c>
    </row>
    <row r="853" spans="1:30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96"/>
        <v>7</v>
      </c>
      <c r="C853" s="184">
        <f t="shared" si="97"/>
        <v>42205</v>
      </c>
      <c r="D853" s="184" t="s">
        <v>1562</v>
      </c>
      <c r="E853" s="184">
        <v>42205</v>
      </c>
      <c r="F853" s="192" t="s">
        <v>429</v>
      </c>
      <c r="G853" s="483" t="s">
        <v>942</v>
      </c>
      <c r="H853" s="7" t="s">
        <v>443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  <c r="AC853" s="591" t="str">
        <f t="shared" si="98"/>
        <v/>
      </c>
    </row>
    <row r="854" spans="1:30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96"/>
        <v>7</v>
      </c>
      <c r="C854" s="184">
        <f t="shared" si="97"/>
        <v>42205</v>
      </c>
      <c r="D854" s="184" t="s">
        <v>1563</v>
      </c>
      <c r="E854" s="184">
        <v>42205</v>
      </c>
      <c r="F854" s="192" t="s">
        <v>943</v>
      </c>
      <c r="G854" s="483" t="s">
        <v>944</v>
      </c>
      <c r="H854" s="210" t="s">
        <v>443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  <c r="AC854" s="591" t="str">
        <f t="shared" si="98"/>
        <v/>
      </c>
      <c r="AD854" s="591" t="str">
        <f>IF(VLOOKUP(F854,NXT!$C$12:$C$666,1,0)&lt;&gt;"","","x")</f>
        <v/>
      </c>
    </row>
    <row r="855" spans="1:30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96"/>
        <v>7</v>
      </c>
      <c r="C855" s="184">
        <f t="shared" si="97"/>
        <v>42205</v>
      </c>
      <c r="D855" s="184" t="s">
        <v>1563</v>
      </c>
      <c r="E855" s="184">
        <v>42205</v>
      </c>
      <c r="F855" s="192" t="s">
        <v>1692</v>
      </c>
      <c r="G855" s="483" t="s">
        <v>944</v>
      </c>
      <c r="H855" s="210" t="s">
        <v>443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  <c r="AC855" s="591" t="str">
        <f t="shared" si="98"/>
        <v/>
      </c>
      <c r="AD855" s="591" t="str">
        <f>IF(VLOOKUP(F855,NXT!$C$12:$C$666,1,0)&lt;&gt;"","","x")</f>
        <v/>
      </c>
    </row>
    <row r="856" spans="1:30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96"/>
        <v>7</v>
      </c>
      <c r="C856" s="184">
        <f t="shared" si="97"/>
        <v>42205</v>
      </c>
      <c r="D856" s="184" t="s">
        <v>1563</v>
      </c>
      <c r="E856" s="184">
        <v>42205</v>
      </c>
      <c r="F856" s="192" t="s">
        <v>429</v>
      </c>
      <c r="G856" s="483" t="s">
        <v>944</v>
      </c>
      <c r="H856" s="7" t="s">
        <v>443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  <c r="AC856" s="591" t="str">
        <f t="shared" si="98"/>
        <v/>
      </c>
    </row>
    <row r="857" spans="1:30" s="211" customFormat="1" ht="15.75" hidden="1" customHeight="1">
      <c r="A857" s="204" t="str">
        <f>IF(B857&lt;&gt;"",IF(AND(B857&gt;=_TM1,B857&lt;=_TM2,OR(TH!L857="1111",TH!M857="1111")),TH!D857,""),"")</f>
        <v/>
      </c>
      <c r="B857" s="36">
        <f t="shared" si="96"/>
        <v>7</v>
      </c>
      <c r="C857" s="184">
        <f t="shared" si="97"/>
        <v>42205</v>
      </c>
      <c r="D857" s="184" t="s">
        <v>1564</v>
      </c>
      <c r="E857" s="184">
        <v>42205</v>
      </c>
      <c r="F857" s="192" t="s">
        <v>425</v>
      </c>
      <c r="G857" s="483" t="s">
        <v>945</v>
      </c>
      <c r="H857" s="7" t="s">
        <v>427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  <c r="AC857" s="591" t="str">
        <f t="shared" si="98"/>
        <v/>
      </c>
      <c r="AD857" s="591" t="str">
        <f>IF(VLOOKUP(F857,NXT!$C$12:$C$666,1,0)&lt;&gt;"","","x")</f>
        <v/>
      </c>
    </row>
    <row r="858" spans="1:30" s="211" customFormat="1" ht="15.75" hidden="1" customHeight="1">
      <c r="A858" s="204" t="str">
        <f>IF(B858&lt;&gt;"",IF(AND(B858&gt;=_TM1,B858&lt;=_TM2,OR(TH!L858="1111",TH!M858="1111")),TH!D858,""),"")</f>
        <v/>
      </c>
      <c r="B858" s="36">
        <f t="shared" si="96"/>
        <v>7</v>
      </c>
      <c r="C858" s="184">
        <f t="shared" si="97"/>
        <v>42205</v>
      </c>
      <c r="D858" s="184" t="s">
        <v>1564</v>
      </c>
      <c r="E858" s="184">
        <v>42205</v>
      </c>
      <c r="F858" s="192" t="s">
        <v>528</v>
      </c>
      <c r="G858" s="483" t="s">
        <v>945</v>
      </c>
      <c r="H858" s="7" t="s">
        <v>427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  <c r="AC858" s="591" t="str">
        <f t="shared" si="98"/>
        <v/>
      </c>
      <c r="AD858" s="591" t="str">
        <f>IF(VLOOKUP(F858,NXT!$C$12:$C$666,1,0)&lt;&gt;"","","x")</f>
        <v/>
      </c>
    </row>
    <row r="859" spans="1:30" s="211" customFormat="1" ht="15.75" hidden="1" customHeight="1">
      <c r="A859" s="204" t="str">
        <f>IF(B859&lt;&gt;"",IF(AND(B859&gt;=_TM1,B859&lt;=_TM2,OR(TH!L859="1111",TH!M859="1111")),TH!D859,""),"")</f>
        <v/>
      </c>
      <c r="B859" s="36">
        <f t="shared" si="96"/>
        <v>7</v>
      </c>
      <c r="C859" s="184">
        <f t="shared" si="97"/>
        <v>42205</v>
      </c>
      <c r="D859" s="184" t="s">
        <v>1564</v>
      </c>
      <c r="E859" s="184">
        <v>42205</v>
      </c>
      <c r="F859" s="192" t="s">
        <v>946</v>
      </c>
      <c r="G859" s="483" t="s">
        <v>945</v>
      </c>
      <c r="H859" s="7" t="s">
        <v>427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  <c r="AC859" s="591" t="str">
        <f t="shared" si="98"/>
        <v/>
      </c>
      <c r="AD859" s="591" t="str">
        <f>IF(VLOOKUP(F859,NXT!$C$12:$C$666,1,0)&lt;&gt;"","","x")</f>
        <v/>
      </c>
    </row>
    <row r="860" spans="1:30" s="211" customFormat="1" ht="15.75" hidden="1" customHeight="1">
      <c r="A860" s="204" t="str">
        <f>IF(B860&lt;&gt;"",IF(AND(B860&gt;=_TM1,B860&lt;=_TM2,OR(TH!L860="1111",TH!M860="1111")),TH!D860,""),"")</f>
        <v/>
      </c>
      <c r="B860" s="36">
        <f t="shared" si="96"/>
        <v>7</v>
      </c>
      <c r="C860" s="184">
        <f t="shared" si="97"/>
        <v>42205</v>
      </c>
      <c r="D860" s="184" t="s">
        <v>1564</v>
      </c>
      <c r="E860" s="184">
        <v>42205</v>
      </c>
      <c r="F860" s="192" t="s">
        <v>429</v>
      </c>
      <c r="G860" s="483" t="s">
        <v>945</v>
      </c>
      <c r="H860" s="7" t="s">
        <v>427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  <c r="AC860" s="591" t="str">
        <f t="shared" si="98"/>
        <v/>
      </c>
    </row>
    <row r="861" spans="1:30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96"/>
        <v>7</v>
      </c>
      <c r="C861" s="184">
        <f t="shared" si="97"/>
        <v>42205</v>
      </c>
      <c r="D861" s="184" t="s">
        <v>1565</v>
      </c>
      <c r="E861" s="184">
        <v>42205</v>
      </c>
      <c r="F861" s="192" t="s">
        <v>1789</v>
      </c>
      <c r="G861" s="483" t="s">
        <v>947</v>
      </c>
      <c r="H861" s="7" t="s">
        <v>1963</v>
      </c>
      <c r="I861" s="256">
        <v>40</v>
      </c>
      <c r="J861" s="256">
        <v>13213</v>
      </c>
      <c r="K861" s="599">
        <f t="shared" ref="K861:K870" si="100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  <c r="AC861" s="591" t="str">
        <f t="shared" si="98"/>
        <v/>
      </c>
      <c r="AD861" s="591" t="str">
        <f>IF(VLOOKUP(F861,NXT!$C$12:$C$666,1,0)&lt;&gt;"","","x")</f>
        <v/>
      </c>
    </row>
    <row r="862" spans="1:30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96"/>
        <v>7</v>
      </c>
      <c r="C862" s="184">
        <f t="shared" si="97"/>
        <v>42205</v>
      </c>
      <c r="D862" s="184" t="s">
        <v>1565</v>
      </c>
      <c r="E862" s="184">
        <v>42205</v>
      </c>
      <c r="F862" s="192" t="s">
        <v>769</v>
      </c>
      <c r="G862" s="483" t="s">
        <v>947</v>
      </c>
      <c r="H862" s="7" t="s">
        <v>1963</v>
      </c>
      <c r="I862" s="256">
        <v>65</v>
      </c>
      <c r="J862" s="256">
        <v>17836</v>
      </c>
      <c r="K862" s="599">
        <f t="shared" si="100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  <c r="AC862" s="591" t="str">
        <f t="shared" si="98"/>
        <v/>
      </c>
      <c r="AD862" s="591" t="str">
        <f>IF(VLOOKUP(F862,NXT!$C$12:$C$666,1,0)&lt;&gt;"","","x")</f>
        <v/>
      </c>
    </row>
    <row r="863" spans="1:30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96"/>
        <v>7</v>
      </c>
      <c r="C863" s="184">
        <f t="shared" si="97"/>
        <v>42205</v>
      </c>
      <c r="D863" s="184" t="s">
        <v>1565</v>
      </c>
      <c r="E863" s="184">
        <v>42205</v>
      </c>
      <c r="F863" s="192" t="s">
        <v>1790</v>
      </c>
      <c r="G863" s="483" t="s">
        <v>947</v>
      </c>
      <c r="H863" s="7" t="s">
        <v>1963</v>
      </c>
      <c r="I863" s="256">
        <v>35</v>
      </c>
      <c r="J863" s="256">
        <v>12467</v>
      </c>
      <c r="K863" s="599">
        <f t="shared" si="100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  <c r="AC863" s="591" t="str">
        <f t="shared" si="98"/>
        <v/>
      </c>
      <c r="AD863" s="591" t="str">
        <f>IF(VLOOKUP(F863,NXT!$C$12:$C$666,1,0)&lt;&gt;"","","x")</f>
        <v/>
      </c>
    </row>
    <row r="864" spans="1:30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96"/>
        <v>7</v>
      </c>
      <c r="C864" s="184">
        <f t="shared" si="97"/>
        <v>42205</v>
      </c>
      <c r="D864" s="184" t="s">
        <v>1565</v>
      </c>
      <c r="E864" s="184">
        <v>42205</v>
      </c>
      <c r="F864" s="189" t="s">
        <v>1791</v>
      </c>
      <c r="G864" s="483" t="s">
        <v>947</v>
      </c>
      <c r="H864" s="7" t="s">
        <v>1963</v>
      </c>
      <c r="I864" s="256">
        <v>35</v>
      </c>
      <c r="J864" s="256">
        <v>11671</v>
      </c>
      <c r="K864" s="599">
        <f t="shared" si="100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  <c r="AC864" s="591" t="str">
        <f t="shared" si="98"/>
        <v/>
      </c>
      <c r="AD864" s="591" t="str">
        <f>IF(VLOOKUP(F864,NXT!$C$12:$C$666,1,0)&lt;&gt;"","","x")</f>
        <v/>
      </c>
    </row>
    <row r="865" spans="1:30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96"/>
        <v>7</v>
      </c>
      <c r="C865" s="184">
        <f t="shared" si="97"/>
        <v>42205</v>
      </c>
      <c r="D865" s="184" t="s">
        <v>1565</v>
      </c>
      <c r="E865" s="184">
        <v>42205</v>
      </c>
      <c r="F865" s="189" t="s">
        <v>1792</v>
      </c>
      <c r="G865" s="483" t="s">
        <v>947</v>
      </c>
      <c r="H865" s="7" t="s">
        <v>1963</v>
      </c>
      <c r="I865" s="256">
        <v>335</v>
      </c>
      <c r="J865" s="256">
        <v>19365</v>
      </c>
      <c r="K865" s="599">
        <f t="shared" si="100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  <c r="AC865" s="591" t="str">
        <f t="shared" si="98"/>
        <v/>
      </c>
      <c r="AD865" s="591" t="str">
        <f>IF(VLOOKUP(F865,NXT!$C$12:$C$666,1,0)&lt;&gt;"","","x")</f>
        <v/>
      </c>
    </row>
    <row r="866" spans="1:30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96"/>
        <v>7</v>
      </c>
      <c r="C866" s="184">
        <f t="shared" si="97"/>
        <v>42205</v>
      </c>
      <c r="D866" s="184" t="s">
        <v>1565</v>
      </c>
      <c r="E866" s="184">
        <v>42205</v>
      </c>
      <c r="F866" s="189" t="s">
        <v>1788</v>
      </c>
      <c r="G866" s="483" t="s">
        <v>947</v>
      </c>
      <c r="H866" s="7" t="s">
        <v>1963</v>
      </c>
      <c r="I866" s="256">
        <v>25</v>
      </c>
      <c r="J866" s="256">
        <v>12276</v>
      </c>
      <c r="K866" s="599">
        <f t="shared" si="100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  <c r="AC866" s="591" t="str">
        <f t="shared" si="98"/>
        <v/>
      </c>
      <c r="AD866" s="591" t="str">
        <f>IF(VLOOKUP(F866,NXT!$C$12:$C$666,1,0)&lt;&gt;"","","x")</f>
        <v/>
      </c>
    </row>
    <row r="867" spans="1:30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96"/>
        <v>7</v>
      </c>
      <c r="C867" s="184">
        <f t="shared" si="97"/>
        <v>42205</v>
      </c>
      <c r="D867" s="184" t="s">
        <v>1565</v>
      </c>
      <c r="E867" s="184">
        <v>42205</v>
      </c>
      <c r="F867" s="189" t="s">
        <v>1793</v>
      </c>
      <c r="G867" s="483" t="s">
        <v>947</v>
      </c>
      <c r="H867" s="7" t="s">
        <v>1963</v>
      </c>
      <c r="I867" s="256">
        <v>600</v>
      </c>
      <c r="J867" s="256">
        <v>9475</v>
      </c>
      <c r="K867" s="599">
        <f t="shared" si="100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  <c r="AC867" s="591" t="str">
        <f t="shared" si="98"/>
        <v/>
      </c>
      <c r="AD867" s="591" t="str">
        <f>IF(VLOOKUP(F867,NXT!$C$12:$C$666,1,0)&lt;&gt;"","","x")</f>
        <v/>
      </c>
    </row>
    <row r="868" spans="1:30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96"/>
        <v>7</v>
      </c>
      <c r="C868" s="184">
        <f t="shared" si="97"/>
        <v>42205</v>
      </c>
      <c r="D868" s="184" t="s">
        <v>1565</v>
      </c>
      <c r="E868" s="184">
        <v>42205</v>
      </c>
      <c r="F868" s="189" t="s">
        <v>722</v>
      </c>
      <c r="G868" s="483" t="s">
        <v>947</v>
      </c>
      <c r="H868" s="7" t="s">
        <v>1963</v>
      </c>
      <c r="I868" s="256">
        <v>63</v>
      </c>
      <c r="J868" s="256">
        <v>15523</v>
      </c>
      <c r="K868" s="599">
        <f t="shared" si="100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  <c r="AC868" s="591" t="str">
        <f t="shared" si="98"/>
        <v/>
      </c>
      <c r="AD868" s="591" t="str">
        <f>IF(VLOOKUP(F868,NXT!$C$12:$C$666,1,0)&lt;&gt;"","","x")</f>
        <v/>
      </c>
    </row>
    <row r="869" spans="1:30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96"/>
        <v>7</v>
      </c>
      <c r="C869" s="184">
        <f t="shared" si="97"/>
        <v>42205</v>
      </c>
      <c r="D869" s="184" t="s">
        <v>1565</v>
      </c>
      <c r="E869" s="184">
        <v>42205</v>
      </c>
      <c r="F869" s="189" t="s">
        <v>747</v>
      </c>
      <c r="G869" s="483" t="s">
        <v>947</v>
      </c>
      <c r="H869" s="7" t="s">
        <v>1963</v>
      </c>
      <c r="I869" s="256">
        <v>84</v>
      </c>
      <c r="J869" s="256">
        <v>15365</v>
      </c>
      <c r="K869" s="599">
        <f t="shared" si="100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  <c r="AC869" s="591" t="str">
        <f t="shared" si="98"/>
        <v/>
      </c>
      <c r="AD869" s="591" t="str">
        <f>IF(VLOOKUP(F869,NXT!$C$12:$C$666,1,0)&lt;&gt;"","","x")</f>
        <v/>
      </c>
    </row>
    <row r="870" spans="1:30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96"/>
        <v>7</v>
      </c>
      <c r="C870" s="184">
        <f t="shared" si="97"/>
        <v>42205</v>
      </c>
      <c r="D870" s="184" t="s">
        <v>1565</v>
      </c>
      <c r="E870" s="184">
        <v>42205</v>
      </c>
      <c r="F870" s="189" t="s">
        <v>749</v>
      </c>
      <c r="G870" s="483" t="s">
        <v>947</v>
      </c>
      <c r="H870" s="7" t="s">
        <v>1963</v>
      </c>
      <c r="I870" s="256">
        <v>57</v>
      </c>
      <c r="J870" s="256">
        <v>12672</v>
      </c>
      <c r="K870" s="599">
        <f t="shared" si="100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  <c r="AC870" s="591" t="str">
        <f t="shared" si="98"/>
        <v/>
      </c>
      <c r="AD870" s="591" t="str">
        <f>IF(VLOOKUP(F870,NXT!$C$12:$C$666,1,0)&lt;&gt;"","","x")</f>
        <v/>
      </c>
    </row>
    <row r="871" spans="1:30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96"/>
        <v>7</v>
      </c>
      <c r="C871" s="184">
        <f t="shared" si="97"/>
        <v>42205</v>
      </c>
      <c r="D871" s="184" t="s">
        <v>1565</v>
      </c>
      <c r="E871" s="184">
        <v>42205</v>
      </c>
      <c r="F871" s="189" t="s">
        <v>758</v>
      </c>
      <c r="G871" s="483" t="s">
        <v>947</v>
      </c>
      <c r="H871" s="7" t="s">
        <v>1963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  <c r="AC871" s="591" t="str">
        <f t="shared" si="98"/>
        <v/>
      </c>
    </row>
    <row r="872" spans="1:30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96"/>
        <v>7</v>
      </c>
      <c r="C872" s="184">
        <f t="shared" si="97"/>
        <v>42205</v>
      </c>
      <c r="D872" s="184" t="s">
        <v>1566</v>
      </c>
      <c r="E872" s="184">
        <v>42205</v>
      </c>
      <c r="F872" s="189" t="s">
        <v>948</v>
      </c>
      <c r="G872" s="483" t="s">
        <v>949</v>
      </c>
      <c r="H872" s="7" t="s">
        <v>760</v>
      </c>
      <c r="I872" s="256">
        <v>31</v>
      </c>
      <c r="J872" s="256">
        <v>16070</v>
      </c>
      <c r="K872" s="599">
        <f t="shared" ref="K872:K877" si="101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  <c r="AC872" s="591" t="str">
        <f t="shared" si="98"/>
        <v/>
      </c>
      <c r="AD872" s="591" t="str">
        <f>IF(VLOOKUP(F872,NXT!$C$12:$C$666,1,0)&lt;&gt;"","","x")</f>
        <v/>
      </c>
    </row>
    <row r="873" spans="1:30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96"/>
        <v>7</v>
      </c>
      <c r="C873" s="184">
        <f t="shared" si="97"/>
        <v>42205</v>
      </c>
      <c r="D873" s="184" t="s">
        <v>1566</v>
      </c>
      <c r="E873" s="184">
        <v>42205</v>
      </c>
      <c r="F873" s="189" t="s">
        <v>950</v>
      </c>
      <c r="G873" s="483" t="s">
        <v>949</v>
      </c>
      <c r="H873" s="7" t="s">
        <v>760</v>
      </c>
      <c r="I873" s="256">
        <v>23</v>
      </c>
      <c r="J873" s="256">
        <v>27926</v>
      </c>
      <c r="K873" s="599">
        <f t="shared" si="101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  <c r="AC873" s="591" t="str">
        <f t="shared" si="98"/>
        <v/>
      </c>
      <c r="AD873" s="591" t="str">
        <f>IF(VLOOKUP(F873,NXT!$C$12:$C$666,1,0)&lt;&gt;"","","x")</f>
        <v/>
      </c>
    </row>
    <row r="874" spans="1:30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96"/>
        <v>7</v>
      </c>
      <c r="C874" s="184">
        <f t="shared" si="97"/>
        <v>42205</v>
      </c>
      <c r="D874" s="184" t="s">
        <v>1566</v>
      </c>
      <c r="E874" s="184">
        <v>42205</v>
      </c>
      <c r="F874" s="189" t="s">
        <v>951</v>
      </c>
      <c r="G874" s="483" t="s">
        <v>949</v>
      </c>
      <c r="H874" s="7" t="s">
        <v>760</v>
      </c>
      <c r="I874" s="256">
        <v>100</v>
      </c>
      <c r="J874" s="256">
        <v>30237</v>
      </c>
      <c r="K874" s="599">
        <f t="shared" si="101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  <c r="AC874" s="591" t="str">
        <f t="shared" si="98"/>
        <v/>
      </c>
      <c r="AD874" s="591" t="str">
        <f>IF(VLOOKUP(F874,NXT!$C$12:$C$666,1,0)&lt;&gt;"","","x")</f>
        <v/>
      </c>
    </row>
    <row r="875" spans="1:30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96"/>
        <v>7</v>
      </c>
      <c r="C875" s="184">
        <f t="shared" si="97"/>
        <v>42205</v>
      </c>
      <c r="D875" s="184" t="s">
        <v>1566</v>
      </c>
      <c r="E875" s="184">
        <v>42205</v>
      </c>
      <c r="F875" s="189" t="s">
        <v>952</v>
      </c>
      <c r="G875" s="483" t="s">
        <v>949</v>
      </c>
      <c r="H875" s="7" t="s">
        <v>760</v>
      </c>
      <c r="I875" s="256">
        <v>10</v>
      </c>
      <c r="J875" s="256">
        <v>35053</v>
      </c>
      <c r="K875" s="599">
        <f t="shared" si="101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  <c r="AC875" s="591" t="str">
        <f t="shared" si="98"/>
        <v/>
      </c>
      <c r="AD875" s="591" t="str">
        <f>IF(VLOOKUP(F875,NXT!$C$12:$C$666,1,0)&lt;&gt;"","","x")</f>
        <v/>
      </c>
    </row>
    <row r="876" spans="1:30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96"/>
        <v>7</v>
      </c>
      <c r="C876" s="184">
        <f t="shared" si="97"/>
        <v>42205</v>
      </c>
      <c r="D876" s="184" t="s">
        <v>1566</v>
      </c>
      <c r="E876" s="184">
        <v>42205</v>
      </c>
      <c r="F876" s="189" t="s">
        <v>953</v>
      </c>
      <c r="G876" s="483" t="s">
        <v>949</v>
      </c>
      <c r="H876" s="7" t="s">
        <v>760</v>
      </c>
      <c r="I876" s="256">
        <v>26</v>
      </c>
      <c r="J876" s="256">
        <v>42230</v>
      </c>
      <c r="K876" s="599">
        <f t="shared" si="101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  <c r="AC876" s="591" t="str">
        <f t="shared" si="98"/>
        <v/>
      </c>
      <c r="AD876" s="591" t="str">
        <f>IF(VLOOKUP(F876,NXT!$C$12:$C$666,1,0)&lt;&gt;"","","x")</f>
        <v/>
      </c>
    </row>
    <row r="877" spans="1:30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96"/>
        <v>7</v>
      </c>
      <c r="C877" s="184">
        <f t="shared" si="97"/>
        <v>42205</v>
      </c>
      <c r="D877" s="184" t="s">
        <v>1566</v>
      </c>
      <c r="E877" s="184">
        <v>42205</v>
      </c>
      <c r="F877" s="192" t="s">
        <v>954</v>
      </c>
      <c r="G877" s="483" t="s">
        <v>949</v>
      </c>
      <c r="H877" s="7" t="s">
        <v>760</v>
      </c>
      <c r="I877" s="256">
        <v>116</v>
      </c>
      <c r="J877" s="256">
        <v>84823</v>
      </c>
      <c r="K877" s="599">
        <f t="shared" si="101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  <c r="AC877" s="591" t="str">
        <f t="shared" si="98"/>
        <v/>
      </c>
      <c r="AD877" s="591" t="str">
        <f>IF(VLOOKUP(F877,NXT!$C$12:$C$666,1,0)&lt;&gt;"","","x")</f>
        <v/>
      </c>
    </row>
    <row r="878" spans="1:30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96"/>
        <v>7</v>
      </c>
      <c r="C878" s="184">
        <f t="shared" si="97"/>
        <v>42205</v>
      </c>
      <c r="D878" s="184" t="s">
        <v>1566</v>
      </c>
      <c r="E878" s="184">
        <v>42205</v>
      </c>
      <c r="F878" s="189" t="s">
        <v>429</v>
      </c>
      <c r="G878" s="483" t="s">
        <v>949</v>
      </c>
      <c r="H878" s="7" t="s">
        <v>760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  <c r="AC878" s="591" t="str">
        <f t="shared" si="98"/>
        <v/>
      </c>
    </row>
    <row r="879" spans="1:30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96"/>
        <v>7</v>
      </c>
      <c r="C879" s="184">
        <f t="shared" si="97"/>
        <v>42206</v>
      </c>
      <c r="D879" s="184" t="s">
        <v>1567</v>
      </c>
      <c r="E879" s="184">
        <v>42206</v>
      </c>
      <c r="F879" s="189" t="s">
        <v>1794</v>
      </c>
      <c r="G879" s="483" t="s">
        <v>955</v>
      </c>
      <c r="H879" s="7" t="s">
        <v>1963</v>
      </c>
      <c r="I879" s="256">
        <v>550</v>
      </c>
      <c r="J879" s="256">
        <v>10910</v>
      </c>
      <c r="K879" s="599">
        <f t="shared" ref="K879:K886" si="102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  <c r="AC879" s="591" t="str">
        <f t="shared" si="98"/>
        <v/>
      </c>
      <c r="AD879" s="591" t="str">
        <f>IF(VLOOKUP(F879,NXT!$C$12:$C$666,1,0)&lt;&gt;"","","x")</f>
        <v/>
      </c>
    </row>
    <row r="880" spans="1:30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96"/>
        <v>7</v>
      </c>
      <c r="C880" s="184">
        <f t="shared" si="97"/>
        <v>42206</v>
      </c>
      <c r="D880" s="184" t="s">
        <v>1567</v>
      </c>
      <c r="E880" s="184">
        <v>42206</v>
      </c>
      <c r="F880" s="40" t="s">
        <v>1834</v>
      </c>
      <c r="G880" s="483" t="s">
        <v>955</v>
      </c>
      <c r="H880" s="7" t="s">
        <v>1963</v>
      </c>
      <c r="I880" s="256">
        <v>200</v>
      </c>
      <c r="J880" s="256">
        <v>11302</v>
      </c>
      <c r="K880" s="599">
        <f t="shared" si="102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  <c r="AC880" s="591" t="str">
        <f t="shared" si="98"/>
        <v/>
      </c>
      <c r="AD880" s="591" t="str">
        <f>IF(VLOOKUP(F880,NXT!$C$12:$C$666,1,0)&lt;&gt;"","","x")</f>
        <v/>
      </c>
    </row>
    <row r="881" spans="1:30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96"/>
        <v>7</v>
      </c>
      <c r="C881" s="184">
        <f t="shared" si="97"/>
        <v>42206</v>
      </c>
      <c r="D881" s="184" t="s">
        <v>1567</v>
      </c>
      <c r="E881" s="184">
        <v>42206</v>
      </c>
      <c r="F881" s="189" t="s">
        <v>1769</v>
      </c>
      <c r="G881" s="483" t="s">
        <v>955</v>
      </c>
      <c r="H881" s="7" t="s">
        <v>1963</v>
      </c>
      <c r="I881" s="256">
        <v>270</v>
      </c>
      <c r="J881" s="256">
        <v>10156</v>
      </c>
      <c r="K881" s="599">
        <f t="shared" si="102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  <c r="AC881" s="591" t="str">
        <f t="shared" si="98"/>
        <v/>
      </c>
      <c r="AD881" s="591" t="str">
        <f>IF(VLOOKUP(F881,NXT!$C$12:$C$666,1,0)&lt;&gt;"","","x")</f>
        <v/>
      </c>
    </row>
    <row r="882" spans="1:30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96"/>
        <v>7</v>
      </c>
      <c r="C882" s="184">
        <f t="shared" si="97"/>
        <v>42206</v>
      </c>
      <c r="D882" s="184" t="s">
        <v>1567</v>
      </c>
      <c r="E882" s="184">
        <v>42206</v>
      </c>
      <c r="F882" s="189" t="s">
        <v>752</v>
      </c>
      <c r="G882" s="483" t="s">
        <v>955</v>
      </c>
      <c r="H882" s="7" t="s">
        <v>1963</v>
      </c>
      <c r="I882" s="256">
        <v>500</v>
      </c>
      <c r="J882" s="256">
        <v>9246</v>
      </c>
      <c r="K882" s="599">
        <f t="shared" si="102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  <c r="AC882" s="591" t="str">
        <f t="shared" si="98"/>
        <v/>
      </c>
      <c r="AD882" s="591" t="str">
        <f>IF(VLOOKUP(F882,NXT!$C$12:$C$666,1,0)&lt;&gt;"","","x")</f>
        <v/>
      </c>
    </row>
    <row r="883" spans="1:30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96"/>
        <v>7</v>
      </c>
      <c r="C883" s="184">
        <f t="shared" si="97"/>
        <v>42206</v>
      </c>
      <c r="D883" s="184" t="s">
        <v>1567</v>
      </c>
      <c r="E883" s="184">
        <v>42206</v>
      </c>
      <c r="F883" s="192" t="s">
        <v>699</v>
      </c>
      <c r="G883" s="483" t="s">
        <v>955</v>
      </c>
      <c r="H883" s="7" t="s">
        <v>1963</v>
      </c>
      <c r="I883" s="256">
        <v>60</v>
      </c>
      <c r="J883" s="256">
        <v>13690</v>
      </c>
      <c r="K883" s="599">
        <f t="shared" si="102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  <c r="AC883" s="591" t="str">
        <f t="shared" si="98"/>
        <v/>
      </c>
      <c r="AD883" s="591" t="str">
        <f>IF(VLOOKUP(F883,NXT!$C$12:$C$666,1,0)&lt;&gt;"","","x")</f>
        <v/>
      </c>
    </row>
    <row r="884" spans="1:30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96"/>
        <v>7</v>
      </c>
      <c r="C884" s="184">
        <f t="shared" si="97"/>
        <v>42206</v>
      </c>
      <c r="D884" s="184" t="s">
        <v>1567</v>
      </c>
      <c r="E884" s="184">
        <v>42206</v>
      </c>
      <c r="F884" s="192" t="s">
        <v>1873</v>
      </c>
      <c r="G884" s="483" t="s">
        <v>955</v>
      </c>
      <c r="H884" s="7" t="s">
        <v>1963</v>
      </c>
      <c r="I884" s="256">
        <v>50</v>
      </c>
      <c r="J884" s="256">
        <v>5490</v>
      </c>
      <c r="K884" s="599">
        <f t="shared" si="102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  <c r="AC884" s="591" t="str">
        <f t="shared" si="98"/>
        <v/>
      </c>
      <c r="AD884" s="591" t="str">
        <f>IF(VLOOKUP(F884,NXT!$C$12:$C$666,1,0)&lt;&gt;"","","x")</f>
        <v/>
      </c>
    </row>
    <row r="885" spans="1:30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96"/>
        <v>7</v>
      </c>
      <c r="C885" s="184">
        <f t="shared" si="97"/>
        <v>42206</v>
      </c>
      <c r="D885" s="184" t="s">
        <v>1567</v>
      </c>
      <c r="E885" s="184">
        <v>42206</v>
      </c>
      <c r="F885" s="192" t="s">
        <v>1737</v>
      </c>
      <c r="G885" s="483" t="s">
        <v>955</v>
      </c>
      <c r="H885" s="7" t="s">
        <v>1963</v>
      </c>
      <c r="I885" s="256">
        <v>80</v>
      </c>
      <c r="J885" s="256">
        <v>4667</v>
      </c>
      <c r="K885" s="599">
        <f t="shared" si="102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  <c r="AC885" s="591" t="str">
        <f t="shared" si="98"/>
        <v/>
      </c>
      <c r="AD885" s="591" t="str">
        <f>IF(VLOOKUP(F885,NXT!$C$12:$C$666,1,0)&lt;&gt;"","","x")</f>
        <v/>
      </c>
    </row>
    <row r="886" spans="1:30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96"/>
        <v>7</v>
      </c>
      <c r="C886" s="184">
        <f t="shared" si="97"/>
        <v>42206</v>
      </c>
      <c r="D886" s="184" t="s">
        <v>1567</v>
      </c>
      <c r="E886" s="184">
        <v>42206</v>
      </c>
      <c r="F886" s="189" t="s">
        <v>1797</v>
      </c>
      <c r="G886" s="483" t="s">
        <v>955</v>
      </c>
      <c r="H886" s="7" t="s">
        <v>1963</v>
      </c>
      <c r="I886" s="256">
        <v>120</v>
      </c>
      <c r="J886" s="256">
        <v>14187</v>
      </c>
      <c r="K886" s="599">
        <f t="shared" si="102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  <c r="AC886" s="591" t="str">
        <f t="shared" si="98"/>
        <v/>
      </c>
      <c r="AD886" s="591" t="str">
        <f>IF(VLOOKUP(F886,NXT!$C$12:$C$666,1,0)&lt;&gt;"","","x")</f>
        <v/>
      </c>
    </row>
    <row r="887" spans="1:30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ref="B887:B959" si="103">IF(C887&lt;&gt;"",MONTH(C887),"")</f>
        <v>7</v>
      </c>
      <c r="C887" s="184">
        <f t="shared" ref="C887:C959" si="104">E887</f>
        <v>42206</v>
      </c>
      <c r="D887" s="184" t="s">
        <v>1567</v>
      </c>
      <c r="E887" s="184">
        <v>42206</v>
      </c>
      <c r="F887" s="189" t="s">
        <v>758</v>
      </c>
      <c r="G887" s="483" t="s">
        <v>955</v>
      </c>
      <c r="H887" s="7" t="s">
        <v>1963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  <c r="AC887" s="591" t="str">
        <f t="shared" ref="AC887:AC959" si="105">IF(VLOOKUP(H887,DS_131,1,0)&lt;&gt;"","","x")</f>
        <v/>
      </c>
    </row>
    <row r="888" spans="1:30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103"/>
        <v>7</v>
      </c>
      <c r="C888" s="184">
        <f t="shared" si="104"/>
        <v>42208</v>
      </c>
      <c r="D888" s="184" t="s">
        <v>1568</v>
      </c>
      <c r="E888" s="184">
        <v>42208</v>
      </c>
      <c r="F888" s="189" t="s">
        <v>956</v>
      </c>
      <c r="G888" s="483" t="s">
        <v>957</v>
      </c>
      <c r="H888" s="7" t="s">
        <v>480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  <c r="AC888" s="591" t="str">
        <f t="shared" si="105"/>
        <v/>
      </c>
      <c r="AD888" s="591" t="str">
        <f>IF(VLOOKUP(F888,NXT!$C$12:$C$666,1,0)&lt;&gt;"","","x")</f>
        <v/>
      </c>
    </row>
    <row r="889" spans="1:30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103"/>
        <v>7</v>
      </c>
      <c r="C889" s="184">
        <f t="shared" si="104"/>
        <v>42208</v>
      </c>
      <c r="D889" s="184" t="s">
        <v>1568</v>
      </c>
      <c r="E889" s="184">
        <v>42208</v>
      </c>
      <c r="F889" s="189" t="s">
        <v>958</v>
      </c>
      <c r="G889" s="483" t="s">
        <v>957</v>
      </c>
      <c r="H889" s="7" t="s">
        <v>480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  <c r="AC889" s="591" t="str">
        <f t="shared" si="105"/>
        <v/>
      </c>
      <c r="AD889" s="591" t="str">
        <f>IF(VLOOKUP(F889,NXT!$C$12:$C$666,1,0)&lt;&gt;"","","x")</f>
        <v/>
      </c>
    </row>
    <row r="890" spans="1:30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103"/>
        <v>7</v>
      </c>
      <c r="C890" s="184">
        <f t="shared" si="104"/>
        <v>42208</v>
      </c>
      <c r="D890" s="184" t="s">
        <v>1568</v>
      </c>
      <c r="E890" s="184">
        <v>42208</v>
      </c>
      <c r="F890" s="189" t="s">
        <v>567</v>
      </c>
      <c r="G890" s="483" t="s">
        <v>957</v>
      </c>
      <c r="H890" s="7" t="s">
        <v>480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  <c r="AC890" s="591" t="str">
        <f t="shared" si="105"/>
        <v/>
      </c>
      <c r="AD890" s="591" t="str">
        <f>IF(VLOOKUP(F890,NXT!$C$12:$C$666,1,0)&lt;&gt;"","","x")</f>
        <v/>
      </c>
    </row>
    <row r="891" spans="1:30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103"/>
        <v>7</v>
      </c>
      <c r="C891" s="184">
        <f t="shared" si="104"/>
        <v>42208</v>
      </c>
      <c r="D891" s="184" t="s">
        <v>1568</v>
      </c>
      <c r="E891" s="184">
        <v>42208</v>
      </c>
      <c r="F891" s="189" t="s">
        <v>429</v>
      </c>
      <c r="G891" s="483" t="s">
        <v>957</v>
      </c>
      <c r="H891" s="7" t="s">
        <v>480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  <c r="AC891" s="591" t="str">
        <f t="shared" si="105"/>
        <v/>
      </c>
    </row>
    <row r="892" spans="1:30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103"/>
        <v>7</v>
      </c>
      <c r="C892" s="184">
        <f t="shared" si="104"/>
        <v>42208</v>
      </c>
      <c r="D892" s="184" t="s">
        <v>1569</v>
      </c>
      <c r="E892" s="184">
        <v>42208</v>
      </c>
      <c r="F892" s="189" t="s">
        <v>808</v>
      </c>
      <c r="G892" s="483" t="s">
        <v>959</v>
      </c>
      <c r="H892" s="7" t="s">
        <v>810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  <c r="AC892" s="591" t="str">
        <f t="shared" si="105"/>
        <v/>
      </c>
      <c r="AD892" s="591" t="str">
        <f>IF(VLOOKUP(F892,NXT!$C$12:$C$666,1,0)&lt;&gt;"","","x")</f>
        <v/>
      </c>
    </row>
    <row r="893" spans="1:30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103"/>
        <v>7</v>
      </c>
      <c r="C893" s="184">
        <f t="shared" si="104"/>
        <v>42208</v>
      </c>
      <c r="D893" s="184" t="s">
        <v>1569</v>
      </c>
      <c r="E893" s="184">
        <v>42208</v>
      </c>
      <c r="F893" s="189" t="s">
        <v>429</v>
      </c>
      <c r="G893" s="483" t="s">
        <v>959</v>
      </c>
      <c r="H893" s="7" t="s">
        <v>810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  <c r="AC893" s="591" t="str">
        <f t="shared" si="105"/>
        <v/>
      </c>
    </row>
    <row r="894" spans="1:30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103"/>
        <v>7</v>
      </c>
      <c r="C894" s="184">
        <f t="shared" si="104"/>
        <v>42208</v>
      </c>
      <c r="D894" s="184" t="s">
        <v>1570</v>
      </c>
      <c r="E894" s="184">
        <v>42208</v>
      </c>
      <c r="F894" s="192" t="s">
        <v>1795</v>
      </c>
      <c r="G894" s="483" t="s">
        <v>960</v>
      </c>
      <c r="H894" s="7" t="s">
        <v>1963</v>
      </c>
      <c r="I894" s="256">
        <v>100</v>
      </c>
      <c r="J894" s="256">
        <v>15898</v>
      </c>
      <c r="K894" s="599">
        <f t="shared" ref="K894:K901" si="106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  <c r="AC894" s="591" t="str">
        <f t="shared" si="105"/>
        <v/>
      </c>
      <c r="AD894" s="591" t="str">
        <f>IF(VLOOKUP(F894,NXT!$C$12:$C$666,1,0)&lt;&gt;"","","x")</f>
        <v/>
      </c>
    </row>
    <row r="895" spans="1:30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103"/>
        <v>7</v>
      </c>
      <c r="C895" s="184">
        <f t="shared" si="104"/>
        <v>42208</v>
      </c>
      <c r="D895" s="184" t="s">
        <v>1570</v>
      </c>
      <c r="E895" s="184">
        <v>42208</v>
      </c>
      <c r="F895" s="189" t="s">
        <v>1796</v>
      </c>
      <c r="G895" s="483" t="s">
        <v>959</v>
      </c>
      <c r="H895" s="7" t="s">
        <v>1963</v>
      </c>
      <c r="I895" s="256">
        <v>100</v>
      </c>
      <c r="J895" s="256">
        <v>10432</v>
      </c>
      <c r="K895" s="599">
        <f t="shared" si="106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  <c r="AC895" s="591" t="str">
        <f t="shared" si="105"/>
        <v/>
      </c>
      <c r="AD895" s="591" t="str">
        <f>IF(VLOOKUP(F895,NXT!$C$12:$C$666,1,0)&lt;&gt;"","","x")</f>
        <v/>
      </c>
    </row>
    <row r="896" spans="1:30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103"/>
        <v>7</v>
      </c>
      <c r="C896" s="184">
        <f t="shared" si="104"/>
        <v>42208</v>
      </c>
      <c r="D896" s="184" t="s">
        <v>1570</v>
      </c>
      <c r="E896" s="184">
        <v>42208</v>
      </c>
      <c r="F896" s="189" t="s">
        <v>721</v>
      </c>
      <c r="G896" s="483" t="s">
        <v>960</v>
      </c>
      <c r="H896" s="7" t="s">
        <v>1963</v>
      </c>
      <c r="I896" s="256">
        <v>70</v>
      </c>
      <c r="J896" s="256">
        <v>10511</v>
      </c>
      <c r="K896" s="599">
        <f t="shared" si="106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  <c r="AC896" s="591" t="str">
        <f t="shared" si="105"/>
        <v/>
      </c>
      <c r="AD896" s="591" t="str">
        <f>IF(VLOOKUP(F896,NXT!$C$12:$C$666,1,0)&lt;&gt;"","","x")</f>
        <v/>
      </c>
    </row>
    <row r="897" spans="1:30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103"/>
        <v>7</v>
      </c>
      <c r="C897" s="184">
        <f t="shared" si="104"/>
        <v>42208</v>
      </c>
      <c r="D897" s="184" t="s">
        <v>1570</v>
      </c>
      <c r="E897" s="184">
        <v>42208</v>
      </c>
      <c r="F897" s="189" t="s">
        <v>1797</v>
      </c>
      <c r="G897" s="483" t="s">
        <v>959</v>
      </c>
      <c r="H897" s="7" t="s">
        <v>1963</v>
      </c>
      <c r="I897" s="256">
        <v>25</v>
      </c>
      <c r="J897" s="256">
        <v>14196</v>
      </c>
      <c r="K897" s="599">
        <f t="shared" si="106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  <c r="AC897" s="591" t="str">
        <f t="shared" si="105"/>
        <v/>
      </c>
      <c r="AD897" s="591" t="str">
        <f>IF(VLOOKUP(F897,NXT!$C$12:$C$666,1,0)&lt;&gt;"","","x")</f>
        <v/>
      </c>
    </row>
    <row r="898" spans="1:30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103"/>
        <v>7</v>
      </c>
      <c r="C898" s="184">
        <f t="shared" si="104"/>
        <v>42208</v>
      </c>
      <c r="D898" s="184" t="s">
        <v>1570</v>
      </c>
      <c r="E898" s="184">
        <v>42208</v>
      </c>
      <c r="F898" s="189" t="s">
        <v>1798</v>
      </c>
      <c r="G898" s="483" t="s">
        <v>960</v>
      </c>
      <c r="H898" s="7" t="s">
        <v>1963</v>
      </c>
      <c r="I898" s="256">
        <v>50</v>
      </c>
      <c r="J898" s="256">
        <v>13541</v>
      </c>
      <c r="K898" s="599">
        <f t="shared" si="106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  <c r="AC898" s="591" t="str">
        <f t="shared" si="105"/>
        <v/>
      </c>
      <c r="AD898" s="591" t="str">
        <f>IF(VLOOKUP(F898,NXT!$C$12:$C$666,1,0)&lt;&gt;"","","x")</f>
        <v/>
      </c>
    </row>
    <row r="899" spans="1:30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103"/>
        <v>7</v>
      </c>
      <c r="C899" s="184">
        <f t="shared" si="104"/>
        <v>42208</v>
      </c>
      <c r="D899" s="184" t="s">
        <v>1570</v>
      </c>
      <c r="E899" s="184">
        <v>42208</v>
      </c>
      <c r="F899" s="192" t="s">
        <v>1799</v>
      </c>
      <c r="G899" s="483" t="s">
        <v>959</v>
      </c>
      <c r="H899" s="7" t="s">
        <v>1963</v>
      </c>
      <c r="I899" s="256">
        <v>575</v>
      </c>
      <c r="J899" s="256">
        <v>2000</v>
      </c>
      <c r="K899" s="599">
        <f t="shared" si="106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  <c r="AC899" s="591" t="str">
        <f t="shared" si="105"/>
        <v/>
      </c>
      <c r="AD899" s="591" t="str">
        <f>IF(VLOOKUP(F899,NXT!$C$12:$C$666,1,0)&lt;&gt;"","","x")</f>
        <v/>
      </c>
    </row>
    <row r="900" spans="1:30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103"/>
        <v>7</v>
      </c>
      <c r="C900" s="184">
        <f t="shared" si="104"/>
        <v>42208</v>
      </c>
      <c r="D900" s="184" t="s">
        <v>1570</v>
      </c>
      <c r="E900" s="184">
        <v>42208</v>
      </c>
      <c r="F900" s="189" t="s">
        <v>1800</v>
      </c>
      <c r="G900" s="483" t="s">
        <v>960</v>
      </c>
      <c r="H900" s="7" t="s">
        <v>1963</v>
      </c>
      <c r="I900" s="256">
        <v>500</v>
      </c>
      <c r="J900" s="256">
        <v>5400</v>
      </c>
      <c r="K900" s="599">
        <f t="shared" si="106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  <c r="AC900" s="591" t="str">
        <f t="shared" si="105"/>
        <v/>
      </c>
      <c r="AD900" s="591" t="str">
        <f>IF(VLOOKUP(F900,NXT!$C$12:$C$666,1,0)&lt;&gt;"","","x")</f>
        <v/>
      </c>
    </row>
    <row r="901" spans="1:30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103"/>
        <v>7</v>
      </c>
      <c r="C901" s="184">
        <f t="shared" si="104"/>
        <v>42208</v>
      </c>
      <c r="D901" s="184" t="s">
        <v>1570</v>
      </c>
      <c r="E901" s="184">
        <v>42208</v>
      </c>
      <c r="F901" s="189" t="s">
        <v>1794</v>
      </c>
      <c r="G901" s="483" t="s">
        <v>959</v>
      </c>
      <c r="H901" s="7" t="s">
        <v>1963</v>
      </c>
      <c r="I901" s="256">
        <v>900</v>
      </c>
      <c r="J901" s="256">
        <v>10910</v>
      </c>
      <c r="K901" s="599">
        <f t="shared" si="106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  <c r="AC901" s="591" t="str">
        <f t="shared" si="105"/>
        <v/>
      </c>
      <c r="AD901" s="591" t="str">
        <f>IF(VLOOKUP(F901,NXT!$C$12:$C$666,1,0)&lt;&gt;"","","x")</f>
        <v/>
      </c>
    </row>
    <row r="902" spans="1:30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103"/>
        <v>7</v>
      </c>
      <c r="C902" s="184">
        <f t="shared" si="104"/>
        <v>42208</v>
      </c>
      <c r="D902" s="184" t="s">
        <v>1570</v>
      </c>
      <c r="E902" s="184">
        <v>42208</v>
      </c>
      <c r="F902" s="189" t="s">
        <v>758</v>
      </c>
      <c r="G902" s="483" t="s">
        <v>960</v>
      </c>
      <c r="H902" s="7" t="s">
        <v>1963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  <c r="AC902" s="591" t="str">
        <f t="shared" si="105"/>
        <v/>
      </c>
    </row>
    <row r="903" spans="1:30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103"/>
        <v>7</v>
      </c>
      <c r="C903" s="184">
        <f t="shared" si="104"/>
        <v>42209</v>
      </c>
      <c r="D903" s="184" t="s">
        <v>1571</v>
      </c>
      <c r="E903" s="184">
        <v>42209</v>
      </c>
      <c r="F903" s="189" t="s">
        <v>773</v>
      </c>
      <c r="G903" s="483" t="s">
        <v>961</v>
      </c>
      <c r="H903" s="7" t="s">
        <v>1963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  <c r="AC903" s="591" t="str">
        <f t="shared" si="105"/>
        <v/>
      </c>
      <c r="AD903" s="591" t="str">
        <f>IF(VLOOKUP(F903,NXT!$C$12:$C$666,1,0)&lt;&gt;"","","x")</f>
        <v/>
      </c>
    </row>
    <row r="904" spans="1:30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103"/>
        <v>7</v>
      </c>
      <c r="C904" s="184">
        <f t="shared" si="104"/>
        <v>42209</v>
      </c>
      <c r="D904" s="184" t="s">
        <v>1571</v>
      </c>
      <c r="E904" s="184">
        <v>42209</v>
      </c>
      <c r="F904" s="189" t="s">
        <v>1794</v>
      </c>
      <c r="G904" s="483" t="s">
        <v>961</v>
      </c>
      <c r="H904" s="7" t="s">
        <v>1963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  <c r="AC904" s="591" t="str">
        <f t="shared" si="105"/>
        <v/>
      </c>
      <c r="AD904" s="591" t="str">
        <f>IF(VLOOKUP(F904,NXT!$C$12:$C$666,1,0)&lt;&gt;"","","x")</f>
        <v/>
      </c>
    </row>
    <row r="905" spans="1:30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103"/>
        <v>7</v>
      </c>
      <c r="C905" s="184">
        <f t="shared" si="104"/>
        <v>42209</v>
      </c>
      <c r="D905" s="184" t="s">
        <v>1571</v>
      </c>
      <c r="E905" s="184">
        <v>42209</v>
      </c>
      <c r="F905" s="189" t="s">
        <v>758</v>
      </c>
      <c r="G905" s="483" t="s">
        <v>961</v>
      </c>
      <c r="H905" s="7" t="s">
        <v>1963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  <c r="AC905" s="591" t="str">
        <f t="shared" si="105"/>
        <v/>
      </c>
    </row>
    <row r="906" spans="1:30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103"/>
        <v>7</v>
      </c>
      <c r="C906" s="184">
        <f t="shared" si="104"/>
        <v>42209</v>
      </c>
      <c r="D906" s="184" t="s">
        <v>1572</v>
      </c>
      <c r="E906" s="184">
        <v>42209</v>
      </c>
      <c r="F906" s="189" t="s">
        <v>808</v>
      </c>
      <c r="G906" s="483" t="s">
        <v>962</v>
      </c>
      <c r="H906" s="7" t="s">
        <v>810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  <c r="AC906" s="591" t="str">
        <f t="shared" si="105"/>
        <v/>
      </c>
      <c r="AD906" s="591" t="str">
        <f>IF(VLOOKUP(F906,NXT!$C$12:$C$666,1,0)&lt;&gt;"","","x")</f>
        <v/>
      </c>
    </row>
    <row r="907" spans="1:30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103"/>
        <v>7</v>
      </c>
      <c r="C907" s="184">
        <f t="shared" si="104"/>
        <v>42209</v>
      </c>
      <c r="D907" s="184" t="s">
        <v>1572</v>
      </c>
      <c r="E907" s="184">
        <v>42209</v>
      </c>
      <c r="F907" s="189" t="s">
        <v>429</v>
      </c>
      <c r="G907" s="483" t="s">
        <v>962</v>
      </c>
      <c r="H907" s="7" t="s">
        <v>810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  <c r="AC907" s="591" t="str">
        <f t="shared" si="105"/>
        <v/>
      </c>
    </row>
    <row r="908" spans="1:30" s="211" customFormat="1" ht="15.75" hidden="1" customHeight="1">
      <c r="A908" s="204" t="str">
        <f>IF(B908&lt;&gt;"",IF(AND(B908&gt;=_TM1,B908&lt;=_TM2,OR(TH!L908="1111",TH!M908="1111")),TH!D908,""),"")</f>
        <v/>
      </c>
      <c r="B908" s="36">
        <f t="shared" si="103"/>
        <v>7</v>
      </c>
      <c r="C908" s="184">
        <f t="shared" si="104"/>
        <v>42209</v>
      </c>
      <c r="D908" s="184" t="s">
        <v>1573</v>
      </c>
      <c r="E908" s="184">
        <v>42209</v>
      </c>
      <c r="F908" s="189" t="s">
        <v>425</v>
      </c>
      <c r="G908" s="483" t="s">
        <v>963</v>
      </c>
      <c r="H908" s="7" t="s">
        <v>427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  <c r="AC908" s="591" t="str">
        <f t="shared" si="105"/>
        <v/>
      </c>
      <c r="AD908" s="591" t="str">
        <f>IF(VLOOKUP(F908,NXT!$C$12:$C$666,1,0)&lt;&gt;"","","x")</f>
        <v/>
      </c>
    </row>
    <row r="909" spans="1:30" s="211" customFormat="1" ht="15.75" hidden="1" customHeight="1">
      <c r="A909" s="204" t="str">
        <f>IF(B909&lt;&gt;"",IF(AND(B909&gt;=_TM1,B909&lt;=_TM2,OR(TH!L909="1111",TH!M909="1111")),TH!D909,""),"")</f>
        <v/>
      </c>
      <c r="B909" s="36">
        <f t="shared" si="103"/>
        <v>7</v>
      </c>
      <c r="C909" s="184">
        <f t="shared" si="104"/>
        <v>42209</v>
      </c>
      <c r="D909" s="184" t="s">
        <v>1573</v>
      </c>
      <c r="E909" s="184">
        <v>42209</v>
      </c>
      <c r="F909" s="189" t="s">
        <v>473</v>
      </c>
      <c r="G909" s="483" t="s">
        <v>963</v>
      </c>
      <c r="H909" s="7" t="s">
        <v>427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  <c r="AC909" s="591" t="str">
        <f t="shared" si="105"/>
        <v/>
      </c>
      <c r="AD909" s="591" t="str">
        <f>IF(VLOOKUP(F909,NXT!$C$12:$C$666,1,0)&lt;&gt;"","","x")</f>
        <v/>
      </c>
    </row>
    <row r="910" spans="1:30" s="211" customFormat="1" ht="15.75" hidden="1" customHeight="1">
      <c r="A910" s="204" t="str">
        <f>IF(B910&lt;&gt;"",IF(AND(B910&gt;=_TM1,B910&lt;=_TM2,OR(TH!L910="1111",TH!M910="1111")),TH!D910,""),"")</f>
        <v/>
      </c>
      <c r="B910" s="36">
        <f t="shared" si="103"/>
        <v>7</v>
      </c>
      <c r="C910" s="184">
        <f t="shared" si="104"/>
        <v>42209</v>
      </c>
      <c r="D910" s="184" t="s">
        <v>1573</v>
      </c>
      <c r="E910" s="184">
        <v>42209</v>
      </c>
      <c r="F910" s="189" t="s">
        <v>528</v>
      </c>
      <c r="G910" s="483" t="s">
        <v>963</v>
      </c>
      <c r="H910" s="7" t="s">
        <v>427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  <c r="AC910" s="591" t="str">
        <f t="shared" si="105"/>
        <v/>
      </c>
      <c r="AD910" s="591" t="str">
        <f>IF(VLOOKUP(F910,NXT!$C$12:$C$666,1,0)&lt;&gt;"","","x")</f>
        <v/>
      </c>
    </row>
    <row r="911" spans="1:30" s="211" customFormat="1" ht="15.75" hidden="1" customHeight="1">
      <c r="A911" s="204" t="str">
        <f>IF(B911&lt;&gt;"",IF(AND(B911&gt;=_TM1,B911&lt;=_TM2,OR(TH!L911="1111",TH!M911="1111")),TH!D911,""),"")</f>
        <v/>
      </c>
      <c r="B911" s="36">
        <f t="shared" si="103"/>
        <v>7</v>
      </c>
      <c r="C911" s="184">
        <f t="shared" si="104"/>
        <v>42209</v>
      </c>
      <c r="D911" s="184" t="s">
        <v>1573</v>
      </c>
      <c r="E911" s="184">
        <v>42209</v>
      </c>
      <c r="F911" s="189" t="s">
        <v>429</v>
      </c>
      <c r="G911" s="483" t="s">
        <v>963</v>
      </c>
      <c r="H911" s="7" t="s">
        <v>427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  <c r="AC911" s="591" t="str">
        <f t="shared" si="105"/>
        <v/>
      </c>
    </row>
    <row r="912" spans="1:30" s="211" customFormat="1" ht="15.75" hidden="1" customHeight="1">
      <c r="A912" s="204" t="str">
        <f>IF(B912&lt;&gt;"",IF(AND(B912&gt;=_TM1,B912&lt;=_TM2,OR(TH!L912="1111",TH!M912="1111")),TH!D912,""),"")</f>
        <v/>
      </c>
      <c r="B912" s="36">
        <f t="shared" si="103"/>
        <v>7</v>
      </c>
      <c r="C912" s="184">
        <f t="shared" si="104"/>
        <v>42209</v>
      </c>
      <c r="D912" s="184" t="s">
        <v>1574</v>
      </c>
      <c r="E912" s="184">
        <v>42209</v>
      </c>
      <c r="F912" s="189" t="s">
        <v>425</v>
      </c>
      <c r="G912" s="483" t="s">
        <v>964</v>
      </c>
      <c r="H912" s="7" t="s">
        <v>427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  <c r="AC912" s="591" t="str">
        <f t="shared" si="105"/>
        <v/>
      </c>
      <c r="AD912" s="591" t="str">
        <f>IF(VLOOKUP(F912,NXT!$C$12:$C$666,1,0)&lt;&gt;"","","x")</f>
        <v/>
      </c>
    </row>
    <row r="913" spans="1:32" s="211" customFormat="1" ht="15.75" hidden="1" customHeight="1">
      <c r="A913" s="204" t="str">
        <f>IF(B913&lt;&gt;"",IF(AND(B913&gt;=_TM1,B913&lt;=_TM2,OR(TH!L913="1111",TH!M913="1111")),TH!D913,""),"")</f>
        <v/>
      </c>
      <c r="B913" s="36">
        <f t="shared" si="103"/>
        <v>7</v>
      </c>
      <c r="C913" s="184">
        <f t="shared" si="104"/>
        <v>42209</v>
      </c>
      <c r="D913" s="184" t="s">
        <v>1574</v>
      </c>
      <c r="E913" s="184">
        <v>42209</v>
      </c>
      <c r="F913" s="189" t="s">
        <v>429</v>
      </c>
      <c r="G913" s="483" t="s">
        <v>964</v>
      </c>
      <c r="H913" s="7" t="s">
        <v>427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  <c r="AC913" s="591" t="str">
        <f t="shared" si="105"/>
        <v/>
      </c>
    </row>
    <row r="914" spans="1:32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103"/>
        <v>7</v>
      </c>
      <c r="C914" s="184">
        <f t="shared" si="104"/>
        <v>42212</v>
      </c>
      <c r="D914" s="184" t="s">
        <v>1575</v>
      </c>
      <c r="E914" s="184">
        <v>42212</v>
      </c>
      <c r="F914" s="189" t="s">
        <v>537</v>
      </c>
      <c r="G914" s="483" t="s">
        <v>965</v>
      </c>
      <c r="H914" s="7" t="s">
        <v>896</v>
      </c>
      <c r="I914" s="257">
        <v>48</v>
      </c>
      <c r="J914" s="258">
        <v>11540</v>
      </c>
      <c r="K914" s="599">
        <f t="shared" ref="K914:K923" si="107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  <c r="AC914" s="591" t="str">
        <f t="shared" si="105"/>
        <v/>
      </c>
      <c r="AD914" s="591" t="str">
        <f>IF(VLOOKUP(F914,NXT!$C$12:$C$666,1,0)&lt;&gt;"","","x")</f>
        <v/>
      </c>
    </row>
    <row r="915" spans="1:32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103"/>
        <v>7</v>
      </c>
      <c r="C915" s="184">
        <f t="shared" si="104"/>
        <v>42212</v>
      </c>
      <c r="D915" s="184" t="s">
        <v>1575</v>
      </c>
      <c r="E915" s="184">
        <v>42212</v>
      </c>
      <c r="F915" s="189" t="s">
        <v>539</v>
      </c>
      <c r="G915" s="483" t="s">
        <v>965</v>
      </c>
      <c r="H915" s="7" t="s">
        <v>896</v>
      </c>
      <c r="I915" s="256">
        <v>150</v>
      </c>
      <c r="J915" s="258">
        <v>11780</v>
      </c>
      <c r="K915" s="599">
        <f t="shared" si="107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  <c r="AC915" s="591" t="str">
        <f t="shared" si="105"/>
        <v/>
      </c>
      <c r="AD915" s="591" t="str">
        <f>IF(VLOOKUP(F915,NXT!$C$12:$C$666,1,0)&lt;&gt;"","","x")</f>
        <v/>
      </c>
    </row>
    <row r="916" spans="1:32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103"/>
        <v>7</v>
      </c>
      <c r="C916" s="184">
        <f t="shared" si="104"/>
        <v>42212</v>
      </c>
      <c r="D916" s="184" t="s">
        <v>1575</v>
      </c>
      <c r="E916" s="184">
        <v>42212</v>
      </c>
      <c r="F916" s="189" t="s">
        <v>540</v>
      </c>
      <c r="G916" s="483" t="s">
        <v>965</v>
      </c>
      <c r="H916" s="7" t="s">
        <v>896</v>
      </c>
      <c r="I916" s="257">
        <v>450</v>
      </c>
      <c r="J916" s="258">
        <v>12040</v>
      </c>
      <c r="K916" s="599">
        <f t="shared" si="107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  <c r="AC916" s="591" t="str">
        <f t="shared" si="105"/>
        <v/>
      </c>
      <c r="AD916" s="591" t="str">
        <f>IF(VLOOKUP(F916,NXT!$C$12:$C$666,1,0)&lt;&gt;"","","x")</f>
        <v/>
      </c>
      <c r="AE916" s="591"/>
    </row>
    <row r="917" spans="1:32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103"/>
        <v>7</v>
      </c>
      <c r="C917" s="184">
        <f t="shared" si="104"/>
        <v>42212</v>
      </c>
      <c r="D917" s="184" t="s">
        <v>1575</v>
      </c>
      <c r="E917" s="184">
        <v>42212</v>
      </c>
      <c r="F917" s="189" t="s">
        <v>541</v>
      </c>
      <c r="G917" s="483" t="s">
        <v>965</v>
      </c>
      <c r="H917" s="7" t="s">
        <v>896</v>
      </c>
      <c r="I917" s="256">
        <v>390</v>
      </c>
      <c r="J917" s="256">
        <v>10019</v>
      </c>
      <c r="K917" s="599">
        <f t="shared" si="107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  <c r="AC917" s="591" t="str">
        <f t="shared" si="105"/>
        <v/>
      </c>
      <c r="AD917" s="591" t="str">
        <f>IF(VLOOKUP(F917,NXT!$C$12:$C$666,1,0)&lt;&gt;"","","x")</f>
        <v/>
      </c>
    </row>
    <row r="918" spans="1:32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103"/>
        <v>7</v>
      </c>
      <c r="C918" s="184">
        <f t="shared" si="104"/>
        <v>42212</v>
      </c>
      <c r="D918" s="184" t="s">
        <v>1575</v>
      </c>
      <c r="E918" s="184">
        <v>42212</v>
      </c>
      <c r="F918" s="189" t="s">
        <v>537</v>
      </c>
      <c r="G918" s="483" t="s">
        <v>965</v>
      </c>
      <c r="H918" s="7" t="s">
        <v>896</v>
      </c>
      <c r="I918" s="257">
        <v>80</v>
      </c>
      <c r="J918" s="258">
        <v>11540</v>
      </c>
      <c r="K918" s="599">
        <f t="shared" si="107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  <c r="AC918" s="591" t="str">
        <f t="shared" si="105"/>
        <v/>
      </c>
      <c r="AD918" s="591" t="str">
        <f>IF(VLOOKUP(F918,NXT!$C$12:$C$666,1,0)&lt;&gt;"","","x")</f>
        <v/>
      </c>
    </row>
    <row r="919" spans="1:32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103"/>
        <v>7</v>
      </c>
      <c r="C919" s="184">
        <f t="shared" si="104"/>
        <v>42212</v>
      </c>
      <c r="D919" s="184" t="s">
        <v>1575</v>
      </c>
      <c r="E919" s="184">
        <v>42212</v>
      </c>
      <c r="F919" s="189" t="s">
        <v>539</v>
      </c>
      <c r="G919" s="483" t="s">
        <v>965</v>
      </c>
      <c r="H919" s="7" t="s">
        <v>896</v>
      </c>
      <c r="I919" s="256">
        <v>470</v>
      </c>
      <c r="J919" s="258">
        <v>11780</v>
      </c>
      <c r="K919" s="599">
        <f t="shared" si="107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  <c r="AC919" s="591" t="str">
        <f t="shared" si="105"/>
        <v/>
      </c>
      <c r="AD919" s="591" t="str">
        <f>IF(VLOOKUP(F919,NXT!$C$12:$C$666,1,0)&lt;&gt;"","","x")</f>
        <v/>
      </c>
    </row>
    <row r="920" spans="1:32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103"/>
        <v>7</v>
      </c>
      <c r="C920" s="184">
        <f t="shared" si="104"/>
        <v>42212</v>
      </c>
      <c r="D920" s="184" t="s">
        <v>1575</v>
      </c>
      <c r="E920" s="184">
        <v>42212</v>
      </c>
      <c r="F920" s="189" t="s">
        <v>540</v>
      </c>
      <c r="G920" s="483" t="s">
        <v>965</v>
      </c>
      <c r="H920" s="7" t="s">
        <v>896</v>
      </c>
      <c r="I920" s="257">
        <v>350</v>
      </c>
      <c r="J920" s="258">
        <v>12040</v>
      </c>
      <c r="K920" s="599">
        <f t="shared" si="107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  <c r="AC920" s="591" t="str">
        <f t="shared" si="105"/>
        <v/>
      </c>
      <c r="AD920" s="591" t="str">
        <f>IF(VLOOKUP(F920,NXT!$C$12:$C$666,1,0)&lt;&gt;"","","x")</f>
        <v/>
      </c>
      <c r="AE920" s="591"/>
    </row>
    <row r="921" spans="1:32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103"/>
        <v>7</v>
      </c>
      <c r="C921" s="184">
        <f t="shared" si="104"/>
        <v>42212</v>
      </c>
      <c r="D921" s="184" t="s">
        <v>1575</v>
      </c>
      <c r="E921" s="184">
        <v>42212</v>
      </c>
      <c r="F921" s="189" t="s">
        <v>541</v>
      </c>
      <c r="G921" s="483" t="s">
        <v>965</v>
      </c>
      <c r="H921" s="7" t="s">
        <v>896</v>
      </c>
      <c r="I921" s="256">
        <v>251</v>
      </c>
      <c r="J921" s="256">
        <v>10027</v>
      </c>
      <c r="K921" s="599">
        <f t="shared" si="107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  <c r="AC921" s="591" t="str">
        <f t="shared" si="105"/>
        <v/>
      </c>
      <c r="AD921" s="591" t="str">
        <f>IF(VLOOKUP(F921,NXT!$C$12:$C$666,1,0)&lt;&gt;"","","x")</f>
        <v/>
      </c>
    </row>
    <row r="922" spans="1:32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103"/>
        <v>7</v>
      </c>
      <c r="C922" s="184">
        <f t="shared" si="104"/>
        <v>42212</v>
      </c>
      <c r="D922" s="184" t="s">
        <v>1575</v>
      </c>
      <c r="E922" s="184">
        <v>42212</v>
      </c>
      <c r="F922" s="189" t="s">
        <v>537</v>
      </c>
      <c r="G922" s="483" t="s">
        <v>965</v>
      </c>
      <c r="H922" s="7" t="s">
        <v>896</v>
      </c>
      <c r="I922" s="257">
        <v>150</v>
      </c>
      <c r="J922" s="258">
        <v>11540</v>
      </c>
      <c r="K922" s="599">
        <f t="shared" si="107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  <c r="AC922" s="591" t="str">
        <f t="shared" si="105"/>
        <v/>
      </c>
      <c r="AD922" s="591" t="str">
        <f>IF(VLOOKUP(F922,NXT!$C$12:$C$666,1,0)&lt;&gt;"","","x")</f>
        <v/>
      </c>
    </row>
    <row r="923" spans="1:32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103"/>
        <v>7</v>
      </c>
      <c r="C923" s="184">
        <f t="shared" si="104"/>
        <v>42212</v>
      </c>
      <c r="D923" s="184" t="s">
        <v>1575</v>
      </c>
      <c r="E923" s="184">
        <v>42212</v>
      </c>
      <c r="F923" s="189" t="s">
        <v>539</v>
      </c>
      <c r="G923" s="483" t="s">
        <v>965</v>
      </c>
      <c r="H923" s="7" t="s">
        <v>896</v>
      </c>
      <c r="I923" s="256">
        <v>200</v>
      </c>
      <c r="J923" s="258">
        <v>11780</v>
      </c>
      <c r="K923" s="599">
        <f t="shared" si="107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  <c r="AC923" s="591" t="str">
        <f t="shared" si="105"/>
        <v/>
      </c>
      <c r="AD923" s="591" t="str">
        <f>IF(VLOOKUP(F923,NXT!$C$12:$C$666,1,0)&lt;&gt;"","","x")</f>
        <v/>
      </c>
    </row>
    <row r="924" spans="1:32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103"/>
        <v>7</v>
      </c>
      <c r="C924" s="184">
        <f t="shared" si="104"/>
        <v>42212</v>
      </c>
      <c r="D924" s="184" t="s">
        <v>1575</v>
      </c>
      <c r="E924" s="184">
        <v>42212</v>
      </c>
      <c r="F924" s="189" t="s">
        <v>429</v>
      </c>
      <c r="G924" s="483" t="s">
        <v>965</v>
      </c>
      <c r="H924" s="7" t="s">
        <v>896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  <c r="AC924" s="591" t="str">
        <f t="shared" si="105"/>
        <v/>
      </c>
      <c r="AE924" s="936">
        <v>28923907</v>
      </c>
      <c r="AF924" s="936">
        <f>AE924-SUM(K914:K923)</f>
        <v>0</v>
      </c>
    </row>
    <row r="925" spans="1:32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103"/>
        <v>7</v>
      </c>
      <c r="C925" s="184">
        <f t="shared" si="104"/>
        <v>42212</v>
      </c>
      <c r="D925" s="184" t="s">
        <v>1576</v>
      </c>
      <c r="E925" s="184">
        <v>42212</v>
      </c>
      <c r="F925" s="189" t="s">
        <v>709</v>
      </c>
      <c r="G925" s="483" t="s">
        <v>966</v>
      </c>
      <c r="H925" s="7" t="s">
        <v>861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  <c r="AC925" s="591" t="str">
        <f t="shared" si="105"/>
        <v/>
      </c>
      <c r="AD925" s="591" t="str">
        <f>IF(VLOOKUP(F925,NXT!$C$12:$C$666,1,0)&lt;&gt;"","","x")</f>
        <v/>
      </c>
    </row>
    <row r="926" spans="1:32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103"/>
        <v>7</v>
      </c>
      <c r="C926" s="184">
        <f t="shared" si="104"/>
        <v>42212</v>
      </c>
      <c r="D926" s="184" t="s">
        <v>1576</v>
      </c>
      <c r="E926" s="184">
        <v>42212</v>
      </c>
      <c r="F926" s="189" t="s">
        <v>937</v>
      </c>
      <c r="G926" s="483" t="s">
        <v>966</v>
      </c>
      <c r="H926" s="7" t="s">
        <v>861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  <c r="AC926" s="591" t="str">
        <f t="shared" si="105"/>
        <v/>
      </c>
      <c r="AD926" s="591" t="str">
        <f>IF(VLOOKUP(F926,NXT!$C$12:$C$666,1,0)&lt;&gt;"","","x")</f>
        <v/>
      </c>
    </row>
    <row r="927" spans="1:32" s="881" customFormat="1" ht="15.75" hidden="1" customHeight="1">
      <c r="A927" s="204" t="str">
        <f>IF(B927&lt;&gt;"",IF(AND(B927&gt;=_TM1,B927&lt;=_TM2,OR(TH!L927="1111",TH!M927="1111")),TH!D927,""),"")</f>
        <v/>
      </c>
      <c r="B927" s="870">
        <f t="shared" si="103"/>
        <v>7</v>
      </c>
      <c r="C927" s="871">
        <f t="shared" si="104"/>
        <v>42212</v>
      </c>
      <c r="D927" s="871" t="s">
        <v>1576</v>
      </c>
      <c r="E927" s="871">
        <v>42212</v>
      </c>
      <c r="F927" s="882" t="s">
        <v>429</v>
      </c>
      <c r="G927" s="874" t="s">
        <v>966</v>
      </c>
      <c r="H927" s="875" t="s">
        <v>861</v>
      </c>
      <c r="I927" s="876"/>
      <c r="J927" s="876"/>
      <c r="K927" s="877">
        <v>400240</v>
      </c>
      <c r="L927" s="878" t="s">
        <v>259</v>
      </c>
      <c r="M927" s="878" t="s">
        <v>371</v>
      </c>
      <c r="N927" s="52" t="str">
        <f>IF(AND('331-CT'!$E$7=TH!H927,OR(L927="331",M927="331")),"331",IF(AND(OR(L927="131",M927="131"),H927='131-CT'!$E$7),"131",""))</f>
        <v/>
      </c>
      <c r="O927" s="91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9"/>
      <c r="AC927" s="880" t="str">
        <f t="shared" si="105"/>
        <v/>
      </c>
      <c r="AE927" s="881" t="s">
        <v>1900</v>
      </c>
    </row>
    <row r="928" spans="1:32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103"/>
        <v>7</v>
      </c>
      <c r="C928" s="184">
        <f t="shared" si="104"/>
        <v>42214</v>
      </c>
      <c r="D928" s="184" t="s">
        <v>1577</v>
      </c>
      <c r="E928" s="184">
        <v>42214</v>
      </c>
      <c r="F928" s="40" t="s">
        <v>1720</v>
      </c>
      <c r="G928" s="483" t="s">
        <v>967</v>
      </c>
      <c r="H928" s="7" t="s">
        <v>1679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  <c r="AC928" s="591" t="str">
        <f t="shared" si="105"/>
        <v/>
      </c>
      <c r="AD928" s="591" t="str">
        <f>IF(VLOOKUP(F928,NXT!$C$12:$C$666,1,0)&lt;&gt;"","","x")</f>
        <v/>
      </c>
    </row>
    <row r="929" spans="1:30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103"/>
        <v>7</v>
      </c>
      <c r="C929" s="184">
        <f t="shared" si="104"/>
        <v>42214</v>
      </c>
      <c r="D929" s="184" t="s">
        <v>1577</v>
      </c>
      <c r="E929" s="184">
        <v>42214</v>
      </c>
      <c r="F929" s="189" t="s">
        <v>758</v>
      </c>
      <c r="G929" s="483" t="s">
        <v>967</v>
      </c>
      <c r="H929" s="7" t="s">
        <v>1679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3"/>
      <c r="AC929" s="591" t="str">
        <f t="shared" si="105"/>
        <v/>
      </c>
    </row>
    <row r="930" spans="1:30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103"/>
        <v>7</v>
      </c>
      <c r="C930" s="184">
        <f t="shared" si="104"/>
        <v>42216</v>
      </c>
      <c r="D930" s="184" t="s">
        <v>1578</v>
      </c>
      <c r="E930" s="184">
        <v>42216</v>
      </c>
      <c r="F930" s="189" t="s">
        <v>919</v>
      </c>
      <c r="G930" s="483" t="s">
        <v>968</v>
      </c>
      <c r="H930" s="7" t="s">
        <v>439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  <c r="AC930" s="591" t="str">
        <f t="shared" si="105"/>
        <v/>
      </c>
      <c r="AD930" s="591" t="str">
        <f>IF(VLOOKUP(F930,NXT!$C$12:$C$666,1,0)&lt;&gt;"","","x")</f>
        <v/>
      </c>
    </row>
    <row r="931" spans="1:30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103"/>
        <v>7</v>
      </c>
      <c r="C931" s="184">
        <f t="shared" si="104"/>
        <v>42216</v>
      </c>
      <c r="D931" s="184" t="s">
        <v>1578</v>
      </c>
      <c r="E931" s="184">
        <v>42216</v>
      </c>
      <c r="F931" s="189" t="s">
        <v>429</v>
      </c>
      <c r="G931" s="483" t="s">
        <v>968</v>
      </c>
      <c r="H931" s="7" t="s">
        <v>439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  <c r="AC931" s="591" t="str">
        <f t="shared" si="105"/>
        <v/>
      </c>
    </row>
    <row r="932" spans="1:30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103"/>
        <v>7</v>
      </c>
      <c r="C932" s="184">
        <f t="shared" si="104"/>
        <v>42216</v>
      </c>
      <c r="D932" s="184" t="s">
        <v>1579</v>
      </c>
      <c r="E932" s="184">
        <v>42216</v>
      </c>
      <c r="F932" s="189" t="s">
        <v>623</v>
      </c>
      <c r="G932" s="483" t="s">
        <v>969</v>
      </c>
      <c r="H932" s="7" t="s">
        <v>491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  <c r="AC932" s="591" t="str">
        <f t="shared" si="105"/>
        <v/>
      </c>
      <c r="AD932" s="591" t="str">
        <f>IF(VLOOKUP(F932,NXT!$C$12:$C$666,1,0)&lt;&gt;"","","x")</f>
        <v/>
      </c>
    </row>
    <row r="933" spans="1:30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103"/>
        <v>7</v>
      </c>
      <c r="C933" s="184">
        <f t="shared" si="104"/>
        <v>42216</v>
      </c>
      <c r="D933" s="184" t="s">
        <v>1579</v>
      </c>
      <c r="E933" s="184">
        <v>42216</v>
      </c>
      <c r="F933" s="189" t="s">
        <v>1703</v>
      </c>
      <c r="G933" s="483" t="s">
        <v>969</v>
      </c>
      <c r="H933" s="7" t="s">
        <v>491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  <c r="AC933" s="591" t="str">
        <f t="shared" si="105"/>
        <v/>
      </c>
      <c r="AD933" s="591" t="str">
        <f>IF(VLOOKUP(F933,NXT!$C$12:$C$666,1,0)&lt;&gt;"","","x")</f>
        <v/>
      </c>
    </row>
    <row r="934" spans="1:30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103"/>
        <v>7</v>
      </c>
      <c r="C934" s="184">
        <f t="shared" si="104"/>
        <v>42216</v>
      </c>
      <c r="D934" s="184" t="s">
        <v>1579</v>
      </c>
      <c r="E934" s="184">
        <v>42216</v>
      </c>
      <c r="F934" s="189" t="s">
        <v>429</v>
      </c>
      <c r="G934" s="483" t="s">
        <v>969</v>
      </c>
      <c r="H934" s="7" t="s">
        <v>491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  <c r="AC934" s="591" t="str">
        <f t="shared" si="105"/>
        <v/>
      </c>
    </row>
    <row r="935" spans="1:30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103"/>
        <v>7</v>
      </c>
      <c r="C935" s="184">
        <f t="shared" si="104"/>
        <v>42216</v>
      </c>
      <c r="D935" s="184" t="s">
        <v>1580</v>
      </c>
      <c r="E935" s="184">
        <v>42216</v>
      </c>
      <c r="F935" s="189" t="s">
        <v>970</v>
      </c>
      <c r="G935" s="483" t="s">
        <v>971</v>
      </c>
      <c r="H935" s="7" t="s">
        <v>480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  <c r="AC935" s="591" t="str">
        <f t="shared" si="105"/>
        <v/>
      </c>
      <c r="AD935" s="591" t="str">
        <f>IF(VLOOKUP(F935,NXT!$C$12:$C$666,1,0)&lt;&gt;"","","x")</f>
        <v/>
      </c>
    </row>
    <row r="936" spans="1:30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103"/>
        <v>7</v>
      </c>
      <c r="C936" s="184">
        <f t="shared" si="104"/>
        <v>42216</v>
      </c>
      <c r="D936" s="184" t="s">
        <v>1580</v>
      </c>
      <c r="E936" s="184">
        <v>42216</v>
      </c>
      <c r="F936" s="189" t="s">
        <v>566</v>
      </c>
      <c r="G936" s="483" t="s">
        <v>971</v>
      </c>
      <c r="H936" s="7" t="s">
        <v>480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  <c r="AC936" s="591" t="str">
        <f t="shared" si="105"/>
        <v/>
      </c>
      <c r="AD936" s="591" t="str">
        <f>IF(VLOOKUP(F936,NXT!$C$12:$C$666,1,0)&lt;&gt;"","","x")</f>
        <v/>
      </c>
    </row>
    <row r="937" spans="1:30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103"/>
        <v>7</v>
      </c>
      <c r="C937" s="184">
        <f t="shared" si="104"/>
        <v>42216</v>
      </c>
      <c r="D937" s="184" t="s">
        <v>1580</v>
      </c>
      <c r="E937" s="184">
        <v>42216</v>
      </c>
      <c r="F937" s="189" t="s">
        <v>429</v>
      </c>
      <c r="G937" s="483" t="s">
        <v>971</v>
      </c>
      <c r="H937" s="7" t="s">
        <v>480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  <c r="AC937" s="591" t="str">
        <f t="shared" si="105"/>
        <v/>
      </c>
    </row>
    <row r="938" spans="1:30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103"/>
        <v>8</v>
      </c>
      <c r="C938" s="184">
        <f t="shared" si="104"/>
        <v>42219</v>
      </c>
      <c r="D938" s="184" t="s">
        <v>1581</v>
      </c>
      <c r="E938" s="184">
        <v>42219</v>
      </c>
      <c r="F938" s="189" t="s">
        <v>466</v>
      </c>
      <c r="G938" s="483" t="s">
        <v>972</v>
      </c>
      <c r="H938" s="7" t="s">
        <v>465</v>
      </c>
      <c r="I938" s="256">
        <v>517</v>
      </c>
      <c r="J938" s="256">
        <v>5300</v>
      </c>
      <c r="K938" s="599">
        <f t="shared" ref="K938:K943" si="108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  <c r="AC938" s="591" t="str">
        <f t="shared" si="105"/>
        <v/>
      </c>
      <c r="AD938" s="591" t="str">
        <f>IF(VLOOKUP(F938,NXT!$C$12:$C$666,1,0)&lt;&gt;"","","x")</f>
        <v/>
      </c>
    </row>
    <row r="939" spans="1:30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103"/>
        <v>8</v>
      </c>
      <c r="C939" s="184">
        <f t="shared" si="104"/>
        <v>42219</v>
      </c>
      <c r="D939" s="184" t="s">
        <v>1581</v>
      </c>
      <c r="E939" s="184">
        <v>42219</v>
      </c>
      <c r="F939" s="40" t="s">
        <v>549</v>
      </c>
      <c r="G939" s="483" t="s">
        <v>972</v>
      </c>
      <c r="H939" s="7" t="s">
        <v>465</v>
      </c>
      <c r="I939" s="256">
        <v>296</v>
      </c>
      <c r="J939" s="256">
        <v>4700</v>
      </c>
      <c r="K939" s="599">
        <f t="shared" si="108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  <c r="AC939" s="591" t="str">
        <f t="shared" si="105"/>
        <v/>
      </c>
      <c r="AD939" s="591" t="str">
        <f>IF(VLOOKUP(F939,NXT!$C$12:$C$666,1,0)&lt;&gt;"","","x")</f>
        <v/>
      </c>
    </row>
    <row r="940" spans="1:30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103"/>
        <v>8</v>
      </c>
      <c r="C940" s="184">
        <f t="shared" si="104"/>
        <v>42219</v>
      </c>
      <c r="D940" s="184" t="s">
        <v>1581</v>
      </c>
      <c r="E940" s="184">
        <v>42219</v>
      </c>
      <c r="F940" s="189" t="s">
        <v>468</v>
      </c>
      <c r="G940" s="483" t="s">
        <v>972</v>
      </c>
      <c r="H940" s="7" t="s">
        <v>465</v>
      </c>
      <c r="I940" s="256">
        <v>518</v>
      </c>
      <c r="J940" s="256">
        <v>4400</v>
      </c>
      <c r="K940" s="599">
        <f t="shared" si="108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  <c r="AC940" s="591" t="str">
        <f t="shared" si="105"/>
        <v/>
      </c>
      <c r="AD940" s="591" t="str">
        <f>IF(VLOOKUP(F940,NXT!$C$12:$C$666,1,0)&lt;&gt;"","","x")</f>
        <v/>
      </c>
    </row>
    <row r="941" spans="1:30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103"/>
        <v>8</v>
      </c>
      <c r="C941" s="184">
        <f t="shared" si="104"/>
        <v>42219</v>
      </c>
      <c r="D941" s="184" t="s">
        <v>1581</v>
      </c>
      <c r="E941" s="184">
        <v>42219</v>
      </c>
      <c r="F941" s="189" t="s">
        <v>973</v>
      </c>
      <c r="G941" s="483" t="s">
        <v>972</v>
      </c>
      <c r="H941" s="7" t="s">
        <v>465</v>
      </c>
      <c r="I941" s="256">
        <v>514</v>
      </c>
      <c r="J941" s="256">
        <v>6000</v>
      </c>
      <c r="K941" s="599">
        <f t="shared" si="108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  <c r="AC941" s="591" t="str">
        <f t="shared" si="105"/>
        <v/>
      </c>
      <c r="AD941" s="591" t="str">
        <f>IF(VLOOKUP(F941,NXT!$C$12:$C$666,1,0)&lt;&gt;"","","x")</f>
        <v/>
      </c>
    </row>
    <row r="942" spans="1:30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103"/>
        <v>8</v>
      </c>
      <c r="C942" s="184">
        <f t="shared" si="104"/>
        <v>42219</v>
      </c>
      <c r="D942" s="184" t="s">
        <v>1581</v>
      </c>
      <c r="E942" s="184">
        <v>42219</v>
      </c>
      <c r="F942" s="189" t="s">
        <v>974</v>
      </c>
      <c r="G942" s="483" t="s">
        <v>972</v>
      </c>
      <c r="H942" s="7" t="s">
        <v>465</v>
      </c>
      <c r="I942" s="256">
        <v>106</v>
      </c>
      <c r="J942" s="256">
        <v>17800</v>
      </c>
      <c r="K942" s="599">
        <f t="shared" si="108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  <c r="AC942" s="591" t="str">
        <f t="shared" si="105"/>
        <v/>
      </c>
      <c r="AD942" s="591" t="str">
        <f>IF(VLOOKUP(F942,NXT!$C$12:$C$666,1,0)&lt;&gt;"","","x")</f>
        <v/>
      </c>
    </row>
    <row r="943" spans="1:30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103"/>
        <v>8</v>
      </c>
      <c r="C943" s="184">
        <f t="shared" si="104"/>
        <v>42219</v>
      </c>
      <c r="D943" s="184" t="s">
        <v>1581</v>
      </c>
      <c r="E943" s="184">
        <v>42219</v>
      </c>
      <c r="F943" s="192" t="s">
        <v>975</v>
      </c>
      <c r="G943" s="483" t="s">
        <v>972</v>
      </c>
      <c r="H943" s="210" t="s">
        <v>465</v>
      </c>
      <c r="I943" s="256">
        <v>116</v>
      </c>
      <c r="J943" s="256">
        <v>5700</v>
      </c>
      <c r="K943" s="599">
        <f t="shared" si="108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  <c r="AC943" s="591" t="str">
        <f t="shared" si="105"/>
        <v/>
      </c>
      <c r="AD943" s="591" t="str">
        <f>IF(VLOOKUP(F943,NXT!$C$12:$C$666,1,0)&lt;&gt;"","","x")</f>
        <v/>
      </c>
    </row>
    <row r="944" spans="1:30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103"/>
        <v>8</v>
      </c>
      <c r="C944" s="184">
        <f t="shared" si="104"/>
        <v>42219</v>
      </c>
      <c r="D944" s="184" t="s">
        <v>1581</v>
      </c>
      <c r="E944" s="184">
        <v>42219</v>
      </c>
      <c r="F944" s="192" t="s">
        <v>429</v>
      </c>
      <c r="G944" s="483" t="s">
        <v>972</v>
      </c>
      <c r="H944" s="7" t="s">
        <v>465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  <c r="AC944" s="591" t="str">
        <f t="shared" si="105"/>
        <v/>
      </c>
    </row>
    <row r="945" spans="1:30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103"/>
        <v>8</v>
      </c>
      <c r="C945" s="184">
        <f t="shared" si="104"/>
        <v>42219</v>
      </c>
      <c r="D945" s="184" t="s">
        <v>1582</v>
      </c>
      <c r="E945" s="184">
        <v>42219</v>
      </c>
      <c r="F945" s="192" t="s">
        <v>629</v>
      </c>
      <c r="G945" s="483" t="s">
        <v>976</v>
      </c>
      <c r="H945" s="7" t="s">
        <v>977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  <c r="AC945" s="591" t="str">
        <f t="shared" si="105"/>
        <v/>
      </c>
      <c r="AD945" s="591" t="str">
        <f>IF(VLOOKUP(F945,NXT!$C$12:$C$666,1,0)&lt;&gt;"","","x")</f>
        <v/>
      </c>
    </row>
    <row r="946" spans="1:30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103"/>
        <v>8</v>
      </c>
      <c r="C946" s="184">
        <f t="shared" si="104"/>
        <v>42219</v>
      </c>
      <c r="D946" s="184" t="s">
        <v>1582</v>
      </c>
      <c r="E946" s="184">
        <v>42219</v>
      </c>
      <c r="F946" s="192" t="s">
        <v>978</v>
      </c>
      <c r="G946" s="483" t="s">
        <v>976</v>
      </c>
      <c r="H946" s="7" t="s">
        <v>977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  <c r="AC946" s="591" t="str">
        <f t="shared" si="105"/>
        <v/>
      </c>
      <c r="AD946" s="591" t="str">
        <f>IF(VLOOKUP(F946,NXT!$C$12:$C$666,1,0)&lt;&gt;"","","x")</f>
        <v/>
      </c>
    </row>
    <row r="947" spans="1:30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103"/>
        <v>8</v>
      </c>
      <c r="C947" s="184">
        <f t="shared" si="104"/>
        <v>42219</v>
      </c>
      <c r="D947" s="184" t="s">
        <v>1582</v>
      </c>
      <c r="E947" s="184">
        <v>42219</v>
      </c>
      <c r="F947" s="192" t="s">
        <v>429</v>
      </c>
      <c r="G947" s="483" t="s">
        <v>976</v>
      </c>
      <c r="H947" s="7" t="s">
        <v>977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  <c r="AC947" s="591" t="str">
        <f t="shared" si="105"/>
        <v/>
      </c>
    </row>
    <row r="948" spans="1:30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103"/>
        <v>8</v>
      </c>
      <c r="C948" s="184">
        <f t="shared" si="104"/>
        <v>42222</v>
      </c>
      <c r="D948" s="184" t="s">
        <v>1583</v>
      </c>
      <c r="E948" s="184">
        <v>42222</v>
      </c>
      <c r="F948" s="192" t="s">
        <v>979</v>
      </c>
      <c r="G948" s="483" t="s">
        <v>980</v>
      </c>
      <c r="H948" s="7" t="s">
        <v>981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  <c r="AC948" s="591" t="str">
        <f t="shared" si="105"/>
        <v/>
      </c>
      <c r="AD948" s="591" t="str">
        <f>IF(VLOOKUP(F948,NXT!$C$12:$C$666,1,0)&lt;&gt;"","","x")</f>
        <v/>
      </c>
    </row>
    <row r="949" spans="1:30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103"/>
        <v>8</v>
      </c>
      <c r="C949" s="184">
        <f t="shared" si="104"/>
        <v>42222</v>
      </c>
      <c r="D949" s="184" t="s">
        <v>1583</v>
      </c>
      <c r="E949" s="184">
        <v>42222</v>
      </c>
      <c r="F949" s="192" t="s">
        <v>429</v>
      </c>
      <c r="G949" s="483" t="s">
        <v>980</v>
      </c>
      <c r="H949" s="7" t="s">
        <v>981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  <c r="AC949" s="591" t="str">
        <f t="shared" si="105"/>
        <v/>
      </c>
    </row>
    <row r="950" spans="1:30" s="211" customFormat="1" ht="15.75" hidden="1" customHeight="1">
      <c r="A950" s="204" t="str">
        <f>IF(B950&lt;&gt;"",IF(AND(B950&gt;=_TM1,B950&lt;=_TM2,OR(TH!L950="1111",TH!M950="1111")),TH!D950,""),"")</f>
        <v/>
      </c>
      <c r="B950" s="36">
        <f t="shared" si="103"/>
        <v>8</v>
      </c>
      <c r="C950" s="184">
        <f t="shared" si="104"/>
        <v>42223</v>
      </c>
      <c r="D950" s="184" t="s">
        <v>1584</v>
      </c>
      <c r="E950" s="184">
        <v>42223</v>
      </c>
      <c r="F950" s="192" t="s">
        <v>425</v>
      </c>
      <c r="G950" s="483" t="s">
        <v>982</v>
      </c>
      <c r="H950" s="7" t="s">
        <v>427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  <c r="AC950" s="591" t="str">
        <f t="shared" si="105"/>
        <v/>
      </c>
      <c r="AD950" s="591" t="str">
        <f>IF(VLOOKUP(F950,NXT!$C$12:$C$666,1,0)&lt;&gt;"","","x")</f>
        <v/>
      </c>
    </row>
    <row r="951" spans="1:30" s="211" customFormat="1" ht="15.75" hidden="1" customHeight="1">
      <c r="A951" s="204" t="str">
        <f>IF(B951&lt;&gt;"",IF(AND(B951&gt;=_TM1,B951&lt;=_TM2,OR(TH!L951="1111",TH!M951="1111")),TH!D951,""),"")</f>
        <v/>
      </c>
      <c r="B951" s="36">
        <f t="shared" si="103"/>
        <v>8</v>
      </c>
      <c r="C951" s="184">
        <f t="shared" si="104"/>
        <v>42223</v>
      </c>
      <c r="D951" s="184" t="s">
        <v>1584</v>
      </c>
      <c r="E951" s="191">
        <v>42223</v>
      </c>
      <c r="F951" s="192" t="s">
        <v>473</v>
      </c>
      <c r="G951" s="483" t="s">
        <v>982</v>
      </c>
      <c r="H951" s="7" t="s">
        <v>427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  <c r="AC951" s="591" t="str">
        <f t="shared" si="105"/>
        <v/>
      </c>
      <c r="AD951" s="591" t="str">
        <f>IF(VLOOKUP(F951,NXT!$C$12:$C$666,1,0)&lt;&gt;"","","x")</f>
        <v/>
      </c>
    </row>
    <row r="952" spans="1:30" s="211" customFormat="1" ht="15.75" hidden="1" customHeight="1">
      <c r="A952" s="204" t="str">
        <f>IF(B952&lt;&gt;"",IF(AND(B952&gt;=_TM1,B952&lt;=_TM2,OR(TH!L952="1111",TH!M952="1111")),TH!D952,""),"")</f>
        <v/>
      </c>
      <c r="B952" s="36">
        <f t="shared" si="103"/>
        <v>8</v>
      </c>
      <c r="C952" s="184">
        <f t="shared" si="104"/>
        <v>42223</v>
      </c>
      <c r="D952" s="184" t="s">
        <v>1584</v>
      </c>
      <c r="E952" s="191">
        <v>42223</v>
      </c>
      <c r="F952" s="192" t="s">
        <v>429</v>
      </c>
      <c r="G952" s="483" t="s">
        <v>982</v>
      </c>
      <c r="H952" s="7" t="s">
        <v>427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  <c r="AC952" s="591" t="str">
        <f t="shared" si="105"/>
        <v/>
      </c>
    </row>
    <row r="953" spans="1:30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103"/>
        <v>8</v>
      </c>
      <c r="C953" s="184">
        <f t="shared" si="104"/>
        <v>42223</v>
      </c>
      <c r="D953" s="184" t="s">
        <v>1585</v>
      </c>
      <c r="E953" s="191">
        <v>42223</v>
      </c>
      <c r="F953" s="40" t="s">
        <v>2039</v>
      </c>
      <c r="G953" s="483" t="s">
        <v>983</v>
      </c>
      <c r="H953" s="7" t="s">
        <v>984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  <c r="AC953" s="591" t="str">
        <f t="shared" si="105"/>
        <v/>
      </c>
      <c r="AD953" s="591" t="str">
        <f>IF(VLOOKUP(F953,NXT!$C$12:$C$666,1,0)&lt;&gt;"","","x")</f>
        <v/>
      </c>
    </row>
    <row r="954" spans="1:30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103"/>
        <v>8</v>
      </c>
      <c r="C954" s="184">
        <f t="shared" si="104"/>
        <v>42223</v>
      </c>
      <c r="D954" s="184" t="s">
        <v>1585</v>
      </c>
      <c r="E954" s="191">
        <v>42223</v>
      </c>
      <c r="F954" s="192" t="s">
        <v>429</v>
      </c>
      <c r="G954" s="483" t="s">
        <v>983</v>
      </c>
      <c r="H954" s="7" t="s">
        <v>984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  <c r="AC954" s="591" t="str">
        <f t="shared" si="105"/>
        <v/>
      </c>
    </row>
    <row r="955" spans="1:30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103"/>
        <v>8</v>
      </c>
      <c r="C955" s="184">
        <f t="shared" si="104"/>
        <v>42223</v>
      </c>
      <c r="D955" s="184" t="s">
        <v>1586</v>
      </c>
      <c r="E955" s="191">
        <v>42223</v>
      </c>
      <c r="F955" s="192" t="s">
        <v>1801</v>
      </c>
      <c r="G955" s="483" t="s">
        <v>985</v>
      </c>
      <c r="H955" s="7" t="s">
        <v>1963</v>
      </c>
      <c r="I955" s="256">
        <v>450</v>
      </c>
      <c r="J955" s="256">
        <v>8826</v>
      </c>
      <c r="K955" s="599">
        <f t="shared" ref="K955:K964" si="109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  <c r="AC955" s="591" t="str">
        <f t="shared" si="105"/>
        <v/>
      </c>
      <c r="AD955" s="591" t="str">
        <f>IF(VLOOKUP(F955,NXT!$C$12:$C$666,1,0)&lt;&gt;"","","x")</f>
        <v/>
      </c>
    </row>
    <row r="956" spans="1:30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103"/>
        <v>8</v>
      </c>
      <c r="C956" s="184">
        <f t="shared" si="104"/>
        <v>42223</v>
      </c>
      <c r="D956" s="184" t="s">
        <v>1586</v>
      </c>
      <c r="E956" s="191">
        <v>42223</v>
      </c>
      <c r="F956" s="192" t="s">
        <v>1802</v>
      </c>
      <c r="G956" s="483" t="s">
        <v>985</v>
      </c>
      <c r="H956" s="7" t="s">
        <v>1963</v>
      </c>
      <c r="I956" s="256">
        <v>58</v>
      </c>
      <c r="J956" s="256">
        <v>10055</v>
      </c>
      <c r="K956" s="599">
        <f t="shared" si="109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  <c r="AC956" s="591" t="str">
        <f t="shared" si="105"/>
        <v/>
      </c>
      <c r="AD956" s="591" t="str">
        <f>IF(VLOOKUP(F956,NXT!$C$12:$C$666,1,0)&lt;&gt;"","","x")</f>
        <v/>
      </c>
    </row>
    <row r="957" spans="1:30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103"/>
        <v>8</v>
      </c>
      <c r="C957" s="184">
        <f t="shared" si="104"/>
        <v>42223</v>
      </c>
      <c r="D957" s="184" t="s">
        <v>1586</v>
      </c>
      <c r="E957" s="191">
        <v>42223</v>
      </c>
      <c r="F957" s="192" t="s">
        <v>1755</v>
      </c>
      <c r="G957" s="483" t="s">
        <v>985</v>
      </c>
      <c r="H957" s="7" t="s">
        <v>1963</v>
      </c>
      <c r="I957" s="256">
        <v>10</v>
      </c>
      <c r="J957" s="256">
        <v>17035</v>
      </c>
      <c r="K957" s="599">
        <f t="shared" si="109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  <c r="AC957" s="591" t="str">
        <f t="shared" si="105"/>
        <v/>
      </c>
      <c r="AD957" s="591" t="str">
        <f>IF(VLOOKUP(F957,NXT!$C$12:$C$666,1,0)&lt;&gt;"","","x")</f>
        <v/>
      </c>
    </row>
    <row r="958" spans="1:30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103"/>
        <v>8</v>
      </c>
      <c r="C958" s="184">
        <f t="shared" si="104"/>
        <v>42223</v>
      </c>
      <c r="D958" s="184" t="s">
        <v>1586</v>
      </c>
      <c r="E958" s="191">
        <v>42223</v>
      </c>
      <c r="F958" s="192" t="s">
        <v>1756</v>
      </c>
      <c r="G958" s="483" t="s">
        <v>985</v>
      </c>
      <c r="H958" s="7" t="s">
        <v>1963</v>
      </c>
      <c r="I958" s="256">
        <v>10</v>
      </c>
      <c r="J958" s="256">
        <v>15616</v>
      </c>
      <c r="K958" s="599">
        <f t="shared" si="109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  <c r="AC958" s="591" t="str">
        <f t="shared" si="105"/>
        <v/>
      </c>
      <c r="AD958" s="591" t="str">
        <f>IF(VLOOKUP(F958,NXT!$C$12:$C$666,1,0)&lt;&gt;"","","x")</f>
        <v/>
      </c>
    </row>
    <row r="959" spans="1:30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103"/>
        <v>8</v>
      </c>
      <c r="C959" s="184">
        <f t="shared" si="104"/>
        <v>42223</v>
      </c>
      <c r="D959" s="184" t="s">
        <v>1586</v>
      </c>
      <c r="E959" s="191">
        <v>42223</v>
      </c>
      <c r="F959" s="192" t="s">
        <v>1732</v>
      </c>
      <c r="G959" s="483" t="s">
        <v>985</v>
      </c>
      <c r="H959" s="7" t="s">
        <v>1963</v>
      </c>
      <c r="I959" s="256">
        <v>10</v>
      </c>
      <c r="J959" s="256">
        <v>15097</v>
      </c>
      <c r="K959" s="599">
        <f t="shared" si="109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  <c r="AC959" s="591" t="str">
        <f t="shared" si="105"/>
        <v/>
      </c>
      <c r="AD959" s="591" t="str">
        <f>IF(VLOOKUP(F959,NXT!$C$12:$C$666,1,0)&lt;&gt;"","","x")</f>
        <v/>
      </c>
    </row>
    <row r="960" spans="1:30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ref="B960:B1023" si="110">IF(C960&lt;&gt;"",MONTH(C960),"")</f>
        <v>8</v>
      </c>
      <c r="C960" s="184">
        <f t="shared" ref="C960:C1023" si="111">E960</f>
        <v>42223</v>
      </c>
      <c r="D960" s="184" t="s">
        <v>1586</v>
      </c>
      <c r="E960" s="191">
        <v>42223</v>
      </c>
      <c r="F960" s="192" t="s">
        <v>1784</v>
      </c>
      <c r="G960" s="483" t="s">
        <v>985</v>
      </c>
      <c r="H960" s="7" t="s">
        <v>1963</v>
      </c>
      <c r="I960" s="256">
        <v>10</v>
      </c>
      <c r="J960" s="256">
        <v>14378</v>
      </c>
      <c r="K960" s="599">
        <f t="shared" si="109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  <c r="AC960" s="591" t="str">
        <f t="shared" ref="AC960:AC1023" si="112">IF(VLOOKUP(H960,DS_131,1,0)&lt;&gt;"","","x")</f>
        <v/>
      </c>
      <c r="AD960" s="591" t="str">
        <f>IF(VLOOKUP(F960,NXT!$C$12:$C$666,1,0)&lt;&gt;"","","x")</f>
        <v/>
      </c>
    </row>
    <row r="961" spans="1:30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110"/>
        <v>8</v>
      </c>
      <c r="C961" s="184">
        <f t="shared" si="111"/>
        <v>42223</v>
      </c>
      <c r="D961" s="184" t="s">
        <v>1586</v>
      </c>
      <c r="E961" s="191">
        <v>42223</v>
      </c>
      <c r="F961" s="192" t="s">
        <v>1769</v>
      </c>
      <c r="G961" s="483" t="s">
        <v>985</v>
      </c>
      <c r="H961" s="7" t="s">
        <v>1963</v>
      </c>
      <c r="I961" s="256">
        <v>10</v>
      </c>
      <c r="J961" s="256">
        <v>10056</v>
      </c>
      <c r="K961" s="599">
        <f t="shared" si="109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  <c r="AC961" s="591" t="str">
        <f t="shared" si="112"/>
        <v/>
      </c>
      <c r="AD961" s="591" t="str">
        <f>IF(VLOOKUP(F961,NXT!$C$12:$C$666,1,0)&lt;&gt;"","","x")</f>
        <v/>
      </c>
    </row>
    <row r="962" spans="1:30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110"/>
        <v>8</v>
      </c>
      <c r="C962" s="184">
        <f t="shared" si="111"/>
        <v>42223</v>
      </c>
      <c r="D962" s="184" t="s">
        <v>1586</v>
      </c>
      <c r="E962" s="191">
        <v>42223</v>
      </c>
      <c r="F962" s="192" t="s">
        <v>695</v>
      </c>
      <c r="G962" s="483" t="s">
        <v>985</v>
      </c>
      <c r="H962" s="7" t="s">
        <v>1963</v>
      </c>
      <c r="I962" s="256">
        <v>40</v>
      </c>
      <c r="J962" s="256">
        <v>20302</v>
      </c>
      <c r="K962" s="599">
        <f t="shared" si="109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  <c r="AC962" s="591" t="str">
        <f t="shared" si="112"/>
        <v/>
      </c>
      <c r="AD962" s="591" t="str">
        <f>IF(VLOOKUP(F962,NXT!$C$12:$C$666,1,0)&lt;&gt;"","","x")</f>
        <v/>
      </c>
    </row>
    <row r="963" spans="1:30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110"/>
        <v>8</v>
      </c>
      <c r="C963" s="184">
        <f t="shared" si="111"/>
        <v>42223</v>
      </c>
      <c r="D963" s="184" t="s">
        <v>1586</v>
      </c>
      <c r="E963" s="191">
        <v>42223</v>
      </c>
      <c r="F963" s="192" t="s">
        <v>1764</v>
      </c>
      <c r="G963" s="483" t="s">
        <v>985</v>
      </c>
      <c r="H963" s="7" t="s">
        <v>1963</v>
      </c>
      <c r="I963" s="256">
        <v>10</v>
      </c>
      <c r="J963" s="256">
        <v>16380</v>
      </c>
      <c r="K963" s="599">
        <f t="shared" si="109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  <c r="AC963" s="591" t="str">
        <f t="shared" si="112"/>
        <v/>
      </c>
      <c r="AD963" s="591" t="str">
        <f>IF(VLOOKUP(F963,NXT!$C$12:$C$666,1,0)&lt;&gt;"","","x")</f>
        <v/>
      </c>
    </row>
    <row r="964" spans="1:30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110"/>
        <v>8</v>
      </c>
      <c r="C964" s="184">
        <f t="shared" si="111"/>
        <v>42223</v>
      </c>
      <c r="D964" s="184" t="s">
        <v>1586</v>
      </c>
      <c r="E964" s="191">
        <v>42223</v>
      </c>
      <c r="F964" s="192" t="s">
        <v>1803</v>
      </c>
      <c r="G964" s="483" t="s">
        <v>985</v>
      </c>
      <c r="H964" s="7" t="s">
        <v>1963</v>
      </c>
      <c r="I964" s="256">
        <v>10</v>
      </c>
      <c r="J964" s="256">
        <v>19419</v>
      </c>
      <c r="K964" s="599">
        <f t="shared" si="109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  <c r="AC964" s="591" t="str">
        <f t="shared" si="112"/>
        <v/>
      </c>
      <c r="AD964" s="591" t="str">
        <f>IF(VLOOKUP(F964,NXT!$C$12:$C$666,1,0)&lt;&gt;"","","x")</f>
        <v/>
      </c>
    </row>
    <row r="965" spans="1:30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110"/>
        <v>8</v>
      </c>
      <c r="C965" s="184">
        <f t="shared" si="111"/>
        <v>42223</v>
      </c>
      <c r="D965" s="184" t="s">
        <v>1586</v>
      </c>
      <c r="E965" s="191">
        <v>42223</v>
      </c>
      <c r="F965" s="192" t="s">
        <v>758</v>
      </c>
      <c r="G965" s="483" t="s">
        <v>985</v>
      </c>
      <c r="H965" s="7" t="s">
        <v>1963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  <c r="AC965" s="591" t="str">
        <f t="shared" si="112"/>
        <v/>
      </c>
    </row>
    <row r="966" spans="1:30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110"/>
        <v>8</v>
      </c>
      <c r="C966" s="184">
        <f t="shared" si="111"/>
        <v>42223</v>
      </c>
      <c r="D966" s="184" t="s">
        <v>1587</v>
      </c>
      <c r="E966" s="191">
        <v>42223</v>
      </c>
      <c r="F966" s="192" t="s">
        <v>481</v>
      </c>
      <c r="G966" s="483" t="s">
        <v>986</v>
      </c>
      <c r="H966" s="7" t="s">
        <v>760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  <c r="AC966" s="591" t="str">
        <f t="shared" si="112"/>
        <v/>
      </c>
      <c r="AD966" s="591" t="str">
        <f>IF(VLOOKUP(F966,NXT!$C$12:$C$666,1,0)&lt;&gt;"","","x")</f>
        <v/>
      </c>
    </row>
    <row r="967" spans="1:30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110"/>
        <v>8</v>
      </c>
      <c r="C967" s="184">
        <f t="shared" si="111"/>
        <v>42223</v>
      </c>
      <c r="D967" s="184" t="s">
        <v>1587</v>
      </c>
      <c r="E967" s="191">
        <v>42223</v>
      </c>
      <c r="F967" s="189" t="s">
        <v>429</v>
      </c>
      <c r="G967" s="483" t="s">
        <v>986</v>
      </c>
      <c r="H967" s="7" t="s">
        <v>760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  <c r="AC967" s="591" t="str">
        <f t="shared" si="112"/>
        <v/>
      </c>
    </row>
    <row r="968" spans="1:30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110"/>
        <v>8</v>
      </c>
      <c r="C968" s="184">
        <f t="shared" si="111"/>
        <v>42227</v>
      </c>
      <c r="D968" s="184" t="s">
        <v>1588</v>
      </c>
      <c r="E968" s="191">
        <v>42227</v>
      </c>
      <c r="F968" s="192" t="s">
        <v>768</v>
      </c>
      <c r="G968" s="483" t="s">
        <v>987</v>
      </c>
      <c r="H968" s="7" t="s">
        <v>1963</v>
      </c>
      <c r="I968" s="256">
        <v>140</v>
      </c>
      <c r="J968" s="256">
        <v>8973</v>
      </c>
      <c r="K968" s="599">
        <f t="shared" ref="K968:K976" si="113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  <c r="AC968" s="591" t="str">
        <f t="shared" si="112"/>
        <v/>
      </c>
      <c r="AD968" s="591" t="str">
        <f>IF(VLOOKUP(F968,NXT!$C$12:$C$666,1,0)&lt;&gt;"","","x")</f>
        <v/>
      </c>
    </row>
    <row r="969" spans="1:30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110"/>
        <v>8</v>
      </c>
      <c r="C969" s="184">
        <f t="shared" si="111"/>
        <v>42227</v>
      </c>
      <c r="D969" s="184" t="s">
        <v>1588</v>
      </c>
      <c r="E969" s="191">
        <v>42227</v>
      </c>
      <c r="F969" s="192" t="s">
        <v>719</v>
      </c>
      <c r="G969" s="483" t="s">
        <v>987</v>
      </c>
      <c r="H969" s="7" t="s">
        <v>1963</v>
      </c>
      <c r="I969" s="256">
        <v>60</v>
      </c>
      <c r="J969" s="256">
        <v>16244</v>
      </c>
      <c r="K969" s="599">
        <f t="shared" si="113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  <c r="AC969" s="591" t="str">
        <f t="shared" si="112"/>
        <v/>
      </c>
      <c r="AD969" s="591" t="str">
        <f>IF(VLOOKUP(F969,NXT!$C$12:$C$666,1,0)&lt;&gt;"","","x")</f>
        <v/>
      </c>
    </row>
    <row r="970" spans="1:30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110"/>
        <v>8</v>
      </c>
      <c r="C970" s="184">
        <f t="shared" si="111"/>
        <v>42227</v>
      </c>
      <c r="D970" s="184" t="s">
        <v>1588</v>
      </c>
      <c r="E970" s="37">
        <v>42227</v>
      </c>
      <c r="F970" s="192" t="s">
        <v>721</v>
      </c>
      <c r="G970" s="40" t="s">
        <v>987</v>
      </c>
      <c r="H970" s="7" t="s">
        <v>1963</v>
      </c>
      <c r="I970" s="795">
        <v>25</v>
      </c>
      <c r="J970" s="782">
        <v>13377</v>
      </c>
      <c r="K970" s="599">
        <f t="shared" si="113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  <c r="AC970" s="591" t="str">
        <f t="shared" si="112"/>
        <v/>
      </c>
      <c r="AD970" s="591" t="str">
        <f>IF(VLOOKUP(F970,NXT!$C$12:$C$666,1,0)&lt;&gt;"","","x")</f>
        <v/>
      </c>
    </row>
    <row r="971" spans="1:30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110"/>
        <v>8</v>
      </c>
      <c r="C971" s="184">
        <f t="shared" si="111"/>
        <v>42227</v>
      </c>
      <c r="D971" s="184" t="s">
        <v>1588</v>
      </c>
      <c r="E971" s="37">
        <v>42227</v>
      </c>
      <c r="F971" s="40" t="s">
        <v>1804</v>
      </c>
      <c r="G971" s="40" t="s">
        <v>987</v>
      </c>
      <c r="H971" s="7" t="s">
        <v>1963</v>
      </c>
      <c r="I971" s="795">
        <v>300</v>
      </c>
      <c r="J971" s="782">
        <v>12012</v>
      </c>
      <c r="K971" s="599">
        <f t="shared" si="113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  <c r="AC971" s="591" t="str">
        <f t="shared" si="112"/>
        <v/>
      </c>
      <c r="AD971" s="591" t="str">
        <f>IF(VLOOKUP(F971,NXT!$C$12:$C$666,1,0)&lt;&gt;"","","x")</f>
        <v/>
      </c>
    </row>
    <row r="972" spans="1:30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110"/>
        <v>8</v>
      </c>
      <c r="C972" s="184">
        <f t="shared" si="111"/>
        <v>42227</v>
      </c>
      <c r="D972" s="184" t="s">
        <v>1588</v>
      </c>
      <c r="E972" s="37">
        <v>42227</v>
      </c>
      <c r="F972" s="189" t="s">
        <v>1805</v>
      </c>
      <c r="G972" s="40" t="s">
        <v>987</v>
      </c>
      <c r="H972" s="7" t="s">
        <v>1963</v>
      </c>
      <c r="I972" s="795">
        <v>305</v>
      </c>
      <c r="J972" s="782">
        <v>13755</v>
      </c>
      <c r="K972" s="599">
        <f t="shared" si="113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  <c r="AC972" s="591" t="str">
        <f t="shared" si="112"/>
        <v/>
      </c>
      <c r="AD972" s="591" t="str">
        <f>IF(VLOOKUP(F972,NXT!$C$12:$C$666,1,0)&lt;&gt;"","","x")</f>
        <v/>
      </c>
    </row>
    <row r="973" spans="1:30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110"/>
        <v>8</v>
      </c>
      <c r="C973" s="184">
        <f t="shared" si="111"/>
        <v>42227</v>
      </c>
      <c r="D973" s="184" t="s">
        <v>1588</v>
      </c>
      <c r="E973" s="37">
        <v>42227</v>
      </c>
      <c r="F973" s="297" t="s">
        <v>1741</v>
      </c>
      <c r="G973" s="40" t="s">
        <v>987</v>
      </c>
      <c r="H973" s="7" t="s">
        <v>1963</v>
      </c>
      <c r="I973" s="795">
        <v>920</v>
      </c>
      <c r="J973" s="782">
        <v>8190</v>
      </c>
      <c r="K973" s="599">
        <f t="shared" si="113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  <c r="AC973" s="591" t="str">
        <f t="shared" si="112"/>
        <v/>
      </c>
      <c r="AD973" s="591" t="str">
        <f>IF(VLOOKUP(F973,NXT!$C$12:$C$666,1,0)&lt;&gt;"","","x")</f>
        <v/>
      </c>
    </row>
    <row r="974" spans="1:30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110"/>
        <v>8</v>
      </c>
      <c r="C974" s="184">
        <f t="shared" si="111"/>
        <v>42227</v>
      </c>
      <c r="D974" s="184" t="s">
        <v>1588</v>
      </c>
      <c r="E974" s="37">
        <v>42227</v>
      </c>
      <c r="F974" s="189" t="s">
        <v>1806</v>
      </c>
      <c r="G974" s="40" t="s">
        <v>987</v>
      </c>
      <c r="H974" s="7" t="s">
        <v>1963</v>
      </c>
      <c r="I974" s="795">
        <v>124</v>
      </c>
      <c r="J974" s="782">
        <v>7155</v>
      </c>
      <c r="K974" s="599">
        <f t="shared" si="113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  <c r="AC974" s="591" t="str">
        <f t="shared" si="112"/>
        <v/>
      </c>
      <c r="AD974" s="591" t="str">
        <f>IF(VLOOKUP(F974,NXT!$C$12:$C$666,1,0)&lt;&gt;"","","x")</f>
        <v/>
      </c>
    </row>
    <row r="975" spans="1:30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110"/>
        <v>8</v>
      </c>
      <c r="C975" s="184">
        <f t="shared" si="111"/>
        <v>42227</v>
      </c>
      <c r="D975" s="184" t="s">
        <v>1588</v>
      </c>
      <c r="E975" s="37">
        <v>42227</v>
      </c>
      <c r="F975" s="297" t="s">
        <v>1807</v>
      </c>
      <c r="G975" s="40" t="s">
        <v>987</v>
      </c>
      <c r="H975" s="7" t="s">
        <v>1963</v>
      </c>
      <c r="I975" s="795">
        <v>50</v>
      </c>
      <c r="J975" s="782">
        <v>8455</v>
      </c>
      <c r="K975" s="599">
        <f t="shared" si="113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  <c r="AC975" s="591" t="str">
        <f t="shared" si="112"/>
        <v/>
      </c>
      <c r="AD975" s="591" t="str">
        <f>IF(VLOOKUP(F975,NXT!$C$12:$C$666,1,0)&lt;&gt;"","","x")</f>
        <v/>
      </c>
    </row>
    <row r="976" spans="1:30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110"/>
        <v>8</v>
      </c>
      <c r="C976" s="184">
        <f t="shared" si="111"/>
        <v>42227</v>
      </c>
      <c r="D976" s="184" t="s">
        <v>1588</v>
      </c>
      <c r="E976" s="37">
        <v>42227</v>
      </c>
      <c r="F976" s="297" t="s">
        <v>1808</v>
      </c>
      <c r="G976" s="40" t="s">
        <v>987</v>
      </c>
      <c r="H976" s="7" t="s">
        <v>1963</v>
      </c>
      <c r="I976" s="795">
        <v>100</v>
      </c>
      <c r="J976" s="782">
        <v>5307</v>
      </c>
      <c r="K976" s="599">
        <f t="shared" si="113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  <c r="AC976" s="591" t="str">
        <f t="shared" si="112"/>
        <v/>
      </c>
      <c r="AD976" s="591" t="str">
        <f>IF(VLOOKUP(F976,NXT!$C$12:$C$666,1,0)&lt;&gt;"","","x")</f>
        <v/>
      </c>
    </row>
    <row r="977" spans="1:30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110"/>
        <v>8</v>
      </c>
      <c r="C977" s="184">
        <f t="shared" si="111"/>
        <v>42227</v>
      </c>
      <c r="D977" s="184" t="s">
        <v>1588</v>
      </c>
      <c r="E977" s="37">
        <v>42227</v>
      </c>
      <c r="F977" s="297" t="s">
        <v>758</v>
      </c>
      <c r="G977" s="40" t="s">
        <v>987</v>
      </c>
      <c r="H977" s="7" t="s">
        <v>1963</v>
      </c>
      <c r="I977" s="795"/>
      <c r="J977" s="782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  <c r="AC977" s="591" t="str">
        <f t="shared" si="112"/>
        <v/>
      </c>
    </row>
    <row r="978" spans="1:30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110"/>
        <v>8</v>
      </c>
      <c r="C978" s="184">
        <f t="shared" si="111"/>
        <v>42227</v>
      </c>
      <c r="D978" s="184" t="s">
        <v>1589</v>
      </c>
      <c r="E978" s="37">
        <v>42227</v>
      </c>
      <c r="F978" s="189" t="s">
        <v>1167</v>
      </c>
      <c r="G978" s="40" t="s">
        <v>988</v>
      </c>
      <c r="H978" s="7" t="s">
        <v>500</v>
      </c>
      <c r="I978" s="795">
        <v>830</v>
      </c>
      <c r="J978" s="782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  <c r="AC978" s="591" t="str">
        <f t="shared" si="112"/>
        <v/>
      </c>
      <c r="AD978" s="591" t="str">
        <f>IF(VLOOKUP(F978,NXT!$C$12:$C$666,1,0)&lt;&gt;"","","x")</f>
        <v/>
      </c>
    </row>
    <row r="979" spans="1:30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110"/>
        <v>8</v>
      </c>
      <c r="C979" s="184">
        <f t="shared" si="111"/>
        <v>42227</v>
      </c>
      <c r="D979" s="184" t="s">
        <v>1589</v>
      </c>
      <c r="E979" s="37">
        <v>42227</v>
      </c>
      <c r="F979" s="189" t="s">
        <v>1167</v>
      </c>
      <c r="G979" s="40" t="s">
        <v>988</v>
      </c>
      <c r="H979" s="7" t="s">
        <v>500</v>
      </c>
      <c r="I979" s="795">
        <v>50</v>
      </c>
      <c r="J979" s="782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  <c r="AC979" s="591" t="str">
        <f t="shared" si="112"/>
        <v/>
      </c>
      <c r="AD979" s="591" t="str">
        <f>IF(VLOOKUP(F979,NXT!$C$12:$C$666,1,0)&lt;&gt;"","","x")</f>
        <v/>
      </c>
    </row>
    <row r="980" spans="1:30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110"/>
        <v>8</v>
      </c>
      <c r="C980" s="184">
        <f t="shared" si="111"/>
        <v>42227</v>
      </c>
      <c r="D980" s="184" t="s">
        <v>1589</v>
      </c>
      <c r="E980" s="37">
        <v>42227</v>
      </c>
      <c r="F980" s="192" t="s">
        <v>1682</v>
      </c>
      <c r="G980" s="40" t="s">
        <v>988</v>
      </c>
      <c r="H980" s="7" t="s">
        <v>500</v>
      </c>
      <c r="I980" s="305">
        <v>1706</v>
      </c>
      <c r="J980" s="783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  <c r="AC980" s="591" t="str">
        <f t="shared" si="112"/>
        <v/>
      </c>
      <c r="AD980" s="591" t="str">
        <f>IF(VLOOKUP(F980,NXT!$C$12:$C$666,1,0)&lt;&gt;"","","x")</f>
        <v/>
      </c>
    </row>
    <row r="981" spans="1:30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110"/>
        <v>8</v>
      </c>
      <c r="C981" s="184">
        <f t="shared" si="111"/>
        <v>42227</v>
      </c>
      <c r="D981" s="184" t="s">
        <v>1589</v>
      </c>
      <c r="E981" s="37">
        <v>42227</v>
      </c>
      <c r="F981" s="192" t="s">
        <v>429</v>
      </c>
      <c r="G981" s="40" t="s">
        <v>988</v>
      </c>
      <c r="H981" s="7" t="s">
        <v>500</v>
      </c>
      <c r="I981" s="305"/>
      <c r="J981" s="783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  <c r="AC981" s="591" t="str">
        <f t="shared" si="112"/>
        <v/>
      </c>
    </row>
    <row r="982" spans="1:30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110"/>
        <v>8</v>
      </c>
      <c r="C982" s="184">
        <f t="shared" si="111"/>
        <v>42227</v>
      </c>
      <c r="D982" s="184" t="s">
        <v>1590</v>
      </c>
      <c r="E982" s="37">
        <v>42227</v>
      </c>
      <c r="F982" s="40" t="s">
        <v>989</v>
      </c>
      <c r="G982" s="40" t="s">
        <v>990</v>
      </c>
      <c r="H982" s="7" t="s">
        <v>991</v>
      </c>
      <c r="I982" s="305">
        <v>301</v>
      </c>
      <c r="J982" s="783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  <c r="AC982" s="591" t="str">
        <f t="shared" si="112"/>
        <v/>
      </c>
      <c r="AD982" s="591" t="str">
        <f>IF(VLOOKUP(F982,NXT!$C$12:$C$666,1,0)&lt;&gt;"","","x")</f>
        <v/>
      </c>
    </row>
    <row r="983" spans="1:30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110"/>
        <v>8</v>
      </c>
      <c r="C983" s="184">
        <f t="shared" si="111"/>
        <v>42227</v>
      </c>
      <c r="D983" s="184" t="s">
        <v>1590</v>
      </c>
      <c r="E983" s="37">
        <v>42227</v>
      </c>
      <c r="F983" s="189" t="s">
        <v>989</v>
      </c>
      <c r="G983" s="40" t="s">
        <v>990</v>
      </c>
      <c r="H983" s="7" t="s">
        <v>991</v>
      </c>
      <c r="I983" s="305">
        <v>990</v>
      </c>
      <c r="J983" s="783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  <c r="AC983" s="591" t="str">
        <f t="shared" si="112"/>
        <v/>
      </c>
      <c r="AD983" s="591" t="str">
        <f>IF(VLOOKUP(F983,NXT!$C$12:$C$666,1,0)&lt;&gt;"","","x")</f>
        <v/>
      </c>
    </row>
    <row r="984" spans="1:30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110"/>
        <v>8</v>
      </c>
      <c r="C984" s="184">
        <f t="shared" si="111"/>
        <v>42227</v>
      </c>
      <c r="D984" s="184" t="s">
        <v>1590</v>
      </c>
      <c r="E984" s="37">
        <v>42227</v>
      </c>
      <c r="F984" s="189" t="s">
        <v>429</v>
      </c>
      <c r="G984" s="40" t="s">
        <v>990</v>
      </c>
      <c r="H984" s="7" t="s">
        <v>991</v>
      </c>
      <c r="I984" s="305"/>
      <c r="J984" s="783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  <c r="AC984" s="591" t="str">
        <f t="shared" si="112"/>
        <v/>
      </c>
    </row>
    <row r="985" spans="1:30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110"/>
        <v>8</v>
      </c>
      <c r="C985" s="184">
        <f t="shared" si="111"/>
        <v>42229</v>
      </c>
      <c r="D985" s="184" t="s">
        <v>1591</v>
      </c>
      <c r="E985" s="37">
        <v>42229</v>
      </c>
      <c r="F985" s="40" t="s">
        <v>992</v>
      </c>
      <c r="G985" s="40" t="s">
        <v>993</v>
      </c>
      <c r="H985" s="7" t="s">
        <v>994</v>
      </c>
      <c r="I985" s="305">
        <v>309</v>
      </c>
      <c r="J985" s="783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  <c r="AC985" s="591" t="str">
        <f t="shared" si="112"/>
        <v/>
      </c>
      <c r="AD985" s="591" t="str">
        <f>IF(VLOOKUP(F985,NXT!$C$12:$C$666,1,0)&lt;&gt;"","","x")</f>
        <v/>
      </c>
    </row>
    <row r="986" spans="1:30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110"/>
        <v>8</v>
      </c>
      <c r="C986" s="184">
        <f t="shared" si="111"/>
        <v>42229</v>
      </c>
      <c r="D986" s="184" t="s">
        <v>1591</v>
      </c>
      <c r="E986" s="37">
        <v>42229</v>
      </c>
      <c r="F986" s="192" t="s">
        <v>429</v>
      </c>
      <c r="G986" s="40" t="s">
        <v>993</v>
      </c>
      <c r="H986" s="7" t="s">
        <v>994</v>
      </c>
      <c r="I986" s="305"/>
      <c r="J986" s="783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  <c r="AC986" s="591" t="str">
        <f t="shared" si="112"/>
        <v/>
      </c>
    </row>
    <row r="987" spans="1:30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110"/>
        <v>8</v>
      </c>
      <c r="C987" s="184">
        <f t="shared" si="111"/>
        <v>42229</v>
      </c>
      <c r="D987" s="184" t="s">
        <v>1592</v>
      </c>
      <c r="E987" s="37">
        <v>42229</v>
      </c>
      <c r="F987" s="297" t="s">
        <v>937</v>
      </c>
      <c r="G987" s="40" t="s">
        <v>995</v>
      </c>
      <c r="H987" s="7" t="s">
        <v>861</v>
      </c>
      <c r="I987" s="305">
        <v>311</v>
      </c>
      <c r="J987" s="783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  <c r="AC987" s="591" t="str">
        <f t="shared" si="112"/>
        <v/>
      </c>
      <c r="AD987" s="591" t="str">
        <f>IF(VLOOKUP(F987,NXT!$C$12:$C$666,1,0)&lt;&gt;"","","x")</f>
        <v/>
      </c>
    </row>
    <row r="988" spans="1:30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110"/>
        <v>8</v>
      </c>
      <c r="C988" s="184">
        <f t="shared" si="111"/>
        <v>42229</v>
      </c>
      <c r="D988" s="184" t="s">
        <v>1592</v>
      </c>
      <c r="E988" s="37">
        <v>42229</v>
      </c>
      <c r="F988" s="297" t="s">
        <v>429</v>
      </c>
      <c r="G988" s="40" t="s">
        <v>995</v>
      </c>
      <c r="H988" s="7" t="s">
        <v>861</v>
      </c>
      <c r="I988" s="305"/>
      <c r="J988" s="783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  <c r="AC988" s="591" t="str">
        <f t="shared" si="112"/>
        <v/>
      </c>
    </row>
    <row r="989" spans="1:30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110"/>
        <v>8</v>
      </c>
      <c r="C989" s="184">
        <f t="shared" si="111"/>
        <v>42229</v>
      </c>
      <c r="D989" s="184" t="s">
        <v>1593</v>
      </c>
      <c r="E989" s="37">
        <v>42229</v>
      </c>
      <c r="F989" s="297" t="s">
        <v>787</v>
      </c>
      <c r="G989" s="40" t="s">
        <v>996</v>
      </c>
      <c r="H989" s="7" t="s">
        <v>789</v>
      </c>
      <c r="I989" s="305">
        <v>512</v>
      </c>
      <c r="J989" s="783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  <c r="AC989" s="591" t="str">
        <f t="shared" si="112"/>
        <v/>
      </c>
      <c r="AD989" s="591" t="str">
        <f>IF(VLOOKUP(F989,NXT!$C$12:$C$666,1,0)&lt;&gt;"","","x")</f>
        <v/>
      </c>
    </row>
    <row r="990" spans="1:30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110"/>
        <v>8</v>
      </c>
      <c r="C990" s="184">
        <f t="shared" si="111"/>
        <v>42229</v>
      </c>
      <c r="D990" s="184" t="s">
        <v>1593</v>
      </c>
      <c r="E990" s="37">
        <v>42229</v>
      </c>
      <c r="F990" s="297" t="s">
        <v>429</v>
      </c>
      <c r="G990" s="40" t="s">
        <v>996</v>
      </c>
      <c r="H990" s="7" t="s">
        <v>789</v>
      </c>
      <c r="I990" s="305"/>
      <c r="J990" s="783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  <c r="AC990" s="591" t="str">
        <f t="shared" si="112"/>
        <v/>
      </c>
    </row>
    <row r="991" spans="1:30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110"/>
        <v>8</v>
      </c>
      <c r="C991" s="184">
        <f t="shared" si="111"/>
        <v>42229</v>
      </c>
      <c r="D991" s="184" t="s">
        <v>1594</v>
      </c>
      <c r="E991" s="37">
        <v>42229</v>
      </c>
      <c r="F991" s="297" t="s">
        <v>1781</v>
      </c>
      <c r="G991" s="40" t="s">
        <v>997</v>
      </c>
      <c r="H991" s="7" t="s">
        <v>1963</v>
      </c>
      <c r="I991" s="305">
        <v>50</v>
      </c>
      <c r="J991" s="783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  <c r="AC991" s="591" t="str">
        <f t="shared" si="112"/>
        <v/>
      </c>
      <c r="AD991" s="591" t="str">
        <f>IF(VLOOKUP(F991,NXT!$C$12:$C$666,1,0)&lt;&gt;"","","x")</f>
        <v/>
      </c>
    </row>
    <row r="992" spans="1:30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110"/>
        <v>8</v>
      </c>
      <c r="C992" s="184">
        <f t="shared" si="111"/>
        <v>42229</v>
      </c>
      <c r="D992" s="184" t="s">
        <v>1594</v>
      </c>
      <c r="E992" s="37">
        <v>42229</v>
      </c>
      <c r="F992" s="192" t="s">
        <v>775</v>
      </c>
      <c r="G992" s="40" t="s">
        <v>997</v>
      </c>
      <c r="H992" s="7" t="s">
        <v>1963</v>
      </c>
      <c r="I992" s="305">
        <v>100</v>
      </c>
      <c r="J992" s="783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  <c r="AC992" s="591" t="str">
        <f t="shared" si="112"/>
        <v/>
      </c>
      <c r="AD992" s="591" t="str">
        <f>IF(VLOOKUP(F992,NXT!$C$12:$C$666,1,0)&lt;&gt;"","","x")</f>
        <v/>
      </c>
    </row>
    <row r="993" spans="1:30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110"/>
        <v>8</v>
      </c>
      <c r="C993" s="184">
        <f t="shared" si="111"/>
        <v>42229</v>
      </c>
      <c r="D993" s="184" t="s">
        <v>1594</v>
      </c>
      <c r="E993" s="37">
        <v>42229</v>
      </c>
      <c r="F993" s="189" t="s">
        <v>758</v>
      </c>
      <c r="G993" s="40" t="s">
        <v>997</v>
      </c>
      <c r="H993" s="7" t="s">
        <v>1963</v>
      </c>
      <c r="I993" s="305"/>
      <c r="J993" s="741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  <c r="AC993" s="591" t="str">
        <f t="shared" si="112"/>
        <v/>
      </c>
    </row>
    <row r="994" spans="1:30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110"/>
        <v>8</v>
      </c>
      <c r="C994" s="184">
        <f t="shared" si="111"/>
        <v>42234</v>
      </c>
      <c r="D994" s="184" t="s">
        <v>1595</v>
      </c>
      <c r="E994" s="37">
        <v>42234</v>
      </c>
      <c r="F994" s="40" t="s">
        <v>755</v>
      </c>
      <c r="G994" s="40" t="s">
        <v>998</v>
      </c>
      <c r="H994" s="7" t="s">
        <v>1963</v>
      </c>
      <c r="I994" s="305">
        <v>600</v>
      </c>
      <c r="J994" s="783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  <c r="AC994" s="591" t="str">
        <f t="shared" si="112"/>
        <v/>
      </c>
      <c r="AD994" s="591" t="str">
        <f>IF(VLOOKUP(F994,NXT!$C$12:$C$666,1,0)&lt;&gt;"","","x")</f>
        <v/>
      </c>
    </row>
    <row r="995" spans="1:30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110"/>
        <v>8</v>
      </c>
      <c r="C995" s="184">
        <f t="shared" si="111"/>
        <v>42234</v>
      </c>
      <c r="D995" s="184" t="s">
        <v>1595</v>
      </c>
      <c r="E995" s="37">
        <v>42234</v>
      </c>
      <c r="F995" s="189" t="s">
        <v>774</v>
      </c>
      <c r="G995" s="40" t="s">
        <v>998</v>
      </c>
      <c r="H995" s="7" t="s">
        <v>1963</v>
      </c>
      <c r="I995" s="305">
        <v>300</v>
      </c>
      <c r="J995" s="783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  <c r="AC995" s="591" t="str">
        <f t="shared" si="112"/>
        <v/>
      </c>
      <c r="AD995" s="591" t="str">
        <f>IF(VLOOKUP(F995,NXT!$C$12:$C$666,1,0)&lt;&gt;"","","x")</f>
        <v/>
      </c>
    </row>
    <row r="996" spans="1:30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110"/>
        <v>8</v>
      </c>
      <c r="C996" s="184">
        <f t="shared" si="111"/>
        <v>42234</v>
      </c>
      <c r="D996" s="184" t="s">
        <v>1595</v>
      </c>
      <c r="E996" s="37">
        <v>42234</v>
      </c>
      <c r="F996" s="189" t="s">
        <v>1809</v>
      </c>
      <c r="G996" s="40" t="s">
        <v>998</v>
      </c>
      <c r="H996" s="7" t="s">
        <v>1963</v>
      </c>
      <c r="I996" s="305">
        <v>200</v>
      </c>
      <c r="J996" s="783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  <c r="AC996" s="591" t="str">
        <f t="shared" si="112"/>
        <v/>
      </c>
      <c r="AD996" s="591" t="str">
        <f>IF(VLOOKUP(F996,NXT!$C$12:$C$666,1,0)&lt;&gt;"","","x")</f>
        <v/>
      </c>
    </row>
    <row r="997" spans="1:30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110"/>
        <v>8</v>
      </c>
      <c r="C997" s="184">
        <f t="shared" si="111"/>
        <v>42234</v>
      </c>
      <c r="D997" s="184" t="s">
        <v>1595</v>
      </c>
      <c r="E997" s="37">
        <v>42234</v>
      </c>
      <c r="F997" s="40" t="s">
        <v>758</v>
      </c>
      <c r="G997" s="40" t="s">
        <v>998</v>
      </c>
      <c r="H997" s="7" t="s">
        <v>1963</v>
      </c>
      <c r="I997" s="305"/>
      <c r="J997" s="783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  <c r="AC997" s="591" t="str">
        <f t="shared" si="112"/>
        <v/>
      </c>
    </row>
    <row r="998" spans="1:30" s="211" customFormat="1" ht="15.75" hidden="1" customHeight="1">
      <c r="A998" s="204" t="str">
        <f>IF(B998&lt;&gt;"",IF(AND(B998&gt;=_TM1,B998&lt;=_TM2,OR(TH!L1000="1111",TH!M1000="1111")),TH!D1000,""),"")</f>
        <v/>
      </c>
      <c r="B998" s="36">
        <f t="shared" si="110"/>
        <v>8</v>
      </c>
      <c r="C998" s="184">
        <f t="shared" si="111"/>
        <v>42234</v>
      </c>
      <c r="D998" s="184" t="s">
        <v>1596</v>
      </c>
      <c r="E998" s="37">
        <v>42234</v>
      </c>
      <c r="F998" s="189" t="s">
        <v>436</v>
      </c>
      <c r="G998" s="40" t="s">
        <v>1000</v>
      </c>
      <c r="H998" s="7" t="s">
        <v>864</v>
      </c>
      <c r="I998" s="305">
        <v>1280</v>
      </c>
      <c r="J998" s="783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  <c r="AC998" s="591" t="str">
        <f t="shared" si="112"/>
        <v/>
      </c>
      <c r="AD998" s="591" t="str">
        <f>IF(VLOOKUP(F998,NXT!$C$12:$C$666,1,0)&lt;&gt;"","","x")</f>
        <v/>
      </c>
    </row>
    <row r="999" spans="1:30" s="211" customFormat="1" ht="15.75" hidden="1" customHeight="1">
      <c r="A999" s="204" t="str">
        <f>IF(B999&lt;&gt;"",IF(AND(B999&gt;=_TM1,B999&lt;=_TM2,OR(TH!L1001="1111",TH!M1001="1111")),TH!D1001,""),"")</f>
        <v/>
      </c>
      <c r="B999" s="36">
        <f t="shared" si="110"/>
        <v>8</v>
      </c>
      <c r="C999" s="184">
        <f t="shared" si="111"/>
        <v>42234</v>
      </c>
      <c r="D999" s="184" t="s">
        <v>1596</v>
      </c>
      <c r="E999" s="37">
        <v>42234</v>
      </c>
      <c r="F999" s="40" t="s">
        <v>429</v>
      </c>
      <c r="G999" s="40" t="s">
        <v>1000</v>
      </c>
      <c r="H999" s="7" t="s">
        <v>864</v>
      </c>
      <c r="I999" s="305"/>
      <c r="J999" s="783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  <c r="AC999" s="591" t="str">
        <f t="shared" si="112"/>
        <v/>
      </c>
    </row>
    <row r="1000" spans="1:30" s="211" customFormat="1" ht="15.75" hidden="1" customHeight="1">
      <c r="A1000" s="204" t="str">
        <f>IF(B1000&lt;&gt;"",IF(AND(B1000&gt;=_TM1,B1000&lt;=_TM2,OR(TH!L998="1111",TH!M998="1111")),TH!D998,""),"")</f>
        <v/>
      </c>
      <c r="B1000" s="36">
        <f t="shared" si="110"/>
        <v>8</v>
      </c>
      <c r="C1000" s="184">
        <f t="shared" si="111"/>
        <v>42235</v>
      </c>
      <c r="D1000" s="184" t="s">
        <v>1597</v>
      </c>
      <c r="E1000" s="37">
        <v>42235</v>
      </c>
      <c r="F1000" s="297" t="s">
        <v>521</v>
      </c>
      <c r="G1000" s="40" t="s">
        <v>999</v>
      </c>
      <c r="H1000" s="7" t="s">
        <v>861</v>
      </c>
      <c r="I1000" s="305">
        <v>710</v>
      </c>
      <c r="J1000" s="741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  <c r="AC1000" s="591" t="str">
        <f t="shared" si="112"/>
        <v/>
      </c>
      <c r="AD1000" s="591" t="str">
        <f>IF(VLOOKUP(F1000,NXT!$C$12:$C$666,1,0)&lt;&gt;"","","x")</f>
        <v/>
      </c>
    </row>
    <row r="1001" spans="1:30" s="211" customFormat="1" ht="15.75" hidden="1" customHeight="1">
      <c r="A1001" s="204" t="str">
        <f>IF(B1001&lt;&gt;"",IF(AND(B1001&gt;=_TM1,B1001&lt;=_TM2,OR(TH!L999="1111",TH!M999="1111")),TH!D999,""),"")</f>
        <v/>
      </c>
      <c r="B1001" s="36">
        <f t="shared" si="110"/>
        <v>8</v>
      </c>
      <c r="C1001" s="184">
        <f t="shared" si="111"/>
        <v>42235</v>
      </c>
      <c r="D1001" s="184" t="s">
        <v>1597</v>
      </c>
      <c r="E1001" s="37">
        <v>42235</v>
      </c>
      <c r="F1001" s="189" t="s">
        <v>429</v>
      </c>
      <c r="G1001" s="40" t="s">
        <v>999</v>
      </c>
      <c r="H1001" s="7" t="s">
        <v>861</v>
      </c>
      <c r="I1001" s="305"/>
      <c r="J1001" s="783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  <c r="AC1001" s="591" t="str">
        <f t="shared" si="112"/>
        <v/>
      </c>
    </row>
    <row r="1002" spans="1:30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110"/>
        <v>8</v>
      </c>
      <c r="C1002" s="184">
        <f t="shared" si="111"/>
        <v>42236</v>
      </c>
      <c r="D1002" s="184" t="s">
        <v>1598</v>
      </c>
      <c r="E1002" s="37">
        <v>42236</v>
      </c>
      <c r="F1002" s="192" t="s">
        <v>622</v>
      </c>
      <c r="G1002" s="40" t="s">
        <v>1001</v>
      </c>
      <c r="H1002" s="7" t="s">
        <v>480</v>
      </c>
      <c r="I1002" s="305">
        <v>169</v>
      </c>
      <c r="J1002" s="811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  <c r="AC1002" s="591" t="str">
        <f t="shared" si="112"/>
        <v/>
      </c>
      <c r="AD1002" s="591" t="str">
        <f>IF(VLOOKUP(F1002,NXT!$C$12:$C$666,1,0)&lt;&gt;"","","x")</f>
        <v/>
      </c>
    </row>
    <row r="1003" spans="1:30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110"/>
        <v>8</v>
      </c>
      <c r="C1003" s="184">
        <f t="shared" si="111"/>
        <v>42236</v>
      </c>
      <c r="D1003" s="184" t="s">
        <v>1598</v>
      </c>
      <c r="E1003" s="37">
        <v>42236</v>
      </c>
      <c r="F1003" s="40" t="s">
        <v>566</v>
      </c>
      <c r="G1003" s="40" t="s">
        <v>1001</v>
      </c>
      <c r="H1003" s="7" t="s">
        <v>480</v>
      </c>
      <c r="I1003" s="305">
        <v>315</v>
      </c>
      <c r="J1003" s="782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  <c r="AC1003" s="591" t="str">
        <f t="shared" si="112"/>
        <v/>
      </c>
      <c r="AD1003" s="591" t="str">
        <f>IF(VLOOKUP(F1003,NXT!$C$12:$C$666,1,0)&lt;&gt;"","","x")</f>
        <v/>
      </c>
    </row>
    <row r="1004" spans="1:30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110"/>
        <v>8</v>
      </c>
      <c r="C1004" s="184">
        <f t="shared" si="111"/>
        <v>42236</v>
      </c>
      <c r="D1004" s="184" t="s">
        <v>1598</v>
      </c>
      <c r="E1004" s="37">
        <v>42236</v>
      </c>
      <c r="F1004" s="40" t="s">
        <v>429</v>
      </c>
      <c r="G1004" s="40" t="s">
        <v>1001</v>
      </c>
      <c r="H1004" s="7" t="s">
        <v>480</v>
      </c>
      <c r="I1004" s="305"/>
      <c r="J1004" s="783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  <c r="AC1004" s="591" t="str">
        <f t="shared" si="112"/>
        <v/>
      </c>
    </row>
    <row r="1005" spans="1:30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110"/>
        <v>8</v>
      </c>
      <c r="C1005" s="184">
        <f t="shared" si="111"/>
        <v>42236</v>
      </c>
      <c r="D1005" s="184" t="s">
        <v>1599</v>
      </c>
      <c r="E1005" s="37">
        <v>42236</v>
      </c>
      <c r="F1005" s="189" t="s">
        <v>933</v>
      </c>
      <c r="G1005" s="40" t="s">
        <v>1002</v>
      </c>
      <c r="H1005" s="7" t="s">
        <v>1003</v>
      </c>
      <c r="I1005" s="305">
        <v>320</v>
      </c>
      <c r="J1005" s="783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  <c r="AC1005" s="591" t="str">
        <f t="shared" si="112"/>
        <v/>
      </c>
      <c r="AD1005" s="591" t="str">
        <f>IF(VLOOKUP(F1005,NXT!$C$12:$C$666,1,0)&lt;&gt;"","","x")</f>
        <v/>
      </c>
    </row>
    <row r="1006" spans="1:30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110"/>
        <v>8</v>
      </c>
      <c r="C1006" s="184">
        <f t="shared" si="111"/>
        <v>42236</v>
      </c>
      <c r="D1006" s="184" t="s">
        <v>1599</v>
      </c>
      <c r="E1006" s="37">
        <v>42236</v>
      </c>
      <c r="F1006" s="192" t="s">
        <v>641</v>
      </c>
      <c r="G1006" s="40" t="s">
        <v>1002</v>
      </c>
      <c r="H1006" s="7" t="s">
        <v>1003</v>
      </c>
      <c r="I1006" s="305">
        <v>356</v>
      </c>
      <c r="J1006" s="783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  <c r="AC1006" s="591" t="str">
        <f t="shared" si="112"/>
        <v/>
      </c>
      <c r="AD1006" s="591" t="str">
        <f>IF(VLOOKUP(F1006,NXT!$C$12:$C$666,1,0)&lt;&gt;"","","x")</f>
        <v/>
      </c>
    </row>
    <row r="1007" spans="1:30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110"/>
        <v>8</v>
      </c>
      <c r="C1007" s="184">
        <f t="shared" si="111"/>
        <v>42236</v>
      </c>
      <c r="D1007" s="184" t="s">
        <v>1599</v>
      </c>
      <c r="E1007" s="37">
        <v>42236</v>
      </c>
      <c r="F1007" s="40" t="s">
        <v>429</v>
      </c>
      <c r="G1007" s="40" t="s">
        <v>1002</v>
      </c>
      <c r="H1007" s="7" t="s">
        <v>1003</v>
      </c>
      <c r="I1007" s="305"/>
      <c r="J1007" s="783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  <c r="AC1007" s="591" t="str">
        <f t="shared" si="112"/>
        <v/>
      </c>
    </row>
    <row r="1008" spans="1:30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110"/>
        <v>8</v>
      </c>
      <c r="C1008" s="184">
        <f t="shared" si="111"/>
        <v>42236</v>
      </c>
      <c r="D1008" s="184" t="s">
        <v>1600</v>
      </c>
      <c r="E1008" s="37">
        <v>42236</v>
      </c>
      <c r="F1008" s="808" t="s">
        <v>1004</v>
      </c>
      <c r="G1008" s="40" t="s">
        <v>1005</v>
      </c>
      <c r="H1008" s="7" t="s">
        <v>443</v>
      </c>
      <c r="I1008" s="305">
        <v>31</v>
      </c>
      <c r="J1008" s="782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  <c r="AC1008" s="591" t="str">
        <f t="shared" si="112"/>
        <v/>
      </c>
      <c r="AD1008" s="591" t="str">
        <f>IF(VLOOKUP(F1008,NXT!$C$12:$C$666,1,0)&lt;&gt;"","","x")</f>
        <v/>
      </c>
    </row>
    <row r="1009" spans="1:30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110"/>
        <v>8</v>
      </c>
      <c r="C1009" s="184">
        <f t="shared" si="111"/>
        <v>42236</v>
      </c>
      <c r="D1009" s="184" t="s">
        <v>1600</v>
      </c>
      <c r="E1009" s="37">
        <v>42236</v>
      </c>
      <c r="F1009" s="40" t="s">
        <v>1006</v>
      </c>
      <c r="G1009" s="40" t="s">
        <v>1005</v>
      </c>
      <c r="H1009" s="7" t="s">
        <v>443</v>
      </c>
      <c r="I1009" s="305">
        <v>60</v>
      </c>
      <c r="J1009" s="783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  <c r="AC1009" s="591" t="str">
        <f t="shared" si="112"/>
        <v/>
      </c>
      <c r="AD1009" s="591" t="str">
        <f>IF(VLOOKUP(F1009,NXT!$C$12:$C$666,1,0)&lt;&gt;"","","x")</f>
        <v/>
      </c>
    </row>
    <row r="1010" spans="1:30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110"/>
        <v>8</v>
      </c>
      <c r="C1010" s="184">
        <f t="shared" si="111"/>
        <v>42236</v>
      </c>
      <c r="D1010" s="184" t="s">
        <v>1600</v>
      </c>
      <c r="E1010" s="37">
        <v>42236</v>
      </c>
      <c r="F1010" s="189" t="s">
        <v>1689</v>
      </c>
      <c r="G1010" s="40" t="s">
        <v>1005</v>
      </c>
      <c r="H1010" s="7" t="s">
        <v>443</v>
      </c>
      <c r="I1010" s="305">
        <v>120</v>
      </c>
      <c r="J1010" s="783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  <c r="AC1010" s="591" t="str">
        <f t="shared" si="112"/>
        <v/>
      </c>
      <c r="AD1010" s="591" t="str">
        <f>IF(VLOOKUP(F1010,NXT!$C$12:$C$666,1,0)&lt;&gt;"","","x")</f>
        <v/>
      </c>
    </row>
    <row r="1011" spans="1:30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110"/>
        <v>8</v>
      </c>
      <c r="C1011" s="184">
        <f t="shared" si="111"/>
        <v>42236</v>
      </c>
      <c r="D1011" s="184" t="s">
        <v>1600</v>
      </c>
      <c r="E1011" s="37">
        <v>42236</v>
      </c>
      <c r="F1011" s="40" t="s">
        <v>429</v>
      </c>
      <c r="G1011" s="40" t="s">
        <v>1005</v>
      </c>
      <c r="H1011" s="7" t="s">
        <v>443</v>
      </c>
      <c r="I1011" s="305"/>
      <c r="J1011" s="783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  <c r="AC1011" s="591" t="str">
        <f t="shared" si="112"/>
        <v/>
      </c>
    </row>
    <row r="1012" spans="1:30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110"/>
        <v>8</v>
      </c>
      <c r="C1012" s="184">
        <f t="shared" si="111"/>
        <v>42236</v>
      </c>
      <c r="D1012" s="184" t="s">
        <v>1601</v>
      </c>
      <c r="E1012" s="37">
        <v>42236</v>
      </c>
      <c r="F1012" s="295" t="s">
        <v>773</v>
      </c>
      <c r="G1012" s="40" t="s">
        <v>1007</v>
      </c>
      <c r="H1012" s="7" t="s">
        <v>1963</v>
      </c>
      <c r="I1012" s="305">
        <v>1000</v>
      </c>
      <c r="J1012" s="782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  <c r="AC1012" s="591" t="str">
        <f t="shared" si="112"/>
        <v/>
      </c>
      <c r="AD1012" s="591" t="str">
        <f>IF(VLOOKUP(F1012,NXT!$C$12:$C$666,1,0)&lt;&gt;"","","x")</f>
        <v/>
      </c>
    </row>
    <row r="1013" spans="1:30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110"/>
        <v>8</v>
      </c>
      <c r="C1013" s="184">
        <f t="shared" si="111"/>
        <v>42236</v>
      </c>
      <c r="D1013" s="184" t="s">
        <v>1601</v>
      </c>
      <c r="E1013" s="37">
        <v>42236</v>
      </c>
      <c r="F1013" s="40" t="s">
        <v>772</v>
      </c>
      <c r="G1013" s="40" t="s">
        <v>1007</v>
      </c>
      <c r="H1013" s="7" t="s">
        <v>1963</v>
      </c>
      <c r="I1013" s="305">
        <v>400</v>
      </c>
      <c r="J1013" s="783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  <c r="AC1013" s="591" t="str">
        <f t="shared" si="112"/>
        <v/>
      </c>
      <c r="AD1013" s="591" t="str">
        <f>IF(VLOOKUP(F1013,NXT!$C$12:$C$666,1,0)&lt;&gt;"","","x")</f>
        <v/>
      </c>
    </row>
    <row r="1014" spans="1:30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110"/>
        <v>8</v>
      </c>
      <c r="C1014" s="184">
        <f t="shared" si="111"/>
        <v>42236</v>
      </c>
      <c r="D1014" s="184" t="s">
        <v>1601</v>
      </c>
      <c r="E1014" s="37">
        <v>42236</v>
      </c>
      <c r="F1014" s="189" t="s">
        <v>758</v>
      </c>
      <c r="G1014" s="40" t="s">
        <v>1007</v>
      </c>
      <c r="H1014" s="7" t="s">
        <v>1963</v>
      </c>
      <c r="I1014" s="305"/>
      <c r="J1014" s="783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  <c r="AC1014" s="591" t="str">
        <f t="shared" si="112"/>
        <v/>
      </c>
    </row>
    <row r="1015" spans="1:30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110"/>
        <v>8</v>
      </c>
      <c r="C1015" s="184">
        <f t="shared" si="111"/>
        <v>42238</v>
      </c>
      <c r="D1015" s="184" t="s">
        <v>1602</v>
      </c>
      <c r="E1015" s="37">
        <v>42238</v>
      </c>
      <c r="F1015" s="189" t="s">
        <v>772</v>
      </c>
      <c r="G1015" s="40" t="s">
        <v>1008</v>
      </c>
      <c r="H1015" s="7" t="s">
        <v>1963</v>
      </c>
      <c r="I1015" s="305">
        <v>600</v>
      </c>
      <c r="J1015" s="783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  <c r="AC1015" s="591" t="str">
        <f t="shared" si="112"/>
        <v/>
      </c>
      <c r="AD1015" s="591" t="str">
        <f>IF(VLOOKUP(F1015,NXT!$C$12:$C$666,1,0)&lt;&gt;"","","x")</f>
        <v/>
      </c>
    </row>
    <row r="1016" spans="1:30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110"/>
        <v>8</v>
      </c>
      <c r="C1016" s="184">
        <f t="shared" si="111"/>
        <v>42238</v>
      </c>
      <c r="D1016" s="184" t="s">
        <v>1602</v>
      </c>
      <c r="E1016" s="37">
        <v>42238</v>
      </c>
      <c r="F1016" s="189" t="s">
        <v>1794</v>
      </c>
      <c r="G1016" s="40" t="s">
        <v>1008</v>
      </c>
      <c r="H1016" s="7" t="s">
        <v>1963</v>
      </c>
      <c r="I1016" s="305">
        <v>1000</v>
      </c>
      <c r="J1016" s="783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  <c r="AC1016" s="591" t="str">
        <f t="shared" si="112"/>
        <v/>
      </c>
      <c r="AD1016" s="591" t="str">
        <f>IF(VLOOKUP(F1016,NXT!$C$12:$C$666,1,0)&lt;&gt;"","","x")</f>
        <v/>
      </c>
    </row>
    <row r="1017" spans="1:30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110"/>
        <v>8</v>
      </c>
      <c r="C1017" s="184">
        <f t="shared" si="111"/>
        <v>42238</v>
      </c>
      <c r="D1017" s="184" t="s">
        <v>1602</v>
      </c>
      <c r="E1017" s="37">
        <v>42238</v>
      </c>
      <c r="F1017" s="189" t="s">
        <v>758</v>
      </c>
      <c r="G1017" s="40" t="s">
        <v>1008</v>
      </c>
      <c r="H1017" s="7" t="s">
        <v>1963</v>
      </c>
      <c r="I1017" s="305"/>
      <c r="J1017" s="783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  <c r="AC1017" s="591" t="str">
        <f t="shared" si="112"/>
        <v/>
      </c>
    </row>
    <row r="1018" spans="1:30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110"/>
        <v>8</v>
      </c>
      <c r="C1018" s="184">
        <f t="shared" si="111"/>
        <v>42238</v>
      </c>
      <c r="D1018" s="184" t="s">
        <v>1603</v>
      </c>
      <c r="E1018" s="37">
        <v>42238</v>
      </c>
      <c r="F1018" s="192" t="s">
        <v>629</v>
      </c>
      <c r="G1018" s="40" t="s">
        <v>1009</v>
      </c>
      <c r="H1018" s="7" t="s">
        <v>977</v>
      </c>
      <c r="I1018" s="305">
        <v>868</v>
      </c>
      <c r="J1018" s="811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  <c r="AC1018" s="591" t="str">
        <f t="shared" si="112"/>
        <v/>
      </c>
      <c r="AD1018" s="591" t="str">
        <f>IF(VLOOKUP(F1018,NXT!$C$12:$C$666,1,0)&lt;&gt;"","","x")</f>
        <v/>
      </c>
    </row>
    <row r="1019" spans="1:30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110"/>
        <v>8</v>
      </c>
      <c r="C1019" s="184">
        <f t="shared" si="111"/>
        <v>42238</v>
      </c>
      <c r="D1019" s="184" t="s">
        <v>1603</v>
      </c>
      <c r="E1019" s="37">
        <v>42238</v>
      </c>
      <c r="F1019" s="189" t="s">
        <v>451</v>
      </c>
      <c r="G1019" s="40" t="s">
        <v>1009</v>
      </c>
      <c r="H1019" s="7" t="s">
        <v>977</v>
      </c>
      <c r="I1019" s="305">
        <v>1027</v>
      </c>
      <c r="J1019" s="782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  <c r="AC1019" s="591" t="str">
        <f t="shared" si="112"/>
        <v/>
      </c>
      <c r="AD1019" s="591" t="str">
        <f>IF(VLOOKUP(F1019,NXT!$C$12:$C$666,1,0)&lt;&gt;"","","x")</f>
        <v/>
      </c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110"/>
        <v>8</v>
      </c>
      <c r="C1020" s="184">
        <f t="shared" si="111"/>
        <v>42238</v>
      </c>
      <c r="D1020" s="184" t="s">
        <v>1603</v>
      </c>
      <c r="E1020" s="37">
        <v>42238</v>
      </c>
      <c r="F1020" s="297" t="s">
        <v>1010</v>
      </c>
      <c r="G1020" s="40" t="s">
        <v>1009</v>
      </c>
      <c r="H1020" s="7" t="s">
        <v>977</v>
      </c>
      <c r="I1020" s="305">
        <v>252</v>
      </c>
      <c r="J1020" s="783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  <c r="AC1020" s="591" t="str">
        <f t="shared" si="112"/>
        <v/>
      </c>
      <c r="AD1020" s="591" t="str">
        <f>IF(VLOOKUP(F1020,NXT!$C$12:$C$666,1,0)&lt;&gt;"","","x")</f>
        <v/>
      </c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110"/>
        <v>8</v>
      </c>
      <c r="C1021" s="184">
        <f t="shared" si="111"/>
        <v>42238</v>
      </c>
      <c r="D1021" s="184" t="s">
        <v>1603</v>
      </c>
      <c r="E1021" s="37">
        <v>42238</v>
      </c>
      <c r="F1021" s="189" t="s">
        <v>629</v>
      </c>
      <c r="G1021" s="40" t="s">
        <v>1009</v>
      </c>
      <c r="H1021" s="7" t="s">
        <v>977</v>
      </c>
      <c r="I1021" s="305">
        <v>480</v>
      </c>
      <c r="J1021" s="798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  <c r="AC1021" s="591" t="str">
        <f t="shared" si="112"/>
        <v/>
      </c>
      <c r="AD1021" s="591" t="str">
        <f>IF(VLOOKUP(F1021,NXT!$C$12:$C$666,1,0)&lt;&gt;"","","x")</f>
        <v/>
      </c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110"/>
        <v>8</v>
      </c>
      <c r="C1022" s="184">
        <f t="shared" si="111"/>
        <v>42238</v>
      </c>
      <c r="D1022" s="184" t="s">
        <v>1603</v>
      </c>
      <c r="E1022" s="37">
        <v>42238</v>
      </c>
      <c r="F1022" s="297" t="s">
        <v>429</v>
      </c>
      <c r="G1022" s="40" t="s">
        <v>1009</v>
      </c>
      <c r="H1022" s="7" t="s">
        <v>977</v>
      </c>
      <c r="I1022" s="305"/>
      <c r="J1022" s="782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  <c r="AC1022" s="591" t="str">
        <f t="shared" si="112"/>
        <v/>
      </c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110"/>
        <v>8</v>
      </c>
      <c r="C1023" s="184">
        <f t="shared" si="111"/>
        <v>42240</v>
      </c>
      <c r="D1023" s="184" t="s">
        <v>1604</v>
      </c>
      <c r="E1023" s="37">
        <v>42240</v>
      </c>
      <c r="F1023" s="297" t="s">
        <v>1794</v>
      </c>
      <c r="G1023" s="40" t="s">
        <v>1011</v>
      </c>
      <c r="H1023" s="7" t="s">
        <v>1963</v>
      </c>
      <c r="I1023" s="305">
        <v>1000</v>
      </c>
      <c r="J1023" s="783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  <c r="AC1023" s="591" t="str">
        <f t="shared" si="112"/>
        <v/>
      </c>
      <c r="AD1023" s="591" t="str">
        <f>IF(VLOOKUP(F1023,NXT!$C$12:$C$666,1,0)&lt;&gt;"","","x")</f>
        <v/>
      </c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ref="B1024:B1087" si="114">IF(C1024&lt;&gt;"",MONTH(C1024),"")</f>
        <v>8</v>
      </c>
      <c r="C1024" s="184">
        <f t="shared" ref="C1024:C1087" si="115">E1024</f>
        <v>42240</v>
      </c>
      <c r="D1024" s="184" t="s">
        <v>1604</v>
      </c>
      <c r="E1024" s="37">
        <v>42240</v>
      </c>
      <c r="F1024" s="297" t="s">
        <v>774</v>
      </c>
      <c r="G1024" s="40" t="s">
        <v>1011</v>
      </c>
      <c r="H1024" s="7" t="s">
        <v>1963</v>
      </c>
      <c r="I1024" s="305">
        <v>600</v>
      </c>
      <c r="J1024" s="783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  <c r="AC1024" s="591" t="str">
        <f t="shared" ref="AC1024:AC1087" si="116">IF(VLOOKUP(H1024,DS_131,1,0)&lt;&gt;"","","x")</f>
        <v/>
      </c>
      <c r="AD1024" s="591" t="str">
        <f>IF(VLOOKUP(F1024,NXT!$C$12:$C$666,1,0)&lt;&gt;"","","x")</f>
        <v/>
      </c>
    </row>
    <row r="1025" spans="1:31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114"/>
        <v>8</v>
      </c>
      <c r="C1025" s="184">
        <f t="shared" si="115"/>
        <v>42240</v>
      </c>
      <c r="D1025" s="184" t="s">
        <v>1604</v>
      </c>
      <c r="E1025" s="37">
        <v>42240</v>
      </c>
      <c r="F1025" s="40" t="s">
        <v>758</v>
      </c>
      <c r="G1025" s="40" t="s">
        <v>1011</v>
      </c>
      <c r="H1025" s="7" t="s">
        <v>1963</v>
      </c>
      <c r="I1025" s="305"/>
      <c r="J1025" s="783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  <c r="AC1025" s="591" t="str">
        <f t="shared" si="116"/>
        <v/>
      </c>
    </row>
    <row r="1026" spans="1:31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114"/>
        <v>8</v>
      </c>
      <c r="C1026" s="184">
        <f t="shared" si="115"/>
        <v>42240</v>
      </c>
      <c r="D1026" s="184" t="s">
        <v>1605</v>
      </c>
      <c r="E1026" s="37">
        <v>42240</v>
      </c>
      <c r="F1026" s="297" t="s">
        <v>521</v>
      </c>
      <c r="G1026" s="40" t="s">
        <v>1012</v>
      </c>
      <c r="H1026" s="7" t="s">
        <v>861</v>
      </c>
      <c r="I1026" s="305">
        <v>1000</v>
      </c>
      <c r="J1026" s="783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  <c r="AC1026" s="591" t="str">
        <f t="shared" si="116"/>
        <v/>
      </c>
      <c r="AD1026" s="591" t="str">
        <f>IF(VLOOKUP(F1026,NXT!$C$12:$C$666,1,0)&lt;&gt;"","","x")</f>
        <v/>
      </c>
    </row>
    <row r="1027" spans="1:31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114"/>
        <v>8</v>
      </c>
      <c r="C1027" s="184">
        <f t="shared" si="115"/>
        <v>42240</v>
      </c>
      <c r="D1027" s="184" t="s">
        <v>1605</v>
      </c>
      <c r="E1027" s="37">
        <v>42240</v>
      </c>
      <c r="F1027" s="297" t="s">
        <v>429</v>
      </c>
      <c r="G1027" s="40" t="s">
        <v>1012</v>
      </c>
      <c r="H1027" s="7" t="s">
        <v>861</v>
      </c>
      <c r="I1027" s="305"/>
      <c r="J1027" s="741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  <c r="AC1027" s="591" t="str">
        <f t="shared" si="116"/>
        <v/>
      </c>
    </row>
    <row r="1028" spans="1:31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114"/>
        <v>8</v>
      </c>
      <c r="C1028" s="184">
        <f t="shared" si="115"/>
        <v>42241</v>
      </c>
      <c r="D1028" s="184" t="s">
        <v>1606</v>
      </c>
      <c r="E1028" s="37">
        <v>42241</v>
      </c>
      <c r="F1028" s="189" t="s">
        <v>1013</v>
      </c>
      <c r="G1028" s="40" t="s">
        <v>1014</v>
      </c>
      <c r="H1028" s="7" t="s">
        <v>465</v>
      </c>
      <c r="I1028" s="305">
        <v>306</v>
      </c>
      <c r="J1028" s="782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  <c r="AC1028" s="591" t="str">
        <f t="shared" si="116"/>
        <v/>
      </c>
      <c r="AD1028" s="591" t="str">
        <f>IF(VLOOKUP(F1028,NXT!$C$12:$C$666,1,0)&lt;&gt;"","","x")</f>
        <v/>
      </c>
    </row>
    <row r="1029" spans="1:31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114"/>
        <v>8</v>
      </c>
      <c r="C1029" s="184">
        <f t="shared" si="115"/>
        <v>42241</v>
      </c>
      <c r="D1029" s="184" t="s">
        <v>1606</v>
      </c>
      <c r="E1029" s="37">
        <v>42241</v>
      </c>
      <c r="F1029" s="192" t="s">
        <v>975</v>
      </c>
      <c r="G1029" s="601" t="s">
        <v>1014</v>
      </c>
      <c r="H1029" s="7" t="s">
        <v>465</v>
      </c>
      <c r="I1029" s="741">
        <v>200</v>
      </c>
      <c r="J1029" s="741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  <c r="AC1029" s="591" t="str">
        <f t="shared" si="116"/>
        <v/>
      </c>
      <c r="AD1029" s="591" t="str">
        <f>IF(VLOOKUP(F1029,NXT!$C$12:$C$666,1,0)&lt;&gt;"","","x")</f>
        <v/>
      </c>
      <c r="AE1029" s="591"/>
    </row>
    <row r="1030" spans="1:31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114"/>
        <v>8</v>
      </c>
      <c r="C1030" s="184">
        <f t="shared" si="115"/>
        <v>42241</v>
      </c>
      <c r="D1030" s="184" t="s">
        <v>1606</v>
      </c>
      <c r="E1030" s="191">
        <v>42241</v>
      </c>
      <c r="F1030" s="192" t="s">
        <v>429</v>
      </c>
      <c r="G1030" s="480" t="s">
        <v>1014</v>
      </c>
      <c r="H1030" s="45" t="s">
        <v>465</v>
      </c>
      <c r="I1030" s="747"/>
      <c r="J1030" s="741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  <c r="AC1030" s="591" t="str">
        <f t="shared" si="116"/>
        <v/>
      </c>
      <c r="AD1030" s="591"/>
      <c r="AE1030" s="591"/>
    </row>
    <row r="1031" spans="1:31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114"/>
        <v>8</v>
      </c>
      <c r="C1031" s="184">
        <f t="shared" si="115"/>
        <v>42242</v>
      </c>
      <c r="D1031" s="184" t="s">
        <v>1607</v>
      </c>
      <c r="E1031" s="191">
        <v>42242</v>
      </c>
      <c r="F1031" s="192" t="s">
        <v>521</v>
      </c>
      <c r="G1031" s="480" t="s">
        <v>1015</v>
      </c>
      <c r="H1031" s="7" t="s">
        <v>861</v>
      </c>
      <c r="I1031" s="747">
        <v>1082</v>
      </c>
      <c r="J1031" s="741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  <c r="AC1031" s="591" t="str">
        <f t="shared" si="116"/>
        <v/>
      </c>
      <c r="AD1031" s="591" t="str">
        <f>IF(VLOOKUP(F1031,NXT!$C$12:$C$666,1,0)&lt;&gt;"","","x")</f>
        <v/>
      </c>
      <c r="AE1031" s="591"/>
    </row>
    <row r="1032" spans="1:31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114"/>
        <v>8</v>
      </c>
      <c r="C1032" s="184">
        <f t="shared" si="115"/>
        <v>42242</v>
      </c>
      <c r="D1032" s="184" t="s">
        <v>1607</v>
      </c>
      <c r="E1032" s="191">
        <v>42242</v>
      </c>
      <c r="F1032" s="192" t="s">
        <v>429</v>
      </c>
      <c r="G1032" s="480" t="s">
        <v>1015</v>
      </c>
      <c r="H1032" s="7" t="s">
        <v>861</v>
      </c>
      <c r="I1032" s="747"/>
      <c r="J1032" s="741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  <c r="AC1032" s="591" t="str">
        <f t="shared" si="116"/>
        <v/>
      </c>
      <c r="AD1032" s="591"/>
      <c r="AE1032" s="591"/>
    </row>
    <row r="1033" spans="1:31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114"/>
        <v>8</v>
      </c>
      <c r="C1033" s="184">
        <f t="shared" si="115"/>
        <v>42242</v>
      </c>
      <c r="D1033" s="184" t="s">
        <v>1608</v>
      </c>
      <c r="E1033" s="191">
        <v>42242</v>
      </c>
      <c r="F1033" s="189" t="s">
        <v>440</v>
      </c>
      <c r="G1033" s="480" t="s">
        <v>1016</v>
      </c>
      <c r="H1033" s="45" t="s">
        <v>439</v>
      </c>
      <c r="I1033" s="747">
        <v>409</v>
      </c>
      <c r="J1033" s="741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  <c r="AC1033" s="591" t="str">
        <f t="shared" si="116"/>
        <v/>
      </c>
      <c r="AD1033" s="591" t="str">
        <f>IF(VLOOKUP(F1033,NXT!$C$12:$C$666,1,0)&lt;&gt;"","","x")</f>
        <v/>
      </c>
      <c r="AE1033" s="591"/>
    </row>
    <row r="1034" spans="1:31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114"/>
        <v>8</v>
      </c>
      <c r="C1034" s="184">
        <f t="shared" si="115"/>
        <v>42242</v>
      </c>
      <c r="D1034" s="184" t="s">
        <v>1608</v>
      </c>
      <c r="E1034" s="37">
        <v>42242</v>
      </c>
      <c r="F1034" s="189" t="s">
        <v>440</v>
      </c>
      <c r="G1034" s="601" t="s">
        <v>1016</v>
      </c>
      <c r="H1034" s="7" t="s">
        <v>439</v>
      </c>
      <c r="I1034" s="741">
        <v>200</v>
      </c>
      <c r="J1034" s="741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  <c r="AC1034" s="591" t="str">
        <f t="shared" si="116"/>
        <v/>
      </c>
      <c r="AD1034" s="591" t="str">
        <f>IF(VLOOKUP(F1034,NXT!$C$12:$C$666,1,0)&lt;&gt;"","","x")</f>
        <v/>
      </c>
      <c r="AE1034" s="591"/>
    </row>
    <row r="1035" spans="1:31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114"/>
        <v>8</v>
      </c>
      <c r="C1035" s="184">
        <f t="shared" si="115"/>
        <v>42242</v>
      </c>
      <c r="D1035" s="184" t="s">
        <v>1608</v>
      </c>
      <c r="E1035" s="37">
        <v>42242</v>
      </c>
      <c r="F1035" s="189" t="s">
        <v>429</v>
      </c>
      <c r="G1035" s="601" t="s">
        <v>1016</v>
      </c>
      <c r="H1035" s="7" t="s">
        <v>439</v>
      </c>
      <c r="I1035" s="741"/>
      <c r="J1035" s="741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  <c r="AC1035" s="591" t="str">
        <f t="shared" si="116"/>
        <v/>
      </c>
      <c r="AD1035" s="591"/>
      <c r="AE1035" s="591"/>
    </row>
    <row r="1036" spans="1:31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114"/>
        <v>8</v>
      </c>
      <c r="C1036" s="184">
        <f t="shared" si="115"/>
        <v>42242</v>
      </c>
      <c r="D1036" s="184" t="s">
        <v>1609</v>
      </c>
      <c r="E1036" s="184">
        <v>42242</v>
      </c>
      <c r="F1036" s="40" t="s">
        <v>2039</v>
      </c>
      <c r="G1036" s="483" t="s">
        <v>1017</v>
      </c>
      <c r="H1036" s="210" t="s">
        <v>984</v>
      </c>
      <c r="I1036" s="741">
        <v>10</v>
      </c>
      <c r="J1036" s="741">
        <v>11700</v>
      </c>
      <c r="K1036" s="599">
        <f t="shared" ref="K1036:K1042" si="117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  <c r="AC1036" s="591" t="str">
        <f t="shared" si="116"/>
        <v/>
      </c>
      <c r="AD1036" s="591" t="str">
        <f>IF(VLOOKUP(F1036,NXT!$C$12:$C$666,1,0)&lt;&gt;"","","x")</f>
        <v/>
      </c>
    </row>
    <row r="1037" spans="1:31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114"/>
        <v>8</v>
      </c>
      <c r="C1037" s="184">
        <f t="shared" si="115"/>
        <v>42242</v>
      </c>
      <c r="D1037" s="184" t="s">
        <v>1609</v>
      </c>
      <c r="E1037" s="184">
        <v>42242</v>
      </c>
      <c r="F1037" s="189" t="s">
        <v>1977</v>
      </c>
      <c r="G1037" s="483" t="s">
        <v>1017</v>
      </c>
      <c r="H1037" s="210" t="s">
        <v>984</v>
      </c>
      <c r="I1037" s="741">
        <v>10</v>
      </c>
      <c r="J1037" s="741">
        <v>12400</v>
      </c>
      <c r="K1037" s="599">
        <f t="shared" si="117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  <c r="AC1037" s="591" t="str">
        <f t="shared" si="116"/>
        <v/>
      </c>
      <c r="AD1037" s="591" t="str">
        <f>IF(VLOOKUP(F1037,NXT!$C$12:$C$666,1,0)&lt;&gt;"","","x")</f>
        <v/>
      </c>
    </row>
    <row r="1038" spans="1:31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114"/>
        <v>8</v>
      </c>
      <c r="C1038" s="184">
        <f t="shared" si="115"/>
        <v>42242</v>
      </c>
      <c r="D1038" s="184" t="s">
        <v>1609</v>
      </c>
      <c r="E1038" s="184">
        <v>42242</v>
      </c>
      <c r="F1038" s="189" t="s">
        <v>1978</v>
      </c>
      <c r="G1038" s="483" t="s">
        <v>1017</v>
      </c>
      <c r="H1038" s="210" t="s">
        <v>984</v>
      </c>
      <c r="I1038" s="741">
        <v>10</v>
      </c>
      <c r="J1038" s="256">
        <v>14200</v>
      </c>
      <c r="K1038" s="599">
        <f t="shared" si="117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  <c r="AC1038" s="591" t="str">
        <f t="shared" si="116"/>
        <v/>
      </c>
      <c r="AD1038" s="591" t="str">
        <f>IF(VLOOKUP(F1038,NXT!$C$12:$C$666,1,0)&lt;&gt;"","","x")</f>
        <v/>
      </c>
    </row>
    <row r="1039" spans="1:31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114"/>
        <v>8</v>
      </c>
      <c r="C1039" s="184">
        <f t="shared" si="115"/>
        <v>42242</v>
      </c>
      <c r="D1039" s="184" t="s">
        <v>1609</v>
      </c>
      <c r="E1039" s="184">
        <v>42242</v>
      </c>
      <c r="F1039" s="189" t="s">
        <v>1979</v>
      </c>
      <c r="G1039" s="483" t="s">
        <v>1017</v>
      </c>
      <c r="H1039" s="210" t="s">
        <v>984</v>
      </c>
      <c r="I1039" s="741">
        <v>10</v>
      </c>
      <c r="J1039" s="811">
        <v>15300</v>
      </c>
      <c r="K1039" s="599">
        <f t="shared" si="117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  <c r="AC1039" s="591" t="str">
        <f t="shared" si="116"/>
        <v/>
      </c>
      <c r="AD1039" s="591" t="str">
        <f>IF(VLOOKUP(F1039,NXT!$C$12:$C$666,1,0)&lt;&gt;"","","x")</f>
        <v/>
      </c>
    </row>
    <row r="1040" spans="1:31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114"/>
        <v>8</v>
      </c>
      <c r="C1040" s="184">
        <f t="shared" si="115"/>
        <v>42242</v>
      </c>
      <c r="D1040" s="184" t="s">
        <v>1609</v>
      </c>
      <c r="E1040" s="37">
        <v>42242</v>
      </c>
      <c r="F1040" s="189" t="s">
        <v>1980</v>
      </c>
      <c r="G1040" s="40" t="s">
        <v>1017</v>
      </c>
      <c r="H1040" s="7" t="s">
        <v>984</v>
      </c>
      <c r="I1040" s="305">
        <v>10</v>
      </c>
      <c r="J1040" s="782">
        <v>16500</v>
      </c>
      <c r="K1040" s="599">
        <f t="shared" si="117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  <c r="AC1040" s="591" t="str">
        <f t="shared" si="116"/>
        <v/>
      </c>
      <c r="AD1040" s="591" t="str">
        <f>IF(VLOOKUP(F1040,NXT!$C$12:$C$666,1,0)&lt;&gt;"","","x")</f>
        <v/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114"/>
        <v>8</v>
      </c>
      <c r="C1041" s="184">
        <f t="shared" si="115"/>
        <v>42242</v>
      </c>
      <c r="D1041" s="184" t="s">
        <v>1609</v>
      </c>
      <c r="E1041" s="191">
        <v>42242</v>
      </c>
      <c r="F1041" s="189" t="s">
        <v>1981</v>
      </c>
      <c r="G1041" s="601" t="s">
        <v>1017</v>
      </c>
      <c r="H1041" s="7" t="s">
        <v>984</v>
      </c>
      <c r="I1041" s="256">
        <v>10</v>
      </c>
      <c r="J1041" s="256">
        <v>19700</v>
      </c>
      <c r="K1041" s="599">
        <f t="shared" si="117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  <c r="AC1041" s="591" t="str">
        <f t="shared" si="116"/>
        <v/>
      </c>
      <c r="AD1041" s="591" t="str">
        <f>IF(VLOOKUP(F1041,NXT!$C$12:$C$666,1,0)&lt;&gt;"","","x")</f>
        <v/>
      </c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114"/>
        <v>8</v>
      </c>
      <c r="C1042" s="184">
        <f t="shared" si="115"/>
        <v>42242</v>
      </c>
      <c r="D1042" s="184" t="s">
        <v>1609</v>
      </c>
      <c r="E1042" s="191">
        <v>42242</v>
      </c>
      <c r="F1042" s="189" t="s">
        <v>2040</v>
      </c>
      <c r="G1042" s="601" t="s">
        <v>1017</v>
      </c>
      <c r="H1042" s="7" t="s">
        <v>984</v>
      </c>
      <c r="I1042" s="256">
        <v>10</v>
      </c>
      <c r="J1042" s="256">
        <v>20100</v>
      </c>
      <c r="K1042" s="599">
        <f t="shared" si="117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  <c r="AC1042" s="591" t="str">
        <f t="shared" si="116"/>
        <v/>
      </c>
      <c r="AD1042" s="591" t="str">
        <f>IF(VLOOKUP(F1042,NXT!$C$12:$C$666,1,0)&lt;&gt;"","","x")</f>
        <v/>
      </c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114"/>
        <v>8</v>
      </c>
      <c r="C1043" s="184">
        <f t="shared" si="115"/>
        <v>42242</v>
      </c>
      <c r="D1043" s="184" t="s">
        <v>1609</v>
      </c>
      <c r="E1043" s="37">
        <v>42242</v>
      </c>
      <c r="F1043" s="40" t="s">
        <v>429</v>
      </c>
      <c r="G1043" s="40" t="s">
        <v>1017</v>
      </c>
      <c r="H1043" s="7" t="s">
        <v>984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  <c r="AC1043" s="591" t="str">
        <f t="shared" si="116"/>
        <v/>
      </c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114"/>
        <v>8</v>
      </c>
      <c r="C1044" s="184">
        <f t="shared" si="115"/>
        <v>42242</v>
      </c>
      <c r="D1044" s="184" t="s">
        <v>1610</v>
      </c>
      <c r="E1044" s="37">
        <v>42242</v>
      </c>
      <c r="F1044" s="40" t="s">
        <v>2039</v>
      </c>
      <c r="G1044" s="40" t="s">
        <v>1018</v>
      </c>
      <c r="H1044" s="7" t="s">
        <v>984</v>
      </c>
      <c r="I1044" s="256">
        <v>10</v>
      </c>
      <c r="J1044" s="256">
        <v>11440</v>
      </c>
      <c r="K1044" s="599">
        <f t="shared" ref="K1044:K1050" si="118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  <c r="AC1044" s="591" t="str">
        <f t="shared" si="116"/>
        <v/>
      </c>
      <c r="AD1044" s="591" t="str">
        <f>IF(VLOOKUP(F1044,NXT!$C$12:$C$666,1,0)&lt;&gt;"","","x")</f>
        <v/>
      </c>
    </row>
    <row r="1045" spans="1:30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114"/>
        <v>8</v>
      </c>
      <c r="C1045" s="184">
        <f t="shared" si="115"/>
        <v>42242</v>
      </c>
      <c r="D1045" s="184" t="s">
        <v>1610</v>
      </c>
      <c r="E1045" s="37">
        <v>42242</v>
      </c>
      <c r="F1045" s="189" t="s">
        <v>1977</v>
      </c>
      <c r="G1045" s="40" t="s">
        <v>1018</v>
      </c>
      <c r="H1045" s="7" t="s">
        <v>984</v>
      </c>
      <c r="I1045" s="256">
        <v>10</v>
      </c>
      <c r="J1045" s="256">
        <v>11860</v>
      </c>
      <c r="K1045" s="599">
        <f t="shared" si="118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  <c r="AC1045" s="591" t="str">
        <f t="shared" si="116"/>
        <v/>
      </c>
      <c r="AD1045" s="591" t="str">
        <f>IF(VLOOKUP(F1045,NXT!$C$12:$C$666,1,0)&lt;&gt;"","","x")</f>
        <v/>
      </c>
    </row>
    <row r="1046" spans="1:30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114"/>
        <v>8</v>
      </c>
      <c r="C1046" s="184">
        <f t="shared" si="115"/>
        <v>42242</v>
      </c>
      <c r="D1046" s="184" t="s">
        <v>1610</v>
      </c>
      <c r="E1046" s="191">
        <v>42242</v>
      </c>
      <c r="F1046" s="189" t="s">
        <v>1978</v>
      </c>
      <c r="G1046" s="483" t="s">
        <v>1018</v>
      </c>
      <c r="H1046" s="7" t="s">
        <v>984</v>
      </c>
      <c r="I1046" s="256">
        <v>10</v>
      </c>
      <c r="J1046" s="256">
        <v>13200</v>
      </c>
      <c r="K1046" s="599">
        <f t="shared" si="118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  <c r="AC1046" s="591" t="str">
        <f t="shared" si="116"/>
        <v/>
      </c>
      <c r="AD1046" s="591" t="str">
        <f>IF(VLOOKUP(F1046,NXT!$C$12:$C$666,1,0)&lt;&gt;"","","x")</f>
        <v/>
      </c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114"/>
        <v>8</v>
      </c>
      <c r="C1047" s="184">
        <f t="shared" si="115"/>
        <v>42242</v>
      </c>
      <c r="D1047" s="184" t="s">
        <v>1610</v>
      </c>
      <c r="E1047" s="191">
        <v>42242</v>
      </c>
      <c r="F1047" s="189" t="s">
        <v>1979</v>
      </c>
      <c r="G1047" s="483" t="s">
        <v>1018</v>
      </c>
      <c r="H1047" s="7" t="s">
        <v>984</v>
      </c>
      <c r="I1047" s="256">
        <v>10</v>
      </c>
      <c r="J1047" s="256">
        <v>16830</v>
      </c>
      <c r="K1047" s="599">
        <f t="shared" si="118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  <c r="AC1047" s="591" t="str">
        <f t="shared" si="116"/>
        <v/>
      </c>
      <c r="AD1047" s="591" t="str">
        <f>IF(VLOOKUP(F1047,NXT!$C$12:$C$666,1,0)&lt;&gt;"","","x")</f>
        <v/>
      </c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114"/>
        <v>8</v>
      </c>
      <c r="C1048" s="184">
        <f t="shared" si="115"/>
        <v>42242</v>
      </c>
      <c r="D1048" s="184" t="s">
        <v>1610</v>
      </c>
      <c r="E1048" s="764">
        <v>42242</v>
      </c>
      <c r="F1048" s="189" t="s">
        <v>1980</v>
      </c>
      <c r="G1048" s="40" t="s">
        <v>1018</v>
      </c>
      <c r="H1048" s="7" t="s">
        <v>984</v>
      </c>
      <c r="I1048" s="256">
        <v>10</v>
      </c>
      <c r="J1048" s="256">
        <v>16850</v>
      </c>
      <c r="K1048" s="599">
        <f t="shared" si="118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  <c r="AC1048" s="591" t="str">
        <f t="shared" si="116"/>
        <v/>
      </c>
      <c r="AD1048" s="591" t="str">
        <f>IF(VLOOKUP(F1048,NXT!$C$12:$C$666,1,0)&lt;&gt;"","","x")</f>
        <v/>
      </c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114"/>
        <v>8</v>
      </c>
      <c r="C1049" s="184">
        <f t="shared" si="115"/>
        <v>42242</v>
      </c>
      <c r="D1049" s="184" t="s">
        <v>1610</v>
      </c>
      <c r="E1049" s="764">
        <v>42242</v>
      </c>
      <c r="F1049" s="189" t="s">
        <v>1981</v>
      </c>
      <c r="G1049" s="40" t="s">
        <v>1018</v>
      </c>
      <c r="H1049" s="7" t="s">
        <v>984</v>
      </c>
      <c r="I1049" s="256">
        <v>10</v>
      </c>
      <c r="J1049" s="256">
        <v>19940</v>
      </c>
      <c r="K1049" s="599">
        <f t="shared" si="118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  <c r="AC1049" s="591" t="str">
        <f t="shared" si="116"/>
        <v/>
      </c>
      <c r="AD1049" s="591" t="str">
        <f>IF(VLOOKUP(F1049,NXT!$C$12:$C$666,1,0)&lt;&gt;"","","x")</f>
        <v/>
      </c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114"/>
        <v>8</v>
      </c>
      <c r="C1050" s="184">
        <f t="shared" si="115"/>
        <v>42242</v>
      </c>
      <c r="D1050" s="184" t="s">
        <v>1610</v>
      </c>
      <c r="E1050" s="764">
        <v>42242</v>
      </c>
      <c r="F1050" s="189" t="s">
        <v>2040</v>
      </c>
      <c r="G1050" s="40" t="s">
        <v>1018</v>
      </c>
      <c r="H1050" s="7" t="s">
        <v>984</v>
      </c>
      <c r="I1050" s="791">
        <v>10</v>
      </c>
      <c r="J1050" s="256">
        <v>20900</v>
      </c>
      <c r="K1050" s="599">
        <f t="shared" si="118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  <c r="AC1050" s="591" t="str">
        <f t="shared" si="116"/>
        <v/>
      </c>
      <c r="AD1050" s="591" t="str">
        <f>IF(VLOOKUP(F1050,NXT!$C$12:$C$666,1,0)&lt;&gt;"","","x")</f>
        <v/>
      </c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114"/>
        <v>8</v>
      </c>
      <c r="C1051" s="184">
        <f t="shared" si="115"/>
        <v>42242</v>
      </c>
      <c r="D1051" s="184" t="s">
        <v>1610</v>
      </c>
      <c r="E1051" s="764">
        <v>42242</v>
      </c>
      <c r="F1051" s="189" t="s">
        <v>429</v>
      </c>
      <c r="G1051" s="40" t="s">
        <v>1018</v>
      </c>
      <c r="H1051" s="7" t="s">
        <v>984</v>
      </c>
      <c r="I1051" s="791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  <c r="AC1051" s="591" t="str">
        <f t="shared" si="116"/>
        <v/>
      </c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114"/>
        <v>8</v>
      </c>
      <c r="C1052" s="184">
        <f t="shared" si="115"/>
        <v>42243</v>
      </c>
      <c r="D1052" s="184" t="s">
        <v>1611</v>
      </c>
      <c r="E1052" s="764">
        <v>42243</v>
      </c>
      <c r="F1052" s="189" t="s">
        <v>2041</v>
      </c>
      <c r="G1052" s="40" t="s">
        <v>1019</v>
      </c>
      <c r="H1052" s="7" t="s">
        <v>1155</v>
      </c>
      <c r="I1052" s="791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  <c r="AC1052" s="591" t="str">
        <f t="shared" si="116"/>
        <v/>
      </c>
      <c r="AD1052" s="591" t="str">
        <f>IF(VLOOKUP(F1052,NXT!$C$12:$C$666,1,0)&lt;&gt;"","","x")</f>
        <v/>
      </c>
    </row>
    <row r="1053" spans="1:30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114"/>
        <v>8</v>
      </c>
      <c r="C1053" s="184">
        <f t="shared" si="115"/>
        <v>42243</v>
      </c>
      <c r="D1053" s="184" t="s">
        <v>1611</v>
      </c>
      <c r="E1053" s="764">
        <v>42243</v>
      </c>
      <c r="F1053" s="297" t="s">
        <v>1984</v>
      </c>
      <c r="G1053" s="40" t="s">
        <v>1019</v>
      </c>
      <c r="H1053" s="7" t="s">
        <v>1155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  <c r="AC1053" s="591" t="str">
        <f t="shared" si="116"/>
        <v/>
      </c>
      <c r="AD1053" s="591" t="str">
        <f>IF(VLOOKUP(F1053,NXT!$C$12:$C$666,1,0)&lt;&gt;"","","x")</f>
        <v/>
      </c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114"/>
        <v>8</v>
      </c>
      <c r="C1054" s="184">
        <f t="shared" si="115"/>
        <v>42243</v>
      </c>
      <c r="D1054" s="184" t="s">
        <v>1611</v>
      </c>
      <c r="E1054" s="764">
        <v>42243</v>
      </c>
      <c r="F1054" s="189" t="s">
        <v>429</v>
      </c>
      <c r="G1054" s="40" t="s">
        <v>1019</v>
      </c>
      <c r="H1054" s="7" t="s">
        <v>1155</v>
      </c>
      <c r="I1054" s="791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  <c r="AC1054" s="591" t="str">
        <f t="shared" si="116"/>
        <v/>
      </c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114"/>
        <v>8</v>
      </c>
      <c r="C1055" s="184">
        <f t="shared" si="115"/>
        <v>42243</v>
      </c>
      <c r="D1055" s="184" t="s">
        <v>1612</v>
      </c>
      <c r="E1055" s="764">
        <v>42243</v>
      </c>
      <c r="F1055" s="189" t="s">
        <v>425</v>
      </c>
      <c r="G1055" s="40" t="s">
        <v>1020</v>
      </c>
      <c r="H1055" s="7" t="s">
        <v>427</v>
      </c>
      <c r="I1055" s="791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  <c r="AC1055" s="591" t="str">
        <f t="shared" si="116"/>
        <v/>
      </c>
      <c r="AD1055" s="591" t="str">
        <f>IF(VLOOKUP(F1055,NXT!$C$12:$C$666,1,0)&lt;&gt;"","","x")</f>
        <v/>
      </c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114"/>
        <v>8</v>
      </c>
      <c r="C1056" s="184">
        <f t="shared" si="115"/>
        <v>42243</v>
      </c>
      <c r="D1056" s="184" t="s">
        <v>1612</v>
      </c>
      <c r="E1056" s="764">
        <v>42243</v>
      </c>
      <c r="F1056" s="40" t="s">
        <v>473</v>
      </c>
      <c r="G1056" s="40" t="s">
        <v>1020</v>
      </c>
      <c r="H1056" s="7" t="s">
        <v>427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  <c r="AC1056" s="591" t="str">
        <f t="shared" si="116"/>
        <v/>
      </c>
      <c r="AD1056" s="591" t="str">
        <f>IF(VLOOKUP(F1056,NXT!$C$12:$C$666,1,0)&lt;&gt;"","","x")</f>
        <v/>
      </c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114"/>
        <v>8</v>
      </c>
      <c r="C1057" s="184">
        <f t="shared" si="115"/>
        <v>42243</v>
      </c>
      <c r="D1057" s="184" t="s">
        <v>1612</v>
      </c>
      <c r="E1057" s="764">
        <v>42243</v>
      </c>
      <c r="F1057" s="189" t="s">
        <v>1021</v>
      </c>
      <c r="G1057" s="40" t="s">
        <v>1020</v>
      </c>
      <c r="H1057" s="7" t="s">
        <v>427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  <c r="AC1057" s="591" t="str">
        <f t="shared" si="116"/>
        <v/>
      </c>
      <c r="AD1057" s="591" t="str">
        <f>IF(VLOOKUP(F1057,NXT!$C$12:$C$666,1,0)&lt;&gt;"","","x")</f>
        <v/>
      </c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114"/>
        <v>8</v>
      </c>
      <c r="C1058" s="184">
        <f t="shared" si="115"/>
        <v>42243</v>
      </c>
      <c r="D1058" s="184" t="s">
        <v>1612</v>
      </c>
      <c r="E1058" s="764">
        <v>42243</v>
      </c>
      <c r="F1058" s="40" t="s">
        <v>1022</v>
      </c>
      <c r="G1058" s="40" t="s">
        <v>1020</v>
      </c>
      <c r="H1058" s="7" t="s">
        <v>427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  <c r="AC1058" s="591" t="str">
        <f t="shared" si="116"/>
        <v/>
      </c>
      <c r="AD1058" s="591" t="str">
        <f>IF(VLOOKUP(F1058,NXT!$C$12:$C$666,1,0)&lt;&gt;"","","x")</f>
        <v/>
      </c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114"/>
        <v>8</v>
      </c>
      <c r="C1059" s="184">
        <f t="shared" si="115"/>
        <v>42243</v>
      </c>
      <c r="D1059" s="184" t="s">
        <v>1612</v>
      </c>
      <c r="E1059" s="764">
        <v>42243</v>
      </c>
      <c r="F1059" s="189" t="s">
        <v>429</v>
      </c>
      <c r="G1059" s="40" t="s">
        <v>1020</v>
      </c>
      <c r="H1059" s="7" t="s">
        <v>427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  <c r="AC1059" s="591" t="str">
        <f t="shared" si="116"/>
        <v/>
      </c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114"/>
        <v>8</v>
      </c>
      <c r="C1060" s="184">
        <f t="shared" si="115"/>
        <v>42243</v>
      </c>
      <c r="D1060" s="184" t="s">
        <v>1613</v>
      </c>
      <c r="E1060" s="764">
        <v>42243</v>
      </c>
      <c r="F1060" s="40" t="s">
        <v>2039</v>
      </c>
      <c r="G1060" s="40" t="s">
        <v>1023</v>
      </c>
      <c r="H1060" s="7" t="s">
        <v>984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  <c r="AC1060" s="591" t="str">
        <f t="shared" si="116"/>
        <v/>
      </c>
      <c r="AD1060" s="591" t="str">
        <f>IF(VLOOKUP(F1060,NXT!$C$12:$C$666,1,0)&lt;&gt;"","","x")</f>
        <v/>
      </c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114"/>
        <v>8</v>
      </c>
      <c r="C1061" s="184">
        <f t="shared" si="115"/>
        <v>42243</v>
      </c>
      <c r="D1061" s="184" t="s">
        <v>1613</v>
      </c>
      <c r="E1061" s="764">
        <v>42243</v>
      </c>
      <c r="F1061" s="40" t="s">
        <v>429</v>
      </c>
      <c r="G1061" s="40" t="s">
        <v>1023</v>
      </c>
      <c r="H1061" s="7" t="s">
        <v>984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  <c r="AC1061" s="591" t="str">
        <f t="shared" si="116"/>
        <v/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114"/>
        <v>8</v>
      </c>
      <c r="C1062" s="184">
        <f t="shared" si="115"/>
        <v>42244</v>
      </c>
      <c r="D1062" s="184" t="s">
        <v>1614</v>
      </c>
      <c r="E1062" s="764">
        <v>42244</v>
      </c>
      <c r="F1062" s="189" t="s">
        <v>478</v>
      </c>
      <c r="G1062" s="40" t="s">
        <v>1024</v>
      </c>
      <c r="H1062" s="7" t="s">
        <v>480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  <c r="AC1062" s="591" t="str">
        <f t="shared" si="116"/>
        <v/>
      </c>
      <c r="AD1062" s="591" t="str">
        <f>IF(VLOOKUP(F1062,NXT!$C$12:$C$666,1,0)&lt;&gt;"","","x")</f>
        <v/>
      </c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114"/>
        <v>8</v>
      </c>
      <c r="C1063" s="184">
        <f t="shared" si="115"/>
        <v>42244</v>
      </c>
      <c r="D1063" s="184" t="s">
        <v>1614</v>
      </c>
      <c r="E1063" s="764">
        <v>42244</v>
      </c>
      <c r="F1063" s="189" t="s">
        <v>1025</v>
      </c>
      <c r="G1063" s="40" t="s">
        <v>1024</v>
      </c>
      <c r="H1063" s="7" t="s">
        <v>480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  <c r="AC1063" s="591" t="str">
        <f t="shared" si="116"/>
        <v/>
      </c>
      <c r="AD1063" s="591" t="str">
        <f>IF(VLOOKUP(F1063,NXT!$C$12:$C$666,1,0)&lt;&gt;"","","x")</f>
        <v/>
      </c>
    </row>
    <row r="1064" spans="1:30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114"/>
        <v>8</v>
      </c>
      <c r="C1064" s="184">
        <f t="shared" si="115"/>
        <v>42244</v>
      </c>
      <c r="D1064" s="184" t="s">
        <v>1614</v>
      </c>
      <c r="E1064" s="184">
        <v>42244</v>
      </c>
      <c r="F1064" s="189" t="s">
        <v>429</v>
      </c>
      <c r="G1064" s="601" t="s">
        <v>1024</v>
      </c>
      <c r="H1064" s="193" t="s">
        <v>480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  <c r="AC1064" s="591" t="str">
        <f t="shared" si="116"/>
        <v/>
      </c>
    </row>
    <row r="1065" spans="1:30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114"/>
        <v>8</v>
      </c>
      <c r="C1065" s="184">
        <f t="shared" si="115"/>
        <v>42244</v>
      </c>
      <c r="D1065" s="184" t="s">
        <v>1615</v>
      </c>
      <c r="E1065" s="184">
        <v>42244</v>
      </c>
      <c r="F1065" s="189" t="s">
        <v>1026</v>
      </c>
      <c r="G1065" s="601" t="s">
        <v>1027</v>
      </c>
      <c r="H1065" s="193" t="s">
        <v>439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  <c r="AC1065" s="591" t="str">
        <f t="shared" si="116"/>
        <v/>
      </c>
      <c r="AD1065" s="591" t="str">
        <f>IF(VLOOKUP(F1065,NXT!$C$12:$C$666,1,0)&lt;&gt;"","","x")</f>
        <v/>
      </c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114"/>
        <v>8</v>
      </c>
      <c r="C1066" s="184">
        <f t="shared" si="115"/>
        <v>42244</v>
      </c>
      <c r="D1066" s="184" t="s">
        <v>1615</v>
      </c>
      <c r="E1066" s="184">
        <v>42244</v>
      </c>
      <c r="F1066" s="189" t="s">
        <v>429</v>
      </c>
      <c r="G1066" s="601" t="s">
        <v>1027</v>
      </c>
      <c r="H1066" s="7" t="s">
        <v>439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  <c r="AC1066" s="591" t="str">
        <f t="shared" si="116"/>
        <v/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114"/>
        <v>8</v>
      </c>
      <c r="C1067" s="184">
        <f t="shared" si="115"/>
        <v>42244</v>
      </c>
      <c r="D1067" s="184" t="s">
        <v>1616</v>
      </c>
      <c r="E1067" s="184">
        <v>42244</v>
      </c>
      <c r="F1067" s="189" t="s">
        <v>1977</v>
      </c>
      <c r="G1067" s="601" t="s">
        <v>1028</v>
      </c>
      <c r="H1067" s="7" t="s">
        <v>984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  <c r="AC1067" s="591" t="str">
        <f t="shared" si="116"/>
        <v/>
      </c>
      <c r="AD1067" s="591" t="str">
        <f>IF(VLOOKUP(F1067,NXT!$C$12:$C$666,1,0)&lt;&gt;"","","x")</f>
        <v/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114"/>
        <v>8</v>
      </c>
      <c r="C1068" s="184">
        <f t="shared" si="115"/>
        <v>42244</v>
      </c>
      <c r="D1068" s="184" t="s">
        <v>1616</v>
      </c>
      <c r="E1068" s="184">
        <v>42244</v>
      </c>
      <c r="F1068" s="189" t="s">
        <v>1979</v>
      </c>
      <c r="G1068" s="601" t="s">
        <v>1028</v>
      </c>
      <c r="H1068" s="7" t="s">
        <v>984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  <c r="AC1068" s="591" t="str">
        <f t="shared" si="116"/>
        <v/>
      </c>
      <c r="AD1068" s="591" t="str">
        <f>IF(VLOOKUP(F1068,NXT!$C$12:$C$666,1,0)&lt;&gt;"","","x")</f>
        <v/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114"/>
        <v>8</v>
      </c>
      <c r="C1069" s="184">
        <f t="shared" si="115"/>
        <v>42244</v>
      </c>
      <c r="D1069" s="184" t="s">
        <v>1616</v>
      </c>
      <c r="E1069" s="184">
        <v>42244</v>
      </c>
      <c r="F1069" s="189" t="s">
        <v>1980</v>
      </c>
      <c r="G1069" s="601" t="s">
        <v>1028</v>
      </c>
      <c r="H1069" s="7" t="s">
        <v>984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  <c r="AC1069" s="591" t="str">
        <f t="shared" si="116"/>
        <v/>
      </c>
      <c r="AD1069" s="591" t="str">
        <f>IF(VLOOKUP(F1069,NXT!$C$12:$C$666,1,0)&lt;&gt;"","","x")</f>
        <v/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114"/>
        <v>8</v>
      </c>
      <c r="C1070" s="184">
        <f t="shared" si="115"/>
        <v>42244</v>
      </c>
      <c r="D1070" s="184" t="s">
        <v>1616</v>
      </c>
      <c r="E1070" s="184">
        <v>42244</v>
      </c>
      <c r="F1070" s="189" t="s">
        <v>2040</v>
      </c>
      <c r="G1070" s="601" t="s">
        <v>1028</v>
      </c>
      <c r="H1070" s="193" t="s">
        <v>984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  <c r="AC1070" s="591" t="str">
        <f t="shared" si="116"/>
        <v/>
      </c>
      <c r="AD1070" s="591" t="str">
        <f>IF(VLOOKUP(F1070,NXT!$C$12:$C$666,1,0)&lt;&gt;"","","x")</f>
        <v/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114"/>
        <v>8</v>
      </c>
      <c r="C1071" s="184">
        <f t="shared" si="115"/>
        <v>42244</v>
      </c>
      <c r="D1071" s="184" t="s">
        <v>1616</v>
      </c>
      <c r="E1071" s="764">
        <v>42244</v>
      </c>
      <c r="F1071" s="189" t="s">
        <v>429</v>
      </c>
      <c r="G1071" s="40" t="s">
        <v>1028</v>
      </c>
      <c r="H1071" s="7" t="s">
        <v>984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  <c r="AC1071" s="591" t="str">
        <f t="shared" si="116"/>
        <v/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114"/>
        <v>8</v>
      </c>
      <c r="C1072" s="184">
        <f t="shared" si="115"/>
        <v>42245</v>
      </c>
      <c r="D1072" s="184" t="s">
        <v>1617</v>
      </c>
      <c r="E1072" s="764">
        <v>42245</v>
      </c>
      <c r="F1072" s="189" t="s">
        <v>773</v>
      </c>
      <c r="G1072" s="40" t="s">
        <v>1029</v>
      </c>
      <c r="H1072" s="7" t="s">
        <v>1030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  <c r="AC1072" s="591" t="str">
        <f t="shared" si="116"/>
        <v/>
      </c>
      <c r="AD1072" s="591" t="str">
        <f>IF(VLOOKUP(F1072,NXT!$C$12:$C$666,1,0)&lt;&gt;"","","x")</f>
        <v/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114"/>
        <v>8</v>
      </c>
      <c r="C1073" s="184">
        <f t="shared" si="115"/>
        <v>42245</v>
      </c>
      <c r="D1073" s="184" t="s">
        <v>1617</v>
      </c>
      <c r="E1073" s="764">
        <v>42245</v>
      </c>
      <c r="F1073" s="189" t="s">
        <v>758</v>
      </c>
      <c r="G1073" s="40" t="s">
        <v>1029</v>
      </c>
      <c r="H1073" s="7" t="s">
        <v>1030</v>
      </c>
      <c r="I1073" s="791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  <c r="AC1073" s="591" t="str">
        <f t="shared" si="116"/>
        <v/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114"/>
        <v>8</v>
      </c>
      <c r="C1074" s="184">
        <f t="shared" si="115"/>
        <v>42245</v>
      </c>
      <c r="D1074" s="184" t="s">
        <v>1618</v>
      </c>
      <c r="E1074" s="764">
        <v>42245</v>
      </c>
      <c r="F1074" s="189" t="s">
        <v>1981</v>
      </c>
      <c r="G1074" s="40" t="s">
        <v>1031</v>
      </c>
      <c r="H1074" s="7" t="s">
        <v>984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  <c r="AC1074" s="591" t="str">
        <f t="shared" si="116"/>
        <v/>
      </c>
      <c r="AD1074" s="591" t="str">
        <f>IF(VLOOKUP(F1074,NXT!$C$12:$C$666,1,0)&lt;&gt;"","","x")</f>
        <v/>
      </c>
    </row>
    <row r="1075" spans="1:30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114"/>
        <v>8</v>
      </c>
      <c r="C1075" s="184">
        <f t="shared" si="115"/>
        <v>42245</v>
      </c>
      <c r="D1075" s="184" t="s">
        <v>1618</v>
      </c>
      <c r="E1075" s="764">
        <v>42245</v>
      </c>
      <c r="F1075" s="189" t="s">
        <v>2040</v>
      </c>
      <c r="G1075" s="40" t="s">
        <v>1031</v>
      </c>
      <c r="H1075" s="7" t="s">
        <v>984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  <c r="AC1075" s="591" t="str">
        <f t="shared" si="116"/>
        <v/>
      </c>
      <c r="AD1075" s="591" t="str">
        <f>IF(VLOOKUP(F1075,NXT!$C$12:$C$666,1,0)&lt;&gt;"","","x")</f>
        <v/>
      </c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114"/>
        <v>8</v>
      </c>
      <c r="C1076" s="184">
        <f t="shared" si="115"/>
        <v>42245</v>
      </c>
      <c r="D1076" s="184" t="s">
        <v>1618</v>
      </c>
      <c r="E1076" s="764">
        <v>42245</v>
      </c>
      <c r="F1076" s="189" t="s">
        <v>429</v>
      </c>
      <c r="G1076" s="40" t="s">
        <v>1031</v>
      </c>
      <c r="H1076" s="7" t="s">
        <v>984</v>
      </c>
      <c r="I1076" s="791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  <c r="AC1076" s="591" t="str">
        <f t="shared" si="116"/>
        <v/>
      </c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114"/>
        <v>9</v>
      </c>
      <c r="C1077" s="184">
        <f t="shared" si="115"/>
        <v>42248</v>
      </c>
      <c r="D1077" s="184" t="s">
        <v>1619</v>
      </c>
      <c r="E1077" s="764">
        <v>42248</v>
      </c>
      <c r="F1077" s="297" t="s">
        <v>521</v>
      </c>
      <c r="G1077" s="40" t="s">
        <v>1032</v>
      </c>
      <c r="H1077" s="7" t="s">
        <v>861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  <c r="AC1077" s="591" t="str">
        <f t="shared" si="116"/>
        <v/>
      </c>
      <c r="AD1077" s="591" t="str">
        <f>IF(VLOOKUP(F1077,NXT!$C$12:$C$666,1,0)&lt;&gt;"","","x")</f>
        <v/>
      </c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114"/>
        <v>9</v>
      </c>
      <c r="C1078" s="184">
        <f t="shared" si="115"/>
        <v>42248</v>
      </c>
      <c r="D1078" s="184" t="s">
        <v>1619</v>
      </c>
      <c r="E1078" s="764">
        <v>42248</v>
      </c>
      <c r="F1078" s="40" t="s">
        <v>429</v>
      </c>
      <c r="G1078" s="40" t="s">
        <v>1032</v>
      </c>
      <c r="H1078" s="7" t="s">
        <v>861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  <c r="AC1078" s="591" t="str">
        <f t="shared" si="116"/>
        <v/>
      </c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114"/>
        <v>9</v>
      </c>
      <c r="C1079" s="184">
        <f t="shared" si="115"/>
        <v>42248</v>
      </c>
      <c r="D1079" s="184" t="s">
        <v>1620</v>
      </c>
      <c r="E1079" s="191">
        <v>42248</v>
      </c>
      <c r="F1079" s="192" t="s">
        <v>651</v>
      </c>
      <c r="G1079" s="483" t="s">
        <v>1033</v>
      </c>
      <c r="H1079" s="7" t="s">
        <v>760</v>
      </c>
      <c r="I1079" s="258">
        <v>135</v>
      </c>
      <c r="J1079" s="258">
        <v>30237</v>
      </c>
      <c r="K1079" s="599">
        <f t="shared" ref="K1079:K1084" si="119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  <c r="AC1079" s="591" t="str">
        <f t="shared" si="116"/>
        <v/>
      </c>
      <c r="AD1079" s="591" t="str">
        <f>IF(VLOOKUP(F1079,NXT!$C$12:$C$666,1,0)&lt;&gt;"","","x")</f>
        <v/>
      </c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114"/>
        <v>9</v>
      </c>
      <c r="C1080" s="184">
        <f t="shared" si="115"/>
        <v>42248</v>
      </c>
      <c r="D1080" s="184" t="s">
        <v>1620</v>
      </c>
      <c r="E1080" s="191">
        <v>42248</v>
      </c>
      <c r="F1080" s="192" t="s">
        <v>1034</v>
      </c>
      <c r="G1080" s="483" t="s">
        <v>1033</v>
      </c>
      <c r="H1080" s="7" t="s">
        <v>760</v>
      </c>
      <c r="I1080" s="258">
        <v>25</v>
      </c>
      <c r="J1080" s="258">
        <v>54530</v>
      </c>
      <c r="K1080" s="599">
        <f t="shared" si="119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  <c r="AC1080" s="591" t="str">
        <f t="shared" si="116"/>
        <v/>
      </c>
      <c r="AD1080" s="591" t="str">
        <f>IF(VLOOKUP(F1080,NXT!$C$12:$C$666,1,0)&lt;&gt;"","","x")</f>
        <v/>
      </c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114"/>
        <v>9</v>
      </c>
      <c r="C1081" s="184">
        <f t="shared" si="115"/>
        <v>42248</v>
      </c>
      <c r="D1081" s="184" t="s">
        <v>1620</v>
      </c>
      <c r="E1081" s="184">
        <v>42248</v>
      </c>
      <c r="F1081" s="189" t="s">
        <v>1035</v>
      </c>
      <c r="G1081" s="601" t="s">
        <v>1033</v>
      </c>
      <c r="H1081" s="7" t="s">
        <v>760</v>
      </c>
      <c r="I1081" s="256">
        <v>68</v>
      </c>
      <c r="J1081" s="256">
        <v>21839</v>
      </c>
      <c r="K1081" s="599">
        <f t="shared" si="119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  <c r="AC1081" s="591" t="str">
        <f t="shared" si="116"/>
        <v/>
      </c>
      <c r="AD1081" s="591" t="str">
        <f>IF(VLOOKUP(F1081,NXT!$C$12:$C$666,1,0)&lt;&gt;"","","x")</f>
        <v/>
      </c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114"/>
        <v>9</v>
      </c>
      <c r="C1082" s="184">
        <f t="shared" si="115"/>
        <v>42248</v>
      </c>
      <c r="D1082" s="184" t="s">
        <v>1620</v>
      </c>
      <c r="E1082" s="184">
        <v>42248</v>
      </c>
      <c r="F1082" s="189" t="s">
        <v>950</v>
      </c>
      <c r="G1082" s="601" t="s">
        <v>1033</v>
      </c>
      <c r="H1082" s="7" t="s">
        <v>760</v>
      </c>
      <c r="I1082" s="256">
        <v>49</v>
      </c>
      <c r="J1082" s="256">
        <v>27926</v>
      </c>
      <c r="K1082" s="599">
        <f t="shared" si="119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  <c r="AC1082" s="591" t="str">
        <f t="shared" si="116"/>
        <v/>
      </c>
      <c r="AD1082" s="591" t="str">
        <f>IF(VLOOKUP(F1082,NXT!$C$12:$C$666,1,0)&lt;&gt;"","","x")</f>
        <v/>
      </c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114"/>
        <v>9</v>
      </c>
      <c r="C1083" s="184">
        <f t="shared" si="115"/>
        <v>42248</v>
      </c>
      <c r="D1083" s="184" t="s">
        <v>1620</v>
      </c>
      <c r="E1083" s="191">
        <v>42248</v>
      </c>
      <c r="F1083" s="192" t="s">
        <v>948</v>
      </c>
      <c r="G1083" s="483" t="s">
        <v>1033</v>
      </c>
      <c r="H1083" s="7" t="s">
        <v>760</v>
      </c>
      <c r="I1083" s="256">
        <v>70</v>
      </c>
      <c r="J1083" s="256">
        <v>16070</v>
      </c>
      <c r="K1083" s="599">
        <f t="shared" si="119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  <c r="AC1083" s="591" t="str">
        <f t="shared" si="116"/>
        <v/>
      </c>
      <c r="AD1083" s="591" t="str">
        <f>IF(VLOOKUP(F1083,NXT!$C$12:$C$666,1,0)&lt;&gt;"","","x")</f>
        <v/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114"/>
        <v>9</v>
      </c>
      <c r="C1084" s="184">
        <f t="shared" si="115"/>
        <v>42248</v>
      </c>
      <c r="D1084" s="184" t="s">
        <v>1620</v>
      </c>
      <c r="E1084" s="191">
        <v>42248</v>
      </c>
      <c r="F1084" s="192" t="s">
        <v>1036</v>
      </c>
      <c r="G1084" s="483" t="s">
        <v>1033</v>
      </c>
      <c r="H1084" s="7" t="s">
        <v>760</v>
      </c>
      <c r="I1084" s="256">
        <v>45</v>
      </c>
      <c r="J1084" s="256">
        <v>29954</v>
      </c>
      <c r="K1084" s="599">
        <f t="shared" si="119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  <c r="AC1084" s="591" t="str">
        <f t="shared" si="116"/>
        <v/>
      </c>
      <c r="AD1084" s="591" t="str">
        <f>IF(VLOOKUP(F1084,NXT!$C$12:$C$666,1,0)&lt;&gt;"","","x")</f>
        <v/>
      </c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114"/>
        <v>9</v>
      </c>
      <c r="C1085" s="184">
        <f t="shared" si="115"/>
        <v>42248</v>
      </c>
      <c r="D1085" s="184" t="s">
        <v>1620</v>
      </c>
      <c r="E1085" s="191">
        <v>42248</v>
      </c>
      <c r="F1085" s="192" t="s">
        <v>429</v>
      </c>
      <c r="G1085" s="483" t="s">
        <v>1033</v>
      </c>
      <c r="H1085" s="7" t="s">
        <v>760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  <c r="AC1085" s="591" t="str">
        <f t="shared" si="116"/>
        <v/>
      </c>
    </row>
    <row r="1086" spans="1:30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114"/>
        <v>9</v>
      </c>
      <c r="C1086" s="184">
        <f t="shared" si="115"/>
        <v>42248</v>
      </c>
      <c r="D1086" s="184" t="s">
        <v>1621</v>
      </c>
      <c r="E1086" s="191">
        <v>42248</v>
      </c>
      <c r="F1086" s="192" t="s">
        <v>1810</v>
      </c>
      <c r="G1086" s="483" t="s">
        <v>1037</v>
      </c>
      <c r="H1086" s="7" t="s">
        <v>1963</v>
      </c>
      <c r="I1086" s="256">
        <v>70</v>
      </c>
      <c r="J1086" s="256">
        <v>12886</v>
      </c>
      <c r="K1086" s="599">
        <f t="shared" ref="K1086:K1095" si="120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  <c r="AC1086" s="591" t="str">
        <f t="shared" si="116"/>
        <v/>
      </c>
      <c r="AD1086" s="591" t="str">
        <f>IF(VLOOKUP(F1086,NXT!$C$12:$C$666,1,0)&lt;&gt;"","","x")</f>
        <v/>
      </c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114"/>
        <v>9</v>
      </c>
      <c r="C1087" s="184">
        <f t="shared" si="115"/>
        <v>42248</v>
      </c>
      <c r="D1087" s="184" t="s">
        <v>1621</v>
      </c>
      <c r="E1087" s="191">
        <v>42248</v>
      </c>
      <c r="F1087" s="192" t="s">
        <v>1789</v>
      </c>
      <c r="G1087" s="483" t="s">
        <v>1037</v>
      </c>
      <c r="H1087" s="7" t="s">
        <v>1963</v>
      </c>
      <c r="I1087" s="259">
        <v>50</v>
      </c>
      <c r="J1087" s="259">
        <v>13213</v>
      </c>
      <c r="K1087" s="599">
        <f t="shared" si="120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  <c r="AC1087" s="591" t="str">
        <f t="shared" si="116"/>
        <v/>
      </c>
      <c r="AD1087" s="591" t="str">
        <f>IF(VLOOKUP(F1087,NXT!$C$12:$C$666,1,0)&lt;&gt;"","","x")</f>
        <v/>
      </c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ref="B1088:B1150" si="121">IF(C1088&lt;&gt;"",MONTH(C1088),"")</f>
        <v>9</v>
      </c>
      <c r="C1088" s="184">
        <f t="shared" ref="C1088:C1150" si="122">E1088</f>
        <v>42248</v>
      </c>
      <c r="D1088" s="184" t="s">
        <v>1621</v>
      </c>
      <c r="E1088" s="191">
        <v>42248</v>
      </c>
      <c r="F1088" s="192" t="s">
        <v>1811</v>
      </c>
      <c r="G1088" s="483" t="s">
        <v>1037</v>
      </c>
      <c r="H1088" s="7" t="s">
        <v>1963</v>
      </c>
      <c r="I1088" s="259">
        <v>150</v>
      </c>
      <c r="J1088" s="259">
        <v>7938</v>
      </c>
      <c r="K1088" s="599">
        <f t="shared" si="120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  <c r="AC1088" s="591" t="str">
        <f t="shared" ref="AC1088:AC1150" si="123">IF(VLOOKUP(H1088,DS_131,1,0)&lt;&gt;"","","x")</f>
        <v/>
      </c>
      <c r="AD1088" s="591" t="str">
        <f>IF(VLOOKUP(F1088,NXT!$C$12:$C$666,1,0)&lt;&gt;"","","x")</f>
        <v/>
      </c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21"/>
        <v>9</v>
      </c>
      <c r="C1089" s="184">
        <f t="shared" si="122"/>
        <v>42248</v>
      </c>
      <c r="D1089" s="184" t="s">
        <v>1621</v>
      </c>
      <c r="E1089" s="191">
        <v>42248</v>
      </c>
      <c r="F1089" s="192" t="s">
        <v>769</v>
      </c>
      <c r="G1089" s="483" t="s">
        <v>1037</v>
      </c>
      <c r="H1089" s="7" t="s">
        <v>1963</v>
      </c>
      <c r="I1089" s="256">
        <v>395</v>
      </c>
      <c r="J1089" s="256">
        <v>17836</v>
      </c>
      <c r="K1089" s="599">
        <f t="shared" si="120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  <c r="AC1089" s="591" t="str">
        <f t="shared" si="123"/>
        <v/>
      </c>
      <c r="AD1089" s="591" t="str">
        <f>IF(VLOOKUP(F1089,NXT!$C$12:$C$666,1,0)&lt;&gt;"","","x")</f>
        <v/>
      </c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21"/>
        <v>9</v>
      </c>
      <c r="C1090" s="184">
        <f t="shared" si="122"/>
        <v>42248</v>
      </c>
      <c r="D1090" s="184" t="s">
        <v>1621</v>
      </c>
      <c r="E1090" s="191">
        <v>42248</v>
      </c>
      <c r="F1090" s="192" t="s">
        <v>695</v>
      </c>
      <c r="G1090" s="483" t="s">
        <v>1037</v>
      </c>
      <c r="H1090" s="7" t="s">
        <v>1963</v>
      </c>
      <c r="I1090" s="257">
        <v>25</v>
      </c>
      <c r="J1090" s="257">
        <v>20302</v>
      </c>
      <c r="K1090" s="599">
        <f t="shared" si="120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  <c r="AC1090" s="591" t="str">
        <f t="shared" si="123"/>
        <v/>
      </c>
      <c r="AD1090" s="591" t="str">
        <f>IF(VLOOKUP(F1090,NXT!$C$12:$C$666,1,0)&lt;&gt;"","","x")</f>
        <v/>
      </c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21"/>
        <v>9</v>
      </c>
      <c r="C1091" s="184">
        <f t="shared" si="122"/>
        <v>42248</v>
      </c>
      <c r="D1091" s="184" t="s">
        <v>1621</v>
      </c>
      <c r="E1091" s="191">
        <v>42248</v>
      </c>
      <c r="F1091" s="192" t="s">
        <v>1769</v>
      </c>
      <c r="G1091" s="483" t="s">
        <v>1037</v>
      </c>
      <c r="H1091" s="7" t="s">
        <v>1963</v>
      </c>
      <c r="I1091" s="256">
        <v>25</v>
      </c>
      <c r="J1091" s="256">
        <v>10056</v>
      </c>
      <c r="K1091" s="599">
        <f t="shared" si="120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  <c r="AC1091" s="591" t="str">
        <f t="shared" si="123"/>
        <v/>
      </c>
      <c r="AD1091" s="591" t="str">
        <f>IF(VLOOKUP(F1091,NXT!$C$12:$C$666,1,0)&lt;&gt;"","","x")</f>
        <v/>
      </c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21"/>
        <v>9</v>
      </c>
      <c r="C1092" s="184">
        <f t="shared" si="122"/>
        <v>42248</v>
      </c>
      <c r="D1092" s="184" t="s">
        <v>1621</v>
      </c>
      <c r="E1092" s="764">
        <v>42248</v>
      </c>
      <c r="F1092" s="40" t="s">
        <v>768</v>
      </c>
      <c r="G1092" s="40" t="s">
        <v>1037</v>
      </c>
      <c r="H1092" s="7" t="s">
        <v>1963</v>
      </c>
      <c r="I1092" s="256">
        <v>140</v>
      </c>
      <c r="J1092" s="256">
        <v>8973</v>
      </c>
      <c r="K1092" s="599">
        <f t="shared" si="120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  <c r="AC1092" s="591" t="str">
        <f t="shared" si="123"/>
        <v/>
      </c>
      <c r="AD1092" s="591" t="str">
        <f>IF(VLOOKUP(F1092,NXT!$C$12:$C$666,1,0)&lt;&gt;"","","x")</f>
        <v/>
      </c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121"/>
        <v>9</v>
      </c>
      <c r="C1093" s="184">
        <f t="shared" si="122"/>
        <v>42248</v>
      </c>
      <c r="D1093" s="184" t="s">
        <v>1621</v>
      </c>
      <c r="E1093" s="764">
        <v>42248</v>
      </c>
      <c r="F1093" s="40" t="s">
        <v>1812</v>
      </c>
      <c r="G1093" s="40" t="s">
        <v>1037</v>
      </c>
      <c r="H1093" s="7" t="s">
        <v>1963</v>
      </c>
      <c r="I1093" s="256">
        <v>50</v>
      </c>
      <c r="J1093" s="256">
        <v>6653</v>
      </c>
      <c r="K1093" s="599">
        <f t="shared" si="120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  <c r="AC1093" s="591" t="str">
        <f t="shared" si="123"/>
        <v/>
      </c>
      <c r="AD1093" s="591" t="str">
        <f>IF(VLOOKUP(F1093,NXT!$C$12:$C$666,1,0)&lt;&gt;"","","x")</f>
        <v/>
      </c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21"/>
        <v>9</v>
      </c>
      <c r="C1094" s="184">
        <f t="shared" si="122"/>
        <v>42248</v>
      </c>
      <c r="D1094" s="184" t="s">
        <v>1621</v>
      </c>
      <c r="E1094" s="764">
        <v>42248</v>
      </c>
      <c r="F1094" s="189" t="s">
        <v>1813</v>
      </c>
      <c r="G1094" s="40" t="s">
        <v>1037</v>
      </c>
      <c r="H1094" s="7" t="s">
        <v>1963</v>
      </c>
      <c r="I1094" s="256">
        <v>35</v>
      </c>
      <c r="J1094" s="256">
        <v>8014</v>
      </c>
      <c r="K1094" s="599">
        <f t="shared" si="120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  <c r="AC1094" s="591" t="str">
        <f t="shared" si="123"/>
        <v/>
      </c>
      <c r="AD1094" s="591" t="str">
        <f>IF(VLOOKUP(F1094,NXT!$C$12:$C$666,1,0)&lt;&gt;"","","x")</f>
        <v/>
      </c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21"/>
        <v>9</v>
      </c>
      <c r="C1095" s="184">
        <f t="shared" si="122"/>
        <v>42248</v>
      </c>
      <c r="D1095" s="184" t="s">
        <v>1621</v>
      </c>
      <c r="E1095" s="764">
        <v>42248</v>
      </c>
      <c r="F1095" s="40" t="s">
        <v>1808</v>
      </c>
      <c r="G1095" s="40" t="s">
        <v>1037</v>
      </c>
      <c r="H1095" s="7" t="s">
        <v>1963</v>
      </c>
      <c r="I1095" s="256">
        <v>125</v>
      </c>
      <c r="J1095" s="256">
        <v>5307</v>
      </c>
      <c r="K1095" s="599">
        <f t="shared" si="120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  <c r="AC1095" s="591" t="str">
        <f t="shared" si="123"/>
        <v/>
      </c>
      <c r="AD1095" s="591" t="str">
        <f>IF(VLOOKUP(F1095,NXT!$C$12:$C$666,1,0)&lt;&gt;"","","x")</f>
        <v/>
      </c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21"/>
        <v>9</v>
      </c>
      <c r="C1096" s="184">
        <f t="shared" si="122"/>
        <v>42248</v>
      </c>
      <c r="D1096" s="184" t="s">
        <v>1621</v>
      </c>
      <c r="E1096" s="764">
        <v>42248</v>
      </c>
      <c r="F1096" s="189" t="s">
        <v>758</v>
      </c>
      <c r="G1096" s="40" t="s">
        <v>1037</v>
      </c>
      <c r="H1096" s="7" t="s">
        <v>1963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  <c r="AC1096" s="591" t="str">
        <f t="shared" si="123"/>
        <v/>
      </c>
    </row>
    <row r="1097" spans="1:30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21"/>
        <v>9</v>
      </c>
      <c r="C1097" s="184">
        <f t="shared" si="122"/>
        <v>42254</v>
      </c>
      <c r="D1097" s="184" t="s">
        <v>1622</v>
      </c>
      <c r="E1097" s="764">
        <v>42254</v>
      </c>
      <c r="F1097" s="40" t="s">
        <v>1038</v>
      </c>
      <c r="G1097" s="40" t="s">
        <v>1039</v>
      </c>
      <c r="H1097" s="7" t="s">
        <v>1040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  <c r="AC1097" s="591" t="str">
        <f t="shared" si="123"/>
        <v/>
      </c>
      <c r="AD1097" s="591" t="str">
        <f>IF(VLOOKUP(F1097,NXT!$C$12:$C$666,1,0)&lt;&gt;"","","x")</f>
        <v/>
      </c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21"/>
        <v>9</v>
      </c>
      <c r="C1098" s="184">
        <f t="shared" si="122"/>
        <v>42254</v>
      </c>
      <c r="D1098" s="184" t="s">
        <v>1622</v>
      </c>
      <c r="E1098" s="764">
        <v>42254</v>
      </c>
      <c r="F1098" s="40" t="s">
        <v>429</v>
      </c>
      <c r="G1098" s="40" t="s">
        <v>1039</v>
      </c>
      <c r="H1098" s="7" t="s">
        <v>1040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  <c r="AC1098" s="591" t="str">
        <f t="shared" si="123"/>
        <v/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21"/>
        <v>9</v>
      </c>
      <c r="C1099" s="184">
        <f t="shared" si="122"/>
        <v>42255</v>
      </c>
      <c r="D1099" s="184" t="s">
        <v>1623</v>
      </c>
      <c r="E1099" s="764">
        <v>42255</v>
      </c>
      <c r="F1099" s="189" t="s">
        <v>468</v>
      </c>
      <c r="G1099" s="40" t="s">
        <v>1041</v>
      </c>
      <c r="H1099" s="7" t="s">
        <v>465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  <c r="AC1099" s="591" t="str">
        <f t="shared" si="123"/>
        <v/>
      </c>
      <c r="AD1099" s="591" t="str">
        <f>IF(VLOOKUP(F1099,NXT!$C$12:$C$666,1,0)&lt;&gt;"","","x")</f>
        <v/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21"/>
        <v>9</v>
      </c>
      <c r="C1100" s="184">
        <f t="shared" si="122"/>
        <v>42255</v>
      </c>
      <c r="D1100" s="184" t="s">
        <v>1623</v>
      </c>
      <c r="E1100" s="764">
        <v>42255</v>
      </c>
      <c r="F1100" s="189" t="s">
        <v>429</v>
      </c>
      <c r="G1100" s="40" t="s">
        <v>1041</v>
      </c>
      <c r="H1100" s="7" t="s">
        <v>465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  <c r="AC1100" s="591" t="str">
        <f t="shared" si="123"/>
        <v/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21"/>
        <v>9</v>
      </c>
      <c r="C1101" s="184">
        <f t="shared" si="122"/>
        <v>42255</v>
      </c>
      <c r="D1101" s="184" t="s">
        <v>1624</v>
      </c>
      <c r="E1101" s="764">
        <v>42255</v>
      </c>
      <c r="F1101" s="189" t="s">
        <v>1042</v>
      </c>
      <c r="G1101" s="40" t="s">
        <v>1043</v>
      </c>
      <c r="H1101" s="7" t="s">
        <v>791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  <c r="AC1101" s="591" t="str">
        <f t="shared" si="123"/>
        <v/>
      </c>
      <c r="AD1101" s="591" t="str">
        <f>IF(VLOOKUP(F1101,NXT!$C$12:$C$666,1,0)&lt;&gt;"","","x")</f>
        <v/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21"/>
        <v>9</v>
      </c>
      <c r="C1102" s="184">
        <f t="shared" si="122"/>
        <v>42255</v>
      </c>
      <c r="D1102" s="184" t="s">
        <v>1624</v>
      </c>
      <c r="E1102" s="37">
        <v>42255</v>
      </c>
      <c r="F1102" s="40" t="s">
        <v>429</v>
      </c>
      <c r="G1102" s="40" t="s">
        <v>1043</v>
      </c>
      <c r="H1102" s="7" t="s">
        <v>791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  <c r="AC1102" s="591" t="str">
        <f t="shared" si="123"/>
        <v/>
      </c>
    </row>
    <row r="1103" spans="1:30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21"/>
        <v>9</v>
      </c>
      <c r="C1103" s="184">
        <f t="shared" si="122"/>
        <v>42255</v>
      </c>
      <c r="D1103" s="184" t="s">
        <v>1625</v>
      </c>
      <c r="E1103" s="37">
        <v>42255</v>
      </c>
      <c r="F1103" s="40" t="s">
        <v>1814</v>
      </c>
      <c r="G1103" s="40" t="s">
        <v>1044</v>
      </c>
      <c r="H1103" s="7" t="s">
        <v>1963</v>
      </c>
      <c r="I1103" s="256">
        <v>50</v>
      </c>
      <c r="J1103" s="256">
        <v>23478</v>
      </c>
      <c r="K1103" s="599">
        <f t="shared" ref="K1103:K1111" si="12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  <c r="AC1103" s="591" t="str">
        <f t="shared" si="123"/>
        <v/>
      </c>
      <c r="AD1103" s="591" t="str">
        <f>IF(VLOOKUP(F1103,NXT!$C$12:$C$666,1,0)&lt;&gt;"","","x")</f>
        <v/>
      </c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21"/>
        <v>9</v>
      </c>
      <c r="C1104" s="184">
        <f t="shared" si="122"/>
        <v>42255</v>
      </c>
      <c r="D1104" s="184" t="s">
        <v>1625</v>
      </c>
      <c r="E1104" s="37">
        <v>42255</v>
      </c>
      <c r="F1104" s="40" t="s">
        <v>1814</v>
      </c>
      <c r="G1104" s="40" t="s">
        <v>1044</v>
      </c>
      <c r="H1104" s="7" t="s">
        <v>1963</v>
      </c>
      <c r="I1104" s="256">
        <v>100</v>
      </c>
      <c r="J1104" s="256">
        <v>13882</v>
      </c>
      <c r="K1104" s="599">
        <f t="shared" si="12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  <c r="AC1104" s="591" t="str">
        <f t="shared" si="123"/>
        <v/>
      </c>
      <c r="AD1104" s="591" t="str">
        <f>IF(VLOOKUP(F1104,NXT!$C$12:$C$666,1,0)&lt;&gt;"","","x")</f>
        <v/>
      </c>
    </row>
    <row r="1105" spans="1:30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21"/>
        <v>9</v>
      </c>
      <c r="C1105" s="184">
        <f t="shared" si="122"/>
        <v>42255</v>
      </c>
      <c r="D1105" s="184" t="s">
        <v>1625</v>
      </c>
      <c r="E1105" s="37">
        <v>42255</v>
      </c>
      <c r="F1105" s="40" t="s">
        <v>719</v>
      </c>
      <c r="G1105" s="40" t="s">
        <v>1044</v>
      </c>
      <c r="H1105" s="7" t="s">
        <v>1963</v>
      </c>
      <c r="I1105" s="256">
        <v>75</v>
      </c>
      <c r="J1105" s="256">
        <v>16244</v>
      </c>
      <c r="K1105" s="599">
        <f t="shared" si="12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  <c r="AC1105" s="591" t="str">
        <f t="shared" si="123"/>
        <v/>
      </c>
      <c r="AD1105" s="591" t="str">
        <f>IF(VLOOKUP(F1105,NXT!$C$12:$C$666,1,0)&lt;&gt;"","","x")</f>
        <v/>
      </c>
    </row>
    <row r="1106" spans="1:30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21"/>
        <v>9</v>
      </c>
      <c r="C1106" s="184">
        <f t="shared" si="122"/>
        <v>42255</v>
      </c>
      <c r="D1106" s="184" t="s">
        <v>1625</v>
      </c>
      <c r="E1106" s="37">
        <v>42255</v>
      </c>
      <c r="F1106" s="192" t="s">
        <v>721</v>
      </c>
      <c r="G1106" s="40" t="s">
        <v>1044</v>
      </c>
      <c r="H1106" s="7" t="s">
        <v>1963</v>
      </c>
      <c r="I1106" s="256">
        <v>30</v>
      </c>
      <c r="J1106" s="256">
        <v>13377</v>
      </c>
      <c r="K1106" s="599">
        <f t="shared" si="12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  <c r="AC1106" s="591" t="str">
        <f t="shared" si="123"/>
        <v/>
      </c>
      <c r="AD1106" s="591" t="str">
        <f>IF(VLOOKUP(F1106,NXT!$C$12:$C$666,1,0)&lt;&gt;"","","x")</f>
        <v/>
      </c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21"/>
        <v>9</v>
      </c>
      <c r="C1107" s="184">
        <f t="shared" si="122"/>
        <v>42255</v>
      </c>
      <c r="D1107" s="184" t="s">
        <v>1625</v>
      </c>
      <c r="E1107" s="37">
        <v>42255</v>
      </c>
      <c r="F1107" s="192" t="s">
        <v>1728</v>
      </c>
      <c r="G1107" s="40" t="s">
        <v>1044</v>
      </c>
      <c r="H1107" s="7" t="s">
        <v>1963</v>
      </c>
      <c r="I1107" s="256">
        <v>50</v>
      </c>
      <c r="J1107" s="256">
        <v>16244</v>
      </c>
      <c r="K1107" s="599">
        <f t="shared" si="12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  <c r="AC1107" s="591" t="str">
        <f t="shared" si="123"/>
        <v/>
      </c>
      <c r="AD1107" s="591" t="str">
        <f>IF(VLOOKUP(F1107,NXT!$C$12:$C$666,1,0)&lt;&gt;"","","x")</f>
        <v/>
      </c>
    </row>
    <row r="1108" spans="1:30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21"/>
        <v>9</v>
      </c>
      <c r="C1108" s="184">
        <f t="shared" si="122"/>
        <v>42255</v>
      </c>
      <c r="D1108" s="184" t="s">
        <v>1625</v>
      </c>
      <c r="E1108" s="37">
        <v>42255</v>
      </c>
      <c r="F1108" s="192" t="s">
        <v>1815</v>
      </c>
      <c r="G1108" s="40" t="s">
        <v>1044</v>
      </c>
      <c r="H1108" s="7" t="s">
        <v>1963</v>
      </c>
      <c r="I1108" s="256">
        <v>750</v>
      </c>
      <c r="J1108" s="256">
        <v>1620</v>
      </c>
      <c r="K1108" s="599">
        <f t="shared" si="12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  <c r="AC1108" s="591" t="str">
        <f t="shared" si="123"/>
        <v/>
      </c>
      <c r="AD1108" s="591" t="str">
        <f>IF(VLOOKUP(F1108,NXT!$C$12:$C$666,1,0)&lt;&gt;"","","x")</f>
        <v/>
      </c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21"/>
        <v>9</v>
      </c>
      <c r="C1109" s="184">
        <f t="shared" si="122"/>
        <v>42255</v>
      </c>
      <c r="D1109" s="184" t="s">
        <v>1625</v>
      </c>
      <c r="E1109" s="37">
        <v>42255</v>
      </c>
      <c r="F1109" s="40" t="s">
        <v>1816</v>
      </c>
      <c r="G1109" s="40" t="s">
        <v>1044</v>
      </c>
      <c r="H1109" s="7" t="s">
        <v>1963</v>
      </c>
      <c r="I1109" s="256">
        <v>210</v>
      </c>
      <c r="J1109" s="256">
        <v>6450</v>
      </c>
      <c r="K1109" s="599">
        <f t="shared" si="12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  <c r="AC1109" s="591" t="str">
        <f t="shared" si="123"/>
        <v/>
      </c>
      <c r="AD1109" s="591" t="str">
        <f>IF(VLOOKUP(F1109,NXT!$C$12:$C$666,1,0)&lt;&gt;"","","x")</f>
        <v/>
      </c>
    </row>
    <row r="1110" spans="1:30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21"/>
        <v>9</v>
      </c>
      <c r="C1110" s="184">
        <f t="shared" si="122"/>
        <v>42255</v>
      </c>
      <c r="D1110" s="184" t="s">
        <v>1625</v>
      </c>
      <c r="E1110" s="37">
        <v>42255</v>
      </c>
      <c r="F1110" s="40" t="s">
        <v>1773</v>
      </c>
      <c r="G1110" s="40" t="s">
        <v>1044</v>
      </c>
      <c r="H1110" s="7" t="s">
        <v>1963</v>
      </c>
      <c r="I1110" s="256">
        <v>185</v>
      </c>
      <c r="J1110" s="256">
        <v>10556</v>
      </c>
      <c r="K1110" s="599">
        <f t="shared" si="12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  <c r="AC1110" s="591" t="str">
        <f t="shared" si="123"/>
        <v/>
      </c>
      <c r="AD1110" s="591" t="str">
        <f>IF(VLOOKUP(F1110,NXT!$C$12:$C$666,1,0)&lt;&gt;"","","x")</f>
        <v/>
      </c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21"/>
        <v>9</v>
      </c>
      <c r="C1111" s="184">
        <f t="shared" si="122"/>
        <v>42255</v>
      </c>
      <c r="D1111" s="184" t="s">
        <v>1625</v>
      </c>
      <c r="E1111" s="37">
        <v>42255</v>
      </c>
      <c r="F1111" s="40" t="s">
        <v>1817</v>
      </c>
      <c r="G1111" s="40" t="s">
        <v>1044</v>
      </c>
      <c r="H1111" s="7" t="s">
        <v>1963</v>
      </c>
      <c r="I1111" s="256">
        <v>185</v>
      </c>
      <c r="J1111" s="256">
        <v>9769</v>
      </c>
      <c r="K1111" s="599">
        <f t="shared" si="12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  <c r="AC1111" s="591" t="str">
        <f t="shared" si="123"/>
        <v/>
      </c>
      <c r="AD1111" s="591" t="str">
        <f>IF(VLOOKUP(F1111,NXT!$C$12:$C$666,1,0)&lt;&gt;"","","x")</f>
        <v/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21"/>
        <v>9</v>
      </c>
      <c r="C1112" s="184">
        <f t="shared" si="122"/>
        <v>42255</v>
      </c>
      <c r="D1112" s="184" t="s">
        <v>1625</v>
      </c>
      <c r="E1112" s="37">
        <v>42255</v>
      </c>
      <c r="F1112" s="40" t="s">
        <v>758</v>
      </c>
      <c r="G1112" s="40" t="s">
        <v>1044</v>
      </c>
      <c r="H1112" s="7" t="s">
        <v>1963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  <c r="AC1112" s="591" t="str">
        <f t="shared" si="123"/>
        <v/>
      </c>
    </row>
    <row r="1113" spans="1:30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21"/>
        <v>9</v>
      </c>
      <c r="C1113" s="184">
        <f t="shared" si="122"/>
        <v>42256</v>
      </c>
      <c r="D1113" s="184" t="s">
        <v>1626</v>
      </c>
      <c r="E1113" s="37">
        <v>42256</v>
      </c>
      <c r="F1113" s="40" t="s">
        <v>1045</v>
      </c>
      <c r="G1113" s="40" t="s">
        <v>1046</v>
      </c>
      <c r="H1113" s="7" t="s">
        <v>994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  <c r="AC1113" s="591" t="str">
        <f t="shared" si="123"/>
        <v/>
      </c>
      <c r="AD1113" s="591" t="str">
        <f>IF(VLOOKUP(F1113,NXT!$C$12:$C$666,1,0)&lt;&gt;"","","x")</f>
        <v/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21"/>
        <v>9</v>
      </c>
      <c r="C1114" s="184">
        <f t="shared" si="122"/>
        <v>42256</v>
      </c>
      <c r="D1114" s="184" t="s">
        <v>1626</v>
      </c>
      <c r="E1114" s="37">
        <v>42256</v>
      </c>
      <c r="F1114" s="192" t="s">
        <v>429</v>
      </c>
      <c r="G1114" s="40" t="s">
        <v>1046</v>
      </c>
      <c r="H1114" s="7" t="s">
        <v>994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  <c r="AC1114" s="591" t="str">
        <f t="shared" si="123"/>
        <v/>
      </c>
    </row>
    <row r="1115" spans="1:30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21"/>
        <v>9</v>
      </c>
      <c r="C1115" s="184">
        <f t="shared" si="122"/>
        <v>42256</v>
      </c>
      <c r="D1115" s="184" t="s">
        <v>1627</v>
      </c>
      <c r="E1115" s="37">
        <v>42256</v>
      </c>
      <c r="F1115" s="192" t="s">
        <v>1818</v>
      </c>
      <c r="G1115" s="40" t="s">
        <v>1047</v>
      </c>
      <c r="H1115" s="7" t="s">
        <v>1963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  <c r="AC1115" s="591" t="str">
        <f t="shared" si="123"/>
        <v/>
      </c>
      <c r="AD1115" s="591" t="str">
        <f>IF(VLOOKUP(F1115,NXT!$C$12:$C$666,1,0)&lt;&gt;"","","x")</f>
        <v/>
      </c>
    </row>
    <row r="1116" spans="1:30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21"/>
        <v>9</v>
      </c>
      <c r="C1116" s="184">
        <f t="shared" si="122"/>
        <v>42256</v>
      </c>
      <c r="D1116" s="184" t="s">
        <v>1627</v>
      </c>
      <c r="E1116" s="37">
        <v>42256</v>
      </c>
      <c r="F1116" s="192" t="s">
        <v>773</v>
      </c>
      <c r="G1116" s="40" t="s">
        <v>1047</v>
      </c>
      <c r="H1116" s="7" t="s">
        <v>1963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  <c r="AC1116" s="591" t="str">
        <f t="shared" si="123"/>
        <v/>
      </c>
      <c r="AD1116" s="591" t="str">
        <f>IF(VLOOKUP(F1116,NXT!$C$12:$C$666,1,0)&lt;&gt;"","","x")</f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21"/>
        <v>9</v>
      </c>
      <c r="C1117" s="184">
        <f t="shared" si="122"/>
        <v>42256</v>
      </c>
      <c r="D1117" s="184" t="s">
        <v>1627</v>
      </c>
      <c r="E1117" s="184">
        <v>42256</v>
      </c>
      <c r="F1117" s="192" t="s">
        <v>775</v>
      </c>
      <c r="G1117" s="601" t="s">
        <v>1047</v>
      </c>
      <c r="H1117" s="7" t="s">
        <v>1963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  <c r="AC1117" s="591" t="str">
        <f t="shared" si="123"/>
        <v/>
      </c>
      <c r="AD1117" s="591" t="str">
        <f>IF(VLOOKUP(F1117,NXT!$C$12:$C$666,1,0)&lt;&gt;"","","x")</f>
        <v/>
      </c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21"/>
        <v>9</v>
      </c>
      <c r="C1118" s="184">
        <f t="shared" si="122"/>
        <v>42256</v>
      </c>
      <c r="D1118" s="184" t="s">
        <v>1627</v>
      </c>
      <c r="E1118" s="191">
        <v>42256</v>
      </c>
      <c r="F1118" s="192" t="s">
        <v>755</v>
      </c>
      <c r="G1118" s="483" t="s">
        <v>1047</v>
      </c>
      <c r="H1118" s="7" t="s">
        <v>1963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  <c r="AC1118" s="591" t="str">
        <f t="shared" si="123"/>
        <v/>
      </c>
      <c r="AD1118" s="591" t="str">
        <f>IF(VLOOKUP(F1118,NXT!$C$12:$C$666,1,0)&lt;&gt;"","","x")</f>
        <v/>
      </c>
    </row>
    <row r="1119" spans="1:30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21"/>
        <v>9</v>
      </c>
      <c r="C1119" s="184">
        <f t="shared" si="122"/>
        <v>42256</v>
      </c>
      <c r="D1119" s="184" t="s">
        <v>1627</v>
      </c>
      <c r="E1119" s="191">
        <v>42256</v>
      </c>
      <c r="F1119" s="192" t="s">
        <v>758</v>
      </c>
      <c r="G1119" s="483" t="s">
        <v>1047</v>
      </c>
      <c r="H1119" s="7" t="s">
        <v>1963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  <c r="AC1119" s="591" t="str">
        <f t="shared" si="123"/>
        <v/>
      </c>
    </row>
    <row r="1120" spans="1:30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21"/>
        <v>9</v>
      </c>
      <c r="C1120" s="184">
        <f t="shared" si="122"/>
        <v>42257</v>
      </c>
      <c r="D1120" s="184" t="s">
        <v>1628</v>
      </c>
      <c r="E1120" s="191">
        <v>42257</v>
      </c>
      <c r="F1120" s="192" t="s">
        <v>1819</v>
      </c>
      <c r="G1120" s="483" t="s">
        <v>1048</v>
      </c>
      <c r="H1120" s="193" t="s">
        <v>1049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  <c r="AC1120" s="591" t="str">
        <f t="shared" si="123"/>
        <v/>
      </c>
      <c r="AD1120" s="591" t="str">
        <f>IF(VLOOKUP(F1120,NXT!$C$12:$C$666,1,0)&lt;&gt;"","","x")</f>
        <v/>
      </c>
    </row>
    <row r="1121" spans="1:30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21"/>
        <v>9</v>
      </c>
      <c r="C1121" s="184">
        <f t="shared" si="122"/>
        <v>42257</v>
      </c>
      <c r="D1121" s="184" t="s">
        <v>1628</v>
      </c>
      <c r="E1121" s="191">
        <v>42257</v>
      </c>
      <c r="F1121" s="192" t="s">
        <v>1820</v>
      </c>
      <c r="G1121" s="483" t="s">
        <v>1048</v>
      </c>
      <c r="H1121" s="193" t="s">
        <v>1049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  <c r="AC1121" s="591" t="str">
        <f t="shared" si="123"/>
        <v/>
      </c>
      <c r="AD1121" s="591" t="str">
        <f>IF(VLOOKUP(F1121,NXT!$C$12:$C$666,1,0)&lt;&gt;"","","x")</f>
        <v/>
      </c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21"/>
        <v>9</v>
      </c>
      <c r="C1122" s="184">
        <f t="shared" si="122"/>
        <v>42257</v>
      </c>
      <c r="D1122" s="184" t="s">
        <v>1628</v>
      </c>
      <c r="E1122" s="191">
        <v>42257</v>
      </c>
      <c r="F1122" s="192" t="s">
        <v>758</v>
      </c>
      <c r="G1122" s="483" t="s">
        <v>1048</v>
      </c>
      <c r="H1122" s="193" t="s">
        <v>1049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  <c r="AC1122" s="591" t="str">
        <f t="shared" si="123"/>
        <v/>
      </c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21"/>
        <v>9</v>
      </c>
      <c r="C1123" s="184">
        <f t="shared" si="122"/>
        <v>42257</v>
      </c>
      <c r="D1123" s="184" t="s">
        <v>1629</v>
      </c>
      <c r="E1123" s="191">
        <v>42257</v>
      </c>
      <c r="F1123" s="189" t="s">
        <v>440</v>
      </c>
      <c r="G1123" s="483" t="s">
        <v>1050</v>
      </c>
      <c r="H1123" s="193" t="s">
        <v>439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  <c r="AC1123" s="591" t="str">
        <f t="shared" si="123"/>
        <v/>
      </c>
      <c r="AD1123" s="591" t="str">
        <f>IF(VLOOKUP(F1123,NXT!$C$12:$C$666,1,0)&lt;&gt;"","","x")</f>
        <v/>
      </c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21"/>
        <v>9</v>
      </c>
      <c r="C1124" s="184">
        <f t="shared" si="122"/>
        <v>42257</v>
      </c>
      <c r="D1124" s="184" t="s">
        <v>1629</v>
      </c>
      <c r="E1124" s="191">
        <v>42257</v>
      </c>
      <c r="F1124" s="192" t="s">
        <v>1051</v>
      </c>
      <c r="G1124" s="483" t="s">
        <v>1050</v>
      </c>
      <c r="H1124" s="193" t="s">
        <v>439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  <c r="AC1124" s="591" t="str">
        <f t="shared" si="123"/>
        <v/>
      </c>
      <c r="AD1124" s="591" t="str">
        <f>IF(VLOOKUP(F1124,NXT!$C$12:$C$666,1,0)&lt;&gt;"","","x")</f>
        <v/>
      </c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21"/>
        <v>9</v>
      </c>
      <c r="C1125" s="184">
        <f t="shared" si="122"/>
        <v>42257</v>
      </c>
      <c r="D1125" s="184" t="s">
        <v>1629</v>
      </c>
      <c r="E1125" s="191">
        <v>42257</v>
      </c>
      <c r="F1125" s="192" t="s">
        <v>429</v>
      </c>
      <c r="G1125" s="483" t="s">
        <v>1050</v>
      </c>
      <c r="H1125" s="193" t="s">
        <v>439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  <c r="AC1125" s="591" t="str">
        <f t="shared" si="123"/>
        <v/>
      </c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21"/>
        <v>9</v>
      </c>
      <c r="C1126" s="184">
        <f t="shared" si="122"/>
        <v>42258</v>
      </c>
      <c r="D1126" s="184" t="s">
        <v>1630</v>
      </c>
      <c r="E1126" s="191">
        <v>42258</v>
      </c>
      <c r="F1126" s="192" t="s">
        <v>1038</v>
      </c>
      <c r="G1126" s="483" t="s">
        <v>1052</v>
      </c>
      <c r="H1126" s="193" t="s">
        <v>1040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  <c r="AC1126" s="591" t="str">
        <f t="shared" si="123"/>
        <v/>
      </c>
      <c r="AD1126" s="591" t="str">
        <f>IF(VLOOKUP(F1126,NXT!$C$12:$C$666,1,0)&lt;&gt;"","","x")</f>
        <v/>
      </c>
    </row>
    <row r="1127" spans="1:30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21"/>
        <v>9</v>
      </c>
      <c r="C1127" s="184">
        <f t="shared" si="122"/>
        <v>42258</v>
      </c>
      <c r="D1127" s="184" t="s">
        <v>1630</v>
      </c>
      <c r="E1127" s="764">
        <v>42258</v>
      </c>
      <c r="F1127" s="189" t="s">
        <v>429</v>
      </c>
      <c r="G1127" s="40" t="s">
        <v>1052</v>
      </c>
      <c r="H1127" s="7" t="s">
        <v>1040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  <c r="AC1127" s="591" t="str">
        <f t="shared" si="123"/>
        <v/>
      </c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21"/>
        <v>9</v>
      </c>
      <c r="C1128" s="184">
        <f t="shared" si="122"/>
        <v>42258</v>
      </c>
      <c r="D1128" s="184" t="s">
        <v>1631</v>
      </c>
      <c r="E1128" s="764">
        <v>42258</v>
      </c>
      <c r="F1128" s="192" t="s">
        <v>1730</v>
      </c>
      <c r="G1128" s="40" t="s">
        <v>1053</v>
      </c>
      <c r="H1128" s="7" t="s">
        <v>1963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  <c r="AC1128" s="591" t="str">
        <f t="shared" si="123"/>
        <v/>
      </c>
      <c r="AD1128" s="591" t="str">
        <f>IF(VLOOKUP(F1128,NXT!$C$12:$C$666,1,0)&lt;&gt;"","","x")</f>
        <v/>
      </c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21"/>
        <v>9</v>
      </c>
      <c r="C1129" s="184">
        <f t="shared" si="122"/>
        <v>42258</v>
      </c>
      <c r="D1129" s="184" t="s">
        <v>1631</v>
      </c>
      <c r="E1129" s="764">
        <v>42258</v>
      </c>
      <c r="F1129" s="189" t="s">
        <v>758</v>
      </c>
      <c r="G1129" s="40" t="s">
        <v>1053</v>
      </c>
      <c r="H1129" s="7" t="s">
        <v>1963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  <c r="AC1129" s="591" t="str">
        <f t="shared" si="123"/>
        <v/>
      </c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121"/>
        <v>9</v>
      </c>
      <c r="C1130" s="184">
        <f t="shared" si="122"/>
        <v>42259</v>
      </c>
      <c r="D1130" s="184" t="s">
        <v>1632</v>
      </c>
      <c r="E1130" s="764">
        <v>42259</v>
      </c>
      <c r="F1130" s="297" t="s">
        <v>425</v>
      </c>
      <c r="G1130" s="40" t="s">
        <v>1054</v>
      </c>
      <c r="H1130" s="7" t="s">
        <v>427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  <c r="AC1130" s="591" t="str">
        <f t="shared" si="123"/>
        <v/>
      </c>
      <c r="AD1130" s="591" t="str">
        <f>IF(VLOOKUP(F1130,NXT!$C$12:$C$666,1,0)&lt;&gt;"","","x")</f>
        <v/>
      </c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121"/>
        <v>9</v>
      </c>
      <c r="C1131" s="184">
        <f t="shared" si="122"/>
        <v>42259</v>
      </c>
      <c r="D1131" s="184" t="s">
        <v>1632</v>
      </c>
      <c r="E1131" s="764">
        <v>42259</v>
      </c>
      <c r="F1131" s="189" t="s">
        <v>473</v>
      </c>
      <c r="G1131" s="40" t="s">
        <v>1054</v>
      </c>
      <c r="H1131" s="7" t="s">
        <v>427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  <c r="AC1131" s="591" t="str">
        <f t="shared" si="123"/>
        <v/>
      </c>
      <c r="AD1131" s="591" t="str">
        <f>IF(VLOOKUP(F1131,NXT!$C$12:$C$666,1,0)&lt;&gt;"","","x")</f>
        <v/>
      </c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121"/>
        <v>9</v>
      </c>
      <c r="C1132" s="184">
        <f t="shared" si="122"/>
        <v>42259</v>
      </c>
      <c r="D1132" s="184" t="s">
        <v>1632</v>
      </c>
      <c r="E1132" s="764">
        <v>42259</v>
      </c>
      <c r="F1132" s="297" t="s">
        <v>428</v>
      </c>
      <c r="G1132" s="40" t="s">
        <v>1054</v>
      </c>
      <c r="H1132" s="7" t="s">
        <v>427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  <c r="AC1132" s="591" t="str">
        <f t="shared" si="123"/>
        <v/>
      </c>
      <c r="AD1132" s="591" t="str">
        <f>IF(VLOOKUP(F1132,NXT!$C$12:$C$666,1,0)&lt;&gt;"","","x")</f>
        <v/>
      </c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121"/>
        <v>9</v>
      </c>
      <c r="C1133" s="184">
        <f t="shared" si="122"/>
        <v>42259</v>
      </c>
      <c r="D1133" s="184" t="s">
        <v>1632</v>
      </c>
      <c r="E1133" s="37">
        <v>42259</v>
      </c>
      <c r="F1133" s="40" t="s">
        <v>429</v>
      </c>
      <c r="G1133" s="40" t="s">
        <v>1054</v>
      </c>
      <c r="H1133" s="7" t="s">
        <v>427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  <c r="AC1133" s="591" t="str">
        <f t="shared" si="123"/>
        <v/>
      </c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21"/>
        <v>9</v>
      </c>
      <c r="C1134" s="184">
        <f t="shared" si="122"/>
        <v>42259</v>
      </c>
      <c r="D1134" s="184" t="s">
        <v>1633</v>
      </c>
      <c r="E1134" s="37">
        <v>42259</v>
      </c>
      <c r="F1134" s="189" t="s">
        <v>1977</v>
      </c>
      <c r="G1134" s="40" t="s">
        <v>1055</v>
      </c>
      <c r="H1134" s="7" t="s">
        <v>984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  <c r="AC1134" s="591" t="str">
        <f t="shared" si="123"/>
        <v/>
      </c>
      <c r="AD1134" s="591" t="str">
        <f>IF(VLOOKUP(F1134,NXT!$C$12:$C$666,1,0)&lt;&gt;"","","x")</f>
        <v/>
      </c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21"/>
        <v>9</v>
      </c>
      <c r="C1135" s="184">
        <f t="shared" si="122"/>
        <v>42259</v>
      </c>
      <c r="D1135" s="184" t="s">
        <v>1633</v>
      </c>
      <c r="E1135" s="37">
        <v>42259</v>
      </c>
      <c r="F1135" s="40" t="s">
        <v>429</v>
      </c>
      <c r="G1135" s="40" t="s">
        <v>1055</v>
      </c>
      <c r="H1135" s="7" t="s">
        <v>984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  <c r="AC1135" s="591" t="str">
        <f t="shared" si="123"/>
        <v/>
      </c>
    </row>
    <row r="1136" spans="1:30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21"/>
        <v>9</v>
      </c>
      <c r="C1136" s="184">
        <f t="shared" si="122"/>
        <v>42259</v>
      </c>
      <c r="D1136" s="184" t="s">
        <v>1634</v>
      </c>
      <c r="E1136" s="37">
        <v>42259</v>
      </c>
      <c r="F1136" s="40" t="s">
        <v>1794</v>
      </c>
      <c r="G1136" s="40" t="s">
        <v>1056</v>
      </c>
      <c r="H1136" s="7" t="s">
        <v>1963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  <c r="AC1136" s="591" t="str">
        <f t="shared" si="123"/>
        <v/>
      </c>
      <c r="AD1136" s="591" t="str">
        <f>IF(VLOOKUP(F1136,NXT!$C$12:$C$666,1,0)&lt;&gt;"","","x")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21"/>
        <v>9</v>
      </c>
      <c r="C1137" s="184">
        <f t="shared" si="122"/>
        <v>42259</v>
      </c>
      <c r="D1137" s="184" t="s">
        <v>1634</v>
      </c>
      <c r="E1137" s="37">
        <v>42259</v>
      </c>
      <c r="F1137" s="40" t="s">
        <v>758</v>
      </c>
      <c r="G1137" s="40" t="s">
        <v>1056</v>
      </c>
      <c r="H1137" s="7" t="s">
        <v>1963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  <c r="AC1137" s="591" t="str">
        <f t="shared" si="123"/>
        <v/>
      </c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21"/>
        <v>9</v>
      </c>
      <c r="C1138" s="184">
        <f t="shared" si="122"/>
        <v>42262</v>
      </c>
      <c r="D1138" s="184" t="s">
        <v>1635</v>
      </c>
      <c r="E1138" s="37">
        <v>42262</v>
      </c>
      <c r="F1138" s="40" t="s">
        <v>1057</v>
      </c>
      <c r="G1138" s="40" t="s">
        <v>1058</v>
      </c>
      <c r="H1138" s="7" t="s">
        <v>859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  <c r="AC1138" s="591" t="str">
        <f t="shared" si="123"/>
        <v/>
      </c>
      <c r="AD1138" s="591" t="str">
        <f>IF(VLOOKUP(F1138,NXT!$C$12:$C$666,1,0)&lt;&gt;"","","x")</f>
        <v/>
      </c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21"/>
        <v>9</v>
      </c>
      <c r="C1139" s="184">
        <f t="shared" si="122"/>
        <v>42262</v>
      </c>
      <c r="D1139" s="184" t="s">
        <v>1635</v>
      </c>
      <c r="E1139" s="37">
        <v>42262</v>
      </c>
      <c r="F1139" s="40" t="s">
        <v>429</v>
      </c>
      <c r="G1139" s="40" t="s">
        <v>1058</v>
      </c>
      <c r="H1139" s="7" t="s">
        <v>859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  <c r="AC1139" s="591" t="str">
        <f t="shared" si="123"/>
        <v/>
      </c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21"/>
        <v>9</v>
      </c>
      <c r="C1140" s="184">
        <f t="shared" si="122"/>
        <v>42262</v>
      </c>
      <c r="D1140" s="184" t="s">
        <v>1636</v>
      </c>
      <c r="E1140" s="37">
        <v>42262</v>
      </c>
      <c r="F1140" s="40" t="s">
        <v>2039</v>
      </c>
      <c r="G1140" s="40" t="s">
        <v>1059</v>
      </c>
      <c r="H1140" s="7" t="s">
        <v>984</v>
      </c>
      <c r="I1140" s="256">
        <v>10</v>
      </c>
      <c r="J1140" s="256">
        <v>11700</v>
      </c>
      <c r="K1140" s="599">
        <f t="shared" ref="K1140:K1146" si="12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  <c r="AC1140" s="591" t="str">
        <f t="shared" si="123"/>
        <v/>
      </c>
      <c r="AD1140" s="591" t="str">
        <f>IF(VLOOKUP(F1140,NXT!$C$12:$C$666,1,0)&lt;&gt;"","","x")</f>
        <v/>
      </c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21"/>
        <v>9</v>
      </c>
      <c r="C1141" s="184">
        <f t="shared" si="122"/>
        <v>42262</v>
      </c>
      <c r="D1141" s="184" t="s">
        <v>1636</v>
      </c>
      <c r="E1141" s="37">
        <v>42262</v>
      </c>
      <c r="F1141" s="189" t="s">
        <v>1977</v>
      </c>
      <c r="G1141" s="40" t="s">
        <v>1059</v>
      </c>
      <c r="H1141" s="7" t="s">
        <v>984</v>
      </c>
      <c r="I1141" s="256">
        <v>10</v>
      </c>
      <c r="J1141" s="256">
        <v>12400</v>
      </c>
      <c r="K1141" s="599">
        <f t="shared" si="12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  <c r="AC1141" s="591" t="str">
        <f t="shared" si="123"/>
        <v/>
      </c>
      <c r="AD1141" s="591" t="str">
        <f>IF(VLOOKUP(F1141,NXT!$C$12:$C$666,1,0)&lt;&gt;"","","x")</f>
        <v/>
      </c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21"/>
        <v>9</v>
      </c>
      <c r="C1142" s="184">
        <f t="shared" si="122"/>
        <v>42262</v>
      </c>
      <c r="D1142" s="184" t="s">
        <v>1636</v>
      </c>
      <c r="E1142" s="37">
        <v>42262</v>
      </c>
      <c r="F1142" s="189" t="s">
        <v>1978</v>
      </c>
      <c r="G1142" s="40" t="s">
        <v>1059</v>
      </c>
      <c r="H1142" s="7" t="s">
        <v>984</v>
      </c>
      <c r="I1142" s="256">
        <v>10</v>
      </c>
      <c r="J1142" s="256">
        <v>14200</v>
      </c>
      <c r="K1142" s="599">
        <f t="shared" si="12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  <c r="AC1142" s="591" t="str">
        <f t="shared" si="123"/>
        <v/>
      </c>
      <c r="AD1142" s="591" t="str">
        <f>IF(VLOOKUP(F1142,NXT!$C$12:$C$666,1,0)&lt;&gt;"","","x")</f>
        <v/>
      </c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21"/>
        <v>9</v>
      </c>
      <c r="C1143" s="184">
        <f t="shared" si="122"/>
        <v>42262</v>
      </c>
      <c r="D1143" s="184" t="s">
        <v>1636</v>
      </c>
      <c r="E1143" s="37">
        <v>42262</v>
      </c>
      <c r="F1143" s="189" t="s">
        <v>1979</v>
      </c>
      <c r="G1143" s="40" t="s">
        <v>1059</v>
      </c>
      <c r="H1143" s="7" t="s">
        <v>984</v>
      </c>
      <c r="I1143" s="256">
        <v>10</v>
      </c>
      <c r="J1143" s="256">
        <v>15300</v>
      </c>
      <c r="K1143" s="599">
        <f t="shared" si="12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  <c r="AC1143" s="591" t="str">
        <f t="shared" si="123"/>
        <v/>
      </c>
      <c r="AD1143" s="591" t="str">
        <f>IF(VLOOKUP(F1143,NXT!$C$12:$C$666,1,0)&lt;&gt;"","","x")</f>
        <v/>
      </c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21"/>
        <v>9</v>
      </c>
      <c r="C1144" s="184">
        <f t="shared" si="122"/>
        <v>42262</v>
      </c>
      <c r="D1144" s="184" t="s">
        <v>1636</v>
      </c>
      <c r="E1144" s="37">
        <v>42262</v>
      </c>
      <c r="F1144" s="189" t="s">
        <v>1980</v>
      </c>
      <c r="G1144" s="40" t="s">
        <v>1059</v>
      </c>
      <c r="H1144" s="7" t="s">
        <v>984</v>
      </c>
      <c r="I1144" s="256">
        <v>10</v>
      </c>
      <c r="J1144" s="256">
        <v>16500</v>
      </c>
      <c r="K1144" s="599">
        <f t="shared" si="12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  <c r="AC1144" s="591" t="str">
        <f t="shared" si="123"/>
        <v/>
      </c>
      <c r="AD1144" s="591" t="str">
        <f>IF(VLOOKUP(F1144,NXT!$C$12:$C$666,1,0)&lt;&gt;"","","x")</f>
        <v/>
      </c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21"/>
        <v>9</v>
      </c>
      <c r="C1145" s="184">
        <f t="shared" si="122"/>
        <v>42262</v>
      </c>
      <c r="D1145" s="184" t="s">
        <v>1636</v>
      </c>
      <c r="E1145" s="37">
        <v>42262</v>
      </c>
      <c r="F1145" s="189" t="s">
        <v>1981</v>
      </c>
      <c r="G1145" s="40" t="s">
        <v>1059</v>
      </c>
      <c r="H1145" s="7" t="s">
        <v>984</v>
      </c>
      <c r="I1145" s="256">
        <v>10</v>
      </c>
      <c r="J1145" s="256">
        <v>19700</v>
      </c>
      <c r="K1145" s="599">
        <f t="shared" si="12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  <c r="AC1145" s="591" t="str">
        <f t="shared" si="123"/>
        <v/>
      </c>
      <c r="AD1145" s="591" t="str">
        <f>IF(VLOOKUP(F1145,NXT!$C$12:$C$666,1,0)&lt;&gt;"","","x")</f>
        <v/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21"/>
        <v>9</v>
      </c>
      <c r="C1146" s="184">
        <f t="shared" si="122"/>
        <v>42262</v>
      </c>
      <c r="D1146" s="184" t="s">
        <v>1636</v>
      </c>
      <c r="E1146" s="37">
        <v>42262</v>
      </c>
      <c r="F1146" s="189" t="s">
        <v>2040</v>
      </c>
      <c r="G1146" s="40" t="s">
        <v>1059</v>
      </c>
      <c r="H1146" s="7" t="s">
        <v>984</v>
      </c>
      <c r="I1146" s="256">
        <v>10</v>
      </c>
      <c r="J1146" s="256">
        <v>20100</v>
      </c>
      <c r="K1146" s="599">
        <f t="shared" si="12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  <c r="AC1146" s="591" t="str">
        <f t="shared" si="123"/>
        <v/>
      </c>
      <c r="AD1146" s="591" t="str">
        <f>IF(VLOOKUP(F1146,NXT!$C$12:$C$666,1,0)&lt;&gt;"","","x")</f>
        <v/>
      </c>
    </row>
    <row r="1147" spans="1:30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21"/>
        <v>9</v>
      </c>
      <c r="C1147" s="184">
        <f t="shared" si="122"/>
        <v>42262</v>
      </c>
      <c r="D1147" s="184" t="s">
        <v>1636</v>
      </c>
      <c r="E1147" s="37">
        <v>42262</v>
      </c>
      <c r="F1147" s="40" t="s">
        <v>429</v>
      </c>
      <c r="G1147" s="40" t="s">
        <v>1059</v>
      </c>
      <c r="H1147" s="7" t="s">
        <v>984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  <c r="AC1147" s="591" t="str">
        <f t="shared" si="123"/>
        <v/>
      </c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21"/>
        <v>9</v>
      </c>
      <c r="C1148" s="184">
        <f t="shared" si="122"/>
        <v>42263</v>
      </c>
      <c r="D1148" s="184" t="s">
        <v>1637</v>
      </c>
      <c r="E1148" s="37">
        <v>42263</v>
      </c>
      <c r="F1148" s="40" t="s">
        <v>740</v>
      </c>
      <c r="G1148" s="40" t="s">
        <v>1060</v>
      </c>
      <c r="H1148" s="7" t="s">
        <v>878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  <c r="AC1148" s="591" t="str">
        <f t="shared" si="123"/>
        <v/>
      </c>
      <c r="AD1148" s="591" t="str">
        <f>IF(VLOOKUP(F1148,NXT!$C$12:$C$666,1,0)&lt;&gt;"","","x")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21"/>
        <v>9</v>
      </c>
      <c r="C1149" s="184">
        <f t="shared" si="122"/>
        <v>42263</v>
      </c>
      <c r="D1149" s="184" t="s">
        <v>1637</v>
      </c>
      <c r="E1149" s="191">
        <v>42263</v>
      </c>
      <c r="F1149" s="192" t="s">
        <v>1061</v>
      </c>
      <c r="G1149" s="483" t="s">
        <v>1060</v>
      </c>
      <c r="H1149" s="45" t="s">
        <v>878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  <c r="AC1149" s="591" t="str">
        <f t="shared" si="123"/>
        <v/>
      </c>
      <c r="AD1149" s="591" t="str">
        <f>IF(VLOOKUP(F1149,NXT!$C$12:$C$666,1,0)&lt;&gt;"","","x")</f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21"/>
        <v>9</v>
      </c>
      <c r="C1150" s="184">
        <f t="shared" si="122"/>
        <v>42263</v>
      </c>
      <c r="D1150" s="184" t="s">
        <v>1637</v>
      </c>
      <c r="E1150" s="191">
        <v>42263</v>
      </c>
      <c r="F1150" s="192" t="s">
        <v>429</v>
      </c>
      <c r="G1150" s="483" t="s">
        <v>1060</v>
      </c>
      <c r="H1150" s="45" t="s">
        <v>878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  <c r="AC1150" s="591" t="str">
        <f t="shared" si="123"/>
        <v/>
      </c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ref="B1151:B1214" si="126">IF(C1151&lt;&gt;"",MONTH(C1151),"")</f>
        <v>9</v>
      </c>
      <c r="C1151" s="184">
        <f t="shared" ref="C1151:C1214" si="127">E1151</f>
        <v>42263</v>
      </c>
      <c r="D1151" s="184" t="s">
        <v>1638</v>
      </c>
      <c r="E1151" s="764">
        <v>42263</v>
      </c>
      <c r="F1151" s="297" t="s">
        <v>1759</v>
      </c>
      <c r="G1151" s="40" t="s">
        <v>1062</v>
      </c>
      <c r="H1151" s="7" t="s">
        <v>491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  <c r="AC1151" s="591" t="str">
        <f t="shared" ref="AC1151:AC1214" si="128">IF(VLOOKUP(H1151,DS_131,1,0)&lt;&gt;"","","x")</f>
        <v/>
      </c>
      <c r="AD1151" s="591" t="str">
        <f>IF(VLOOKUP(F1151,NXT!$C$12:$C$666,1,0)&lt;&gt;"","","x")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26"/>
        <v>9</v>
      </c>
      <c r="C1152" s="184">
        <f t="shared" si="127"/>
        <v>42263</v>
      </c>
      <c r="D1152" s="184" t="s">
        <v>1638</v>
      </c>
      <c r="E1152" s="764">
        <v>42263</v>
      </c>
      <c r="F1152" s="40" t="s">
        <v>1821</v>
      </c>
      <c r="G1152" s="40" t="s">
        <v>1062</v>
      </c>
      <c r="H1152" s="7" t="s">
        <v>491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  <c r="AC1152" s="591" t="str">
        <f t="shared" si="128"/>
        <v/>
      </c>
      <c r="AD1152" s="591" t="str">
        <f>IF(VLOOKUP(F1152,NXT!$C$12:$C$666,1,0)&lt;&gt;"","","x")</f>
        <v/>
      </c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26"/>
        <v>9</v>
      </c>
      <c r="C1153" s="184">
        <f t="shared" si="127"/>
        <v>42263</v>
      </c>
      <c r="D1153" s="184" t="s">
        <v>1638</v>
      </c>
      <c r="E1153" s="764">
        <v>42263</v>
      </c>
      <c r="F1153" s="189" t="s">
        <v>1822</v>
      </c>
      <c r="G1153" s="40" t="s">
        <v>1062</v>
      </c>
      <c r="H1153" s="7" t="s">
        <v>491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  <c r="AC1153" s="591" t="str">
        <f t="shared" si="128"/>
        <v/>
      </c>
      <c r="AD1153" s="591" t="str">
        <f>IF(VLOOKUP(F1153,NXT!$C$12:$C$666,1,0)&lt;&gt;"","","x")</f>
        <v/>
      </c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26"/>
        <v>9</v>
      </c>
      <c r="C1154" s="184">
        <f t="shared" si="127"/>
        <v>42263</v>
      </c>
      <c r="D1154" s="184" t="s">
        <v>1638</v>
      </c>
      <c r="E1154" s="764">
        <v>42263</v>
      </c>
      <c r="F1154" s="189" t="s">
        <v>1823</v>
      </c>
      <c r="G1154" s="40" t="s">
        <v>1062</v>
      </c>
      <c r="H1154" s="7" t="s">
        <v>491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  <c r="AC1154" s="591" t="str">
        <f t="shared" si="128"/>
        <v/>
      </c>
      <c r="AD1154" s="591" t="str">
        <f>IF(VLOOKUP(F1154,NXT!$C$12:$C$666,1,0)&lt;&gt;"","","x")</f>
        <v/>
      </c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26"/>
        <v>9</v>
      </c>
      <c r="C1155" s="184">
        <f t="shared" si="127"/>
        <v>42263</v>
      </c>
      <c r="D1155" s="184" t="s">
        <v>1638</v>
      </c>
      <c r="E1155" s="764">
        <v>42263</v>
      </c>
      <c r="F1155" s="40" t="s">
        <v>758</v>
      </c>
      <c r="G1155" s="40" t="s">
        <v>1062</v>
      </c>
      <c r="H1155" s="7" t="s">
        <v>491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  <c r="AC1155" s="591" t="str">
        <f t="shared" si="128"/>
        <v/>
      </c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26"/>
        <v>9</v>
      </c>
      <c r="C1156" s="184">
        <f t="shared" si="127"/>
        <v>42265</v>
      </c>
      <c r="D1156" s="184" t="s">
        <v>1639</v>
      </c>
      <c r="E1156" s="764">
        <v>42265</v>
      </c>
      <c r="F1156" s="189" t="s">
        <v>1167</v>
      </c>
      <c r="G1156" s="40" t="s">
        <v>1063</v>
      </c>
      <c r="H1156" s="7" t="s">
        <v>500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  <c r="AC1156" s="591" t="str">
        <f t="shared" si="128"/>
        <v/>
      </c>
      <c r="AD1156" s="591" t="str">
        <f>IF(VLOOKUP(F1156,NXT!$C$12:$C$666,1,0)&lt;&gt;"","","x")</f>
        <v/>
      </c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26"/>
        <v>9</v>
      </c>
      <c r="C1157" s="184">
        <f t="shared" si="127"/>
        <v>42265</v>
      </c>
      <c r="D1157" s="184" t="s">
        <v>1639</v>
      </c>
      <c r="E1157" s="764">
        <v>42265</v>
      </c>
      <c r="F1157" s="189" t="s">
        <v>1167</v>
      </c>
      <c r="G1157" s="40" t="s">
        <v>1063</v>
      </c>
      <c r="H1157" s="7" t="s">
        <v>500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  <c r="AC1157" s="591" t="str">
        <f t="shared" si="128"/>
        <v/>
      </c>
      <c r="AD1157" s="591" t="str">
        <f>IF(VLOOKUP(F1157,NXT!$C$12:$C$666,1,0)&lt;&gt;"","","x")</f>
        <v/>
      </c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26"/>
        <v>9</v>
      </c>
      <c r="C1158" s="184">
        <f t="shared" si="127"/>
        <v>42265</v>
      </c>
      <c r="D1158" s="184" t="s">
        <v>1639</v>
      </c>
      <c r="E1158" s="764">
        <v>42265</v>
      </c>
      <c r="F1158" s="192" t="s">
        <v>1682</v>
      </c>
      <c r="G1158" s="40" t="s">
        <v>1063</v>
      </c>
      <c r="H1158" s="7" t="s">
        <v>500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  <c r="AC1158" s="591" t="str">
        <f t="shared" si="128"/>
        <v/>
      </c>
      <c r="AD1158" s="591" t="str">
        <f>IF(VLOOKUP(F1158,NXT!$C$12:$C$666,1,0)&lt;&gt;"","","x")</f>
        <v/>
      </c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26"/>
        <v>9</v>
      </c>
      <c r="C1159" s="184">
        <f t="shared" si="127"/>
        <v>42265</v>
      </c>
      <c r="D1159" s="184" t="s">
        <v>1639</v>
      </c>
      <c r="E1159" s="191">
        <v>42265</v>
      </c>
      <c r="F1159" s="192" t="s">
        <v>429</v>
      </c>
      <c r="G1159" s="483" t="s">
        <v>1063</v>
      </c>
      <c r="H1159" s="193" t="s">
        <v>500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  <c r="AC1159" s="591" t="str">
        <f t="shared" si="128"/>
        <v/>
      </c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26"/>
        <v>9</v>
      </c>
      <c r="C1160" s="184">
        <f t="shared" si="127"/>
        <v>42266</v>
      </c>
      <c r="D1160" s="184" t="s">
        <v>1640</v>
      </c>
      <c r="E1160" s="191">
        <v>42266</v>
      </c>
      <c r="F1160" s="192" t="s">
        <v>1819</v>
      </c>
      <c r="G1160" s="483" t="s">
        <v>1064</v>
      </c>
      <c r="H1160" s="193" t="s">
        <v>1049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  <c r="AC1160" s="591" t="str">
        <f t="shared" si="128"/>
        <v/>
      </c>
      <c r="AD1160" s="591" t="str">
        <f>IF(VLOOKUP(F1160,NXT!$C$12:$C$666,1,0)&lt;&gt;"","","x")</f>
        <v/>
      </c>
    </row>
    <row r="1161" spans="1:30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26"/>
        <v>9</v>
      </c>
      <c r="C1161" s="184">
        <f t="shared" si="127"/>
        <v>42266</v>
      </c>
      <c r="D1161" s="184" t="s">
        <v>1640</v>
      </c>
      <c r="E1161" s="191">
        <v>42266</v>
      </c>
      <c r="F1161" s="192" t="s">
        <v>758</v>
      </c>
      <c r="G1161" s="483" t="s">
        <v>1064</v>
      </c>
      <c r="H1161" s="193" t="s">
        <v>1049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  <c r="AC1161" s="591" t="str">
        <f t="shared" si="128"/>
        <v/>
      </c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26"/>
        <v>9</v>
      </c>
      <c r="C1162" s="184">
        <f t="shared" si="127"/>
        <v>42266</v>
      </c>
      <c r="D1162" s="184" t="s">
        <v>1641</v>
      </c>
      <c r="E1162" s="191">
        <v>42266</v>
      </c>
      <c r="F1162" s="192" t="s">
        <v>478</v>
      </c>
      <c r="G1162" s="483" t="s">
        <v>1065</v>
      </c>
      <c r="H1162" s="193" t="s">
        <v>480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  <c r="AC1162" s="591" t="str">
        <f t="shared" si="128"/>
        <v/>
      </c>
      <c r="AD1162" s="591" t="str">
        <f>IF(VLOOKUP(F1162,NXT!$C$12:$C$666,1,0)&lt;&gt;"","","x")</f>
        <v/>
      </c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26"/>
        <v>9</v>
      </c>
      <c r="C1163" s="184">
        <f t="shared" si="127"/>
        <v>42266</v>
      </c>
      <c r="D1163" s="184" t="s">
        <v>1641</v>
      </c>
      <c r="E1163" s="191">
        <v>42266</v>
      </c>
      <c r="F1163" s="192" t="s">
        <v>566</v>
      </c>
      <c r="G1163" s="483" t="s">
        <v>1065</v>
      </c>
      <c r="H1163" s="193" t="s">
        <v>480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  <c r="AC1163" s="591" t="str">
        <f t="shared" si="128"/>
        <v/>
      </c>
      <c r="AD1163" s="591" t="str">
        <f>IF(VLOOKUP(F1163,NXT!$C$12:$C$666,1,0)&lt;&gt;"","","x")</f>
        <v/>
      </c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26"/>
        <v>9</v>
      </c>
      <c r="C1164" s="184">
        <f t="shared" si="127"/>
        <v>42266</v>
      </c>
      <c r="D1164" s="184" t="s">
        <v>1641</v>
      </c>
      <c r="E1164" s="191">
        <v>42266</v>
      </c>
      <c r="F1164" s="189" t="s">
        <v>429</v>
      </c>
      <c r="G1164" s="483" t="s">
        <v>1065</v>
      </c>
      <c r="H1164" s="193" t="s">
        <v>480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  <c r="AC1164" s="591" t="str">
        <f t="shared" si="128"/>
        <v/>
      </c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26"/>
        <v>9</v>
      </c>
      <c r="C1165" s="184">
        <f t="shared" si="127"/>
        <v>42268</v>
      </c>
      <c r="D1165" s="184" t="s">
        <v>1642</v>
      </c>
      <c r="E1165" s="191">
        <v>42268</v>
      </c>
      <c r="F1165" s="192" t="s">
        <v>787</v>
      </c>
      <c r="G1165" s="483" t="s">
        <v>1066</v>
      </c>
      <c r="H1165" s="193" t="s">
        <v>789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  <c r="AC1165" s="591" t="str">
        <f t="shared" si="128"/>
        <v/>
      </c>
      <c r="AD1165" s="591" t="str">
        <f>IF(VLOOKUP(F1165,NXT!$C$12:$C$666,1,0)&lt;&gt;"","","x")</f>
        <v/>
      </c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26"/>
        <v>9</v>
      </c>
      <c r="C1166" s="184">
        <f t="shared" si="127"/>
        <v>42268</v>
      </c>
      <c r="D1166" s="184" t="s">
        <v>1642</v>
      </c>
      <c r="E1166" s="191">
        <v>42268</v>
      </c>
      <c r="F1166" s="192" t="s">
        <v>429</v>
      </c>
      <c r="G1166" s="483" t="s">
        <v>1066</v>
      </c>
      <c r="H1166" s="193" t="s">
        <v>789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  <c r="AC1166" s="591" t="str">
        <f t="shared" si="128"/>
        <v/>
      </c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26"/>
        <v>9</v>
      </c>
      <c r="C1167" s="184">
        <f t="shared" si="127"/>
        <v>42268</v>
      </c>
      <c r="D1167" s="184" t="s">
        <v>1643</v>
      </c>
      <c r="E1167" s="191">
        <v>42268</v>
      </c>
      <c r="F1167" s="40" t="s">
        <v>2039</v>
      </c>
      <c r="G1167" s="483" t="s">
        <v>1067</v>
      </c>
      <c r="H1167" s="193" t="s">
        <v>984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  <c r="AC1167" s="591" t="str">
        <f t="shared" si="128"/>
        <v/>
      </c>
      <c r="AD1167" s="591" t="str">
        <f>IF(VLOOKUP(F1167,NXT!$C$12:$C$666,1,0)&lt;&gt;"","","x")</f>
        <v/>
      </c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26"/>
        <v>9</v>
      </c>
      <c r="C1168" s="184">
        <f t="shared" si="127"/>
        <v>42268</v>
      </c>
      <c r="D1168" s="184" t="s">
        <v>1643</v>
      </c>
      <c r="E1168" s="764">
        <v>42268</v>
      </c>
      <c r="F1168" s="189" t="s">
        <v>1979</v>
      </c>
      <c r="G1168" s="40" t="s">
        <v>1067</v>
      </c>
      <c r="H1168" s="7" t="s">
        <v>984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  <c r="AC1168" s="591" t="str">
        <f t="shared" si="128"/>
        <v/>
      </c>
      <c r="AD1168" s="591" t="str">
        <f>IF(VLOOKUP(F1168,NXT!$C$12:$C$666,1,0)&lt;&gt;"","","x")</f>
        <v/>
      </c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26"/>
        <v>9</v>
      </c>
      <c r="C1169" s="184">
        <f t="shared" si="127"/>
        <v>42268</v>
      </c>
      <c r="D1169" s="184" t="s">
        <v>1643</v>
      </c>
      <c r="E1169" s="764">
        <v>42268</v>
      </c>
      <c r="F1169" s="189" t="s">
        <v>1980</v>
      </c>
      <c r="G1169" s="40" t="s">
        <v>1067</v>
      </c>
      <c r="H1169" s="7" t="s">
        <v>984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  <c r="AC1169" s="591" t="str">
        <f t="shared" si="128"/>
        <v/>
      </c>
      <c r="AD1169" s="591" t="str">
        <f>IF(VLOOKUP(F1169,NXT!$C$12:$C$666,1,0)&lt;&gt;"","","x")</f>
        <v/>
      </c>
    </row>
    <row r="1170" spans="1:30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26"/>
        <v>9</v>
      </c>
      <c r="C1170" s="184">
        <f t="shared" si="127"/>
        <v>42268</v>
      </c>
      <c r="D1170" s="184" t="s">
        <v>1643</v>
      </c>
      <c r="E1170" s="764">
        <v>42268</v>
      </c>
      <c r="F1170" s="189" t="s">
        <v>429</v>
      </c>
      <c r="G1170" s="40" t="s">
        <v>1067</v>
      </c>
      <c r="H1170" s="7" t="s">
        <v>984</v>
      </c>
      <c r="I1170" s="791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  <c r="AC1170" s="591" t="str">
        <f t="shared" si="128"/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26"/>
        <v>9</v>
      </c>
      <c r="C1171" s="184">
        <f t="shared" si="127"/>
        <v>42268</v>
      </c>
      <c r="D1171" s="184" t="s">
        <v>1644</v>
      </c>
      <c r="E1171" s="764">
        <v>42268</v>
      </c>
      <c r="F1171" s="40" t="s">
        <v>1794</v>
      </c>
      <c r="G1171" s="40" t="s">
        <v>1068</v>
      </c>
      <c r="H1171" s="7" t="s">
        <v>1963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  <c r="AC1171" s="591" t="str">
        <f t="shared" si="128"/>
        <v/>
      </c>
      <c r="AD1171" s="591" t="str">
        <f>IF(VLOOKUP(F1171,NXT!$C$12:$C$666,1,0)&lt;&gt;"","","x")</f>
        <v/>
      </c>
    </row>
    <row r="1172" spans="1:30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26"/>
        <v>9</v>
      </c>
      <c r="C1172" s="184">
        <f t="shared" si="127"/>
        <v>42268</v>
      </c>
      <c r="D1172" s="184" t="s">
        <v>1644</v>
      </c>
      <c r="E1172" s="764">
        <v>42268</v>
      </c>
      <c r="F1172" s="189" t="s">
        <v>1777</v>
      </c>
      <c r="G1172" s="40" t="s">
        <v>1068</v>
      </c>
      <c r="H1172" s="7" t="s">
        <v>1963</v>
      </c>
      <c r="I1172" s="791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  <c r="AC1172" s="591" t="str">
        <f t="shared" si="128"/>
        <v/>
      </c>
      <c r="AD1172" s="591" t="str">
        <f>IF(VLOOKUP(F1172,NXT!$C$12:$C$666,1,0)&lt;&gt;"","","x")</f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26"/>
        <v>9</v>
      </c>
      <c r="C1173" s="184">
        <f t="shared" si="127"/>
        <v>42268</v>
      </c>
      <c r="D1173" s="184" t="s">
        <v>1644</v>
      </c>
      <c r="E1173" s="764">
        <v>42268</v>
      </c>
      <c r="F1173" s="189" t="s">
        <v>758</v>
      </c>
      <c r="G1173" s="40" t="s">
        <v>1068</v>
      </c>
      <c r="H1173" s="7" t="s">
        <v>1963</v>
      </c>
      <c r="I1173" s="791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  <c r="AC1173" s="591" t="str">
        <f t="shared" si="128"/>
        <v/>
      </c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26"/>
        <v>9</v>
      </c>
      <c r="C1174" s="184">
        <f t="shared" si="127"/>
        <v>42268</v>
      </c>
      <c r="D1174" s="184" t="s">
        <v>1645</v>
      </c>
      <c r="E1174" s="764">
        <v>42268</v>
      </c>
      <c r="F1174" s="297" t="s">
        <v>594</v>
      </c>
      <c r="G1174" s="40" t="s">
        <v>1069</v>
      </c>
      <c r="H1174" s="7" t="s">
        <v>760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  <c r="AC1174" s="591" t="str">
        <f t="shared" si="128"/>
        <v/>
      </c>
      <c r="AD1174" s="591" t="str">
        <f>IF(VLOOKUP(F1174,NXT!$C$12:$C$666,1,0)&lt;&gt;"","","x")</f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26"/>
        <v>9</v>
      </c>
      <c r="C1175" s="184">
        <f t="shared" si="127"/>
        <v>42268</v>
      </c>
      <c r="D1175" s="184" t="s">
        <v>1645</v>
      </c>
      <c r="E1175" s="764">
        <v>42268</v>
      </c>
      <c r="F1175" s="40" t="s">
        <v>429</v>
      </c>
      <c r="G1175" s="40" t="s">
        <v>1069</v>
      </c>
      <c r="H1175" s="7" t="s">
        <v>760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  <c r="AC1175" s="591" t="str">
        <f t="shared" si="128"/>
        <v/>
      </c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26"/>
        <v>9</v>
      </c>
      <c r="C1176" s="184">
        <f t="shared" si="127"/>
        <v>42268</v>
      </c>
      <c r="D1176" s="184" t="s">
        <v>1646</v>
      </c>
      <c r="E1176" s="37">
        <v>42268</v>
      </c>
      <c r="F1176" s="40" t="s">
        <v>1070</v>
      </c>
      <c r="G1176" s="40" t="s">
        <v>1071</v>
      </c>
      <c r="H1176" s="7" t="s">
        <v>859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  <c r="AC1176" s="591" t="str">
        <f t="shared" si="128"/>
        <v/>
      </c>
      <c r="AD1176" s="591" t="str">
        <f>IF(VLOOKUP(F1176,NXT!$C$12:$C$666,1,0)&lt;&gt;"","","x")</f>
        <v/>
      </c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26"/>
        <v>9</v>
      </c>
      <c r="C1177" s="184">
        <f t="shared" si="127"/>
        <v>42268</v>
      </c>
      <c r="D1177" s="184" t="s">
        <v>1646</v>
      </c>
      <c r="E1177" s="37">
        <v>42268</v>
      </c>
      <c r="F1177" s="192" t="s">
        <v>1072</v>
      </c>
      <c r="G1177" s="40" t="s">
        <v>1071</v>
      </c>
      <c r="H1177" s="7" t="s">
        <v>859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  <c r="AC1177" s="591" t="str">
        <f t="shared" si="128"/>
        <v/>
      </c>
      <c r="AD1177" s="591" t="str">
        <f>IF(VLOOKUP(F1177,NXT!$C$12:$C$666,1,0)&lt;&gt;"","","x")</f>
        <v/>
      </c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26"/>
        <v>9</v>
      </c>
      <c r="C1178" s="184">
        <f t="shared" si="127"/>
        <v>42268</v>
      </c>
      <c r="D1178" s="184" t="s">
        <v>1646</v>
      </c>
      <c r="E1178" s="37">
        <v>42268</v>
      </c>
      <c r="F1178" s="40" t="s">
        <v>1073</v>
      </c>
      <c r="G1178" s="40" t="s">
        <v>1071</v>
      </c>
      <c r="H1178" s="7" t="s">
        <v>859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  <c r="AC1178" s="591" t="str">
        <f t="shared" si="128"/>
        <v/>
      </c>
      <c r="AD1178" s="591" t="str">
        <f>IF(VLOOKUP(F1178,NXT!$C$12:$C$666,1,0)&lt;&gt;"","","x")</f>
        <v/>
      </c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26"/>
        <v>9</v>
      </c>
      <c r="C1179" s="184">
        <f t="shared" si="127"/>
        <v>42268</v>
      </c>
      <c r="D1179" s="184" t="s">
        <v>1646</v>
      </c>
      <c r="E1179" s="37">
        <v>42268</v>
      </c>
      <c r="F1179" s="40" t="s">
        <v>429</v>
      </c>
      <c r="G1179" s="40" t="s">
        <v>1071</v>
      </c>
      <c r="H1179" s="7" t="s">
        <v>859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  <c r="AC1179" s="591" t="str">
        <f t="shared" si="128"/>
        <v/>
      </c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26"/>
        <v>9</v>
      </c>
      <c r="C1180" s="184">
        <f t="shared" si="127"/>
        <v>42268</v>
      </c>
      <c r="D1180" s="184" t="s">
        <v>1647</v>
      </c>
      <c r="E1180" s="37">
        <v>42268</v>
      </c>
      <c r="F1180" s="40" t="s">
        <v>1985</v>
      </c>
      <c r="G1180" s="40" t="s">
        <v>1074</v>
      </c>
      <c r="H1180" s="7" t="s">
        <v>1155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  <c r="AC1180" s="591" t="str">
        <f t="shared" si="128"/>
        <v/>
      </c>
      <c r="AD1180" s="591" t="str">
        <f>IF(VLOOKUP(F1180,NXT!$C$12:$C$666,1,0)&lt;&gt;"","","x")</f>
        <v/>
      </c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26"/>
        <v>9</v>
      </c>
      <c r="C1181" s="184">
        <f t="shared" si="127"/>
        <v>42268</v>
      </c>
      <c r="D1181" s="184" t="s">
        <v>1647</v>
      </c>
      <c r="E1181" s="37">
        <v>42268</v>
      </c>
      <c r="F1181" s="189" t="s">
        <v>429</v>
      </c>
      <c r="G1181" s="40" t="s">
        <v>1074</v>
      </c>
      <c r="H1181" s="7" t="s">
        <v>1155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  <c r="AC1181" s="591" t="str">
        <f t="shared" si="128"/>
        <v/>
      </c>
    </row>
    <row r="1182" spans="1:30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26"/>
        <v>9</v>
      </c>
      <c r="C1182" s="184">
        <f t="shared" si="127"/>
        <v>42269</v>
      </c>
      <c r="D1182" s="184" t="s">
        <v>1648</v>
      </c>
      <c r="E1182" s="37">
        <v>42269</v>
      </c>
      <c r="F1182" s="40" t="s">
        <v>1026</v>
      </c>
      <c r="G1182" s="40" t="s">
        <v>1075</v>
      </c>
      <c r="H1182" s="7" t="s">
        <v>439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  <c r="AC1182" s="591" t="str">
        <f t="shared" si="128"/>
        <v/>
      </c>
      <c r="AD1182" s="591" t="str">
        <f>IF(VLOOKUP(F1182,NXT!$C$12:$C$666,1,0)&lt;&gt;"","","x")</f>
        <v/>
      </c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26"/>
        <v>9</v>
      </c>
      <c r="C1183" s="184">
        <f t="shared" si="127"/>
        <v>42270</v>
      </c>
      <c r="D1183" s="184" t="s">
        <v>1648</v>
      </c>
      <c r="E1183" s="37">
        <v>42270</v>
      </c>
      <c r="F1183" s="40" t="s">
        <v>429</v>
      </c>
      <c r="G1183" s="40" t="s">
        <v>1075</v>
      </c>
      <c r="H1183" s="7" t="s">
        <v>439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  <c r="AC1183" s="591" t="str">
        <f t="shared" si="128"/>
        <v/>
      </c>
    </row>
    <row r="1184" spans="1:30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26"/>
        <v>9</v>
      </c>
      <c r="C1184" s="184">
        <f t="shared" si="127"/>
        <v>42270</v>
      </c>
      <c r="D1184" s="184" t="s">
        <v>1649</v>
      </c>
      <c r="E1184" s="37">
        <v>42270</v>
      </c>
      <c r="F1184" s="40" t="s">
        <v>1076</v>
      </c>
      <c r="G1184" s="40" t="s">
        <v>1077</v>
      </c>
      <c r="H1184" s="7" t="s">
        <v>1078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  <c r="AC1184" s="591" t="str">
        <f t="shared" si="128"/>
        <v/>
      </c>
      <c r="AD1184" s="591" t="str">
        <f>IF(VLOOKUP(F1184,NXT!$C$12:$C$666,1,0)&lt;&gt;"","","x")</f>
        <v/>
      </c>
    </row>
    <row r="1185" spans="1:30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26"/>
        <v>9</v>
      </c>
      <c r="C1185" s="184">
        <f t="shared" si="127"/>
        <v>42270</v>
      </c>
      <c r="D1185" s="184" t="s">
        <v>1649</v>
      </c>
      <c r="E1185" s="37">
        <v>42270</v>
      </c>
      <c r="F1185" s="192" t="s">
        <v>429</v>
      </c>
      <c r="G1185" s="40" t="s">
        <v>1077</v>
      </c>
      <c r="H1185" s="7" t="s">
        <v>1078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  <c r="AC1185" s="591" t="str">
        <f t="shared" si="128"/>
        <v/>
      </c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26"/>
        <v>9</v>
      </c>
      <c r="C1186" s="184">
        <f t="shared" si="127"/>
        <v>42270</v>
      </c>
      <c r="D1186" s="184" t="s">
        <v>1650</v>
      </c>
      <c r="E1186" s="37">
        <v>42270</v>
      </c>
      <c r="F1186" s="40" t="s">
        <v>1079</v>
      </c>
      <c r="G1186" s="40" t="s">
        <v>1080</v>
      </c>
      <c r="H1186" s="7" t="s">
        <v>760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  <c r="AC1186" s="591" t="str">
        <f t="shared" si="128"/>
        <v/>
      </c>
      <c r="AD1186" s="591" t="str">
        <f>IF(VLOOKUP(F1186,NXT!$C$12:$C$666,1,0)&lt;&gt;"","","x")</f>
        <v/>
      </c>
    </row>
    <row r="1187" spans="1:30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26"/>
        <v>9</v>
      </c>
      <c r="C1187" s="184">
        <f t="shared" si="127"/>
        <v>42270</v>
      </c>
      <c r="D1187" s="184" t="s">
        <v>1650</v>
      </c>
      <c r="E1187" s="37">
        <v>42270</v>
      </c>
      <c r="F1187" s="40" t="s">
        <v>429</v>
      </c>
      <c r="G1187" s="40" t="s">
        <v>1080</v>
      </c>
      <c r="H1187" s="7" t="s">
        <v>760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  <c r="AC1187" s="591" t="str">
        <f t="shared" si="128"/>
        <v/>
      </c>
    </row>
    <row r="1188" spans="1:30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26"/>
        <v>9</v>
      </c>
      <c r="C1188" s="184">
        <f t="shared" si="127"/>
        <v>42275</v>
      </c>
      <c r="D1188" s="184" t="s">
        <v>1651</v>
      </c>
      <c r="E1188" s="37">
        <v>42275</v>
      </c>
      <c r="F1188" s="189" t="s">
        <v>1977</v>
      </c>
      <c r="G1188" s="40" t="s">
        <v>1081</v>
      </c>
      <c r="H1188" s="7" t="s">
        <v>984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  <c r="AC1188" s="591" t="str">
        <f t="shared" si="128"/>
        <v/>
      </c>
      <c r="AD1188" s="591" t="str">
        <f>IF(VLOOKUP(F1188,NXT!$C$12:$C$666,1,0)&lt;&gt;"","","x")</f>
        <v/>
      </c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26"/>
        <v>9</v>
      </c>
      <c r="C1189" s="184">
        <f t="shared" si="127"/>
        <v>42275</v>
      </c>
      <c r="D1189" s="184" t="s">
        <v>1651</v>
      </c>
      <c r="E1189" s="37">
        <v>42275</v>
      </c>
      <c r="F1189" s="189" t="s">
        <v>2038</v>
      </c>
      <c r="G1189" s="40" t="s">
        <v>1081</v>
      </c>
      <c r="H1189" s="7" t="s">
        <v>984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  <c r="AC1189" s="591" t="str">
        <f t="shared" si="128"/>
        <v/>
      </c>
      <c r="AD1189" s="591" t="str">
        <f>IF(VLOOKUP(F1189,NXT!$C$12:$C$666,1,0)&lt;&gt;"","","x")</f>
        <v/>
      </c>
    </row>
    <row r="1190" spans="1:30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26"/>
        <v>9</v>
      </c>
      <c r="C1190" s="184">
        <f t="shared" si="127"/>
        <v>42275</v>
      </c>
      <c r="D1190" s="184" t="s">
        <v>1651</v>
      </c>
      <c r="E1190" s="37">
        <v>42275</v>
      </c>
      <c r="F1190" s="189" t="s">
        <v>1978</v>
      </c>
      <c r="G1190" s="40" t="s">
        <v>1081</v>
      </c>
      <c r="H1190" s="7" t="s">
        <v>984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  <c r="AC1190" s="591" t="str">
        <f t="shared" si="128"/>
        <v/>
      </c>
      <c r="AD1190" s="591" t="str">
        <f>IF(VLOOKUP(F1190,NXT!$C$12:$C$666,1,0)&lt;&gt;"","","x")</f>
        <v/>
      </c>
    </row>
    <row r="1191" spans="1:30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26"/>
        <v>9</v>
      </c>
      <c r="C1191" s="184">
        <f t="shared" si="127"/>
        <v>42275</v>
      </c>
      <c r="D1191" s="184" t="s">
        <v>1651</v>
      </c>
      <c r="E1191" s="37">
        <v>42275</v>
      </c>
      <c r="F1191" s="40" t="s">
        <v>429</v>
      </c>
      <c r="G1191" s="40" t="s">
        <v>1081</v>
      </c>
      <c r="H1191" s="7" t="s">
        <v>984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  <c r="AC1191" s="591" t="str">
        <f t="shared" si="128"/>
        <v/>
      </c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26"/>
        <v>9</v>
      </c>
      <c r="C1192" s="184">
        <f t="shared" si="127"/>
        <v>42276</v>
      </c>
      <c r="D1192" s="184" t="s">
        <v>1652</v>
      </c>
      <c r="E1192" s="777">
        <v>42276</v>
      </c>
      <c r="F1192" s="192" t="s">
        <v>521</v>
      </c>
      <c r="G1192" s="483" t="s">
        <v>1082</v>
      </c>
      <c r="H1192" s="7" t="s">
        <v>861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  <c r="AC1192" s="591" t="str">
        <f t="shared" si="128"/>
        <v/>
      </c>
      <c r="AD1192" s="591" t="str">
        <f>IF(VLOOKUP(F1192,NXT!$C$12:$C$666,1,0)&lt;&gt;"","","x")</f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26"/>
        <v>9</v>
      </c>
      <c r="C1193" s="184">
        <f t="shared" si="127"/>
        <v>42276</v>
      </c>
      <c r="D1193" s="184" t="s">
        <v>1652</v>
      </c>
      <c r="E1193" s="777">
        <v>42276</v>
      </c>
      <c r="F1193" s="189" t="s">
        <v>709</v>
      </c>
      <c r="G1193" s="483" t="s">
        <v>1082</v>
      </c>
      <c r="H1193" s="7" t="s">
        <v>861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  <c r="AC1193" s="591" t="str">
        <f t="shared" si="128"/>
        <v/>
      </c>
      <c r="AD1193" s="591" t="str">
        <f>IF(VLOOKUP(F1193,NXT!$C$12:$C$666,1,0)&lt;&gt;"","","x")</f>
        <v/>
      </c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26"/>
        <v>9</v>
      </c>
      <c r="C1194" s="184">
        <f t="shared" si="127"/>
        <v>42276</v>
      </c>
      <c r="D1194" s="184" t="s">
        <v>1652</v>
      </c>
      <c r="E1194" s="777">
        <v>42276</v>
      </c>
      <c r="F1194" s="189" t="s">
        <v>429</v>
      </c>
      <c r="G1194" s="483" t="s">
        <v>1082</v>
      </c>
      <c r="H1194" s="7" t="s">
        <v>861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  <c r="AC1194" s="591" t="str">
        <f t="shared" si="128"/>
        <v/>
      </c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126"/>
        <v>9</v>
      </c>
      <c r="C1195" s="184">
        <f t="shared" si="127"/>
        <v>42276</v>
      </c>
      <c r="D1195" s="184" t="s">
        <v>1653</v>
      </c>
      <c r="E1195" s="191">
        <v>42276</v>
      </c>
      <c r="F1195" s="192" t="s">
        <v>425</v>
      </c>
      <c r="G1195" s="483" t="s">
        <v>1083</v>
      </c>
      <c r="H1195" s="193" t="s">
        <v>427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  <c r="AC1195" s="591" t="str">
        <f t="shared" si="128"/>
        <v/>
      </c>
      <c r="AD1195" s="591" t="str">
        <f>IF(VLOOKUP(F1195,NXT!$C$12:$C$666,1,0)&lt;&gt;"","","x")</f>
        <v/>
      </c>
    </row>
    <row r="1196" spans="1:30" s="211" customFormat="1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126"/>
        <v>9</v>
      </c>
      <c r="C1196" s="184">
        <f t="shared" si="127"/>
        <v>42276</v>
      </c>
      <c r="D1196" s="184" t="s">
        <v>1653</v>
      </c>
      <c r="E1196" s="191">
        <v>42276</v>
      </c>
      <c r="F1196" s="192" t="s">
        <v>563</v>
      </c>
      <c r="G1196" s="483" t="s">
        <v>1083</v>
      </c>
      <c r="H1196" s="193" t="s">
        <v>427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  <c r="AC1196" s="591" t="str">
        <f t="shared" si="128"/>
        <v/>
      </c>
      <c r="AD1196" s="591" t="str">
        <f>IF(VLOOKUP(F1196,NXT!$C$12:$C$666,1,0)&lt;&gt;"","","x")</f>
        <v/>
      </c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126"/>
        <v>9</v>
      </c>
      <c r="C1197" s="184">
        <f t="shared" si="127"/>
        <v>42276</v>
      </c>
      <c r="D1197" s="184" t="s">
        <v>1653</v>
      </c>
      <c r="E1197" s="191">
        <v>42276</v>
      </c>
      <c r="F1197" s="192" t="s">
        <v>429</v>
      </c>
      <c r="G1197" s="483" t="s">
        <v>1083</v>
      </c>
      <c r="H1197" s="193" t="s">
        <v>427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  <c r="AC1197" s="591" t="str">
        <f t="shared" si="128"/>
        <v/>
      </c>
    </row>
    <row r="1198" spans="1:30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26"/>
        <v>9</v>
      </c>
      <c r="C1198" s="184">
        <f t="shared" si="127"/>
        <v>42277</v>
      </c>
      <c r="D1198" s="184" t="s">
        <v>1654</v>
      </c>
      <c r="E1198" s="191">
        <v>42277</v>
      </c>
      <c r="F1198" s="192" t="s">
        <v>481</v>
      </c>
      <c r="G1198" s="483" t="s">
        <v>1084</v>
      </c>
      <c r="H1198" s="7" t="s">
        <v>760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  <c r="AC1198" s="591" t="str">
        <f t="shared" si="128"/>
        <v/>
      </c>
      <c r="AD1198" s="591" t="str">
        <f>IF(VLOOKUP(F1198,NXT!$C$12:$C$666,1,0)&lt;&gt;"","","x")</f>
        <v/>
      </c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26"/>
        <v>9</v>
      </c>
      <c r="C1199" s="184">
        <f t="shared" si="127"/>
        <v>42277</v>
      </c>
      <c r="D1199" s="184" t="s">
        <v>1654</v>
      </c>
      <c r="E1199" s="191">
        <v>42277</v>
      </c>
      <c r="F1199" s="192" t="s">
        <v>429</v>
      </c>
      <c r="G1199" s="483" t="s">
        <v>1084</v>
      </c>
      <c r="H1199" s="7" t="s">
        <v>760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  <c r="AC1199" s="591" t="str">
        <f t="shared" si="128"/>
        <v/>
      </c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26"/>
        <v>9</v>
      </c>
      <c r="C1200" s="184">
        <f t="shared" si="127"/>
        <v>42277</v>
      </c>
      <c r="D1200" s="184" t="s">
        <v>1655</v>
      </c>
      <c r="E1200" s="191">
        <v>42277</v>
      </c>
      <c r="F1200" s="192" t="s">
        <v>1076</v>
      </c>
      <c r="G1200" s="483" t="s">
        <v>1085</v>
      </c>
      <c r="H1200" s="193" t="s">
        <v>1086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  <c r="AC1200" s="591" t="str">
        <f t="shared" si="128"/>
        <v/>
      </c>
      <c r="AD1200" s="591" t="str">
        <f>IF(VLOOKUP(F1200,NXT!$C$12:$C$666,1,0)&lt;&gt;"","","x")</f>
        <v/>
      </c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26"/>
        <v>9</v>
      </c>
      <c r="C1201" s="184">
        <f t="shared" si="127"/>
        <v>42277</v>
      </c>
      <c r="D1201" s="184" t="s">
        <v>1655</v>
      </c>
      <c r="E1201" s="191">
        <v>42277</v>
      </c>
      <c r="F1201" s="192" t="s">
        <v>1087</v>
      </c>
      <c r="G1201" s="483" t="s">
        <v>1085</v>
      </c>
      <c r="H1201" s="193" t="s">
        <v>1086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  <c r="AC1201" s="591" t="str">
        <f t="shared" si="128"/>
        <v/>
      </c>
      <c r="AD1201" s="591" t="str">
        <f>IF(VLOOKUP(F1201,NXT!$C$12:$C$666,1,0)&lt;&gt;"","","x")</f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26"/>
        <v>9</v>
      </c>
      <c r="C1202" s="184">
        <f t="shared" si="127"/>
        <v>42277</v>
      </c>
      <c r="D1202" s="184" t="s">
        <v>1655</v>
      </c>
      <c r="E1202" s="191">
        <v>42277</v>
      </c>
      <c r="F1202" s="192" t="s">
        <v>1088</v>
      </c>
      <c r="G1202" s="483" t="s">
        <v>1085</v>
      </c>
      <c r="H1202" s="193" t="s">
        <v>1086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  <c r="AC1202" s="591" t="str">
        <f t="shared" si="128"/>
        <v/>
      </c>
      <c r="AD1202" s="591" t="str">
        <f>IF(VLOOKUP(F1202,NXT!$C$12:$C$666,1,0)&lt;&gt;"","","x")</f>
        <v/>
      </c>
    </row>
    <row r="1203" spans="1:30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26"/>
        <v>9</v>
      </c>
      <c r="C1203" s="184">
        <f t="shared" si="127"/>
        <v>42277</v>
      </c>
      <c r="D1203" s="184" t="s">
        <v>1655</v>
      </c>
      <c r="E1203" s="191">
        <v>42277</v>
      </c>
      <c r="F1203" s="192" t="s">
        <v>429</v>
      </c>
      <c r="G1203" s="483" t="s">
        <v>1085</v>
      </c>
      <c r="H1203" s="193" t="s">
        <v>1086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  <c r="AC1203" s="591" t="str">
        <f t="shared" si="128"/>
        <v/>
      </c>
    </row>
    <row r="1204" spans="1:30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26"/>
        <v>9</v>
      </c>
      <c r="C1204" s="184">
        <f t="shared" si="127"/>
        <v>42277</v>
      </c>
      <c r="D1204" s="184" t="s">
        <v>1656</v>
      </c>
      <c r="E1204" s="191">
        <v>42277</v>
      </c>
      <c r="F1204" s="192" t="s">
        <v>1089</v>
      </c>
      <c r="G1204" s="483" t="s">
        <v>1090</v>
      </c>
      <c r="H1204" s="193" t="s">
        <v>1091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  <c r="AC1204" s="591" t="str">
        <f t="shared" si="128"/>
        <v/>
      </c>
      <c r="AD1204" s="591" t="str">
        <f>IF(VLOOKUP(F1204,NXT!$C$12:$C$666,1,0)&lt;&gt;"","","x")</f>
        <v/>
      </c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26"/>
        <v>9</v>
      </c>
      <c r="C1205" s="184">
        <f t="shared" si="127"/>
        <v>42277</v>
      </c>
      <c r="D1205" s="184" t="s">
        <v>1656</v>
      </c>
      <c r="E1205" s="191">
        <v>42277</v>
      </c>
      <c r="F1205" s="192" t="s">
        <v>429</v>
      </c>
      <c r="G1205" s="483" t="s">
        <v>1090</v>
      </c>
      <c r="H1205" s="193" t="s">
        <v>1091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  <c r="AC1205" s="591" t="str">
        <f t="shared" si="128"/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26"/>
        <v>10</v>
      </c>
      <c r="C1206" s="184">
        <f t="shared" si="127"/>
        <v>42278</v>
      </c>
      <c r="D1206" s="184" t="s">
        <v>1535</v>
      </c>
      <c r="E1206" s="191">
        <v>42278</v>
      </c>
      <c r="F1206" s="189" t="s">
        <v>1977</v>
      </c>
      <c r="G1206" s="483" t="s">
        <v>1092</v>
      </c>
      <c r="H1206" s="193" t="s">
        <v>984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3"/>
      <c r="AC1206" s="591" t="str">
        <f t="shared" si="128"/>
        <v/>
      </c>
      <c r="AD1206" s="591" t="str">
        <f>IF(VLOOKUP(F1206,NXT!$C$12:$C$666,1,0)&lt;&gt;"","","x")</f>
        <v/>
      </c>
    </row>
    <row r="1207" spans="1:30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26"/>
        <v>10</v>
      </c>
      <c r="C1207" s="184">
        <f t="shared" si="127"/>
        <v>42278</v>
      </c>
      <c r="D1207" s="184" t="s">
        <v>1535</v>
      </c>
      <c r="E1207" s="191">
        <v>42278</v>
      </c>
      <c r="F1207" s="189" t="s">
        <v>1978</v>
      </c>
      <c r="G1207" s="483" t="s">
        <v>1092</v>
      </c>
      <c r="H1207" s="193" t="s">
        <v>984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3"/>
      <c r="AC1207" s="591" t="str">
        <f t="shared" si="128"/>
        <v/>
      </c>
      <c r="AD1207" s="591" t="str">
        <f>IF(VLOOKUP(F1207,NXT!$C$12:$C$666,1,0)&lt;&gt;"","","x")</f>
        <v/>
      </c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26"/>
        <v>10</v>
      </c>
      <c r="C1208" s="184">
        <f t="shared" si="127"/>
        <v>42278</v>
      </c>
      <c r="D1208" s="184" t="s">
        <v>1535</v>
      </c>
      <c r="E1208" s="191">
        <v>42278</v>
      </c>
      <c r="F1208" s="189" t="s">
        <v>1981</v>
      </c>
      <c r="G1208" s="483" t="s">
        <v>1092</v>
      </c>
      <c r="H1208" s="193" t="s">
        <v>984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  <c r="AC1208" s="591" t="str">
        <f t="shared" si="128"/>
        <v/>
      </c>
      <c r="AD1208" s="591" t="str">
        <f>IF(VLOOKUP(F1208,NXT!$C$12:$C$666,1,0)&lt;&gt;"","","x")</f>
        <v/>
      </c>
    </row>
    <row r="1209" spans="1:30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26"/>
        <v>10</v>
      </c>
      <c r="C1209" s="184">
        <f t="shared" si="127"/>
        <v>42278</v>
      </c>
      <c r="D1209" s="184" t="s">
        <v>1535</v>
      </c>
      <c r="E1209" s="191">
        <v>42278</v>
      </c>
      <c r="F1209" s="192" t="s">
        <v>429</v>
      </c>
      <c r="G1209" s="483" t="s">
        <v>1092</v>
      </c>
      <c r="H1209" s="193" t="s">
        <v>984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  <c r="AC1209" s="591" t="str">
        <f t="shared" si="128"/>
        <v/>
      </c>
    </row>
    <row r="1210" spans="1:30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26"/>
        <v>10</v>
      </c>
      <c r="C1210" s="184">
        <f t="shared" si="127"/>
        <v>42279</v>
      </c>
      <c r="D1210" s="184" t="s">
        <v>1536</v>
      </c>
      <c r="E1210" s="191">
        <v>42279</v>
      </c>
      <c r="F1210" s="189" t="s">
        <v>440</v>
      </c>
      <c r="G1210" s="483" t="s">
        <v>1093</v>
      </c>
      <c r="H1210" s="193" t="s">
        <v>439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>x</v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  <c r="AC1210" s="591" t="str">
        <f t="shared" si="128"/>
        <v/>
      </c>
      <c r="AD1210" s="591" t="str">
        <f>IF(VLOOKUP(F1210,NXT!$C$12:$C$666,1,0)&lt;&gt;"","","x")</f>
        <v/>
      </c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26"/>
        <v>10</v>
      </c>
      <c r="C1211" s="184">
        <f t="shared" si="127"/>
        <v>42279</v>
      </c>
      <c r="D1211" s="184" t="s">
        <v>1536</v>
      </c>
      <c r="E1211" s="191">
        <v>42279</v>
      </c>
      <c r="F1211" s="189" t="s">
        <v>440</v>
      </c>
      <c r="G1211" s="483" t="s">
        <v>1093</v>
      </c>
      <c r="H1211" s="193" t="s">
        <v>439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>x</v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  <c r="AC1211" s="591" t="str">
        <f t="shared" si="128"/>
        <v/>
      </c>
      <c r="AD1211" s="591" t="str">
        <f>IF(VLOOKUP(F1211,NXT!$C$12:$C$666,1,0)&lt;&gt;"","","x")</f>
        <v/>
      </c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26"/>
        <v>10</v>
      </c>
      <c r="C1212" s="184">
        <f t="shared" si="127"/>
        <v>42279</v>
      </c>
      <c r="D1212" s="184" t="s">
        <v>1536</v>
      </c>
      <c r="E1212" s="191">
        <v>42279</v>
      </c>
      <c r="F1212" s="192" t="s">
        <v>429</v>
      </c>
      <c r="G1212" s="483" t="s">
        <v>1093</v>
      </c>
      <c r="H1212" s="193" t="s">
        <v>439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  <c r="AC1212" s="591" t="str">
        <f t="shared" si="128"/>
        <v/>
      </c>
    </row>
    <row r="1213" spans="1:30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26"/>
        <v>10</v>
      </c>
      <c r="C1213" s="184">
        <f t="shared" si="127"/>
        <v>42279</v>
      </c>
      <c r="D1213" s="184" t="s">
        <v>1537</v>
      </c>
      <c r="E1213" s="37">
        <v>42279</v>
      </c>
      <c r="F1213" s="192" t="s">
        <v>622</v>
      </c>
      <c r="G1213" s="40" t="s">
        <v>1094</v>
      </c>
      <c r="H1213" s="7" t="s">
        <v>480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  <c r="AC1213" s="591" t="str">
        <f t="shared" si="128"/>
        <v/>
      </c>
      <c r="AD1213" s="591" t="str">
        <f>IF(VLOOKUP(F1213,NXT!$C$12:$C$666,1,0)&lt;&gt;"","","x")</f>
        <v/>
      </c>
    </row>
    <row r="1214" spans="1:30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26"/>
        <v>10</v>
      </c>
      <c r="C1214" s="184">
        <f t="shared" si="127"/>
        <v>42279</v>
      </c>
      <c r="D1214" s="184" t="s">
        <v>1537</v>
      </c>
      <c r="E1214" s="37">
        <v>42279</v>
      </c>
      <c r="F1214" s="40" t="s">
        <v>429</v>
      </c>
      <c r="G1214" s="40" t="s">
        <v>1094</v>
      </c>
      <c r="H1214" s="7" t="s">
        <v>480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  <c r="AC1214" s="591" t="str">
        <f t="shared" si="128"/>
        <v/>
      </c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ref="B1215:B1278" si="129">IF(C1215&lt;&gt;"",MONTH(C1215),"")</f>
        <v>10</v>
      </c>
      <c r="C1215" s="184">
        <f t="shared" ref="C1215:C1278" si="130">E1215</f>
        <v>42280</v>
      </c>
      <c r="D1215" s="184" t="s">
        <v>1538</v>
      </c>
      <c r="E1215" s="37">
        <v>42280</v>
      </c>
      <c r="F1215" s="189" t="s">
        <v>1977</v>
      </c>
      <c r="G1215" s="40" t="s">
        <v>1095</v>
      </c>
      <c r="H1215" s="7" t="s">
        <v>984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  <c r="AC1215" s="591" t="str">
        <f t="shared" ref="AC1215:AC1278" si="131">IF(VLOOKUP(H1215,DS_131,1,0)&lt;&gt;"","","x")</f>
        <v/>
      </c>
      <c r="AD1215" s="591" t="str">
        <f>IF(VLOOKUP(F1215,NXT!$C$12:$C$666,1,0)&lt;&gt;"","","x")</f>
        <v/>
      </c>
    </row>
    <row r="1216" spans="1:30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29"/>
        <v>10</v>
      </c>
      <c r="C1216" s="184">
        <f t="shared" si="130"/>
        <v>42280</v>
      </c>
      <c r="D1216" s="184" t="s">
        <v>1538</v>
      </c>
      <c r="E1216" s="37">
        <v>42280</v>
      </c>
      <c r="F1216" s="40" t="s">
        <v>429</v>
      </c>
      <c r="G1216" s="40" t="s">
        <v>1095</v>
      </c>
      <c r="H1216" s="7" t="s">
        <v>984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  <c r="AC1216" s="591" t="str">
        <f t="shared" si="131"/>
        <v/>
      </c>
    </row>
    <row r="1217" spans="1:31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129"/>
        <v>10</v>
      </c>
      <c r="C1217" s="184">
        <f t="shared" si="130"/>
        <v>42280</v>
      </c>
      <c r="D1217" s="184" t="s">
        <v>1539</v>
      </c>
      <c r="E1217" s="37">
        <v>42280</v>
      </c>
      <c r="F1217" s="40" t="s">
        <v>473</v>
      </c>
      <c r="G1217" s="40" t="s">
        <v>1096</v>
      </c>
      <c r="H1217" s="7" t="s">
        <v>427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  <c r="AC1217" s="591" t="str">
        <f t="shared" si="131"/>
        <v/>
      </c>
      <c r="AD1217" s="591" t="str">
        <f>IF(VLOOKUP(F1217,NXT!$C$12:$C$666,1,0)&lt;&gt;"","","x")</f>
        <v/>
      </c>
    </row>
    <row r="1218" spans="1:31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129"/>
        <v>10</v>
      </c>
      <c r="C1218" s="184">
        <f t="shared" si="130"/>
        <v>42280</v>
      </c>
      <c r="D1218" s="184" t="s">
        <v>1539</v>
      </c>
      <c r="E1218" s="37">
        <v>42280</v>
      </c>
      <c r="F1218" s="40" t="s">
        <v>528</v>
      </c>
      <c r="G1218" s="40" t="s">
        <v>1096</v>
      </c>
      <c r="H1218" s="7" t="s">
        <v>427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  <c r="AC1218" s="591" t="str">
        <f t="shared" si="131"/>
        <v/>
      </c>
      <c r="AD1218" s="591" t="str">
        <f>IF(VLOOKUP(F1218,NXT!$C$12:$C$666,1,0)&lt;&gt;"","","x")</f>
        <v/>
      </c>
    </row>
    <row r="1219" spans="1:31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129"/>
        <v>10</v>
      </c>
      <c r="C1219" s="184">
        <f t="shared" si="130"/>
        <v>42280</v>
      </c>
      <c r="D1219" s="184" t="s">
        <v>1539</v>
      </c>
      <c r="E1219" s="37">
        <v>42280</v>
      </c>
      <c r="F1219" s="192" t="s">
        <v>1097</v>
      </c>
      <c r="G1219" s="40" t="s">
        <v>1096</v>
      </c>
      <c r="H1219" s="7" t="s">
        <v>427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  <c r="AC1219" s="591" t="str">
        <f t="shared" si="131"/>
        <v/>
      </c>
      <c r="AD1219" s="591" t="str">
        <f>IF(VLOOKUP(F1219,NXT!$C$12:$C$666,1,0)&lt;&gt;"","","x")</f>
        <v/>
      </c>
    </row>
    <row r="1220" spans="1:31" s="881" customFormat="1" ht="15.75" hidden="1" customHeight="1">
      <c r="A1220" s="204" t="str">
        <f>IF(B1220&lt;&gt;"",IF(AND(B1220&gt;=_TM1,B1220&lt;=_TM2,OR(TH!L1220="1111",TH!M1220="1111")),TH!D1220,""),"")</f>
        <v/>
      </c>
      <c r="B1220" s="870">
        <f t="shared" si="129"/>
        <v>10</v>
      </c>
      <c r="C1220" s="871">
        <f t="shared" si="130"/>
        <v>42280</v>
      </c>
      <c r="D1220" s="871" t="s">
        <v>1539</v>
      </c>
      <c r="E1220" s="885">
        <v>42280</v>
      </c>
      <c r="F1220" s="886" t="s">
        <v>429</v>
      </c>
      <c r="G1220" s="886" t="s">
        <v>1096</v>
      </c>
      <c r="H1220" s="875" t="s">
        <v>427</v>
      </c>
      <c r="I1220" s="876"/>
      <c r="J1220" s="876"/>
      <c r="K1220" s="877">
        <v>1154190</v>
      </c>
      <c r="L1220" s="878" t="s">
        <v>259</v>
      </c>
      <c r="M1220" s="878" t="s">
        <v>371</v>
      </c>
      <c r="N1220" s="52" t="str">
        <f>IF(AND('331-CT'!$E$7=TH!H1220,OR(L1220="331",M1220="331")),"331",IF(AND(OR(L1220="131",M1220="131"),H1220='131-CT'!$E$7),"131",""))</f>
        <v/>
      </c>
      <c r="O1220" s="91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9"/>
      <c r="AC1220" s="880" t="str">
        <f t="shared" si="131"/>
        <v/>
      </c>
      <c r="AE1220" s="881">
        <v>115419</v>
      </c>
    </row>
    <row r="1221" spans="1:31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29"/>
        <v>10</v>
      </c>
      <c r="C1221" s="184">
        <f t="shared" si="130"/>
        <v>42280</v>
      </c>
      <c r="D1221" s="184" t="s">
        <v>1540</v>
      </c>
      <c r="E1221" s="37">
        <v>42280</v>
      </c>
      <c r="F1221" s="40" t="s">
        <v>1824</v>
      </c>
      <c r="G1221" s="40" t="s">
        <v>1098</v>
      </c>
      <c r="H1221" s="7" t="s">
        <v>1963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  <c r="AC1221" s="591" t="str">
        <f t="shared" si="131"/>
        <v/>
      </c>
      <c r="AD1221" s="591" t="str">
        <f>IF(VLOOKUP(F1221,NXT!$C$12:$C$666,1,0)&lt;&gt;"","","x")</f>
        <v/>
      </c>
    </row>
    <row r="1222" spans="1:31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29"/>
        <v>10</v>
      </c>
      <c r="C1222" s="184">
        <f t="shared" si="130"/>
        <v>42280</v>
      </c>
      <c r="D1222" s="184" t="s">
        <v>1540</v>
      </c>
      <c r="E1222" s="37">
        <v>42280</v>
      </c>
      <c r="F1222" s="40" t="s">
        <v>1825</v>
      </c>
      <c r="G1222" s="40" t="s">
        <v>1098</v>
      </c>
      <c r="H1222" s="7" t="s">
        <v>1963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3"/>
      <c r="AC1222" s="591" t="str">
        <f t="shared" si="131"/>
        <v/>
      </c>
      <c r="AD1222" s="591" t="str">
        <f>IF(VLOOKUP(F1222,NXT!$C$12:$C$666,1,0)&lt;&gt;"","","x")</f>
        <v/>
      </c>
    </row>
    <row r="1223" spans="1:31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29"/>
        <v>10</v>
      </c>
      <c r="C1223" s="184">
        <f t="shared" si="130"/>
        <v>42280</v>
      </c>
      <c r="D1223" s="184" t="s">
        <v>1540</v>
      </c>
      <c r="E1223" s="37">
        <v>42280</v>
      </c>
      <c r="F1223" s="40" t="s">
        <v>1826</v>
      </c>
      <c r="G1223" s="40" t="s">
        <v>1098</v>
      </c>
      <c r="H1223" s="7" t="s">
        <v>1963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  <c r="AC1223" s="591" t="str">
        <f t="shared" si="131"/>
        <v/>
      </c>
      <c r="AD1223" s="591" t="str">
        <f>IF(VLOOKUP(F1223,NXT!$C$12:$C$666,1,0)&lt;&gt;"","","x")</f>
        <v/>
      </c>
    </row>
    <row r="1224" spans="1:31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29"/>
        <v>10</v>
      </c>
      <c r="C1224" s="184">
        <f t="shared" si="130"/>
        <v>42280</v>
      </c>
      <c r="D1224" s="184" t="s">
        <v>1540</v>
      </c>
      <c r="E1224" s="37">
        <v>42280</v>
      </c>
      <c r="F1224" s="40" t="s">
        <v>1827</v>
      </c>
      <c r="G1224" s="40" t="s">
        <v>1098</v>
      </c>
      <c r="H1224" s="7" t="s">
        <v>1963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  <c r="AC1224" s="591" t="str">
        <f t="shared" si="131"/>
        <v/>
      </c>
      <c r="AD1224" s="591" t="str">
        <f>IF(VLOOKUP(F1224,NXT!$C$12:$C$666,1,0)&lt;&gt;"","","x")</f>
        <v/>
      </c>
    </row>
    <row r="1225" spans="1:31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29"/>
        <v>10</v>
      </c>
      <c r="C1225" s="184">
        <f t="shared" si="130"/>
        <v>42280</v>
      </c>
      <c r="D1225" s="184" t="s">
        <v>1540</v>
      </c>
      <c r="E1225" s="37">
        <v>42280</v>
      </c>
      <c r="F1225" s="40" t="s">
        <v>1828</v>
      </c>
      <c r="G1225" s="40" t="s">
        <v>1098</v>
      </c>
      <c r="H1225" s="7" t="s">
        <v>1963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  <c r="AC1225" s="591" t="str">
        <f t="shared" si="131"/>
        <v/>
      </c>
      <c r="AD1225" s="591" t="str">
        <f>IF(VLOOKUP(F1225,NXT!$C$12:$C$666,1,0)&lt;&gt;"","","x")</f>
        <v/>
      </c>
    </row>
    <row r="1226" spans="1:31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29"/>
        <v>10</v>
      </c>
      <c r="C1226" s="184">
        <f t="shared" si="130"/>
        <v>42280</v>
      </c>
      <c r="D1226" s="184" t="s">
        <v>1540</v>
      </c>
      <c r="E1226" s="37">
        <v>42280</v>
      </c>
      <c r="F1226" s="192" t="s">
        <v>758</v>
      </c>
      <c r="G1226" s="40" t="s">
        <v>1098</v>
      </c>
      <c r="H1226" s="7" t="s">
        <v>1963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  <c r="AC1226" s="591" t="str">
        <f t="shared" si="131"/>
        <v/>
      </c>
    </row>
    <row r="1227" spans="1:31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29"/>
        <v>10</v>
      </c>
      <c r="C1227" s="184">
        <f t="shared" si="130"/>
        <v>42282</v>
      </c>
      <c r="D1227" s="184" t="s">
        <v>1541</v>
      </c>
      <c r="E1227" s="37">
        <v>42282</v>
      </c>
      <c r="F1227" s="192" t="s">
        <v>1099</v>
      </c>
      <c r="G1227" s="40" t="s">
        <v>1100</v>
      </c>
      <c r="H1227" s="7" t="s">
        <v>977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  <c r="AC1227" s="591" t="str">
        <f t="shared" si="131"/>
        <v/>
      </c>
      <c r="AD1227" s="591" t="str">
        <f>IF(VLOOKUP(F1227,NXT!$C$12:$C$666,1,0)&lt;&gt;"","","x")</f>
        <v/>
      </c>
    </row>
    <row r="1228" spans="1:31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29"/>
        <v>10</v>
      </c>
      <c r="C1228" s="184">
        <f t="shared" si="130"/>
        <v>42282</v>
      </c>
      <c r="D1228" s="184" t="s">
        <v>1541</v>
      </c>
      <c r="E1228" s="37">
        <v>42282</v>
      </c>
      <c r="F1228" s="40" t="s">
        <v>629</v>
      </c>
      <c r="G1228" s="40" t="s">
        <v>1100</v>
      </c>
      <c r="H1228" s="7" t="s">
        <v>977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  <c r="AC1228" s="591" t="str">
        <f t="shared" si="131"/>
        <v/>
      </c>
      <c r="AD1228" s="591" t="str">
        <f>IF(VLOOKUP(F1228,NXT!$C$12:$C$666,1,0)&lt;&gt;"","","x")</f>
        <v/>
      </c>
    </row>
    <row r="1229" spans="1:31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29"/>
        <v>10</v>
      </c>
      <c r="C1229" s="184">
        <f t="shared" si="130"/>
        <v>42282</v>
      </c>
      <c r="D1229" s="184" t="s">
        <v>1541</v>
      </c>
      <c r="E1229" s="37">
        <v>42282</v>
      </c>
      <c r="F1229" s="40" t="s">
        <v>429</v>
      </c>
      <c r="G1229" s="40" t="s">
        <v>1100</v>
      </c>
      <c r="H1229" s="7" t="s">
        <v>977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  <c r="AC1229" s="591" t="str">
        <f t="shared" si="131"/>
        <v/>
      </c>
    </row>
    <row r="1230" spans="1:31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29"/>
        <v>10</v>
      </c>
      <c r="C1230" s="184">
        <f t="shared" si="130"/>
        <v>42282</v>
      </c>
      <c r="D1230" s="184" t="s">
        <v>1542</v>
      </c>
      <c r="E1230" s="37">
        <v>42282</v>
      </c>
      <c r="F1230" s="40" t="s">
        <v>754</v>
      </c>
      <c r="G1230" s="40" t="s">
        <v>1101</v>
      </c>
      <c r="H1230" s="7" t="s">
        <v>1963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  <c r="AC1230" s="591" t="str">
        <f t="shared" si="131"/>
        <v/>
      </c>
      <c r="AD1230" s="591" t="str">
        <f>IF(VLOOKUP(F1230,NXT!$C$12:$C$666,1,0)&lt;&gt;"","","x")</f>
        <v/>
      </c>
    </row>
    <row r="1231" spans="1:31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29"/>
        <v>10</v>
      </c>
      <c r="C1231" s="184">
        <f t="shared" si="130"/>
        <v>42282</v>
      </c>
      <c r="D1231" s="184" t="s">
        <v>1542</v>
      </c>
      <c r="E1231" s="37">
        <v>42282</v>
      </c>
      <c r="F1231" s="40" t="s">
        <v>1808</v>
      </c>
      <c r="G1231" s="40" t="s">
        <v>1101</v>
      </c>
      <c r="H1231" s="7" t="s">
        <v>1963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  <c r="AC1231" s="591" t="str">
        <f t="shared" si="131"/>
        <v/>
      </c>
      <c r="AD1231" s="591" t="str">
        <f>IF(VLOOKUP(F1231,NXT!$C$12:$C$666,1,0)&lt;&gt;"","","x")</f>
        <v/>
      </c>
    </row>
    <row r="1232" spans="1:31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29"/>
        <v>10</v>
      </c>
      <c r="C1232" s="184">
        <f t="shared" si="130"/>
        <v>42282</v>
      </c>
      <c r="D1232" s="184" t="s">
        <v>1542</v>
      </c>
      <c r="E1232" s="37">
        <v>42282</v>
      </c>
      <c r="F1232" s="40" t="s">
        <v>1805</v>
      </c>
      <c r="G1232" s="40" t="s">
        <v>1101</v>
      </c>
      <c r="H1232" s="7" t="s">
        <v>1963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  <c r="AC1232" s="591" t="str">
        <f t="shared" si="131"/>
        <v/>
      </c>
      <c r="AD1232" s="591" t="str">
        <f>IF(VLOOKUP(F1232,NXT!$C$12:$C$666,1,0)&lt;&gt;"","","x")</f>
        <v/>
      </c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29"/>
        <v>10</v>
      </c>
      <c r="C1233" s="184">
        <f t="shared" si="130"/>
        <v>42282</v>
      </c>
      <c r="D1233" s="184" t="s">
        <v>1542</v>
      </c>
      <c r="E1233" s="37">
        <v>42282</v>
      </c>
      <c r="F1233" s="40" t="s">
        <v>1829</v>
      </c>
      <c r="G1233" s="40" t="s">
        <v>1101</v>
      </c>
      <c r="H1233" s="7" t="s">
        <v>1963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  <c r="AC1233" s="591" t="str">
        <f t="shared" si="131"/>
        <v/>
      </c>
      <c r="AD1233" s="591" t="str">
        <f>IF(VLOOKUP(F1233,NXT!$C$12:$C$666,1,0)&lt;&gt;"","","x")</f>
        <v/>
      </c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29"/>
        <v>10</v>
      </c>
      <c r="C1234" s="184">
        <f t="shared" si="130"/>
        <v>42282</v>
      </c>
      <c r="D1234" s="184" t="s">
        <v>1542</v>
      </c>
      <c r="E1234" s="37">
        <v>42282</v>
      </c>
      <c r="F1234" s="40" t="s">
        <v>1775</v>
      </c>
      <c r="G1234" s="40" t="s">
        <v>1101</v>
      </c>
      <c r="H1234" s="7" t="s">
        <v>1963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  <c r="AC1234" s="591" t="str">
        <f t="shared" si="131"/>
        <v/>
      </c>
      <c r="AD1234" s="591" t="str">
        <f>IF(VLOOKUP(F1234,NXT!$C$12:$C$666,1,0)&lt;&gt;"","","x")</f>
        <v/>
      </c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29"/>
        <v>10</v>
      </c>
      <c r="C1235" s="184">
        <f t="shared" si="130"/>
        <v>42282</v>
      </c>
      <c r="D1235" s="184" t="s">
        <v>1542</v>
      </c>
      <c r="E1235" s="37">
        <v>42282</v>
      </c>
      <c r="F1235" s="192" t="s">
        <v>758</v>
      </c>
      <c r="G1235" s="40" t="s">
        <v>1101</v>
      </c>
      <c r="H1235" s="7" t="s">
        <v>1963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  <c r="AC1235" s="591" t="str">
        <f t="shared" si="131"/>
        <v/>
      </c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29"/>
        <v>10</v>
      </c>
      <c r="C1236" s="184">
        <f t="shared" si="130"/>
        <v>42283</v>
      </c>
      <c r="D1236" s="184" t="s">
        <v>1543</v>
      </c>
      <c r="E1236" s="37">
        <v>42283</v>
      </c>
      <c r="F1236" s="40" t="s">
        <v>1102</v>
      </c>
      <c r="G1236" s="40" t="s">
        <v>1103</v>
      </c>
      <c r="H1236" s="7" t="s">
        <v>1040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  <c r="AC1236" s="591" t="str">
        <f t="shared" si="131"/>
        <v/>
      </c>
      <c r="AD1236" s="591" t="str">
        <f>IF(VLOOKUP(F1236,NXT!$C$12:$C$666,1,0)&lt;&gt;"","","x")</f>
        <v/>
      </c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29"/>
        <v>10</v>
      </c>
      <c r="C1237" s="184">
        <f t="shared" si="130"/>
        <v>42283</v>
      </c>
      <c r="D1237" s="184" t="s">
        <v>1543</v>
      </c>
      <c r="E1237" s="37">
        <v>42283</v>
      </c>
      <c r="F1237" s="40" t="s">
        <v>429</v>
      </c>
      <c r="G1237" s="40" t="s">
        <v>1103</v>
      </c>
      <c r="H1237" s="7" t="s">
        <v>1040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  <c r="AC1237" s="591" t="str">
        <f t="shared" si="131"/>
        <v/>
      </c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29"/>
        <v>10</v>
      </c>
      <c r="C1238" s="184">
        <f t="shared" si="130"/>
        <v>42283</v>
      </c>
      <c r="D1238" s="184" t="s">
        <v>1544</v>
      </c>
      <c r="E1238" s="37">
        <v>42283</v>
      </c>
      <c r="F1238" s="40" t="s">
        <v>436</v>
      </c>
      <c r="G1238" s="40" t="s">
        <v>1104</v>
      </c>
      <c r="H1238" s="7" t="s">
        <v>864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  <c r="AC1238" s="591" t="str">
        <f t="shared" si="131"/>
        <v/>
      </c>
      <c r="AD1238" s="591" t="str">
        <f>IF(VLOOKUP(F1238,NXT!$C$12:$C$666,1,0)&lt;&gt;"","","x")</f>
        <v/>
      </c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29"/>
        <v>10</v>
      </c>
      <c r="C1239" s="184">
        <f t="shared" si="130"/>
        <v>42283</v>
      </c>
      <c r="D1239" s="184" t="s">
        <v>1544</v>
      </c>
      <c r="E1239" s="37">
        <v>42283</v>
      </c>
      <c r="F1239" s="40" t="s">
        <v>429</v>
      </c>
      <c r="G1239" s="40" t="s">
        <v>1104</v>
      </c>
      <c r="H1239" s="7" t="s">
        <v>864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  <c r="AC1239" s="591" t="str">
        <f t="shared" si="131"/>
        <v/>
      </c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29"/>
        <v>10</v>
      </c>
      <c r="C1240" s="184">
        <f t="shared" si="130"/>
        <v>42285</v>
      </c>
      <c r="D1240" s="184" t="s">
        <v>1545</v>
      </c>
      <c r="E1240" s="37">
        <v>42285</v>
      </c>
      <c r="F1240" s="189" t="s">
        <v>1977</v>
      </c>
      <c r="G1240" s="40" t="s">
        <v>1105</v>
      </c>
      <c r="H1240" s="7" t="s">
        <v>984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  <c r="AC1240" s="591" t="str">
        <f t="shared" si="131"/>
        <v/>
      </c>
      <c r="AD1240" s="591" t="str">
        <f>IF(VLOOKUP(F1240,NXT!$C$12:$C$666,1,0)&lt;&gt;"","","x")</f>
        <v/>
      </c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29"/>
        <v>10</v>
      </c>
      <c r="C1241" s="184">
        <f t="shared" si="130"/>
        <v>42285</v>
      </c>
      <c r="D1241" s="184" t="s">
        <v>1545</v>
      </c>
      <c r="E1241" s="37">
        <v>42285</v>
      </c>
      <c r="F1241" s="189" t="s">
        <v>1978</v>
      </c>
      <c r="G1241" s="40" t="s">
        <v>1105</v>
      </c>
      <c r="H1241" s="7" t="s">
        <v>984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  <c r="AC1241" s="591" t="str">
        <f t="shared" si="131"/>
        <v/>
      </c>
      <c r="AD1241" s="591" t="str">
        <f>IF(VLOOKUP(F1241,NXT!$C$12:$C$666,1,0)&lt;&gt;"","","x")</f>
        <v/>
      </c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29"/>
        <v>10</v>
      </c>
      <c r="C1242" s="184">
        <f t="shared" si="130"/>
        <v>42285</v>
      </c>
      <c r="D1242" s="184" t="s">
        <v>1545</v>
      </c>
      <c r="E1242" s="37">
        <v>42285</v>
      </c>
      <c r="F1242" s="189" t="s">
        <v>1979</v>
      </c>
      <c r="G1242" s="40" t="s">
        <v>1105</v>
      </c>
      <c r="H1242" s="7" t="s">
        <v>984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  <c r="AC1242" s="591" t="str">
        <f t="shared" si="131"/>
        <v/>
      </c>
      <c r="AD1242" s="591" t="str">
        <f>IF(VLOOKUP(F1242,NXT!$C$12:$C$666,1,0)&lt;&gt;"","","x")</f>
        <v/>
      </c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29"/>
        <v>10</v>
      </c>
      <c r="C1243" s="184">
        <f t="shared" si="130"/>
        <v>42285</v>
      </c>
      <c r="D1243" s="184" t="s">
        <v>1545</v>
      </c>
      <c r="E1243" s="37">
        <v>42285</v>
      </c>
      <c r="F1243" s="189" t="s">
        <v>1980</v>
      </c>
      <c r="G1243" s="40" t="s">
        <v>1105</v>
      </c>
      <c r="H1243" s="7" t="s">
        <v>984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  <c r="AC1243" s="591" t="str">
        <f t="shared" si="131"/>
        <v/>
      </c>
      <c r="AD1243" s="591" t="str">
        <f>IF(VLOOKUP(F1243,NXT!$C$12:$C$666,1,0)&lt;&gt;"","","x")</f>
        <v/>
      </c>
    </row>
    <row r="1244" spans="1:30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29"/>
        <v>10</v>
      </c>
      <c r="C1244" s="184">
        <f t="shared" si="130"/>
        <v>42285</v>
      </c>
      <c r="D1244" s="184" t="s">
        <v>1545</v>
      </c>
      <c r="E1244" s="37">
        <v>42285</v>
      </c>
      <c r="F1244" s="189" t="s">
        <v>1981</v>
      </c>
      <c r="G1244" s="40" t="s">
        <v>1105</v>
      </c>
      <c r="H1244" s="7" t="s">
        <v>984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  <c r="AC1244" s="591" t="str">
        <f t="shared" si="131"/>
        <v/>
      </c>
      <c r="AD1244" s="591" t="str">
        <f>IF(VLOOKUP(F1244,NXT!$C$12:$C$666,1,0)&lt;&gt;"","","x")</f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29"/>
        <v>10</v>
      </c>
      <c r="C1245" s="184">
        <f t="shared" si="130"/>
        <v>42285</v>
      </c>
      <c r="D1245" s="184" t="s">
        <v>1545</v>
      </c>
      <c r="E1245" s="37">
        <v>42285</v>
      </c>
      <c r="F1245" s="40" t="s">
        <v>429</v>
      </c>
      <c r="G1245" s="40" t="s">
        <v>1105</v>
      </c>
      <c r="H1245" s="7" t="s">
        <v>984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  <c r="AC1245" s="591" t="str">
        <f t="shared" si="131"/>
        <v/>
      </c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129"/>
        <v>10</v>
      </c>
      <c r="C1246" s="184">
        <f t="shared" si="130"/>
        <v>42285</v>
      </c>
      <c r="D1246" s="184" t="s">
        <v>1546</v>
      </c>
      <c r="E1246" s="191">
        <v>42285</v>
      </c>
      <c r="F1246" s="192" t="s">
        <v>425</v>
      </c>
      <c r="G1246" s="483" t="s">
        <v>1106</v>
      </c>
      <c r="H1246" s="193" t="s">
        <v>427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  <c r="AC1246" s="591" t="str">
        <f t="shared" si="131"/>
        <v/>
      </c>
      <c r="AD1246" s="591" t="str">
        <f>IF(VLOOKUP(F1246,NXT!$C$12:$C$666,1,0)&lt;&gt;"","","x")</f>
        <v/>
      </c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129"/>
        <v>10</v>
      </c>
      <c r="C1247" s="184">
        <f t="shared" si="130"/>
        <v>42285</v>
      </c>
      <c r="D1247" s="184" t="s">
        <v>1546</v>
      </c>
      <c r="E1247" s="191">
        <v>42285</v>
      </c>
      <c r="F1247" s="192" t="s">
        <v>946</v>
      </c>
      <c r="G1247" s="483" t="s">
        <v>1106</v>
      </c>
      <c r="H1247" s="193" t="s">
        <v>427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  <c r="AC1247" s="591" t="str">
        <f t="shared" si="131"/>
        <v/>
      </c>
      <c r="AD1247" s="591" t="str">
        <f>IF(VLOOKUP(F1247,NXT!$C$12:$C$666,1,0)&lt;&gt;"","","x")</f>
        <v/>
      </c>
    </row>
    <row r="1248" spans="1:30" s="211" customFormat="1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129"/>
        <v>10</v>
      </c>
      <c r="C1248" s="184">
        <f t="shared" si="130"/>
        <v>42285</v>
      </c>
      <c r="D1248" s="184" t="s">
        <v>1546</v>
      </c>
      <c r="E1248" s="191">
        <v>42285</v>
      </c>
      <c r="F1248" s="192" t="s">
        <v>429</v>
      </c>
      <c r="G1248" s="483" t="s">
        <v>1106</v>
      </c>
      <c r="H1248" s="193" t="s">
        <v>427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  <c r="AC1248" s="591" t="str">
        <f t="shared" si="131"/>
        <v/>
      </c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29"/>
        <v>10</v>
      </c>
      <c r="C1249" s="184">
        <f t="shared" si="130"/>
        <v>42286</v>
      </c>
      <c r="D1249" s="184" t="s">
        <v>1547</v>
      </c>
      <c r="E1249" s="191">
        <v>42286</v>
      </c>
      <c r="F1249" s="192" t="s">
        <v>545</v>
      </c>
      <c r="G1249" s="483" t="s">
        <v>1107</v>
      </c>
      <c r="H1249" s="193" t="s">
        <v>820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  <c r="AC1249" s="591" t="str">
        <f t="shared" si="131"/>
        <v/>
      </c>
      <c r="AD1249" s="591" t="str">
        <f>IF(VLOOKUP(F1249,NXT!$C$12:$C$666,1,0)&lt;&gt;"","","x")</f>
        <v/>
      </c>
    </row>
    <row r="1250" spans="1:30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29"/>
        <v>10</v>
      </c>
      <c r="C1250" s="184">
        <f t="shared" si="130"/>
        <v>42286</v>
      </c>
      <c r="D1250" s="184" t="s">
        <v>1547</v>
      </c>
      <c r="E1250" s="191">
        <v>42286</v>
      </c>
      <c r="F1250" s="192" t="s">
        <v>1704</v>
      </c>
      <c r="G1250" s="483" t="s">
        <v>1107</v>
      </c>
      <c r="H1250" s="193" t="s">
        <v>820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  <c r="AC1250" s="591" t="str">
        <f t="shared" si="131"/>
        <v/>
      </c>
      <c r="AD1250" s="591" t="str">
        <f>IF(VLOOKUP(F1250,NXT!$C$12:$C$666,1,0)&lt;&gt;"","","x")</f>
        <v/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29"/>
        <v>10</v>
      </c>
      <c r="C1251" s="184">
        <f t="shared" si="130"/>
        <v>42286</v>
      </c>
      <c r="D1251" s="184" t="s">
        <v>1547</v>
      </c>
      <c r="E1251" s="191">
        <v>42286</v>
      </c>
      <c r="F1251" s="192" t="s">
        <v>429</v>
      </c>
      <c r="G1251" s="483" t="s">
        <v>1107</v>
      </c>
      <c r="H1251" s="193" t="s">
        <v>820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  <c r="AC1251" s="591" t="str">
        <f t="shared" si="131"/>
        <v/>
      </c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29"/>
        <v>10</v>
      </c>
      <c r="C1252" s="184">
        <f t="shared" si="130"/>
        <v>42286</v>
      </c>
      <c r="D1252" s="184" t="s">
        <v>1548</v>
      </c>
      <c r="E1252" s="191">
        <v>42286</v>
      </c>
      <c r="F1252" s="192" t="s">
        <v>979</v>
      </c>
      <c r="G1252" s="483" t="s">
        <v>1108</v>
      </c>
      <c r="H1252" s="193" t="s">
        <v>981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  <c r="AC1252" s="591" t="str">
        <f t="shared" si="131"/>
        <v/>
      </c>
      <c r="AD1252" s="591" t="str">
        <f>IF(VLOOKUP(F1252,NXT!$C$12:$C$666,1,0)&lt;&gt;"","","x")</f>
        <v/>
      </c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29"/>
        <v>10</v>
      </c>
      <c r="C1253" s="184">
        <f t="shared" si="130"/>
        <v>42286</v>
      </c>
      <c r="D1253" s="184" t="s">
        <v>1548</v>
      </c>
      <c r="E1253" s="191">
        <v>42286</v>
      </c>
      <c r="F1253" s="192" t="s">
        <v>429</v>
      </c>
      <c r="G1253" s="483" t="s">
        <v>1108</v>
      </c>
      <c r="H1253" s="193" t="s">
        <v>981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  <c r="AC1253" s="591" t="str">
        <f t="shared" si="131"/>
        <v/>
      </c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29"/>
        <v>10</v>
      </c>
      <c r="C1254" s="184">
        <f t="shared" si="130"/>
        <v>42286</v>
      </c>
      <c r="D1254" s="184" t="s">
        <v>1549</v>
      </c>
      <c r="E1254" s="191">
        <v>42286</v>
      </c>
      <c r="F1254" s="192" t="s">
        <v>1830</v>
      </c>
      <c r="G1254" s="483" t="s">
        <v>1109</v>
      </c>
      <c r="H1254" s="7" t="s">
        <v>1963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  <c r="AC1254" s="591" t="str">
        <f t="shared" si="131"/>
        <v/>
      </c>
      <c r="AD1254" s="591" t="str">
        <f>IF(VLOOKUP(F1254,NXT!$C$12:$C$666,1,0)&lt;&gt;"","","x")</f>
        <v/>
      </c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29"/>
        <v>10</v>
      </c>
      <c r="C1255" s="184">
        <f t="shared" si="130"/>
        <v>42286</v>
      </c>
      <c r="D1255" s="184" t="s">
        <v>1549</v>
      </c>
      <c r="E1255" s="764">
        <v>42286</v>
      </c>
      <c r="F1255" s="189" t="s">
        <v>1831</v>
      </c>
      <c r="G1255" s="40" t="s">
        <v>1109</v>
      </c>
      <c r="H1255" s="7" t="s">
        <v>1963</v>
      </c>
      <c r="I1255" s="791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  <c r="AC1255" s="591" t="str">
        <f t="shared" si="131"/>
        <v/>
      </c>
      <c r="AD1255" s="591" t="str">
        <f>IF(VLOOKUP(F1255,NXT!$C$12:$C$666,1,0)&lt;&gt;"","","x")</f>
        <v/>
      </c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29"/>
        <v>10</v>
      </c>
      <c r="C1256" s="184">
        <f t="shared" si="130"/>
        <v>42286</v>
      </c>
      <c r="D1256" s="184" t="s">
        <v>1549</v>
      </c>
      <c r="E1256" s="764">
        <v>42286</v>
      </c>
      <c r="F1256" s="189" t="s">
        <v>1832</v>
      </c>
      <c r="G1256" s="40" t="s">
        <v>1109</v>
      </c>
      <c r="H1256" s="7" t="s">
        <v>1963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  <c r="AC1256" s="591" t="str">
        <f t="shared" si="131"/>
        <v/>
      </c>
      <c r="AD1256" s="591" t="str">
        <f>IF(VLOOKUP(F1256,NXT!$C$12:$C$666,1,0)&lt;&gt;"","","x")</f>
        <v/>
      </c>
    </row>
    <row r="1257" spans="1:30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29"/>
        <v>10</v>
      </c>
      <c r="C1257" s="184">
        <f t="shared" si="130"/>
        <v>42286</v>
      </c>
      <c r="D1257" s="184" t="s">
        <v>1549</v>
      </c>
      <c r="E1257" s="764">
        <v>42286</v>
      </c>
      <c r="F1257" s="40" t="s">
        <v>769</v>
      </c>
      <c r="G1257" s="40" t="s">
        <v>1109</v>
      </c>
      <c r="H1257" s="7" t="s">
        <v>1963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  <c r="AC1257" s="591" t="str">
        <f t="shared" si="131"/>
        <v/>
      </c>
      <c r="AD1257" s="591" t="str">
        <f>IF(VLOOKUP(F1257,NXT!$C$12:$C$666,1,0)&lt;&gt;"","","x")</f>
        <v/>
      </c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29"/>
        <v>10</v>
      </c>
      <c r="C1258" s="184">
        <f t="shared" si="130"/>
        <v>42286</v>
      </c>
      <c r="D1258" s="184" t="s">
        <v>1549</v>
      </c>
      <c r="E1258" s="764">
        <v>42286</v>
      </c>
      <c r="F1258" s="189" t="s">
        <v>758</v>
      </c>
      <c r="G1258" s="40" t="s">
        <v>1109</v>
      </c>
      <c r="H1258" s="7" t="s">
        <v>1963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  <c r="AC1258" s="591" t="str">
        <f t="shared" si="131"/>
        <v/>
      </c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29"/>
        <v>10</v>
      </c>
      <c r="C1259" s="184">
        <f t="shared" si="130"/>
        <v>42287</v>
      </c>
      <c r="D1259" s="184" t="s">
        <v>1550</v>
      </c>
      <c r="E1259" s="764">
        <v>42287</v>
      </c>
      <c r="F1259" s="40" t="s">
        <v>1110</v>
      </c>
      <c r="G1259" s="40" t="s">
        <v>1111</v>
      </c>
      <c r="H1259" s="7" t="s">
        <v>810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  <c r="AC1259" s="591" t="str">
        <f t="shared" si="131"/>
        <v/>
      </c>
      <c r="AD1259" s="591" t="str">
        <f>IF(VLOOKUP(F1259,NXT!$C$12:$C$666,1,0)&lt;&gt;"","","x")</f>
        <v/>
      </c>
    </row>
    <row r="1260" spans="1:30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29"/>
        <v>10</v>
      </c>
      <c r="C1260" s="184">
        <f t="shared" si="130"/>
        <v>42287</v>
      </c>
      <c r="D1260" s="184" t="s">
        <v>1550</v>
      </c>
      <c r="E1260" s="37">
        <v>42287</v>
      </c>
      <c r="F1260" s="40" t="s">
        <v>429</v>
      </c>
      <c r="G1260" s="40" t="s">
        <v>1111</v>
      </c>
      <c r="H1260" s="7" t="s">
        <v>810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  <c r="AC1260" s="591" t="str">
        <f t="shared" si="131"/>
        <v/>
      </c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29"/>
        <v>10</v>
      </c>
      <c r="C1261" s="184">
        <f t="shared" si="130"/>
        <v>42287</v>
      </c>
      <c r="D1261" s="184" t="s">
        <v>1551</v>
      </c>
      <c r="E1261" s="37">
        <v>42287</v>
      </c>
      <c r="F1261" s="40" t="s">
        <v>1719</v>
      </c>
      <c r="G1261" s="40" t="s">
        <v>1112</v>
      </c>
      <c r="H1261" s="7" t="s">
        <v>491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  <c r="AC1261" s="591" t="str">
        <f t="shared" si="131"/>
        <v/>
      </c>
      <c r="AD1261" s="591" t="str">
        <f>IF(VLOOKUP(F1261,NXT!$C$12:$C$666,1,0)&lt;&gt;"","","x")</f>
        <v/>
      </c>
    </row>
    <row r="1262" spans="1:30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29"/>
        <v>10</v>
      </c>
      <c r="C1262" s="184">
        <f t="shared" si="130"/>
        <v>42287</v>
      </c>
      <c r="D1262" s="184" t="s">
        <v>1551</v>
      </c>
      <c r="E1262" s="37">
        <v>42287</v>
      </c>
      <c r="F1262" s="40" t="s">
        <v>1720</v>
      </c>
      <c r="G1262" s="40" t="s">
        <v>1112</v>
      </c>
      <c r="H1262" s="7" t="s">
        <v>491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  <c r="AC1262" s="591" t="str">
        <f t="shared" si="131"/>
        <v/>
      </c>
      <c r="AD1262" s="591" t="str">
        <f>IF(VLOOKUP(F1262,NXT!$C$12:$C$666,1,0)&lt;&gt;"","","x")</f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29"/>
        <v>10</v>
      </c>
      <c r="C1263" s="184">
        <f t="shared" si="130"/>
        <v>42287</v>
      </c>
      <c r="D1263" s="184" t="s">
        <v>1551</v>
      </c>
      <c r="E1263" s="37">
        <v>42287</v>
      </c>
      <c r="F1263" s="40" t="s">
        <v>758</v>
      </c>
      <c r="G1263" s="40" t="s">
        <v>1112</v>
      </c>
      <c r="H1263" s="7" t="s">
        <v>491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  <c r="AC1263" s="591" t="str">
        <f t="shared" si="131"/>
        <v/>
      </c>
    </row>
    <row r="1264" spans="1:30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29"/>
        <v>10</v>
      </c>
      <c r="C1264" s="184">
        <f t="shared" si="130"/>
        <v>42287</v>
      </c>
      <c r="D1264" s="184" t="s">
        <v>1552</v>
      </c>
      <c r="E1264" s="37">
        <v>42287</v>
      </c>
      <c r="F1264" s="40" t="s">
        <v>1833</v>
      </c>
      <c r="G1264" s="40" t="s">
        <v>1113</v>
      </c>
      <c r="H1264" s="7" t="s">
        <v>1963</v>
      </c>
      <c r="I1264" s="256">
        <v>65</v>
      </c>
      <c r="J1264" s="256">
        <v>11612</v>
      </c>
      <c r="K1264" s="599">
        <f t="shared" ref="K1264:K1269" si="132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  <c r="AC1264" s="591" t="str">
        <f t="shared" si="131"/>
        <v/>
      </c>
      <c r="AD1264" s="591" t="str">
        <f>IF(VLOOKUP(F1264,NXT!$C$12:$C$666,1,0)&lt;&gt;"","","x")</f>
        <v/>
      </c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29"/>
        <v>10</v>
      </c>
      <c r="C1265" s="184">
        <f t="shared" si="130"/>
        <v>42287</v>
      </c>
      <c r="D1265" s="184" t="s">
        <v>1552</v>
      </c>
      <c r="E1265" s="37">
        <v>42287</v>
      </c>
      <c r="F1265" s="40" t="s">
        <v>1774</v>
      </c>
      <c r="G1265" s="40" t="s">
        <v>1113</v>
      </c>
      <c r="H1265" s="7" t="s">
        <v>1963</v>
      </c>
      <c r="I1265" s="256">
        <v>65</v>
      </c>
      <c r="J1265" s="256">
        <v>9769</v>
      </c>
      <c r="K1265" s="599">
        <f t="shared" si="132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  <c r="AC1265" s="591" t="str">
        <f t="shared" si="131"/>
        <v/>
      </c>
      <c r="AD1265" s="591" t="str">
        <f>IF(VLOOKUP(F1265,NXT!$C$12:$C$666,1,0)&lt;&gt;"","","x")</f>
        <v/>
      </c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29"/>
        <v>10</v>
      </c>
      <c r="C1266" s="184">
        <f t="shared" si="130"/>
        <v>42287</v>
      </c>
      <c r="D1266" s="184" t="s">
        <v>1552</v>
      </c>
      <c r="E1266" s="37">
        <v>42287</v>
      </c>
      <c r="F1266" s="40" t="s">
        <v>1771</v>
      </c>
      <c r="G1266" s="40" t="s">
        <v>1113</v>
      </c>
      <c r="H1266" s="7" t="s">
        <v>1963</v>
      </c>
      <c r="I1266" s="256">
        <v>105</v>
      </c>
      <c r="J1266" s="256">
        <v>7826</v>
      </c>
      <c r="K1266" s="599">
        <f t="shared" si="132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  <c r="AC1266" s="591" t="str">
        <f t="shared" si="131"/>
        <v/>
      </c>
      <c r="AD1266" s="591" t="str">
        <f>IF(VLOOKUP(F1266,NXT!$C$12:$C$666,1,0)&lt;&gt;"","","x")</f>
        <v/>
      </c>
    </row>
    <row r="1267" spans="1:30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29"/>
        <v>10</v>
      </c>
      <c r="C1267" s="184">
        <f t="shared" si="130"/>
        <v>42287</v>
      </c>
      <c r="D1267" s="184" t="s">
        <v>1552</v>
      </c>
      <c r="E1267" s="37">
        <v>42287</v>
      </c>
      <c r="F1267" s="40" t="s">
        <v>1772</v>
      </c>
      <c r="G1267" s="40" t="s">
        <v>1113</v>
      </c>
      <c r="H1267" s="7" t="s">
        <v>1963</v>
      </c>
      <c r="I1267" s="256">
        <v>105</v>
      </c>
      <c r="J1267" s="256">
        <v>7175</v>
      </c>
      <c r="K1267" s="599">
        <f t="shared" si="132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  <c r="AC1267" s="591" t="str">
        <f t="shared" si="131"/>
        <v/>
      </c>
      <c r="AD1267" s="591" t="str">
        <f>IF(VLOOKUP(F1267,NXT!$C$12:$C$666,1,0)&lt;&gt;"","","x")</f>
        <v/>
      </c>
    </row>
    <row r="1268" spans="1:30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29"/>
        <v>10</v>
      </c>
      <c r="C1268" s="184">
        <f t="shared" si="130"/>
        <v>42287</v>
      </c>
      <c r="D1268" s="184" t="s">
        <v>1552</v>
      </c>
      <c r="E1268" s="37">
        <v>42287</v>
      </c>
      <c r="F1268" s="192" t="s">
        <v>775</v>
      </c>
      <c r="G1268" s="40" t="s">
        <v>1113</v>
      </c>
      <c r="H1268" s="7" t="s">
        <v>1963</v>
      </c>
      <c r="I1268" s="256">
        <v>150</v>
      </c>
      <c r="J1268" s="256">
        <v>11997</v>
      </c>
      <c r="K1268" s="599">
        <f t="shared" si="132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  <c r="AC1268" s="591" t="str">
        <f t="shared" si="131"/>
        <v/>
      </c>
      <c r="AD1268" s="591" t="str">
        <f>IF(VLOOKUP(F1268,NXT!$C$12:$C$666,1,0)&lt;&gt;"","","x")</f>
        <v/>
      </c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29"/>
        <v>10</v>
      </c>
      <c r="C1269" s="184">
        <f t="shared" si="130"/>
        <v>42287</v>
      </c>
      <c r="D1269" s="184" t="s">
        <v>1552</v>
      </c>
      <c r="E1269" s="37">
        <v>42287</v>
      </c>
      <c r="F1269" s="40" t="s">
        <v>755</v>
      </c>
      <c r="G1269" s="40" t="s">
        <v>1113</v>
      </c>
      <c r="H1269" s="7" t="s">
        <v>1963</v>
      </c>
      <c r="I1269" s="256">
        <v>300</v>
      </c>
      <c r="J1269" s="256">
        <v>10854</v>
      </c>
      <c r="K1269" s="599">
        <f t="shared" si="132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  <c r="AC1269" s="591" t="str">
        <f t="shared" si="131"/>
        <v/>
      </c>
      <c r="AD1269" s="591" t="str">
        <f>IF(VLOOKUP(F1269,NXT!$C$12:$C$666,1,0)&lt;&gt;"","","x")</f>
        <v/>
      </c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29"/>
        <v>10</v>
      </c>
      <c r="C1270" s="184">
        <f t="shared" si="130"/>
        <v>42287</v>
      </c>
      <c r="D1270" s="184" t="s">
        <v>1552</v>
      </c>
      <c r="E1270" s="37">
        <v>42287</v>
      </c>
      <c r="F1270" s="40" t="s">
        <v>758</v>
      </c>
      <c r="G1270" s="40" t="s">
        <v>1113</v>
      </c>
      <c r="H1270" s="7" t="s">
        <v>1963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  <c r="AC1270" s="591" t="str">
        <f t="shared" si="131"/>
        <v/>
      </c>
    </row>
    <row r="1271" spans="1:30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29"/>
        <v>10</v>
      </c>
      <c r="C1271" s="184">
        <f t="shared" si="130"/>
        <v>42289</v>
      </c>
      <c r="D1271" s="184" t="s">
        <v>1553</v>
      </c>
      <c r="E1271" s="37">
        <v>42289</v>
      </c>
      <c r="F1271" s="40" t="s">
        <v>1834</v>
      </c>
      <c r="G1271" s="40" t="s">
        <v>1114</v>
      </c>
      <c r="H1271" s="7" t="s">
        <v>1963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  <c r="AC1271" s="591" t="str">
        <f t="shared" si="131"/>
        <v/>
      </c>
      <c r="AD1271" s="591" t="str">
        <f>IF(VLOOKUP(F1271,NXT!$C$12:$C$666,1,0)&lt;&gt;"","","x")</f>
        <v/>
      </c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29"/>
        <v>10</v>
      </c>
      <c r="C1272" s="184">
        <f t="shared" si="130"/>
        <v>42289</v>
      </c>
      <c r="D1272" s="184" t="s">
        <v>1553</v>
      </c>
      <c r="E1272" s="37">
        <v>42289</v>
      </c>
      <c r="F1272" s="40" t="s">
        <v>1810</v>
      </c>
      <c r="G1272" s="40" t="s">
        <v>1114</v>
      </c>
      <c r="H1272" s="7" t="s">
        <v>1963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  <c r="AC1272" s="591" t="str">
        <f t="shared" si="131"/>
        <v/>
      </c>
      <c r="AD1272" s="591" t="str">
        <f>IF(VLOOKUP(F1272,NXT!$C$12:$C$666,1,0)&lt;&gt;"","","x")</f>
        <v/>
      </c>
    </row>
    <row r="1273" spans="1:30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29"/>
        <v>10</v>
      </c>
      <c r="C1273" s="184">
        <f t="shared" si="130"/>
        <v>42289</v>
      </c>
      <c r="D1273" s="184" t="s">
        <v>1553</v>
      </c>
      <c r="E1273" s="37">
        <v>42289</v>
      </c>
      <c r="F1273" s="40" t="s">
        <v>1835</v>
      </c>
      <c r="G1273" s="40" t="s">
        <v>1114</v>
      </c>
      <c r="H1273" s="7" t="s">
        <v>1963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  <c r="AC1273" s="591" t="str">
        <f t="shared" si="131"/>
        <v/>
      </c>
      <c r="AD1273" s="591" t="str">
        <f>IF(VLOOKUP(F1273,NXT!$C$12:$C$666,1,0)&lt;&gt;"","","x")</f>
        <v/>
      </c>
    </row>
    <row r="1274" spans="1:30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29"/>
        <v>10</v>
      </c>
      <c r="C1274" s="184">
        <f t="shared" si="130"/>
        <v>42289</v>
      </c>
      <c r="D1274" s="184" t="s">
        <v>1553</v>
      </c>
      <c r="E1274" s="37">
        <v>42289</v>
      </c>
      <c r="F1274" s="40" t="s">
        <v>1789</v>
      </c>
      <c r="G1274" s="40" t="s">
        <v>1114</v>
      </c>
      <c r="H1274" s="7" t="s">
        <v>1963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  <c r="AC1274" s="591" t="str">
        <f t="shared" si="131"/>
        <v/>
      </c>
      <c r="AD1274" s="591" t="str">
        <f>IF(VLOOKUP(F1274,NXT!$C$12:$C$666,1,0)&lt;&gt;"","","x")</f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29"/>
        <v>10</v>
      </c>
      <c r="C1275" s="184">
        <f t="shared" si="130"/>
        <v>42289</v>
      </c>
      <c r="D1275" s="184" t="s">
        <v>1553</v>
      </c>
      <c r="E1275" s="37">
        <v>42289</v>
      </c>
      <c r="F1275" s="40" t="s">
        <v>758</v>
      </c>
      <c r="G1275" s="40" t="s">
        <v>1114</v>
      </c>
      <c r="H1275" s="7" t="s">
        <v>1963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  <c r="AC1275" s="591" t="str">
        <f t="shared" si="131"/>
        <v/>
      </c>
    </row>
    <row r="1276" spans="1:30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29"/>
        <v>10</v>
      </c>
      <c r="C1276" s="184">
        <f t="shared" si="130"/>
        <v>42289</v>
      </c>
      <c r="D1276" s="184" t="s">
        <v>1554</v>
      </c>
      <c r="E1276" s="191">
        <v>42289</v>
      </c>
      <c r="F1276" s="192" t="s">
        <v>1115</v>
      </c>
      <c r="G1276" s="483" t="s">
        <v>1116</v>
      </c>
      <c r="H1276" s="193" t="s">
        <v>1117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  <c r="AC1276" s="591" t="str">
        <f t="shared" si="131"/>
        <v/>
      </c>
      <c r="AD1276" s="591" t="str">
        <f>IF(VLOOKUP(F1276,NXT!$C$12:$C$666,1,0)&lt;&gt;"","","x")</f>
        <v/>
      </c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29"/>
        <v>10</v>
      </c>
      <c r="C1277" s="184">
        <f t="shared" si="130"/>
        <v>42289</v>
      </c>
      <c r="D1277" s="184" t="s">
        <v>1554</v>
      </c>
      <c r="E1277" s="191">
        <v>42289</v>
      </c>
      <c r="F1277" s="192" t="s">
        <v>429</v>
      </c>
      <c r="G1277" s="483" t="s">
        <v>1116</v>
      </c>
      <c r="H1277" s="193" t="s">
        <v>1117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  <c r="AC1277" s="591" t="str">
        <f t="shared" si="131"/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29"/>
        <v>10</v>
      </c>
      <c r="C1278" s="184">
        <f t="shared" si="130"/>
        <v>42289</v>
      </c>
      <c r="D1278" s="184" t="s">
        <v>1555</v>
      </c>
      <c r="E1278" s="191">
        <v>42289</v>
      </c>
      <c r="F1278" s="192" t="s">
        <v>1118</v>
      </c>
      <c r="G1278" s="483" t="s">
        <v>1119</v>
      </c>
      <c r="H1278" s="193" t="s">
        <v>1120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/>
      </c>
      <c r="O1278" s="91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  <c r="AC1278" s="591" t="str">
        <f t="shared" si="131"/>
        <v/>
      </c>
      <c r="AD1278" s="591" t="str">
        <f>IF(VLOOKUP(F1278,NXT!$C$12:$C$666,1,0)&lt;&gt;"","","x")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ref="B1279:B1342" si="133">IF(C1279&lt;&gt;"",MONTH(C1279),"")</f>
        <v>10</v>
      </c>
      <c r="C1279" s="184">
        <f t="shared" ref="C1279:C1342" si="134">E1279</f>
        <v>42289</v>
      </c>
      <c r="D1279" s="184" t="s">
        <v>1555</v>
      </c>
      <c r="E1279" s="191">
        <v>42289</v>
      </c>
      <c r="F1279" s="192" t="s">
        <v>1121</v>
      </c>
      <c r="G1279" s="483" t="s">
        <v>1119</v>
      </c>
      <c r="H1279" s="193" t="s">
        <v>1120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/>
      </c>
      <c r="O1279" s="91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  <c r="AC1279" s="591" t="str">
        <f t="shared" ref="AC1279:AC1342" si="135">IF(VLOOKUP(H1279,DS_131,1,0)&lt;&gt;"","","x")</f>
        <v/>
      </c>
      <c r="AD1279" s="591" t="str">
        <f>IF(VLOOKUP(F1279,NXT!$C$12:$C$666,1,0)&lt;&gt;"","","x")</f>
        <v/>
      </c>
    </row>
    <row r="1280" spans="1:30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33"/>
        <v>10</v>
      </c>
      <c r="C1280" s="184">
        <f t="shared" si="134"/>
        <v>42289</v>
      </c>
      <c r="D1280" s="184" t="s">
        <v>1555</v>
      </c>
      <c r="E1280" s="191">
        <v>42289</v>
      </c>
      <c r="F1280" s="192" t="s">
        <v>429</v>
      </c>
      <c r="G1280" s="483" t="s">
        <v>1119</v>
      </c>
      <c r="H1280" s="193" t="s">
        <v>1120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/>
      </c>
      <c r="O1280" s="91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  <c r="AC1280" s="591" t="str">
        <f t="shared" si="135"/>
        <v/>
      </c>
    </row>
    <row r="1281" spans="1:30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33"/>
        <v>10</v>
      </c>
      <c r="C1281" s="184">
        <f t="shared" si="134"/>
        <v>42289</v>
      </c>
      <c r="D1281" s="184" t="s">
        <v>1556</v>
      </c>
      <c r="E1281" s="191">
        <v>42289</v>
      </c>
      <c r="F1281" s="40" t="s">
        <v>1768</v>
      </c>
      <c r="G1281" s="483" t="s">
        <v>1122</v>
      </c>
      <c r="H1281" s="193" t="s">
        <v>1123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  <c r="AC1281" s="591" t="str">
        <f t="shared" si="135"/>
        <v/>
      </c>
      <c r="AD1281" s="591" t="str">
        <f>IF(VLOOKUP(F1281,NXT!$C$12:$C$666,1,0)&lt;&gt;"","","x")</f>
        <v/>
      </c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33"/>
        <v>10</v>
      </c>
      <c r="C1282" s="184">
        <f t="shared" si="134"/>
        <v>42289</v>
      </c>
      <c r="D1282" s="184" t="s">
        <v>1556</v>
      </c>
      <c r="E1282" s="191">
        <v>42289</v>
      </c>
      <c r="F1282" s="192" t="s">
        <v>758</v>
      </c>
      <c r="G1282" s="483" t="s">
        <v>1122</v>
      </c>
      <c r="H1282" s="193" t="s">
        <v>1123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  <c r="AC1282" s="591" t="str">
        <f t="shared" si="135"/>
        <v/>
      </c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33"/>
        <v>10</v>
      </c>
      <c r="C1283" s="184">
        <f t="shared" si="134"/>
        <v>42290</v>
      </c>
      <c r="D1283" s="184" t="s">
        <v>1557</v>
      </c>
      <c r="E1283" s="191">
        <v>42290</v>
      </c>
      <c r="F1283" s="192" t="s">
        <v>2037</v>
      </c>
      <c r="G1283" s="483" t="s">
        <v>1124</v>
      </c>
      <c r="H1283" s="193" t="s">
        <v>984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  <c r="AC1283" s="591" t="str">
        <f t="shared" si="135"/>
        <v/>
      </c>
      <c r="AD1283" s="591" t="str">
        <f>IF(VLOOKUP(F1283,NXT!$C$12:$C$666,1,0)&lt;&gt;"","","x")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33"/>
        <v>10</v>
      </c>
      <c r="C1284" s="184">
        <f t="shared" si="134"/>
        <v>42290</v>
      </c>
      <c r="D1284" s="184" t="s">
        <v>1557</v>
      </c>
      <c r="E1284" s="191">
        <v>42290</v>
      </c>
      <c r="F1284" s="192" t="s">
        <v>429</v>
      </c>
      <c r="G1284" s="483" t="s">
        <v>1124</v>
      </c>
      <c r="H1284" s="193" t="s">
        <v>984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  <c r="AC1284" s="591" t="str">
        <f t="shared" si="135"/>
        <v/>
      </c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33"/>
        <v>10</v>
      </c>
      <c r="C1285" s="184">
        <f t="shared" si="134"/>
        <v>42290</v>
      </c>
      <c r="D1285" s="184" t="s">
        <v>1558</v>
      </c>
      <c r="E1285" s="764">
        <v>42290</v>
      </c>
      <c r="F1285" s="40" t="s">
        <v>773</v>
      </c>
      <c r="G1285" s="40" t="s">
        <v>1125</v>
      </c>
      <c r="H1285" s="7" t="s">
        <v>1963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  <c r="AC1285" s="591" t="str">
        <f t="shared" si="135"/>
        <v/>
      </c>
      <c r="AD1285" s="591" t="str">
        <f>IF(VLOOKUP(F1285,NXT!$C$12:$C$666,1,0)&lt;&gt;"","","x")</f>
        <v/>
      </c>
    </row>
    <row r="1286" spans="1:30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33"/>
        <v>10</v>
      </c>
      <c r="C1286" s="184">
        <f t="shared" si="134"/>
        <v>42290</v>
      </c>
      <c r="D1286" s="184" t="s">
        <v>1558</v>
      </c>
      <c r="E1286" s="764">
        <v>42290</v>
      </c>
      <c r="F1286" s="40" t="s">
        <v>758</v>
      </c>
      <c r="G1286" s="40" t="s">
        <v>1125</v>
      </c>
      <c r="H1286" s="7" t="s">
        <v>1963</v>
      </c>
      <c r="I1286" s="791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  <c r="AC1286" s="591" t="str">
        <f t="shared" si="135"/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33"/>
        <v>10</v>
      </c>
      <c r="C1287" s="184">
        <f t="shared" si="134"/>
        <v>42291</v>
      </c>
      <c r="D1287" s="184" t="s">
        <v>1559</v>
      </c>
      <c r="E1287" s="764">
        <v>42291</v>
      </c>
      <c r="F1287" s="189" t="s">
        <v>1977</v>
      </c>
      <c r="G1287" s="40" t="s">
        <v>1126</v>
      </c>
      <c r="H1287" s="7" t="s">
        <v>984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  <c r="AC1287" s="591" t="str">
        <f t="shared" si="135"/>
        <v/>
      </c>
      <c r="AD1287" s="591" t="str">
        <f>IF(VLOOKUP(F1287,NXT!$C$12:$C$666,1,0)&lt;&gt;"","","x")</f>
        <v/>
      </c>
    </row>
    <row r="1288" spans="1:30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33"/>
        <v>10</v>
      </c>
      <c r="C1288" s="184">
        <f t="shared" si="134"/>
        <v>42291</v>
      </c>
      <c r="D1288" s="184" t="s">
        <v>1559</v>
      </c>
      <c r="E1288" s="37">
        <v>42291</v>
      </c>
      <c r="F1288" s="40" t="s">
        <v>429</v>
      </c>
      <c r="G1288" s="40" t="s">
        <v>1126</v>
      </c>
      <c r="H1288" s="7" t="s">
        <v>984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  <c r="AC1288" s="591" t="str">
        <f t="shared" si="135"/>
        <v/>
      </c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33"/>
        <v>10</v>
      </c>
      <c r="C1289" s="184">
        <f t="shared" si="134"/>
        <v>42293</v>
      </c>
      <c r="D1289" s="184" t="s">
        <v>1560</v>
      </c>
      <c r="E1289" s="37">
        <v>42293</v>
      </c>
      <c r="F1289" s="40" t="s">
        <v>1794</v>
      </c>
      <c r="G1289" s="40" t="s">
        <v>1127</v>
      </c>
      <c r="H1289" s="7" t="s">
        <v>1963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  <c r="AC1289" s="591" t="str">
        <f t="shared" si="135"/>
        <v/>
      </c>
      <c r="AD1289" s="591" t="str">
        <f>IF(VLOOKUP(F1289,NXT!$C$12:$C$666,1,0)&lt;&gt;"","","x")</f>
        <v/>
      </c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33"/>
        <v>10</v>
      </c>
      <c r="C1290" s="184">
        <f t="shared" si="134"/>
        <v>42293</v>
      </c>
      <c r="D1290" s="184" t="s">
        <v>1560</v>
      </c>
      <c r="E1290" s="37">
        <v>42293</v>
      </c>
      <c r="F1290" s="192" t="s">
        <v>758</v>
      </c>
      <c r="G1290" s="40" t="s">
        <v>1127</v>
      </c>
      <c r="H1290" s="7" t="s">
        <v>1963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  <c r="AC1290" s="591" t="str">
        <f t="shared" si="135"/>
        <v/>
      </c>
    </row>
    <row r="1291" spans="1:30" s="211" customFormat="1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133"/>
        <v>10</v>
      </c>
      <c r="C1291" s="184">
        <f t="shared" si="134"/>
        <v>42293</v>
      </c>
      <c r="D1291" s="184" t="s">
        <v>1561</v>
      </c>
      <c r="E1291" s="37">
        <v>42293</v>
      </c>
      <c r="F1291" s="40" t="s">
        <v>425</v>
      </c>
      <c r="G1291" s="40" t="s">
        <v>1128</v>
      </c>
      <c r="H1291" s="7" t="s">
        <v>427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  <c r="AC1291" s="591" t="str">
        <f t="shared" si="135"/>
        <v/>
      </c>
      <c r="AD1291" s="591" t="str">
        <f>IF(VLOOKUP(F1291,NXT!$C$12:$C$666,1,0)&lt;&gt;"","","x")</f>
        <v/>
      </c>
    </row>
    <row r="1292" spans="1:30" s="211" customFormat="1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133"/>
        <v>10</v>
      </c>
      <c r="C1292" s="184">
        <f t="shared" si="134"/>
        <v>42293</v>
      </c>
      <c r="D1292" s="184" t="s">
        <v>1561</v>
      </c>
      <c r="E1292" s="37">
        <v>42293</v>
      </c>
      <c r="F1292" s="40" t="s">
        <v>473</v>
      </c>
      <c r="G1292" s="40" t="s">
        <v>1128</v>
      </c>
      <c r="H1292" s="7" t="s">
        <v>427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  <c r="AC1292" s="591" t="str">
        <f t="shared" si="135"/>
        <v/>
      </c>
      <c r="AD1292" s="591" t="str">
        <f>IF(VLOOKUP(F1292,NXT!$C$12:$C$666,1,0)&lt;&gt;"","","x")</f>
        <v/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133"/>
        <v>10</v>
      </c>
      <c r="C1293" s="184">
        <f t="shared" si="134"/>
        <v>42293</v>
      </c>
      <c r="D1293" s="184" t="s">
        <v>1561</v>
      </c>
      <c r="E1293" s="37">
        <v>42293</v>
      </c>
      <c r="F1293" s="189" t="s">
        <v>429</v>
      </c>
      <c r="G1293" s="40" t="s">
        <v>1128</v>
      </c>
      <c r="H1293" s="7" t="s">
        <v>427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  <c r="AC1293" s="591" t="str">
        <f t="shared" si="135"/>
        <v/>
      </c>
    </row>
    <row r="1294" spans="1:30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33"/>
        <v>10</v>
      </c>
      <c r="C1294" s="184">
        <f t="shared" si="134"/>
        <v>42293</v>
      </c>
      <c r="D1294" s="184" t="s">
        <v>1562</v>
      </c>
      <c r="E1294" s="37">
        <v>42293</v>
      </c>
      <c r="F1294" s="189" t="s">
        <v>440</v>
      </c>
      <c r="G1294" s="40" t="s">
        <v>1129</v>
      </c>
      <c r="H1294" s="7" t="s">
        <v>439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  <c r="AC1294" s="591" t="str">
        <f t="shared" si="135"/>
        <v/>
      </c>
      <c r="AD1294" s="591" t="str">
        <f>IF(VLOOKUP(F1294,NXT!$C$12:$C$666,1,0)&lt;&gt;"","","x")</f>
        <v/>
      </c>
    </row>
    <row r="1295" spans="1:30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33"/>
        <v>10</v>
      </c>
      <c r="C1295" s="184">
        <f t="shared" si="134"/>
        <v>42293</v>
      </c>
      <c r="D1295" s="184" t="s">
        <v>1562</v>
      </c>
      <c r="E1295" s="37">
        <v>42293</v>
      </c>
      <c r="F1295" s="40" t="s">
        <v>1026</v>
      </c>
      <c r="G1295" s="40" t="s">
        <v>1129</v>
      </c>
      <c r="H1295" s="7" t="s">
        <v>439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  <c r="AC1295" s="591" t="str">
        <f t="shared" si="135"/>
        <v/>
      </c>
      <c r="AD1295" s="591" t="str">
        <f>IF(VLOOKUP(F1295,NXT!$C$12:$C$666,1,0)&lt;&gt;"","","x")</f>
        <v/>
      </c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33"/>
        <v>10</v>
      </c>
      <c r="C1296" s="184">
        <f t="shared" si="134"/>
        <v>42293</v>
      </c>
      <c r="D1296" s="184" t="s">
        <v>1562</v>
      </c>
      <c r="E1296" s="37">
        <v>42293</v>
      </c>
      <c r="F1296" s="40" t="s">
        <v>429</v>
      </c>
      <c r="G1296" s="40" t="s">
        <v>1129</v>
      </c>
      <c r="H1296" s="7" t="s">
        <v>439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  <c r="AC1296" s="591" t="str">
        <f t="shared" si="135"/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33"/>
        <v>10</v>
      </c>
      <c r="C1297" s="184">
        <f t="shared" si="134"/>
        <v>42293</v>
      </c>
      <c r="D1297" s="184" t="s">
        <v>1563</v>
      </c>
      <c r="E1297" s="37">
        <v>42293</v>
      </c>
      <c r="F1297" s="40" t="s">
        <v>1130</v>
      </c>
      <c r="G1297" s="40" t="s">
        <v>1131</v>
      </c>
      <c r="H1297" s="7" t="s">
        <v>1132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  <c r="AC1297" s="591" t="str">
        <f t="shared" si="135"/>
        <v/>
      </c>
      <c r="AD1297" s="591" t="str">
        <f>IF(VLOOKUP(F1297,NXT!$C$12:$C$666,1,0)&lt;&gt;"","","x")</f>
        <v/>
      </c>
    </row>
    <row r="1298" spans="1:30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33"/>
        <v>10</v>
      </c>
      <c r="C1298" s="184">
        <f t="shared" si="134"/>
        <v>42293</v>
      </c>
      <c r="D1298" s="184" t="s">
        <v>1563</v>
      </c>
      <c r="E1298" s="37">
        <v>42293</v>
      </c>
      <c r="F1298" s="192" t="s">
        <v>1133</v>
      </c>
      <c r="G1298" s="40" t="s">
        <v>1131</v>
      </c>
      <c r="H1298" s="7" t="s">
        <v>1132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  <c r="AC1298" s="591" t="str">
        <f t="shared" si="135"/>
        <v/>
      </c>
      <c r="AD1298" s="591" t="str">
        <f>IF(VLOOKUP(F1298,NXT!$C$12:$C$666,1,0)&lt;&gt;"","","x")</f>
        <v/>
      </c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33"/>
        <v>10</v>
      </c>
      <c r="C1299" s="184">
        <f t="shared" si="134"/>
        <v>42293</v>
      </c>
      <c r="D1299" s="184" t="s">
        <v>1563</v>
      </c>
      <c r="E1299" s="37">
        <v>42293</v>
      </c>
      <c r="F1299" s="40" t="s">
        <v>1134</v>
      </c>
      <c r="G1299" s="40" t="s">
        <v>1131</v>
      </c>
      <c r="H1299" s="7" t="s">
        <v>1132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  <c r="AC1299" s="591" t="str">
        <f t="shared" si="135"/>
        <v/>
      </c>
      <c r="AD1299" s="591" t="str">
        <f>IF(VLOOKUP(F1299,NXT!$C$12:$C$666,1,0)&lt;&gt;"","","x")</f>
        <v/>
      </c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33"/>
        <v>10</v>
      </c>
      <c r="C1300" s="184">
        <f t="shared" si="134"/>
        <v>42293</v>
      </c>
      <c r="D1300" s="184" t="s">
        <v>1563</v>
      </c>
      <c r="E1300" s="37">
        <v>42293</v>
      </c>
      <c r="F1300" s="40" t="s">
        <v>429</v>
      </c>
      <c r="G1300" s="40" t="s">
        <v>1131</v>
      </c>
      <c r="H1300" s="7" t="s">
        <v>1132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  <c r="AC1300" s="591" t="str">
        <f t="shared" si="135"/>
        <v/>
      </c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33"/>
        <v>10</v>
      </c>
      <c r="C1301" s="184">
        <f t="shared" si="134"/>
        <v>42294</v>
      </c>
      <c r="D1301" s="184" t="s">
        <v>1564</v>
      </c>
      <c r="E1301" s="37">
        <v>42294</v>
      </c>
      <c r="F1301" s="189" t="s">
        <v>643</v>
      </c>
      <c r="G1301" s="40" t="s">
        <v>1135</v>
      </c>
      <c r="H1301" s="7" t="s">
        <v>1003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  <c r="AC1301" s="591" t="str">
        <f t="shared" si="135"/>
        <v/>
      </c>
      <c r="AD1301" s="591" t="str">
        <f>IF(VLOOKUP(F1301,NXT!$C$12:$C$666,1,0)&lt;&gt;"","","x")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33"/>
        <v>10</v>
      </c>
      <c r="C1302" s="184">
        <f t="shared" si="134"/>
        <v>42294</v>
      </c>
      <c r="D1302" s="184" t="s">
        <v>1564</v>
      </c>
      <c r="E1302" s="37">
        <v>42294</v>
      </c>
      <c r="F1302" s="40" t="s">
        <v>429</v>
      </c>
      <c r="G1302" s="40" t="s">
        <v>1135</v>
      </c>
      <c r="H1302" s="7" t="s">
        <v>1003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  <c r="AC1302" s="591" t="str">
        <f t="shared" si="135"/>
        <v/>
      </c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33"/>
        <v>10</v>
      </c>
      <c r="C1303" s="184">
        <f t="shared" si="134"/>
        <v>42294</v>
      </c>
      <c r="D1303" s="184" t="s">
        <v>1565</v>
      </c>
      <c r="E1303" s="37">
        <v>42294</v>
      </c>
      <c r="F1303" s="40" t="s">
        <v>992</v>
      </c>
      <c r="G1303" s="40" t="s">
        <v>1136</v>
      </c>
      <c r="H1303" s="7" t="s">
        <v>994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  <c r="AC1303" s="591" t="str">
        <f t="shared" si="135"/>
        <v/>
      </c>
      <c r="AD1303" s="591" t="str">
        <f>IF(VLOOKUP(F1303,NXT!$C$12:$C$666,1,0)&lt;&gt;"","","x")</f>
        <v/>
      </c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33"/>
        <v>10</v>
      </c>
      <c r="C1304" s="184">
        <f t="shared" si="134"/>
        <v>42294</v>
      </c>
      <c r="D1304" s="184" t="s">
        <v>1565</v>
      </c>
      <c r="E1304" s="191">
        <v>42294</v>
      </c>
      <c r="F1304" s="192" t="s">
        <v>429</v>
      </c>
      <c r="G1304" s="483" t="s">
        <v>1136</v>
      </c>
      <c r="H1304" s="193" t="s">
        <v>994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  <c r="AC1304" s="591" t="str">
        <f t="shared" si="135"/>
        <v/>
      </c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33"/>
        <v>10</v>
      </c>
      <c r="C1305" s="184">
        <f t="shared" si="134"/>
        <v>42294</v>
      </c>
      <c r="D1305" s="184" t="s">
        <v>1566</v>
      </c>
      <c r="E1305" s="191">
        <v>42294</v>
      </c>
      <c r="F1305" s="192" t="s">
        <v>1137</v>
      </c>
      <c r="G1305" s="483" t="s">
        <v>1138</v>
      </c>
      <c r="H1305" s="193" t="s">
        <v>826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  <c r="AC1305" s="591" t="str">
        <f t="shared" si="135"/>
        <v/>
      </c>
      <c r="AD1305" s="591" t="str">
        <f>IF(VLOOKUP(F1305,NXT!$C$12:$C$666,1,0)&lt;&gt;"","","x")</f>
        <v/>
      </c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33"/>
        <v>10</v>
      </c>
      <c r="C1306" s="184">
        <f t="shared" si="134"/>
        <v>42294</v>
      </c>
      <c r="D1306" s="184" t="s">
        <v>1566</v>
      </c>
      <c r="E1306" s="191">
        <v>42294</v>
      </c>
      <c r="F1306" s="192" t="s">
        <v>429</v>
      </c>
      <c r="G1306" s="483" t="s">
        <v>1138</v>
      </c>
      <c r="H1306" s="193" t="s">
        <v>826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  <c r="AC1306" s="591" t="str">
        <f t="shared" si="135"/>
        <v/>
      </c>
    </row>
    <row r="1307" spans="1:30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33"/>
        <v>10</v>
      </c>
      <c r="C1307" s="184">
        <f t="shared" si="134"/>
        <v>42296</v>
      </c>
      <c r="D1307" s="184" t="s">
        <v>1567</v>
      </c>
      <c r="E1307" s="191">
        <v>42296</v>
      </c>
      <c r="F1307" s="189" t="s">
        <v>2038</v>
      </c>
      <c r="G1307" s="483" t="s">
        <v>1139</v>
      </c>
      <c r="H1307" s="193" t="s">
        <v>984</v>
      </c>
      <c r="I1307" s="256">
        <v>44</v>
      </c>
      <c r="J1307" s="256">
        <v>10900</v>
      </c>
      <c r="K1307" s="599">
        <f t="shared" ref="K1307:K1312" si="136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  <c r="AC1307" s="591" t="str">
        <f t="shared" si="135"/>
        <v/>
      </c>
      <c r="AD1307" s="591" t="str">
        <f>IF(VLOOKUP(F1307,NXT!$C$12:$C$666,1,0)&lt;&gt;"","","x")</f>
        <v/>
      </c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33"/>
        <v>10</v>
      </c>
      <c r="C1308" s="184">
        <f t="shared" si="134"/>
        <v>42296</v>
      </c>
      <c r="D1308" s="184" t="s">
        <v>1567</v>
      </c>
      <c r="E1308" s="806">
        <v>42296</v>
      </c>
      <c r="F1308" s="189" t="s">
        <v>1977</v>
      </c>
      <c r="G1308" s="483" t="s">
        <v>1139</v>
      </c>
      <c r="H1308" s="193" t="s">
        <v>984</v>
      </c>
      <c r="I1308" s="256">
        <v>44</v>
      </c>
      <c r="J1308" s="256">
        <v>12400</v>
      </c>
      <c r="K1308" s="599">
        <f t="shared" si="136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  <c r="AC1308" s="591" t="str">
        <f t="shared" si="135"/>
        <v/>
      </c>
      <c r="AD1308" s="591" t="str">
        <f>IF(VLOOKUP(F1308,NXT!$C$12:$C$666,1,0)&lt;&gt;"","","x")</f>
        <v/>
      </c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33"/>
        <v>10</v>
      </c>
      <c r="C1309" s="184">
        <f t="shared" si="134"/>
        <v>42296</v>
      </c>
      <c r="D1309" s="184" t="s">
        <v>1567</v>
      </c>
      <c r="E1309" s="806">
        <v>42296</v>
      </c>
      <c r="F1309" s="189" t="s">
        <v>1978</v>
      </c>
      <c r="G1309" s="483" t="s">
        <v>1139</v>
      </c>
      <c r="H1309" s="193" t="s">
        <v>984</v>
      </c>
      <c r="I1309" s="256">
        <v>44</v>
      </c>
      <c r="J1309" s="256">
        <v>14200</v>
      </c>
      <c r="K1309" s="599">
        <f t="shared" si="136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  <c r="AC1309" s="591" t="str">
        <f t="shared" si="135"/>
        <v/>
      </c>
      <c r="AD1309" s="591" t="str">
        <f>IF(VLOOKUP(F1309,NXT!$C$12:$C$666,1,0)&lt;&gt;"","","x")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33"/>
        <v>10</v>
      </c>
      <c r="C1310" s="184">
        <f t="shared" si="134"/>
        <v>42296</v>
      </c>
      <c r="D1310" s="184" t="s">
        <v>1567</v>
      </c>
      <c r="E1310" s="762">
        <v>42296</v>
      </c>
      <c r="F1310" s="189" t="s">
        <v>1979</v>
      </c>
      <c r="G1310" s="40" t="s">
        <v>1139</v>
      </c>
      <c r="H1310" s="7" t="s">
        <v>984</v>
      </c>
      <c r="I1310" s="256">
        <v>50</v>
      </c>
      <c r="J1310" s="256">
        <v>15300</v>
      </c>
      <c r="K1310" s="599">
        <f t="shared" si="136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  <c r="AC1310" s="591" t="str">
        <f t="shared" si="135"/>
        <v/>
      </c>
      <c r="AD1310" s="591" t="str">
        <f>IF(VLOOKUP(F1310,NXT!$C$12:$C$666,1,0)&lt;&gt;"","","x")</f>
        <v/>
      </c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33"/>
        <v>10</v>
      </c>
      <c r="C1311" s="184">
        <f t="shared" si="134"/>
        <v>42296</v>
      </c>
      <c r="D1311" s="184" t="s">
        <v>1567</v>
      </c>
      <c r="E1311" s="805">
        <v>42296</v>
      </c>
      <c r="F1311" s="189" t="s">
        <v>1981</v>
      </c>
      <c r="G1311" s="40" t="s">
        <v>1139</v>
      </c>
      <c r="H1311" s="7" t="s">
        <v>984</v>
      </c>
      <c r="I1311" s="256">
        <v>50</v>
      </c>
      <c r="J1311" s="256">
        <v>19940</v>
      </c>
      <c r="K1311" s="599">
        <f t="shared" si="136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  <c r="AC1311" s="591" t="str">
        <f t="shared" si="135"/>
        <v/>
      </c>
      <c r="AD1311" s="591" t="str">
        <f>IF(VLOOKUP(F1311,NXT!$C$12:$C$666,1,0)&lt;&gt;"","","x")</f>
        <v/>
      </c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33"/>
        <v>10</v>
      </c>
      <c r="C1312" s="184">
        <f t="shared" si="134"/>
        <v>42296</v>
      </c>
      <c r="D1312" s="184" t="s">
        <v>1567</v>
      </c>
      <c r="E1312" s="805">
        <v>42296</v>
      </c>
      <c r="F1312" s="189" t="s">
        <v>2040</v>
      </c>
      <c r="G1312" s="40" t="s">
        <v>1139</v>
      </c>
      <c r="H1312" s="7" t="s">
        <v>984</v>
      </c>
      <c r="I1312" s="256">
        <v>50</v>
      </c>
      <c r="J1312" s="256">
        <v>10900</v>
      </c>
      <c r="K1312" s="599">
        <f t="shared" si="136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  <c r="AC1312" s="591" t="str">
        <f t="shared" si="135"/>
        <v/>
      </c>
      <c r="AD1312" s="591" t="str">
        <f>IF(VLOOKUP(F1312,NXT!$C$12:$C$666,1,0)&lt;&gt;"","","x")</f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33"/>
        <v>10</v>
      </c>
      <c r="C1313" s="184">
        <f t="shared" si="134"/>
        <v>42296</v>
      </c>
      <c r="D1313" s="184" t="s">
        <v>1567</v>
      </c>
      <c r="E1313" s="805">
        <v>42296</v>
      </c>
      <c r="F1313" s="40" t="s">
        <v>429</v>
      </c>
      <c r="G1313" s="40" t="s">
        <v>1139</v>
      </c>
      <c r="H1313" s="7" t="s">
        <v>984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  <c r="AC1313" s="591" t="str">
        <f t="shared" si="135"/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33"/>
        <v>10</v>
      </c>
      <c r="C1314" s="184">
        <f t="shared" si="134"/>
        <v>42296</v>
      </c>
      <c r="D1314" s="184" t="s">
        <v>1568</v>
      </c>
      <c r="E1314" s="805">
        <v>42296</v>
      </c>
      <c r="F1314" s="297" t="s">
        <v>768</v>
      </c>
      <c r="G1314" s="40" t="s">
        <v>1140</v>
      </c>
      <c r="H1314" s="7" t="s">
        <v>826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  <c r="AC1314" s="591" t="str">
        <f t="shared" si="135"/>
        <v/>
      </c>
      <c r="AD1314" s="591" t="str">
        <f>IF(VLOOKUP(F1314,NXT!$C$12:$C$666,1,0)&lt;&gt;"","","x")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33"/>
        <v>10</v>
      </c>
      <c r="C1315" s="184">
        <f t="shared" si="134"/>
        <v>42296</v>
      </c>
      <c r="D1315" s="184" t="s">
        <v>1568</v>
      </c>
      <c r="E1315" s="805">
        <v>42296</v>
      </c>
      <c r="F1315" s="40" t="s">
        <v>758</v>
      </c>
      <c r="G1315" s="40" t="s">
        <v>1140</v>
      </c>
      <c r="H1315" s="7" t="s">
        <v>826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  <c r="AC1315" s="591" t="str">
        <f t="shared" si="135"/>
        <v/>
      </c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33"/>
        <v>10</v>
      </c>
      <c r="C1316" s="184">
        <f t="shared" si="134"/>
        <v>42296</v>
      </c>
      <c r="D1316" s="184" t="s">
        <v>1569</v>
      </c>
      <c r="E1316" s="37">
        <v>42296</v>
      </c>
      <c r="F1316" s="40" t="s">
        <v>876</v>
      </c>
      <c r="G1316" s="40" t="s">
        <v>1141</v>
      </c>
      <c r="H1316" s="7" t="s">
        <v>878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  <c r="AC1316" s="591" t="str">
        <f t="shared" si="135"/>
        <v/>
      </c>
      <c r="AD1316" s="591" t="str">
        <f>IF(VLOOKUP(F1316,NXT!$C$12:$C$666,1,0)&lt;&gt;"","","x")</f>
        <v/>
      </c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33"/>
        <v>10</v>
      </c>
      <c r="C1317" s="184">
        <f t="shared" si="134"/>
        <v>42296</v>
      </c>
      <c r="D1317" s="184" t="s">
        <v>1569</v>
      </c>
      <c r="E1317" s="37">
        <v>42296</v>
      </c>
      <c r="F1317" s="40" t="s">
        <v>879</v>
      </c>
      <c r="G1317" s="40" t="s">
        <v>1141</v>
      </c>
      <c r="H1317" s="7" t="s">
        <v>878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  <c r="AC1317" s="591" t="str">
        <f t="shared" si="135"/>
        <v/>
      </c>
      <c r="AD1317" s="591" t="str">
        <f>IF(VLOOKUP(F1317,NXT!$C$12:$C$666,1,0)&lt;&gt;"","","x")</f>
        <v/>
      </c>
    </row>
    <row r="1318" spans="1:30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33"/>
        <v>10</v>
      </c>
      <c r="C1318" s="184">
        <f t="shared" si="134"/>
        <v>42296</v>
      </c>
      <c r="D1318" s="184" t="s">
        <v>1569</v>
      </c>
      <c r="E1318" s="37">
        <v>42296</v>
      </c>
      <c r="F1318" s="40" t="s">
        <v>880</v>
      </c>
      <c r="G1318" s="40" t="s">
        <v>1141</v>
      </c>
      <c r="H1318" s="7" t="s">
        <v>878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  <c r="AC1318" s="591" t="str">
        <f t="shared" si="135"/>
        <v/>
      </c>
      <c r="AD1318" s="591" t="str">
        <f>IF(VLOOKUP(F1318,NXT!$C$12:$C$666,1,0)&lt;&gt;"","","x")</f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33"/>
        <v>10</v>
      </c>
      <c r="C1319" s="184">
        <f t="shared" si="134"/>
        <v>42296</v>
      </c>
      <c r="D1319" s="184" t="s">
        <v>1569</v>
      </c>
      <c r="E1319" s="37">
        <v>42296</v>
      </c>
      <c r="F1319" s="192" t="s">
        <v>429</v>
      </c>
      <c r="G1319" s="40" t="s">
        <v>1141</v>
      </c>
      <c r="H1319" s="7" t="s">
        <v>878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  <c r="AC1319" s="591" t="str">
        <f t="shared" si="135"/>
        <v/>
      </c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33"/>
        <v>10</v>
      </c>
      <c r="C1320" s="184">
        <f t="shared" si="134"/>
        <v>42297</v>
      </c>
      <c r="D1320" s="184" t="s">
        <v>1570</v>
      </c>
      <c r="E1320" s="37">
        <v>42297</v>
      </c>
      <c r="F1320" s="40" t="s">
        <v>1142</v>
      </c>
      <c r="G1320" s="40" t="s">
        <v>1143</v>
      </c>
      <c r="H1320" s="7" t="s">
        <v>994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  <c r="AC1320" s="591" t="str">
        <f t="shared" si="135"/>
        <v/>
      </c>
      <c r="AD1320" s="591" t="str">
        <f>IF(VLOOKUP(F1320,NXT!$C$12:$C$666,1,0)&lt;&gt;"","","x")</f>
        <v/>
      </c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33"/>
        <v>10</v>
      </c>
      <c r="C1321" s="184">
        <f t="shared" si="134"/>
        <v>42297</v>
      </c>
      <c r="D1321" s="184" t="s">
        <v>1570</v>
      </c>
      <c r="E1321" s="184">
        <v>42297</v>
      </c>
      <c r="F1321" s="189" t="s">
        <v>429</v>
      </c>
      <c r="G1321" s="601" t="s">
        <v>1143</v>
      </c>
      <c r="H1321" s="193" t="s">
        <v>994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  <c r="AC1321" s="591" t="str">
        <f t="shared" si="135"/>
        <v/>
      </c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33"/>
        <v>10</v>
      </c>
      <c r="C1322" s="184">
        <f t="shared" si="134"/>
        <v>42297</v>
      </c>
      <c r="D1322" s="184" t="s">
        <v>1571</v>
      </c>
      <c r="E1322" s="191">
        <v>42297</v>
      </c>
      <c r="F1322" s="192" t="s">
        <v>1144</v>
      </c>
      <c r="G1322" s="483" t="s">
        <v>1145</v>
      </c>
      <c r="H1322" s="193" t="s">
        <v>1120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/>
      </c>
      <c r="O1322" s="91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  <c r="AC1322" s="591" t="str">
        <f t="shared" si="135"/>
        <v/>
      </c>
      <c r="AD1322" s="591" t="str">
        <f>IF(VLOOKUP(F1322,NXT!$C$12:$C$666,1,0)&lt;&gt;"","","x")</f>
        <v/>
      </c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33"/>
        <v>10</v>
      </c>
      <c r="C1323" s="184">
        <f t="shared" si="134"/>
        <v>42297</v>
      </c>
      <c r="D1323" s="184" t="s">
        <v>1571</v>
      </c>
      <c r="E1323" s="191">
        <v>42297</v>
      </c>
      <c r="F1323" s="192" t="s">
        <v>1146</v>
      </c>
      <c r="G1323" s="483" t="s">
        <v>1145</v>
      </c>
      <c r="H1323" s="193" t="s">
        <v>1120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/>
      </c>
      <c r="O1323" s="91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  <c r="AC1323" s="591" t="str">
        <f t="shared" si="135"/>
        <v/>
      </c>
      <c r="AD1323" s="591" t="str">
        <f>IF(VLOOKUP(F1323,NXT!$C$12:$C$666,1,0)&lt;&gt;"","","x")</f>
        <v/>
      </c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33"/>
        <v>10</v>
      </c>
      <c r="C1324" s="184">
        <f t="shared" si="134"/>
        <v>42297</v>
      </c>
      <c r="D1324" s="184" t="s">
        <v>1571</v>
      </c>
      <c r="E1324" s="191">
        <v>42297</v>
      </c>
      <c r="F1324" s="192" t="s">
        <v>429</v>
      </c>
      <c r="G1324" s="483" t="s">
        <v>1145</v>
      </c>
      <c r="H1324" s="193" t="s">
        <v>1120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/>
      </c>
      <c r="O1324" s="91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  <c r="AC1324" s="591" t="str">
        <f t="shared" si="135"/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33"/>
        <v>10</v>
      </c>
      <c r="C1325" s="184">
        <f t="shared" si="134"/>
        <v>42298</v>
      </c>
      <c r="D1325" s="184" t="s">
        <v>1572</v>
      </c>
      <c r="E1325" s="191">
        <v>42298</v>
      </c>
      <c r="F1325" s="192" t="s">
        <v>1147</v>
      </c>
      <c r="G1325" s="483" t="s">
        <v>1148</v>
      </c>
      <c r="H1325" s="193" t="s">
        <v>1040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  <c r="AC1325" s="591" t="str">
        <f t="shared" si="135"/>
        <v/>
      </c>
      <c r="AD1325" s="591" t="str">
        <f>IF(VLOOKUP(F1325,NXT!$C$12:$C$666,1,0)&lt;&gt;"","","x")</f>
        <v/>
      </c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33"/>
        <v>10</v>
      </c>
      <c r="C1326" s="184">
        <f t="shared" si="134"/>
        <v>42298</v>
      </c>
      <c r="D1326" s="184" t="s">
        <v>1572</v>
      </c>
      <c r="E1326" s="37">
        <v>42298</v>
      </c>
      <c r="F1326" s="40" t="s">
        <v>429</v>
      </c>
      <c r="G1326" s="40" t="s">
        <v>1148</v>
      </c>
      <c r="H1326" s="7" t="s">
        <v>1040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  <c r="AC1326" s="591" t="str">
        <f t="shared" si="135"/>
        <v/>
      </c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33"/>
        <v>10</v>
      </c>
      <c r="C1327" s="184">
        <f t="shared" si="134"/>
        <v>42299</v>
      </c>
      <c r="D1327" s="184" t="s">
        <v>1573</v>
      </c>
      <c r="E1327" s="37">
        <v>42299</v>
      </c>
      <c r="F1327" s="40" t="s">
        <v>1149</v>
      </c>
      <c r="G1327" s="40" t="s">
        <v>1150</v>
      </c>
      <c r="H1327" s="7" t="s">
        <v>480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  <c r="AC1327" s="591" t="str">
        <f t="shared" si="135"/>
        <v/>
      </c>
      <c r="AD1327" s="591" t="str">
        <f>IF(VLOOKUP(F1327,NXT!$C$12:$C$666,1,0)&lt;&gt;"","","x")</f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33"/>
        <v>10</v>
      </c>
      <c r="C1328" s="184">
        <f t="shared" si="134"/>
        <v>42299</v>
      </c>
      <c r="D1328" s="184" t="s">
        <v>1573</v>
      </c>
      <c r="E1328" s="37">
        <v>42299</v>
      </c>
      <c r="F1328" s="40" t="s">
        <v>567</v>
      </c>
      <c r="G1328" s="40" t="s">
        <v>1150</v>
      </c>
      <c r="H1328" s="7" t="s">
        <v>480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  <c r="AC1328" s="591" t="str">
        <f t="shared" si="135"/>
        <v/>
      </c>
      <c r="AD1328" s="591" t="str">
        <f>IF(VLOOKUP(F1328,NXT!$C$12:$C$666,1,0)&lt;&gt;"","","x")</f>
        <v/>
      </c>
    </row>
    <row r="1329" spans="1:30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33"/>
        <v>10</v>
      </c>
      <c r="C1329" s="184">
        <f t="shared" si="134"/>
        <v>42299</v>
      </c>
      <c r="D1329" s="184" t="s">
        <v>1573</v>
      </c>
      <c r="E1329" s="37">
        <v>42299</v>
      </c>
      <c r="F1329" s="40" t="s">
        <v>478</v>
      </c>
      <c r="G1329" s="40" t="s">
        <v>1150</v>
      </c>
      <c r="H1329" s="7" t="s">
        <v>480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  <c r="AC1329" s="591" t="str">
        <f t="shared" si="135"/>
        <v/>
      </c>
      <c r="AD1329" s="591" t="str">
        <f>IF(VLOOKUP(F1329,NXT!$C$12:$C$666,1,0)&lt;&gt;"","","x")</f>
        <v/>
      </c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33"/>
        <v>10</v>
      </c>
      <c r="C1330" s="184">
        <f t="shared" si="134"/>
        <v>42299</v>
      </c>
      <c r="D1330" s="184" t="s">
        <v>1573</v>
      </c>
      <c r="E1330" s="37">
        <v>42299</v>
      </c>
      <c r="F1330" s="40" t="s">
        <v>958</v>
      </c>
      <c r="G1330" s="40" t="s">
        <v>1150</v>
      </c>
      <c r="H1330" s="7" t="s">
        <v>480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  <c r="AC1330" s="591" t="str">
        <f t="shared" si="135"/>
        <v/>
      </c>
      <c r="AD1330" s="591" t="str">
        <f>IF(VLOOKUP(F1330,NXT!$C$12:$C$666,1,0)&lt;&gt;"","","x")</f>
        <v/>
      </c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33"/>
        <v>10</v>
      </c>
      <c r="C1331" s="184">
        <f t="shared" si="134"/>
        <v>42299</v>
      </c>
      <c r="D1331" s="184" t="s">
        <v>1573</v>
      </c>
      <c r="E1331" s="37">
        <v>42299</v>
      </c>
      <c r="F1331" s="40" t="s">
        <v>429</v>
      </c>
      <c r="G1331" s="40" t="s">
        <v>1150</v>
      </c>
      <c r="H1331" s="7" t="s">
        <v>480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  <c r="AC1331" s="591" t="str">
        <f t="shared" si="135"/>
        <v/>
      </c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33"/>
        <v>10</v>
      </c>
      <c r="C1332" s="184">
        <f t="shared" si="134"/>
        <v>42299</v>
      </c>
      <c r="D1332" s="184" t="s">
        <v>1574</v>
      </c>
      <c r="E1332" s="191">
        <v>42299</v>
      </c>
      <c r="F1332" s="192" t="s">
        <v>1151</v>
      </c>
      <c r="G1332" s="483" t="s">
        <v>1152</v>
      </c>
      <c r="H1332" s="193" t="s">
        <v>1153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  <c r="AC1332" s="591" t="str">
        <f t="shared" si="135"/>
        <v/>
      </c>
      <c r="AD1332" s="591" t="str">
        <f>IF(VLOOKUP(F1332,NXT!$C$12:$C$666,1,0)&lt;&gt;"","","x")</f>
        <v/>
      </c>
    </row>
    <row r="1333" spans="1:30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33"/>
        <v>10</v>
      </c>
      <c r="C1333" s="184">
        <f t="shared" si="134"/>
        <v>42299</v>
      </c>
      <c r="D1333" s="184" t="s">
        <v>1574</v>
      </c>
      <c r="E1333" s="191">
        <v>42299</v>
      </c>
      <c r="F1333" s="192" t="s">
        <v>429</v>
      </c>
      <c r="G1333" s="483" t="s">
        <v>1152</v>
      </c>
      <c r="H1333" s="193" t="s">
        <v>1153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  <c r="AC1333" s="591" t="str">
        <f t="shared" si="135"/>
        <v/>
      </c>
    </row>
    <row r="1334" spans="1:30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33"/>
        <v>10</v>
      </c>
      <c r="C1334" s="184">
        <f t="shared" si="134"/>
        <v>42299</v>
      </c>
      <c r="D1334" s="184" t="s">
        <v>1575</v>
      </c>
      <c r="E1334" s="37">
        <v>42299</v>
      </c>
      <c r="F1334" s="40" t="s">
        <v>1982</v>
      </c>
      <c r="G1334" s="40" t="s">
        <v>1154</v>
      </c>
      <c r="H1334" s="7" t="s">
        <v>1155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  <c r="AC1334" s="591" t="str">
        <f t="shared" si="135"/>
        <v/>
      </c>
      <c r="AD1334" s="591" t="str">
        <f>IF(VLOOKUP(F1334,NXT!$C$12:$C$666,1,0)&lt;&gt;"","","x")</f>
        <v/>
      </c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33"/>
        <v>10</v>
      </c>
      <c r="C1335" s="184">
        <f t="shared" si="134"/>
        <v>42299</v>
      </c>
      <c r="D1335" s="184" t="s">
        <v>1575</v>
      </c>
      <c r="E1335" s="37">
        <v>42299</v>
      </c>
      <c r="F1335" s="40" t="s">
        <v>429</v>
      </c>
      <c r="G1335" s="40" t="s">
        <v>1154</v>
      </c>
      <c r="H1335" s="7" t="s">
        <v>1155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  <c r="AC1335" s="591" t="str">
        <f t="shared" si="135"/>
        <v/>
      </c>
    </row>
    <row r="1336" spans="1:30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33"/>
        <v>10</v>
      </c>
      <c r="C1336" s="184">
        <f t="shared" si="134"/>
        <v>42300</v>
      </c>
      <c r="D1336" s="184" t="s">
        <v>1576</v>
      </c>
      <c r="E1336" s="191">
        <v>42300</v>
      </c>
      <c r="F1336" s="189" t="s">
        <v>463</v>
      </c>
      <c r="G1336" s="601" t="s">
        <v>1156</v>
      </c>
      <c r="H1336" s="7" t="s">
        <v>465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  <c r="AC1336" s="591" t="str">
        <f t="shared" si="135"/>
        <v/>
      </c>
      <c r="AD1336" s="591" t="str">
        <f>IF(VLOOKUP(F1336,NXT!$C$12:$C$666,1,0)&lt;&gt;"","","x")</f>
        <v/>
      </c>
    </row>
    <row r="1337" spans="1:30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33"/>
        <v>10</v>
      </c>
      <c r="C1337" s="184">
        <f t="shared" si="134"/>
        <v>42300</v>
      </c>
      <c r="D1337" s="184" t="s">
        <v>1576</v>
      </c>
      <c r="E1337" s="191">
        <v>42300</v>
      </c>
      <c r="F1337" s="189" t="s">
        <v>468</v>
      </c>
      <c r="G1337" s="483" t="s">
        <v>1156</v>
      </c>
      <c r="H1337" s="193" t="s">
        <v>465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  <c r="AC1337" s="591" t="str">
        <f t="shared" si="135"/>
        <v/>
      </c>
      <c r="AD1337" s="591" t="str">
        <f>IF(VLOOKUP(F1337,NXT!$C$12:$C$666,1,0)&lt;&gt;"","","x")</f>
        <v/>
      </c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33"/>
        <v>10</v>
      </c>
      <c r="C1338" s="184">
        <f t="shared" si="134"/>
        <v>42300</v>
      </c>
      <c r="D1338" s="184" t="s">
        <v>1576</v>
      </c>
      <c r="E1338" s="191">
        <v>42300</v>
      </c>
      <c r="F1338" s="40" t="s">
        <v>549</v>
      </c>
      <c r="G1338" s="483" t="s">
        <v>1156</v>
      </c>
      <c r="H1338" s="193" t="s">
        <v>465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  <c r="AC1338" s="591" t="str">
        <f t="shared" si="135"/>
        <v/>
      </c>
      <c r="AD1338" s="591" t="str">
        <f>IF(VLOOKUP(F1338,NXT!$C$12:$C$666,1,0)&lt;&gt;"","","x")</f>
        <v/>
      </c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33"/>
        <v>10</v>
      </c>
      <c r="C1339" s="184">
        <f t="shared" si="134"/>
        <v>42300</v>
      </c>
      <c r="D1339" s="184" t="s">
        <v>1576</v>
      </c>
      <c r="E1339" s="191">
        <v>42300</v>
      </c>
      <c r="F1339" s="189" t="s">
        <v>466</v>
      </c>
      <c r="G1339" s="601" t="s">
        <v>1156</v>
      </c>
      <c r="H1339" s="7" t="s">
        <v>465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  <c r="AC1339" s="591" t="str">
        <f t="shared" si="135"/>
        <v/>
      </c>
      <c r="AD1339" s="591" t="str">
        <f>IF(VLOOKUP(F1339,NXT!$C$12:$C$666,1,0)&lt;&gt;"","","x")</f>
        <v/>
      </c>
    </row>
    <row r="1340" spans="1:30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33"/>
        <v>10</v>
      </c>
      <c r="C1340" s="184">
        <f t="shared" si="134"/>
        <v>42300</v>
      </c>
      <c r="D1340" s="184" t="s">
        <v>1576</v>
      </c>
      <c r="E1340" s="191">
        <v>42300</v>
      </c>
      <c r="F1340" s="189" t="s">
        <v>429</v>
      </c>
      <c r="G1340" s="601" t="s">
        <v>1156</v>
      </c>
      <c r="H1340" s="7" t="s">
        <v>465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  <c r="AC1340" s="591" t="str">
        <f t="shared" si="135"/>
        <v/>
      </c>
    </row>
    <row r="1341" spans="1:30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33"/>
        <v>10</v>
      </c>
      <c r="C1341" s="184">
        <f t="shared" si="134"/>
        <v>42300</v>
      </c>
      <c r="D1341" s="184" t="s">
        <v>1577</v>
      </c>
      <c r="E1341" s="764">
        <v>42300</v>
      </c>
      <c r="F1341" s="40" t="s">
        <v>1157</v>
      </c>
      <c r="G1341" s="40" t="s">
        <v>1158</v>
      </c>
      <c r="H1341" s="7" t="s">
        <v>760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  <c r="AC1341" s="591" t="str">
        <f t="shared" si="135"/>
        <v/>
      </c>
      <c r="AD1341" s="591" t="str">
        <f>IF(VLOOKUP(F1341,NXT!$C$12:$C$666,1,0)&lt;&gt;"","","x")</f>
        <v/>
      </c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33"/>
        <v>10</v>
      </c>
      <c r="C1342" s="184">
        <f t="shared" si="134"/>
        <v>42300</v>
      </c>
      <c r="D1342" s="184" t="s">
        <v>1577</v>
      </c>
      <c r="E1342" s="777">
        <v>42300</v>
      </c>
      <c r="F1342" s="192" t="s">
        <v>1159</v>
      </c>
      <c r="G1342" s="483" t="s">
        <v>1158</v>
      </c>
      <c r="H1342" s="7" t="s">
        <v>760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  <c r="AC1342" s="591" t="str">
        <f t="shared" si="135"/>
        <v/>
      </c>
      <c r="AD1342" s="591" t="str">
        <f>IF(VLOOKUP(F1342,NXT!$C$12:$C$666,1,0)&lt;&gt;"","","x")</f>
        <v/>
      </c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ref="B1343:B1406" si="137">IF(C1343&lt;&gt;"",MONTH(C1343),"")</f>
        <v>10</v>
      </c>
      <c r="C1343" s="184">
        <f t="shared" ref="C1343:C1406" si="138">E1343</f>
        <v>42300</v>
      </c>
      <c r="D1343" s="184" t="s">
        <v>1577</v>
      </c>
      <c r="E1343" s="777">
        <v>42300</v>
      </c>
      <c r="F1343" s="192" t="s">
        <v>481</v>
      </c>
      <c r="G1343" s="483" t="s">
        <v>1158</v>
      </c>
      <c r="H1343" s="7" t="s">
        <v>760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  <c r="AC1343" s="591" t="str">
        <f t="shared" ref="AC1343:AC1406" si="139">IF(VLOOKUP(H1343,DS_131,1,0)&lt;&gt;"","","x")</f>
        <v/>
      </c>
      <c r="AD1343" s="591" t="str">
        <f>IF(VLOOKUP(F1343,NXT!$C$12:$C$666,1,0)&lt;&gt;"","","x")</f>
        <v/>
      </c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37"/>
        <v>10</v>
      </c>
      <c r="C1344" s="184">
        <f t="shared" si="138"/>
        <v>42300</v>
      </c>
      <c r="D1344" s="184" t="s">
        <v>1577</v>
      </c>
      <c r="E1344" s="191">
        <v>42300</v>
      </c>
      <c r="F1344" s="297" t="s">
        <v>1034</v>
      </c>
      <c r="G1344" s="483" t="s">
        <v>1158</v>
      </c>
      <c r="H1344" s="7" t="s">
        <v>760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  <c r="AC1344" s="591" t="str">
        <f t="shared" si="139"/>
        <v/>
      </c>
      <c r="AD1344" s="591" t="str">
        <f>IF(VLOOKUP(F1344,NXT!$C$12:$C$666,1,0)&lt;&gt;"","","x")</f>
        <v/>
      </c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37"/>
        <v>10</v>
      </c>
      <c r="C1345" s="184">
        <f t="shared" si="138"/>
        <v>42300</v>
      </c>
      <c r="D1345" s="184" t="s">
        <v>1577</v>
      </c>
      <c r="E1345" s="191">
        <v>42300</v>
      </c>
      <c r="F1345" s="297" t="s">
        <v>429</v>
      </c>
      <c r="G1345" s="483" t="s">
        <v>1158</v>
      </c>
      <c r="H1345" s="7" t="s">
        <v>760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  <c r="AC1345" s="591" t="str">
        <f t="shared" si="139"/>
        <v/>
      </c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37"/>
        <v>10</v>
      </c>
      <c r="C1346" s="184">
        <f t="shared" si="138"/>
        <v>42300</v>
      </c>
      <c r="D1346" s="184" t="s">
        <v>1578</v>
      </c>
      <c r="E1346" s="184">
        <v>42300</v>
      </c>
      <c r="F1346" s="189" t="s">
        <v>688</v>
      </c>
      <c r="G1346" s="601" t="s">
        <v>1160</v>
      </c>
      <c r="H1346" s="193" t="s">
        <v>977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  <c r="AC1346" s="591" t="str">
        <f t="shared" si="139"/>
        <v/>
      </c>
      <c r="AD1346" s="591" t="str">
        <f>IF(VLOOKUP(F1346,NXT!$C$12:$C$666,1,0)&lt;&gt;"","","x")</f>
        <v/>
      </c>
    </row>
    <row r="1347" spans="1:30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37"/>
        <v>10</v>
      </c>
      <c r="C1347" s="184">
        <f t="shared" si="138"/>
        <v>42300</v>
      </c>
      <c r="D1347" s="184" t="s">
        <v>1578</v>
      </c>
      <c r="E1347" s="764">
        <v>42300</v>
      </c>
      <c r="F1347" s="189" t="s">
        <v>459</v>
      </c>
      <c r="G1347" s="40" t="s">
        <v>1160</v>
      </c>
      <c r="H1347" s="7" t="s">
        <v>977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  <c r="AC1347" s="591" t="str">
        <f t="shared" si="139"/>
        <v/>
      </c>
      <c r="AD1347" s="591" t="str">
        <f>IF(VLOOKUP(F1347,NXT!$C$12:$C$666,1,0)&lt;&gt;"","","x")</f>
        <v/>
      </c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37"/>
        <v>10</v>
      </c>
      <c r="C1348" s="184">
        <f t="shared" si="138"/>
        <v>42300</v>
      </c>
      <c r="D1348" s="184" t="s">
        <v>1578</v>
      </c>
      <c r="E1348" s="764">
        <v>42300</v>
      </c>
      <c r="F1348" s="40" t="s">
        <v>1161</v>
      </c>
      <c r="G1348" s="40" t="s">
        <v>1160</v>
      </c>
      <c r="H1348" s="7" t="s">
        <v>977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  <c r="AC1348" s="591" t="str">
        <f t="shared" si="139"/>
        <v/>
      </c>
      <c r="AD1348" s="591" t="str">
        <f>IF(VLOOKUP(F1348,NXT!$C$12:$C$666,1,0)&lt;&gt;"","","x")</f>
        <v/>
      </c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37"/>
        <v>10</v>
      </c>
      <c r="C1349" s="184">
        <f t="shared" si="138"/>
        <v>42300</v>
      </c>
      <c r="D1349" s="184" t="s">
        <v>1578</v>
      </c>
      <c r="E1349" s="764">
        <v>42300</v>
      </c>
      <c r="F1349" s="189" t="s">
        <v>1162</v>
      </c>
      <c r="G1349" s="40" t="s">
        <v>1160</v>
      </c>
      <c r="H1349" s="7" t="s">
        <v>977</v>
      </c>
      <c r="I1349" s="791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  <c r="AC1349" s="591" t="str">
        <f t="shared" si="139"/>
        <v/>
      </c>
      <c r="AD1349" s="591" t="str">
        <f>IF(VLOOKUP(F1349,NXT!$C$12:$C$666,1,0)&lt;&gt;"","","x")</f>
        <v/>
      </c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37"/>
        <v>10</v>
      </c>
      <c r="C1350" s="184">
        <f t="shared" si="138"/>
        <v>42300</v>
      </c>
      <c r="D1350" s="184" t="s">
        <v>1578</v>
      </c>
      <c r="E1350" s="764">
        <v>42300</v>
      </c>
      <c r="F1350" s="40" t="s">
        <v>629</v>
      </c>
      <c r="G1350" s="40" t="s">
        <v>1160</v>
      </c>
      <c r="H1350" s="7" t="s">
        <v>977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  <c r="AC1350" s="591" t="str">
        <f t="shared" si="139"/>
        <v/>
      </c>
      <c r="AD1350" s="591" t="str">
        <f>IF(VLOOKUP(F1350,NXT!$C$12:$C$666,1,0)&lt;&gt;"","","x")</f>
        <v/>
      </c>
    </row>
    <row r="1351" spans="1:30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37"/>
        <v>10</v>
      </c>
      <c r="C1351" s="184">
        <f t="shared" si="138"/>
        <v>42300</v>
      </c>
      <c r="D1351" s="184" t="s">
        <v>1578</v>
      </c>
      <c r="E1351" s="764">
        <v>42300</v>
      </c>
      <c r="F1351" s="189" t="s">
        <v>429</v>
      </c>
      <c r="G1351" s="40" t="s">
        <v>1160</v>
      </c>
      <c r="H1351" s="7" t="s">
        <v>977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  <c r="AC1351" s="591" t="str">
        <f t="shared" si="139"/>
        <v/>
      </c>
    </row>
    <row r="1352" spans="1:30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37"/>
        <v>10</v>
      </c>
      <c r="C1352" s="184">
        <f t="shared" si="138"/>
        <v>42300</v>
      </c>
      <c r="D1352" s="184" t="s">
        <v>1579</v>
      </c>
      <c r="E1352" s="764">
        <v>42300</v>
      </c>
      <c r="F1352" s="40" t="s">
        <v>2039</v>
      </c>
      <c r="G1352" s="40" t="s">
        <v>1163</v>
      </c>
      <c r="H1352" s="7" t="s">
        <v>984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  <c r="AC1352" s="591" t="str">
        <f t="shared" si="139"/>
        <v/>
      </c>
      <c r="AD1352" s="591" t="str">
        <f>IF(VLOOKUP(F1352,NXT!$C$12:$C$666,1,0)&lt;&gt;"","","x")</f>
        <v/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37"/>
        <v>10</v>
      </c>
      <c r="C1353" s="184">
        <f t="shared" si="138"/>
        <v>42300</v>
      </c>
      <c r="D1353" s="184" t="s">
        <v>1579</v>
      </c>
      <c r="E1353" s="764">
        <v>42300</v>
      </c>
      <c r="F1353" s="189" t="s">
        <v>1977</v>
      </c>
      <c r="G1353" s="40" t="s">
        <v>1163</v>
      </c>
      <c r="H1353" s="7" t="s">
        <v>984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  <c r="AC1353" s="591" t="str">
        <f t="shared" si="139"/>
        <v/>
      </c>
      <c r="AD1353" s="591" t="str">
        <f>IF(VLOOKUP(F1353,NXT!$C$12:$C$666,1,0)&lt;&gt;"","","x")</f>
        <v/>
      </c>
    </row>
    <row r="1354" spans="1:30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37"/>
        <v>10</v>
      </c>
      <c r="C1354" s="184">
        <f t="shared" si="138"/>
        <v>42300</v>
      </c>
      <c r="D1354" s="184" t="s">
        <v>1579</v>
      </c>
      <c r="E1354" s="764">
        <v>42300</v>
      </c>
      <c r="F1354" s="189" t="s">
        <v>1978</v>
      </c>
      <c r="G1354" s="40" t="s">
        <v>1163</v>
      </c>
      <c r="H1354" s="7" t="s">
        <v>984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  <c r="AC1354" s="591" t="str">
        <f t="shared" si="139"/>
        <v/>
      </c>
      <c r="AD1354" s="591" t="str">
        <f>IF(VLOOKUP(F1354,NXT!$C$12:$C$666,1,0)&lt;&gt;"","","x")</f>
        <v/>
      </c>
    </row>
    <row r="1355" spans="1:30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37"/>
        <v>10</v>
      </c>
      <c r="C1355" s="184">
        <f t="shared" si="138"/>
        <v>42300</v>
      </c>
      <c r="D1355" s="184" t="s">
        <v>1579</v>
      </c>
      <c r="E1355" s="764">
        <v>42300</v>
      </c>
      <c r="F1355" s="189" t="s">
        <v>1980</v>
      </c>
      <c r="G1355" s="40" t="s">
        <v>1163</v>
      </c>
      <c r="H1355" s="7" t="s">
        <v>984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  <c r="AC1355" s="591" t="str">
        <f t="shared" si="139"/>
        <v/>
      </c>
      <c r="AD1355" s="591" t="str">
        <f>IF(VLOOKUP(F1355,NXT!$C$12:$C$666,1,0)&lt;&gt;"","","x")</f>
        <v/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37"/>
        <v>10</v>
      </c>
      <c r="C1356" s="184">
        <f t="shared" si="138"/>
        <v>42300</v>
      </c>
      <c r="D1356" s="184" t="s">
        <v>1579</v>
      </c>
      <c r="E1356" s="191">
        <v>42300</v>
      </c>
      <c r="F1356" s="192" t="s">
        <v>429</v>
      </c>
      <c r="G1356" s="483" t="s">
        <v>1163</v>
      </c>
      <c r="H1356" s="193" t="s">
        <v>984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  <c r="AC1356" s="591" t="str">
        <f t="shared" si="139"/>
        <v/>
      </c>
    </row>
    <row r="1357" spans="1:30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37"/>
        <v>10</v>
      </c>
      <c r="C1357" s="184">
        <f t="shared" si="138"/>
        <v>42300</v>
      </c>
      <c r="D1357" s="184" t="s">
        <v>1580</v>
      </c>
      <c r="E1357" s="191">
        <v>42300</v>
      </c>
      <c r="F1357" s="192" t="s">
        <v>1164</v>
      </c>
      <c r="G1357" s="483" t="s">
        <v>1165</v>
      </c>
      <c r="H1357" s="193" t="s">
        <v>1120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/>
      </c>
      <c r="O1357" s="91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  <c r="AC1357" s="591" t="str">
        <f t="shared" si="139"/>
        <v/>
      </c>
      <c r="AD1357" s="591" t="str">
        <f>IF(VLOOKUP(F1357,NXT!$C$12:$C$666,1,0)&lt;&gt;"","","x")</f>
        <v/>
      </c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37"/>
        <v>10</v>
      </c>
      <c r="C1358" s="184">
        <f t="shared" si="138"/>
        <v>42300</v>
      </c>
      <c r="D1358" s="184" t="s">
        <v>1580</v>
      </c>
      <c r="E1358" s="764">
        <v>42300</v>
      </c>
      <c r="F1358" s="40" t="s">
        <v>429</v>
      </c>
      <c r="G1358" s="40" t="s">
        <v>1165</v>
      </c>
      <c r="H1358" s="7" t="s">
        <v>1120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/>
      </c>
      <c r="O1358" s="91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  <c r="AC1358" s="591" t="str">
        <f t="shared" si="139"/>
        <v/>
      </c>
    </row>
    <row r="1359" spans="1:30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37"/>
        <v>10</v>
      </c>
      <c r="C1359" s="184">
        <f t="shared" si="138"/>
        <v>42303</v>
      </c>
      <c r="D1359" s="184" t="s">
        <v>1581</v>
      </c>
      <c r="E1359" s="764">
        <v>42303</v>
      </c>
      <c r="F1359" s="189" t="s">
        <v>440</v>
      </c>
      <c r="G1359" s="40" t="s">
        <v>1166</v>
      </c>
      <c r="H1359" s="7" t="s">
        <v>439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  <c r="AC1359" s="591" t="str">
        <f t="shared" si="139"/>
        <v/>
      </c>
      <c r="AD1359" s="591" t="str">
        <f>IF(VLOOKUP(F1359,NXT!$C$12:$C$666,1,0)&lt;&gt;"","","x")</f>
        <v/>
      </c>
    </row>
    <row r="1360" spans="1:30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37"/>
        <v>10</v>
      </c>
      <c r="C1360" s="184">
        <f t="shared" si="138"/>
        <v>42303</v>
      </c>
      <c r="D1360" s="184" t="s">
        <v>1581</v>
      </c>
      <c r="E1360" s="764">
        <v>42303</v>
      </c>
      <c r="F1360" s="189" t="s">
        <v>440</v>
      </c>
      <c r="G1360" s="40" t="s">
        <v>1166</v>
      </c>
      <c r="H1360" s="7" t="s">
        <v>439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  <c r="AC1360" s="591" t="str">
        <f t="shared" si="139"/>
        <v/>
      </c>
      <c r="AD1360" s="591" t="str">
        <f>IF(VLOOKUP(F1360,NXT!$C$12:$C$666,1,0)&lt;&gt;"","","x")</f>
        <v/>
      </c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37"/>
        <v>10</v>
      </c>
      <c r="C1361" s="184">
        <f t="shared" si="138"/>
        <v>42303</v>
      </c>
      <c r="D1361" s="184" t="s">
        <v>1581</v>
      </c>
      <c r="E1361" s="764">
        <v>42303</v>
      </c>
      <c r="F1361" s="189" t="s">
        <v>429</v>
      </c>
      <c r="G1361" s="40" t="s">
        <v>1166</v>
      </c>
      <c r="H1361" s="7" t="s">
        <v>439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  <c r="AC1361" s="591" t="str">
        <f t="shared" si="139"/>
        <v/>
      </c>
    </row>
    <row r="1362" spans="1:30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37"/>
        <v>10</v>
      </c>
      <c r="C1362" s="184">
        <f t="shared" si="138"/>
        <v>42304</v>
      </c>
      <c r="D1362" s="184" t="s">
        <v>1582</v>
      </c>
      <c r="E1362" s="764">
        <v>42304</v>
      </c>
      <c r="F1362" s="189" t="s">
        <v>1167</v>
      </c>
      <c r="G1362" s="40" t="s">
        <v>1168</v>
      </c>
      <c r="H1362" s="7" t="s">
        <v>500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  <c r="AC1362" s="591" t="str">
        <f t="shared" si="139"/>
        <v/>
      </c>
      <c r="AD1362" s="591" t="str">
        <f>IF(VLOOKUP(F1362,NXT!$C$12:$C$666,1,0)&lt;&gt;"","","x")</f>
        <v/>
      </c>
    </row>
    <row r="1363" spans="1:30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37"/>
        <v>10</v>
      </c>
      <c r="C1363" s="184">
        <f t="shared" si="138"/>
        <v>42304</v>
      </c>
      <c r="D1363" s="184" t="s">
        <v>1582</v>
      </c>
      <c r="E1363" s="764">
        <v>42304</v>
      </c>
      <c r="F1363" s="189" t="s">
        <v>1167</v>
      </c>
      <c r="G1363" s="40" t="s">
        <v>1168</v>
      </c>
      <c r="H1363" s="7" t="s">
        <v>500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  <c r="AC1363" s="591" t="str">
        <f t="shared" si="139"/>
        <v/>
      </c>
      <c r="AD1363" s="591" t="str">
        <f>IF(VLOOKUP(F1363,NXT!$C$12:$C$666,1,0)&lt;&gt;"","","x")</f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37"/>
        <v>10</v>
      </c>
      <c r="C1364" s="184">
        <f t="shared" si="138"/>
        <v>42304</v>
      </c>
      <c r="D1364" s="184" t="s">
        <v>1582</v>
      </c>
      <c r="E1364" s="764">
        <v>42304</v>
      </c>
      <c r="F1364" s="189" t="s">
        <v>1705</v>
      </c>
      <c r="G1364" s="40" t="s">
        <v>1168</v>
      </c>
      <c r="H1364" s="7" t="s">
        <v>500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  <c r="AC1364" s="591" t="str">
        <f t="shared" si="139"/>
        <v/>
      </c>
      <c r="AD1364" s="591" t="str">
        <f>IF(VLOOKUP(F1364,NXT!$C$12:$C$666,1,0)&lt;&gt;"","","x")</f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37"/>
        <v>10</v>
      </c>
      <c r="C1365" s="184">
        <f t="shared" si="138"/>
        <v>42304</v>
      </c>
      <c r="D1365" s="184" t="s">
        <v>1582</v>
      </c>
      <c r="E1365" s="764">
        <v>42304</v>
      </c>
      <c r="F1365" s="189" t="s">
        <v>429</v>
      </c>
      <c r="G1365" s="40" t="s">
        <v>1168</v>
      </c>
      <c r="H1365" s="7" t="s">
        <v>500</v>
      </c>
      <c r="I1365" s="791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  <c r="AC1365" s="591" t="str">
        <f t="shared" si="139"/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37"/>
        <v>10</v>
      </c>
      <c r="C1366" s="184">
        <f t="shared" si="138"/>
        <v>42305</v>
      </c>
      <c r="D1366" s="184" t="s">
        <v>1583</v>
      </c>
      <c r="E1366" s="191">
        <v>42305</v>
      </c>
      <c r="F1366" s="192" t="s">
        <v>1149</v>
      </c>
      <c r="G1366" s="483" t="s">
        <v>1169</v>
      </c>
      <c r="H1366" s="193" t="s">
        <v>480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  <c r="AC1366" s="591" t="str">
        <f t="shared" si="139"/>
        <v/>
      </c>
      <c r="AD1366" s="591" t="str">
        <f>IF(VLOOKUP(F1366,NXT!$C$12:$C$666,1,0)&lt;&gt;"","","x")</f>
        <v/>
      </c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37"/>
        <v>10</v>
      </c>
      <c r="C1367" s="184">
        <f t="shared" si="138"/>
        <v>42305</v>
      </c>
      <c r="D1367" s="184" t="s">
        <v>1583</v>
      </c>
      <c r="E1367" s="191">
        <v>42305</v>
      </c>
      <c r="F1367" s="192" t="s">
        <v>429</v>
      </c>
      <c r="G1367" s="483" t="s">
        <v>1169</v>
      </c>
      <c r="H1367" s="193" t="s">
        <v>480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  <c r="AC1367" s="591" t="str">
        <f t="shared" si="139"/>
        <v/>
      </c>
    </row>
    <row r="1368" spans="1:30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37"/>
        <v>10</v>
      </c>
      <c r="C1368" s="184">
        <f t="shared" si="138"/>
        <v>42306</v>
      </c>
      <c r="D1368" s="184" t="s">
        <v>1584</v>
      </c>
      <c r="E1368" s="191">
        <v>42306</v>
      </c>
      <c r="F1368" s="192" t="s">
        <v>458</v>
      </c>
      <c r="G1368" s="483" t="s">
        <v>1170</v>
      </c>
      <c r="H1368" s="193" t="s">
        <v>977</v>
      </c>
      <c r="I1368" s="256">
        <v>110</v>
      </c>
      <c r="J1368" s="256">
        <v>7600</v>
      </c>
      <c r="K1368" s="599">
        <f t="shared" ref="K1368:K1376" si="140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  <c r="AC1368" s="591" t="str">
        <f t="shared" si="139"/>
        <v/>
      </c>
      <c r="AD1368" s="591" t="str">
        <f>IF(VLOOKUP(F1368,NXT!$C$12:$C$666,1,0)&lt;&gt;"","","x")</f>
        <v/>
      </c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37"/>
        <v>10</v>
      </c>
      <c r="C1369" s="184">
        <f t="shared" si="138"/>
        <v>42306</v>
      </c>
      <c r="D1369" s="184" t="s">
        <v>1584</v>
      </c>
      <c r="E1369" s="37">
        <v>42306</v>
      </c>
      <c r="F1369" s="40" t="s">
        <v>1171</v>
      </c>
      <c r="G1369" s="40" t="s">
        <v>1170</v>
      </c>
      <c r="H1369" s="7" t="s">
        <v>977</v>
      </c>
      <c r="I1369" s="256">
        <v>52</v>
      </c>
      <c r="J1369" s="256">
        <v>8800</v>
      </c>
      <c r="K1369" s="599">
        <f t="shared" si="140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  <c r="AC1369" s="591" t="str">
        <f t="shared" si="139"/>
        <v/>
      </c>
      <c r="AD1369" s="591" t="str">
        <f>IF(VLOOKUP(F1369,NXT!$C$12:$C$666,1,0)&lt;&gt;"","","x")</f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37"/>
        <v>10</v>
      </c>
      <c r="C1370" s="184">
        <f t="shared" si="138"/>
        <v>42306</v>
      </c>
      <c r="D1370" s="184" t="s">
        <v>1584</v>
      </c>
      <c r="E1370" s="37">
        <v>42306</v>
      </c>
      <c r="F1370" s="40" t="s">
        <v>629</v>
      </c>
      <c r="G1370" s="40" t="s">
        <v>1170</v>
      </c>
      <c r="H1370" s="7" t="s">
        <v>977</v>
      </c>
      <c r="I1370" s="256">
        <v>204</v>
      </c>
      <c r="J1370" s="256">
        <v>8950</v>
      </c>
      <c r="K1370" s="599">
        <f t="shared" si="140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  <c r="AC1370" s="591" t="str">
        <f t="shared" si="139"/>
        <v/>
      </c>
      <c r="AD1370" s="591" t="str">
        <f>IF(VLOOKUP(F1370,NXT!$C$12:$C$666,1,0)&lt;&gt;"","","x")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37"/>
        <v>10</v>
      </c>
      <c r="C1371" s="184">
        <f t="shared" si="138"/>
        <v>42306</v>
      </c>
      <c r="D1371" s="184" t="s">
        <v>1584</v>
      </c>
      <c r="E1371" s="184">
        <v>42306</v>
      </c>
      <c r="F1371" s="189" t="s">
        <v>457</v>
      </c>
      <c r="G1371" s="601" t="s">
        <v>1170</v>
      </c>
      <c r="H1371" s="7" t="s">
        <v>977</v>
      </c>
      <c r="I1371" s="256">
        <v>52</v>
      </c>
      <c r="J1371" s="256">
        <v>9100</v>
      </c>
      <c r="K1371" s="599">
        <f t="shared" si="140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  <c r="AC1371" s="591" t="str">
        <f t="shared" si="139"/>
        <v/>
      </c>
      <c r="AD1371" s="591" t="str">
        <f>IF(VLOOKUP(F1371,NXT!$C$12:$C$666,1,0)&lt;&gt;"","","x")</f>
        <v/>
      </c>
    </row>
    <row r="1372" spans="1:30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37"/>
        <v>10</v>
      </c>
      <c r="C1372" s="184">
        <f t="shared" si="138"/>
        <v>42306</v>
      </c>
      <c r="D1372" s="184" t="s">
        <v>1584</v>
      </c>
      <c r="E1372" s="184">
        <v>42306</v>
      </c>
      <c r="F1372" s="189" t="s">
        <v>550</v>
      </c>
      <c r="G1372" s="601" t="s">
        <v>1170</v>
      </c>
      <c r="H1372" s="7" t="s">
        <v>977</v>
      </c>
      <c r="I1372" s="256">
        <v>110</v>
      </c>
      <c r="J1372" s="256">
        <v>9500</v>
      </c>
      <c r="K1372" s="599">
        <f t="shared" si="140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  <c r="AC1372" s="591" t="str">
        <f t="shared" si="139"/>
        <v/>
      </c>
      <c r="AD1372" s="591" t="str">
        <f>IF(VLOOKUP(F1372,NXT!$C$12:$C$666,1,0)&lt;&gt;"","","x")</f>
        <v/>
      </c>
    </row>
    <row r="1373" spans="1:30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37"/>
        <v>10</v>
      </c>
      <c r="C1373" s="184">
        <f t="shared" si="138"/>
        <v>42306</v>
      </c>
      <c r="D1373" s="184" t="s">
        <v>1584</v>
      </c>
      <c r="E1373" s="184">
        <v>42306</v>
      </c>
      <c r="F1373" s="189" t="s">
        <v>1172</v>
      </c>
      <c r="G1373" s="601" t="s">
        <v>1170</v>
      </c>
      <c r="H1373" s="7" t="s">
        <v>977</v>
      </c>
      <c r="I1373" s="256">
        <v>52</v>
      </c>
      <c r="J1373" s="256">
        <v>11500</v>
      </c>
      <c r="K1373" s="599">
        <f t="shared" si="140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  <c r="AC1373" s="591" t="str">
        <f t="shared" si="139"/>
        <v/>
      </c>
      <c r="AD1373" s="591" t="str">
        <f>IF(VLOOKUP(F1373,NXT!$C$12:$C$666,1,0)&lt;&gt;"","","x")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37"/>
        <v>10</v>
      </c>
      <c r="C1374" s="184">
        <f t="shared" si="138"/>
        <v>42306</v>
      </c>
      <c r="D1374" s="184" t="s">
        <v>1584</v>
      </c>
      <c r="E1374" s="184">
        <v>42306</v>
      </c>
      <c r="F1374" s="189" t="s">
        <v>1173</v>
      </c>
      <c r="G1374" s="601" t="s">
        <v>1170</v>
      </c>
      <c r="H1374" s="7" t="s">
        <v>977</v>
      </c>
      <c r="I1374" s="256">
        <v>52</v>
      </c>
      <c r="J1374" s="256">
        <v>11800</v>
      </c>
      <c r="K1374" s="599">
        <f t="shared" si="140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  <c r="AC1374" s="591" t="str">
        <f t="shared" si="139"/>
        <v/>
      </c>
      <c r="AD1374" s="591" t="str">
        <f>IF(VLOOKUP(F1374,NXT!$C$12:$C$666,1,0)&lt;&gt;"","","x")</f>
        <v/>
      </c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37"/>
        <v>10</v>
      </c>
      <c r="C1375" s="184">
        <f t="shared" si="138"/>
        <v>42306</v>
      </c>
      <c r="D1375" s="184" t="s">
        <v>1584</v>
      </c>
      <c r="E1375" s="184">
        <v>42306</v>
      </c>
      <c r="F1375" s="189" t="s">
        <v>459</v>
      </c>
      <c r="G1375" s="601" t="s">
        <v>1170</v>
      </c>
      <c r="H1375" s="193" t="s">
        <v>977</v>
      </c>
      <c r="I1375" s="256">
        <v>131</v>
      </c>
      <c r="J1375" s="256">
        <v>13000</v>
      </c>
      <c r="K1375" s="599">
        <f t="shared" si="140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  <c r="AC1375" s="591" t="str">
        <f t="shared" si="139"/>
        <v/>
      </c>
      <c r="AD1375" s="591" t="str">
        <f>IF(VLOOKUP(F1375,NXT!$C$12:$C$666,1,0)&lt;&gt;"","","x")</f>
        <v/>
      </c>
    </row>
    <row r="1376" spans="1:30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37"/>
        <v>10</v>
      </c>
      <c r="C1376" s="184">
        <f t="shared" si="138"/>
        <v>42306</v>
      </c>
      <c r="D1376" s="184" t="s">
        <v>1584</v>
      </c>
      <c r="E1376" s="764">
        <v>42306</v>
      </c>
      <c r="F1376" s="189" t="s">
        <v>550</v>
      </c>
      <c r="G1376" s="40" t="s">
        <v>1170</v>
      </c>
      <c r="H1376" s="7" t="s">
        <v>977</v>
      </c>
      <c r="I1376" s="256">
        <v>104</v>
      </c>
      <c r="J1376" s="256">
        <v>13300</v>
      </c>
      <c r="K1376" s="599">
        <f t="shared" si="140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  <c r="AC1376" s="591" t="str">
        <f t="shared" si="139"/>
        <v/>
      </c>
      <c r="AD1376" s="591" t="str">
        <f>IF(VLOOKUP(F1376,NXT!$C$12:$C$666,1,0)&lt;&gt;"","","x")</f>
        <v/>
      </c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37"/>
        <v>10</v>
      </c>
      <c r="C1377" s="184">
        <f t="shared" si="138"/>
        <v>42306</v>
      </c>
      <c r="D1377" s="184" t="s">
        <v>1584</v>
      </c>
      <c r="E1377" s="764">
        <v>42306</v>
      </c>
      <c r="F1377" s="189" t="s">
        <v>429</v>
      </c>
      <c r="G1377" s="40" t="s">
        <v>1170</v>
      </c>
      <c r="H1377" s="7" t="s">
        <v>977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  <c r="AC1377" s="591" t="str">
        <f t="shared" si="139"/>
        <v/>
      </c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37"/>
        <v>10</v>
      </c>
      <c r="C1378" s="184">
        <f t="shared" si="138"/>
        <v>42306</v>
      </c>
      <c r="D1378" s="184" t="s">
        <v>1585</v>
      </c>
      <c r="E1378" s="764">
        <v>42306</v>
      </c>
      <c r="F1378" s="40" t="s">
        <v>1768</v>
      </c>
      <c r="G1378" s="40" t="s">
        <v>1174</v>
      </c>
      <c r="H1378" s="193" t="s">
        <v>1123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  <c r="AC1378" s="591" t="str">
        <f t="shared" si="139"/>
        <v/>
      </c>
      <c r="AD1378" s="591" t="str">
        <f>IF(VLOOKUP(F1378,NXT!$C$12:$C$666,1,0)&lt;&gt;"","","x")</f>
        <v/>
      </c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37"/>
        <v>10</v>
      </c>
      <c r="C1379" s="184">
        <f t="shared" si="138"/>
        <v>42306</v>
      </c>
      <c r="D1379" s="184" t="s">
        <v>1585</v>
      </c>
      <c r="E1379" s="764">
        <v>42306</v>
      </c>
      <c r="F1379" s="189" t="s">
        <v>758</v>
      </c>
      <c r="G1379" s="40" t="s">
        <v>1174</v>
      </c>
      <c r="H1379" s="7" t="s">
        <v>1175</v>
      </c>
      <c r="I1379" s="791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  <c r="AC1379" s="591" t="str">
        <f t="shared" si="139"/>
        <v/>
      </c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37"/>
        <v>10</v>
      </c>
      <c r="C1380" s="184">
        <f t="shared" si="138"/>
        <v>42308</v>
      </c>
      <c r="D1380" s="184" t="s">
        <v>1586</v>
      </c>
      <c r="E1380" s="764">
        <v>42308</v>
      </c>
      <c r="F1380" s="189" t="s">
        <v>1147</v>
      </c>
      <c r="G1380" s="40" t="s">
        <v>1176</v>
      </c>
      <c r="H1380" s="7" t="s">
        <v>1040</v>
      </c>
      <c r="I1380" s="791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  <c r="AC1380" s="591" t="str">
        <f t="shared" si="139"/>
        <v/>
      </c>
      <c r="AD1380" s="591" t="str">
        <f>IF(VLOOKUP(F1380,NXT!$C$12:$C$666,1,0)&lt;&gt;"","","x")</f>
        <v/>
      </c>
    </row>
    <row r="1381" spans="1:30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37"/>
        <v>10</v>
      </c>
      <c r="C1381" s="184">
        <f t="shared" si="138"/>
        <v>42308</v>
      </c>
      <c r="D1381" s="184" t="s">
        <v>1586</v>
      </c>
      <c r="E1381" s="764">
        <v>42308</v>
      </c>
      <c r="F1381" s="189" t="s">
        <v>429</v>
      </c>
      <c r="G1381" s="40" t="s">
        <v>1176</v>
      </c>
      <c r="H1381" s="7" t="s">
        <v>1040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  <c r="AC1381" s="591" t="str">
        <f t="shared" si="139"/>
        <v/>
      </c>
    </row>
    <row r="1382" spans="1:30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37"/>
        <v>10</v>
      </c>
      <c r="C1382" s="184">
        <f t="shared" si="138"/>
        <v>42308</v>
      </c>
      <c r="D1382" s="184" t="s">
        <v>1587</v>
      </c>
      <c r="E1382" s="764">
        <v>42308</v>
      </c>
      <c r="F1382" s="189" t="s">
        <v>1977</v>
      </c>
      <c r="G1382" s="40" t="s">
        <v>1177</v>
      </c>
      <c r="H1382" s="7" t="s">
        <v>984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  <c r="AC1382" s="591" t="str">
        <f t="shared" si="139"/>
        <v/>
      </c>
      <c r="AD1382" s="591" t="str">
        <f>IF(VLOOKUP(F1382,NXT!$C$12:$C$666,1,0)&lt;&gt;"","","x")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37"/>
        <v>10</v>
      </c>
      <c r="C1383" s="184">
        <f t="shared" si="138"/>
        <v>42308</v>
      </c>
      <c r="D1383" s="184" t="s">
        <v>1587</v>
      </c>
      <c r="E1383" s="764">
        <v>42308</v>
      </c>
      <c r="F1383" s="297" t="s">
        <v>429</v>
      </c>
      <c r="G1383" s="40" t="s">
        <v>1177</v>
      </c>
      <c r="H1383" s="7" t="s">
        <v>984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  <c r="AC1383" s="591" t="str">
        <f t="shared" si="139"/>
        <v/>
      </c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37"/>
        <v>10</v>
      </c>
      <c r="C1384" s="184">
        <f t="shared" si="138"/>
        <v>42308</v>
      </c>
      <c r="D1384" s="184" t="s">
        <v>1588</v>
      </c>
      <c r="E1384" s="764">
        <v>42308</v>
      </c>
      <c r="F1384" s="40" t="s">
        <v>481</v>
      </c>
      <c r="G1384" s="40" t="s">
        <v>1178</v>
      </c>
      <c r="H1384" s="7" t="s">
        <v>760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  <c r="AC1384" s="591" t="str">
        <f t="shared" si="139"/>
        <v/>
      </c>
      <c r="AD1384" s="591" t="str">
        <f>IF(VLOOKUP(F1384,NXT!$C$12:$C$666,1,0)&lt;&gt;"","","x")</f>
        <v/>
      </c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37"/>
        <v>10</v>
      </c>
      <c r="C1385" s="184">
        <f t="shared" si="138"/>
        <v>42308</v>
      </c>
      <c r="D1385" s="184" t="s">
        <v>1588</v>
      </c>
      <c r="E1385" s="764">
        <v>42308</v>
      </c>
      <c r="F1385" s="189" t="s">
        <v>429</v>
      </c>
      <c r="G1385" s="40" t="s">
        <v>1178</v>
      </c>
      <c r="H1385" s="7" t="s">
        <v>760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  <c r="AC1385" s="591" t="str">
        <f t="shared" si="139"/>
        <v/>
      </c>
    </row>
    <row r="1386" spans="1:30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37"/>
        <v>11</v>
      </c>
      <c r="C1386" s="184">
        <f t="shared" si="138"/>
        <v>42311</v>
      </c>
      <c r="D1386" s="184" t="s">
        <v>1589</v>
      </c>
      <c r="E1386" s="764">
        <v>42311</v>
      </c>
      <c r="F1386" s="189" t="s">
        <v>481</v>
      </c>
      <c r="G1386" s="40" t="s">
        <v>1179</v>
      </c>
      <c r="H1386" s="7" t="s">
        <v>760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  <c r="AC1386" s="591" t="str">
        <f t="shared" si="139"/>
        <v/>
      </c>
      <c r="AD1386" s="591" t="str">
        <f>IF(VLOOKUP(F1386,NXT!$C$12:$C$666,1,0)&lt;&gt;"","","x")</f>
        <v/>
      </c>
    </row>
    <row r="1387" spans="1:30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37"/>
        <v>11</v>
      </c>
      <c r="C1387" s="184">
        <f t="shared" si="138"/>
        <v>42311</v>
      </c>
      <c r="D1387" s="184" t="s">
        <v>1589</v>
      </c>
      <c r="E1387" s="764">
        <v>42311</v>
      </c>
      <c r="F1387" s="189" t="s">
        <v>429</v>
      </c>
      <c r="G1387" s="40" t="s">
        <v>1179</v>
      </c>
      <c r="H1387" s="7" t="s">
        <v>760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  <c r="AC1387" s="591" t="str">
        <f t="shared" si="139"/>
        <v/>
      </c>
    </row>
    <row r="1388" spans="1:30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37"/>
        <v>11</v>
      </c>
      <c r="C1388" s="184">
        <f t="shared" si="138"/>
        <v>42311</v>
      </c>
      <c r="D1388" s="184" t="s">
        <v>1590</v>
      </c>
      <c r="E1388" s="764">
        <v>42311</v>
      </c>
      <c r="F1388" s="189" t="s">
        <v>545</v>
      </c>
      <c r="G1388" s="40" t="s">
        <v>1180</v>
      </c>
      <c r="H1388" s="193" t="s">
        <v>820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  <c r="AC1388" s="591" t="str">
        <f t="shared" si="139"/>
        <v/>
      </c>
      <c r="AD1388" s="591" t="str">
        <f>IF(VLOOKUP(F1388,NXT!$C$12:$C$666,1,0)&lt;&gt;"","","x")</f>
        <v/>
      </c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37"/>
        <v>11</v>
      </c>
      <c r="C1389" s="184">
        <f t="shared" si="138"/>
        <v>42311</v>
      </c>
      <c r="D1389" s="184" t="s">
        <v>1590</v>
      </c>
      <c r="E1389" s="764">
        <v>42311</v>
      </c>
      <c r="F1389" s="40" t="s">
        <v>1704</v>
      </c>
      <c r="G1389" s="40" t="s">
        <v>1180</v>
      </c>
      <c r="H1389" s="193" t="s">
        <v>820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  <c r="AC1389" s="591" t="str">
        <f t="shared" si="139"/>
        <v/>
      </c>
      <c r="AD1389" s="591" t="str">
        <f>IF(VLOOKUP(F1389,NXT!$C$12:$C$666,1,0)&lt;&gt;"","","x")</f>
        <v/>
      </c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37"/>
        <v>11</v>
      </c>
      <c r="C1390" s="184">
        <f t="shared" si="138"/>
        <v>42311</v>
      </c>
      <c r="D1390" s="184" t="s">
        <v>1590</v>
      </c>
      <c r="E1390" s="764">
        <v>42311</v>
      </c>
      <c r="F1390" s="40" t="s">
        <v>429</v>
      </c>
      <c r="G1390" s="40" t="s">
        <v>1180</v>
      </c>
      <c r="H1390" s="193" t="s">
        <v>820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  <c r="AC1390" s="591" t="str">
        <f t="shared" si="139"/>
        <v/>
      </c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137"/>
        <v>11</v>
      </c>
      <c r="C1391" s="184">
        <f t="shared" si="138"/>
        <v>42311</v>
      </c>
      <c r="D1391" s="184" t="s">
        <v>1591</v>
      </c>
      <c r="E1391" s="764">
        <v>42311</v>
      </c>
      <c r="F1391" s="189" t="s">
        <v>425</v>
      </c>
      <c r="G1391" s="40" t="s">
        <v>1181</v>
      </c>
      <c r="H1391" s="7" t="s">
        <v>427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  <c r="AC1391" s="591" t="str">
        <f t="shared" si="139"/>
        <v/>
      </c>
      <c r="AD1391" s="591" t="str">
        <f>IF(VLOOKUP(F1391,NXT!$C$12:$C$666,1,0)&lt;&gt;"","","x")</f>
        <v/>
      </c>
    </row>
    <row r="1392" spans="1:30" s="211" customFormat="1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137"/>
        <v>11</v>
      </c>
      <c r="C1392" s="184">
        <f t="shared" si="138"/>
        <v>42311</v>
      </c>
      <c r="D1392" s="184" t="s">
        <v>1591</v>
      </c>
      <c r="E1392" s="191">
        <v>42311</v>
      </c>
      <c r="F1392" s="192" t="s">
        <v>528</v>
      </c>
      <c r="G1392" s="483" t="s">
        <v>1181</v>
      </c>
      <c r="H1392" s="7" t="s">
        <v>427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  <c r="AC1392" s="591" t="str">
        <f t="shared" si="139"/>
        <v/>
      </c>
      <c r="AD1392" s="591" t="str">
        <f>IF(VLOOKUP(F1392,NXT!$C$12:$C$666,1,0)&lt;&gt;"","","x")</f>
        <v/>
      </c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si="137"/>
        <v>11</v>
      </c>
      <c r="C1393" s="184">
        <f t="shared" si="138"/>
        <v>42311</v>
      </c>
      <c r="D1393" s="184" t="s">
        <v>1591</v>
      </c>
      <c r="E1393" s="191">
        <v>42311</v>
      </c>
      <c r="F1393" s="192" t="s">
        <v>1021</v>
      </c>
      <c r="G1393" s="483" t="s">
        <v>1181</v>
      </c>
      <c r="H1393" s="7" t="s">
        <v>427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  <c r="AC1393" s="591" t="str">
        <f t="shared" si="139"/>
        <v/>
      </c>
      <c r="AD1393" s="591" t="str">
        <f>IF(VLOOKUP(F1393,NXT!$C$12:$C$666,1,0)&lt;&gt;"","","x")</f>
        <v/>
      </c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137"/>
        <v>11</v>
      </c>
      <c r="C1394" s="184">
        <f t="shared" si="138"/>
        <v>42311</v>
      </c>
      <c r="D1394" s="184" t="s">
        <v>1591</v>
      </c>
      <c r="E1394" s="184">
        <v>42311</v>
      </c>
      <c r="F1394" s="189" t="s">
        <v>429</v>
      </c>
      <c r="G1394" s="601" t="s">
        <v>1181</v>
      </c>
      <c r="H1394" s="193" t="s">
        <v>427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  <c r="AC1394" s="591" t="str">
        <f t="shared" si="139"/>
        <v/>
      </c>
    </row>
    <row r="1395" spans="1:30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37"/>
        <v>11</v>
      </c>
      <c r="C1395" s="184">
        <f t="shared" si="138"/>
        <v>42311</v>
      </c>
      <c r="D1395" s="184" t="s">
        <v>1592</v>
      </c>
      <c r="E1395" s="191">
        <v>42311</v>
      </c>
      <c r="F1395" s="192" t="s">
        <v>1836</v>
      </c>
      <c r="G1395" s="483" t="s">
        <v>1182</v>
      </c>
      <c r="H1395" s="7" t="s">
        <v>1963</v>
      </c>
      <c r="I1395" s="256">
        <v>86</v>
      </c>
      <c r="J1395" s="256">
        <v>3074</v>
      </c>
      <c r="K1395" s="599">
        <f t="shared" ref="K1395:K1404" si="141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  <c r="AC1395" s="591" t="str">
        <f t="shared" si="139"/>
        <v/>
      </c>
      <c r="AD1395" s="591" t="str">
        <f>IF(VLOOKUP(F1395,NXT!$C$12:$C$666,1,0)&lt;&gt;"","","x")</f>
        <v/>
      </c>
    </row>
    <row r="1396" spans="1:30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37"/>
        <v>11</v>
      </c>
      <c r="C1396" s="184">
        <f t="shared" si="138"/>
        <v>42311</v>
      </c>
      <c r="D1396" s="184" t="s">
        <v>1592</v>
      </c>
      <c r="E1396" s="191">
        <v>42311</v>
      </c>
      <c r="F1396" s="192" t="s">
        <v>1837</v>
      </c>
      <c r="G1396" s="483" t="s">
        <v>1182</v>
      </c>
      <c r="H1396" s="7" t="s">
        <v>1963</v>
      </c>
      <c r="I1396" s="256">
        <v>250</v>
      </c>
      <c r="J1396" s="256">
        <v>4996</v>
      </c>
      <c r="K1396" s="599">
        <f t="shared" si="141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  <c r="AC1396" s="591" t="str">
        <f t="shared" si="139"/>
        <v/>
      </c>
      <c r="AD1396" s="591" t="str">
        <f>IF(VLOOKUP(F1396,NXT!$C$12:$C$666,1,0)&lt;&gt;"","","x")</f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37"/>
        <v>11</v>
      </c>
      <c r="C1397" s="184">
        <f t="shared" si="138"/>
        <v>42311</v>
      </c>
      <c r="D1397" s="184" t="s">
        <v>1592</v>
      </c>
      <c r="E1397" s="191">
        <v>42311</v>
      </c>
      <c r="F1397" s="192" t="s">
        <v>1838</v>
      </c>
      <c r="G1397" s="483" t="s">
        <v>1182</v>
      </c>
      <c r="H1397" s="7" t="s">
        <v>1963</v>
      </c>
      <c r="I1397" s="256">
        <v>313</v>
      </c>
      <c r="J1397" s="256">
        <v>5100</v>
      </c>
      <c r="K1397" s="599">
        <f t="shared" si="141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  <c r="AC1397" s="591" t="str">
        <f t="shared" si="139"/>
        <v/>
      </c>
      <c r="AD1397" s="591" t="str">
        <f>IF(VLOOKUP(F1397,NXT!$C$12:$C$666,1,0)&lt;&gt;"","","x")</f>
        <v/>
      </c>
    </row>
    <row r="1398" spans="1:30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37"/>
        <v>11</v>
      </c>
      <c r="C1398" s="184">
        <f t="shared" si="138"/>
        <v>42311</v>
      </c>
      <c r="D1398" s="184" t="s">
        <v>1592</v>
      </c>
      <c r="E1398" s="191">
        <v>42311</v>
      </c>
      <c r="F1398" s="192" t="s">
        <v>1839</v>
      </c>
      <c r="G1398" s="483" t="s">
        <v>1182</v>
      </c>
      <c r="H1398" s="7" t="s">
        <v>1963</v>
      </c>
      <c r="I1398" s="256">
        <v>100</v>
      </c>
      <c r="J1398" s="256">
        <v>12804</v>
      </c>
      <c r="K1398" s="599">
        <f t="shared" si="141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  <c r="AC1398" s="591" t="str">
        <f t="shared" si="139"/>
        <v/>
      </c>
      <c r="AD1398" s="591" t="str">
        <f>IF(VLOOKUP(F1398,NXT!$C$12:$C$666,1,0)&lt;&gt;"","","x")</f>
        <v/>
      </c>
    </row>
    <row r="1399" spans="1:30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37"/>
        <v>11</v>
      </c>
      <c r="C1399" s="184">
        <f t="shared" si="138"/>
        <v>42311</v>
      </c>
      <c r="D1399" s="184" t="s">
        <v>1592</v>
      </c>
      <c r="E1399" s="191">
        <v>42311</v>
      </c>
      <c r="F1399" s="192" t="s">
        <v>1756</v>
      </c>
      <c r="G1399" s="483" t="s">
        <v>1182</v>
      </c>
      <c r="H1399" s="7" t="s">
        <v>1963</v>
      </c>
      <c r="I1399" s="256">
        <v>10</v>
      </c>
      <c r="J1399" s="256">
        <v>15616</v>
      </c>
      <c r="K1399" s="599">
        <f t="shared" si="141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  <c r="AC1399" s="591" t="str">
        <f t="shared" si="139"/>
        <v/>
      </c>
      <c r="AD1399" s="591" t="str">
        <f>IF(VLOOKUP(F1399,NXT!$C$12:$C$666,1,0)&lt;&gt;"","","x")</f>
        <v/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37"/>
        <v>11</v>
      </c>
      <c r="C1400" s="184">
        <f t="shared" si="138"/>
        <v>42311</v>
      </c>
      <c r="D1400" s="184" t="s">
        <v>1592</v>
      </c>
      <c r="E1400" s="191">
        <v>42311</v>
      </c>
      <c r="F1400" s="192" t="s">
        <v>1764</v>
      </c>
      <c r="G1400" s="483" t="s">
        <v>1182</v>
      </c>
      <c r="H1400" s="7" t="s">
        <v>1963</v>
      </c>
      <c r="I1400" s="256">
        <v>10</v>
      </c>
      <c r="J1400" s="256">
        <v>16380</v>
      </c>
      <c r="K1400" s="599">
        <f t="shared" si="141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  <c r="AC1400" s="591" t="str">
        <f t="shared" si="139"/>
        <v/>
      </c>
      <c r="AD1400" s="591" t="str">
        <f>IF(VLOOKUP(F1400,NXT!$C$12:$C$666,1,0)&lt;&gt;"","","x")</f>
        <v/>
      </c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37"/>
        <v>11</v>
      </c>
      <c r="C1401" s="184">
        <f t="shared" si="138"/>
        <v>42311</v>
      </c>
      <c r="D1401" s="184" t="s">
        <v>1592</v>
      </c>
      <c r="E1401" s="191">
        <v>42311</v>
      </c>
      <c r="F1401" s="192" t="s">
        <v>719</v>
      </c>
      <c r="G1401" s="483" t="s">
        <v>1182</v>
      </c>
      <c r="H1401" s="7" t="s">
        <v>1963</v>
      </c>
      <c r="I1401" s="256">
        <v>40</v>
      </c>
      <c r="J1401" s="256">
        <v>16244</v>
      </c>
      <c r="K1401" s="599">
        <f t="shared" si="141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  <c r="AC1401" s="591" t="str">
        <f t="shared" si="139"/>
        <v/>
      </c>
      <c r="AD1401" s="591" t="str">
        <f>IF(VLOOKUP(F1401,NXT!$C$12:$C$666,1,0)&lt;&gt;"","","x")</f>
        <v/>
      </c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37"/>
        <v>11</v>
      </c>
      <c r="C1402" s="184">
        <f t="shared" si="138"/>
        <v>42311</v>
      </c>
      <c r="D1402" s="184" t="s">
        <v>1592</v>
      </c>
      <c r="E1402" s="191">
        <v>42311</v>
      </c>
      <c r="F1402" s="192" t="s">
        <v>1780</v>
      </c>
      <c r="G1402" s="483" t="s">
        <v>1182</v>
      </c>
      <c r="H1402" s="7" t="s">
        <v>1963</v>
      </c>
      <c r="I1402" s="257">
        <v>25</v>
      </c>
      <c r="J1402" s="257">
        <v>14414</v>
      </c>
      <c r="K1402" s="599">
        <f t="shared" si="141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  <c r="AC1402" s="591" t="str">
        <f t="shared" si="139"/>
        <v/>
      </c>
      <c r="AD1402" s="591" t="str">
        <f>IF(VLOOKUP(F1402,NXT!$C$12:$C$666,1,0)&lt;&gt;"","","x")</f>
        <v/>
      </c>
    </row>
    <row r="1403" spans="1:30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37"/>
        <v>11</v>
      </c>
      <c r="C1403" s="184">
        <f t="shared" si="138"/>
        <v>42311</v>
      </c>
      <c r="D1403" s="184" t="s">
        <v>1592</v>
      </c>
      <c r="E1403" s="191">
        <v>42311</v>
      </c>
      <c r="F1403" s="192" t="s">
        <v>1797</v>
      </c>
      <c r="G1403" s="483" t="s">
        <v>1182</v>
      </c>
      <c r="H1403" s="7" t="s">
        <v>1963</v>
      </c>
      <c r="I1403" s="256">
        <v>25</v>
      </c>
      <c r="J1403" s="256">
        <v>14196</v>
      </c>
      <c r="K1403" s="599">
        <f t="shared" si="141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  <c r="AC1403" s="591" t="str">
        <f t="shared" si="139"/>
        <v/>
      </c>
      <c r="AD1403" s="591" t="str">
        <f>IF(VLOOKUP(F1403,NXT!$C$12:$C$666,1,0)&lt;&gt;"","","x")</f>
        <v/>
      </c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37"/>
        <v>11</v>
      </c>
      <c r="C1404" s="184">
        <f t="shared" si="138"/>
        <v>42311</v>
      </c>
      <c r="D1404" s="184" t="s">
        <v>1592</v>
      </c>
      <c r="E1404" s="191">
        <v>42311</v>
      </c>
      <c r="F1404" s="192" t="s">
        <v>1840</v>
      </c>
      <c r="G1404" s="483" t="s">
        <v>1182</v>
      </c>
      <c r="H1404" s="7" t="s">
        <v>1963</v>
      </c>
      <c r="I1404" s="256">
        <v>400</v>
      </c>
      <c r="J1404" s="256">
        <v>5712</v>
      </c>
      <c r="K1404" s="599">
        <f t="shared" si="141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  <c r="AC1404" s="591" t="str">
        <f t="shared" si="139"/>
        <v/>
      </c>
      <c r="AD1404" s="591" t="str">
        <f>IF(VLOOKUP(F1404,NXT!$C$12:$C$666,1,0)&lt;&gt;"","","x")</f>
        <v/>
      </c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37"/>
        <v>11</v>
      </c>
      <c r="C1405" s="184">
        <f t="shared" si="138"/>
        <v>42311</v>
      </c>
      <c r="D1405" s="184" t="s">
        <v>1592</v>
      </c>
      <c r="E1405" s="191">
        <v>42311</v>
      </c>
      <c r="F1405" s="192" t="s">
        <v>758</v>
      </c>
      <c r="G1405" s="483" t="s">
        <v>1182</v>
      </c>
      <c r="H1405" s="7" t="s">
        <v>1963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  <c r="AC1405" s="591" t="str">
        <f t="shared" si="139"/>
        <v/>
      </c>
    </row>
    <row r="1406" spans="1:30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37"/>
        <v>11</v>
      </c>
      <c r="C1406" s="184">
        <f t="shared" si="138"/>
        <v>42312</v>
      </c>
      <c r="D1406" s="184" t="s">
        <v>1593</v>
      </c>
      <c r="E1406" s="191">
        <v>42312</v>
      </c>
      <c r="F1406" s="192" t="s">
        <v>1183</v>
      </c>
      <c r="G1406" s="483" t="s">
        <v>1184</v>
      </c>
      <c r="H1406" s="7" t="s">
        <v>672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  <c r="AC1406" s="591" t="str">
        <f t="shared" si="139"/>
        <v/>
      </c>
      <c r="AD1406" s="591" t="str">
        <f>IF(VLOOKUP(F1406,NXT!$C$12:$C$666,1,0)&lt;&gt;"","","x")</f>
        <v/>
      </c>
    </row>
    <row r="1407" spans="1:30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ref="B1407:B1470" si="142">IF(C1407&lt;&gt;"",MONTH(C1407),"")</f>
        <v>11</v>
      </c>
      <c r="C1407" s="184">
        <f t="shared" ref="C1407:C1470" si="143">E1407</f>
        <v>42312</v>
      </c>
      <c r="D1407" s="184" t="s">
        <v>1593</v>
      </c>
      <c r="E1407" s="37">
        <v>42312</v>
      </c>
      <c r="F1407" s="40" t="s">
        <v>429</v>
      </c>
      <c r="G1407" s="40" t="s">
        <v>1184</v>
      </c>
      <c r="H1407" s="7" t="s">
        <v>672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  <c r="AC1407" s="591" t="str">
        <f t="shared" ref="AC1407:AC1470" si="144">IF(VLOOKUP(H1407,DS_131,1,0)&lt;&gt;"","","x")</f>
        <v/>
      </c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42"/>
        <v>11</v>
      </c>
      <c r="C1408" s="184">
        <f t="shared" si="143"/>
        <v>42312</v>
      </c>
      <c r="D1408" s="184" t="s">
        <v>1594</v>
      </c>
      <c r="E1408" s="37">
        <v>42312</v>
      </c>
      <c r="F1408" s="40" t="s">
        <v>1185</v>
      </c>
      <c r="G1408" s="40" t="s">
        <v>1186</v>
      </c>
      <c r="H1408" s="7" t="s">
        <v>878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  <c r="AC1408" s="591" t="str">
        <f t="shared" si="144"/>
        <v/>
      </c>
      <c r="AD1408" s="591" t="str">
        <f>IF(VLOOKUP(F1408,NXT!$C$12:$C$666,1,0)&lt;&gt;"","","x")</f>
        <v/>
      </c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42"/>
        <v>11</v>
      </c>
      <c r="C1409" s="184">
        <f t="shared" si="143"/>
        <v>42312</v>
      </c>
      <c r="D1409" s="184" t="s">
        <v>1594</v>
      </c>
      <c r="E1409" s="37">
        <v>42312</v>
      </c>
      <c r="F1409" s="40" t="s">
        <v>1187</v>
      </c>
      <c r="G1409" s="40" t="s">
        <v>1186</v>
      </c>
      <c r="H1409" s="7" t="s">
        <v>878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  <c r="AC1409" s="591" t="str">
        <f t="shared" si="144"/>
        <v/>
      </c>
      <c r="AD1409" s="591" t="str">
        <f>IF(VLOOKUP(F1409,NXT!$C$12:$C$666,1,0)&lt;&gt;"","","x")</f>
        <v/>
      </c>
    </row>
    <row r="1410" spans="1:30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42"/>
        <v>11</v>
      </c>
      <c r="C1410" s="184">
        <f t="shared" si="143"/>
        <v>42312</v>
      </c>
      <c r="D1410" s="184" t="s">
        <v>1594</v>
      </c>
      <c r="E1410" s="37">
        <v>42312</v>
      </c>
      <c r="F1410" s="40" t="s">
        <v>429</v>
      </c>
      <c r="G1410" s="40" t="s">
        <v>1186</v>
      </c>
      <c r="H1410" s="7" t="s">
        <v>878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  <c r="AC1410" s="591" t="str">
        <f t="shared" si="144"/>
        <v/>
      </c>
    </row>
    <row r="1411" spans="1:30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42"/>
        <v>11</v>
      </c>
      <c r="C1411" s="184">
        <f t="shared" si="143"/>
        <v>42312</v>
      </c>
      <c r="D1411" s="184" t="s">
        <v>1595</v>
      </c>
      <c r="E1411" s="37">
        <v>42312</v>
      </c>
      <c r="F1411" s="40" t="s">
        <v>1841</v>
      </c>
      <c r="G1411" s="40" t="s">
        <v>1188</v>
      </c>
      <c r="H1411" s="7" t="s">
        <v>1963</v>
      </c>
      <c r="I1411" s="256">
        <v>510</v>
      </c>
      <c r="J1411" s="256">
        <v>5737</v>
      </c>
      <c r="K1411" s="599">
        <f t="shared" ref="K1411:K1419" si="145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  <c r="AC1411" s="591" t="str">
        <f t="shared" si="144"/>
        <v/>
      </c>
      <c r="AD1411" s="591" t="str">
        <f>IF(VLOOKUP(F1411,NXT!$C$12:$C$666,1,0)&lt;&gt;"","","x")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42"/>
        <v>11</v>
      </c>
      <c r="C1412" s="184">
        <f t="shared" si="143"/>
        <v>42312</v>
      </c>
      <c r="D1412" s="184" t="s">
        <v>1595</v>
      </c>
      <c r="E1412" s="37">
        <v>42312</v>
      </c>
      <c r="F1412" s="40" t="s">
        <v>1842</v>
      </c>
      <c r="G1412" s="40" t="s">
        <v>1188</v>
      </c>
      <c r="H1412" s="7" t="s">
        <v>1963</v>
      </c>
      <c r="I1412" s="256">
        <v>350</v>
      </c>
      <c r="J1412" s="256">
        <v>5603</v>
      </c>
      <c r="K1412" s="599">
        <f t="shared" si="145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  <c r="AC1412" s="591" t="str">
        <f t="shared" si="144"/>
        <v/>
      </c>
      <c r="AD1412" s="591" t="str">
        <f>IF(VLOOKUP(F1412,NXT!$C$12:$C$666,1,0)&lt;&gt;"","","x")</f>
        <v/>
      </c>
    </row>
    <row r="1413" spans="1:30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42"/>
        <v>11</v>
      </c>
      <c r="C1413" s="184">
        <f t="shared" si="143"/>
        <v>42312</v>
      </c>
      <c r="D1413" s="184" t="s">
        <v>1595</v>
      </c>
      <c r="E1413" s="37">
        <v>42312</v>
      </c>
      <c r="F1413" s="40" t="s">
        <v>1843</v>
      </c>
      <c r="G1413" s="40" t="s">
        <v>1188</v>
      </c>
      <c r="H1413" s="7" t="s">
        <v>1963</v>
      </c>
      <c r="I1413" s="256">
        <v>340</v>
      </c>
      <c r="J1413" s="256">
        <v>14014</v>
      </c>
      <c r="K1413" s="599">
        <f t="shared" si="145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  <c r="AC1413" s="591" t="str">
        <f t="shared" si="144"/>
        <v/>
      </c>
      <c r="AD1413" s="591" t="str">
        <f>IF(VLOOKUP(F1413,NXT!$C$12:$C$666,1,0)&lt;&gt;"","","x")</f>
        <v/>
      </c>
    </row>
    <row r="1414" spans="1:30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42"/>
        <v>11</v>
      </c>
      <c r="C1414" s="184">
        <f t="shared" si="143"/>
        <v>42312</v>
      </c>
      <c r="D1414" s="184" t="s">
        <v>1595</v>
      </c>
      <c r="E1414" s="37">
        <v>42312</v>
      </c>
      <c r="F1414" s="40" t="s">
        <v>1779</v>
      </c>
      <c r="G1414" s="40" t="s">
        <v>1188</v>
      </c>
      <c r="H1414" s="7" t="s">
        <v>1963</v>
      </c>
      <c r="I1414" s="256">
        <v>40</v>
      </c>
      <c r="J1414" s="256">
        <v>14646</v>
      </c>
      <c r="K1414" s="599">
        <f t="shared" si="145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  <c r="AC1414" s="591" t="str">
        <f t="shared" si="144"/>
        <v/>
      </c>
      <c r="AD1414" s="591" t="str">
        <f>IF(VLOOKUP(F1414,NXT!$C$12:$C$666,1,0)&lt;&gt;"","","x")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42"/>
        <v>11</v>
      </c>
      <c r="C1415" s="184">
        <f t="shared" si="143"/>
        <v>42312</v>
      </c>
      <c r="D1415" s="184" t="s">
        <v>1595</v>
      </c>
      <c r="E1415" s="37">
        <v>42312</v>
      </c>
      <c r="F1415" s="40" t="s">
        <v>1844</v>
      </c>
      <c r="G1415" s="40" t="s">
        <v>1188</v>
      </c>
      <c r="H1415" s="7" t="s">
        <v>1963</v>
      </c>
      <c r="I1415" s="256">
        <v>2104</v>
      </c>
      <c r="J1415" s="256">
        <v>300</v>
      </c>
      <c r="K1415" s="599">
        <f t="shared" si="145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  <c r="AC1415" s="591" t="str">
        <f t="shared" si="144"/>
        <v/>
      </c>
      <c r="AD1415" s="591" t="str">
        <f>IF(VLOOKUP(F1415,NXT!$C$12:$C$666,1,0)&lt;&gt;"","","x")</f>
        <v/>
      </c>
    </row>
    <row r="1416" spans="1:30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42"/>
        <v>11</v>
      </c>
      <c r="C1416" s="184">
        <f t="shared" si="143"/>
        <v>42312</v>
      </c>
      <c r="D1416" s="184" t="s">
        <v>1595</v>
      </c>
      <c r="E1416" s="37">
        <v>42312</v>
      </c>
      <c r="F1416" s="40" t="s">
        <v>1845</v>
      </c>
      <c r="G1416" s="40" t="s">
        <v>1188</v>
      </c>
      <c r="H1416" s="7" t="s">
        <v>1963</v>
      </c>
      <c r="I1416" s="256">
        <v>34</v>
      </c>
      <c r="J1416" s="256">
        <v>7726</v>
      </c>
      <c r="K1416" s="599">
        <f t="shared" si="145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  <c r="AC1416" s="591" t="str">
        <f t="shared" si="144"/>
        <v/>
      </c>
      <c r="AD1416" s="591" t="str">
        <f>IF(VLOOKUP(F1416,NXT!$C$12:$C$666,1,0)&lt;&gt;"","","x")</f>
        <v/>
      </c>
    </row>
    <row r="1417" spans="1:30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42"/>
        <v>11</v>
      </c>
      <c r="C1417" s="184">
        <f t="shared" si="143"/>
        <v>42312</v>
      </c>
      <c r="D1417" s="184" t="s">
        <v>1595</v>
      </c>
      <c r="E1417" s="37">
        <v>42312</v>
      </c>
      <c r="F1417" s="40" t="s">
        <v>1846</v>
      </c>
      <c r="G1417" s="40" t="s">
        <v>1188</v>
      </c>
      <c r="H1417" s="7" t="s">
        <v>1963</v>
      </c>
      <c r="I1417" s="256">
        <v>125</v>
      </c>
      <c r="J1417" s="256">
        <v>11974</v>
      </c>
      <c r="K1417" s="599">
        <f t="shared" si="145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  <c r="AC1417" s="591" t="str">
        <f t="shared" si="144"/>
        <v/>
      </c>
      <c r="AD1417" s="591" t="str">
        <f>IF(VLOOKUP(F1417,NXT!$C$12:$C$666,1,0)&lt;&gt;"","","x")</f>
        <v/>
      </c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42"/>
        <v>11</v>
      </c>
      <c r="C1418" s="184">
        <f t="shared" si="143"/>
        <v>42312</v>
      </c>
      <c r="D1418" s="184" t="s">
        <v>1595</v>
      </c>
      <c r="E1418" s="37">
        <v>42312</v>
      </c>
      <c r="F1418" s="40" t="s">
        <v>721</v>
      </c>
      <c r="G1418" s="40" t="s">
        <v>1188</v>
      </c>
      <c r="H1418" s="7" t="s">
        <v>1963</v>
      </c>
      <c r="I1418" s="256">
        <v>35</v>
      </c>
      <c r="J1418" s="256">
        <v>13377</v>
      </c>
      <c r="K1418" s="599">
        <f t="shared" si="145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  <c r="AC1418" s="591" t="str">
        <f t="shared" si="144"/>
        <v/>
      </c>
      <c r="AD1418" s="591" t="str">
        <f>IF(VLOOKUP(F1418,NXT!$C$12:$C$666,1,0)&lt;&gt;"","","x")</f>
        <v/>
      </c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42"/>
        <v>11</v>
      </c>
      <c r="C1419" s="184">
        <f t="shared" si="143"/>
        <v>42312</v>
      </c>
      <c r="D1419" s="184" t="s">
        <v>1595</v>
      </c>
      <c r="E1419" s="37">
        <v>42312</v>
      </c>
      <c r="F1419" s="40" t="s">
        <v>1769</v>
      </c>
      <c r="G1419" s="40" t="s">
        <v>1188</v>
      </c>
      <c r="H1419" s="7" t="s">
        <v>1963</v>
      </c>
      <c r="I1419" s="256">
        <v>40</v>
      </c>
      <c r="J1419" s="256">
        <v>10056</v>
      </c>
      <c r="K1419" s="599">
        <f t="shared" si="145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  <c r="AC1419" s="591" t="str">
        <f t="shared" si="144"/>
        <v/>
      </c>
      <c r="AD1419" s="591" t="str">
        <f>IF(VLOOKUP(F1419,NXT!$C$12:$C$666,1,0)&lt;&gt;"","","x")</f>
        <v/>
      </c>
    </row>
    <row r="1420" spans="1:30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42"/>
        <v>11</v>
      </c>
      <c r="C1420" s="184">
        <f t="shared" si="143"/>
        <v>42312</v>
      </c>
      <c r="D1420" s="184" t="s">
        <v>1595</v>
      </c>
      <c r="E1420" s="37">
        <v>42312</v>
      </c>
      <c r="F1420" s="40" t="s">
        <v>758</v>
      </c>
      <c r="G1420" s="40" t="s">
        <v>1188</v>
      </c>
      <c r="H1420" s="7" t="s">
        <v>1963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  <c r="AC1420" s="591" t="str">
        <f t="shared" si="144"/>
        <v/>
      </c>
    </row>
    <row r="1421" spans="1:30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42"/>
        <v>11</v>
      </c>
      <c r="C1421" s="184">
        <f t="shared" si="143"/>
        <v>42313</v>
      </c>
      <c r="D1421" s="184" t="s">
        <v>1596</v>
      </c>
      <c r="E1421" s="37">
        <v>42313</v>
      </c>
      <c r="F1421" s="40" t="s">
        <v>1189</v>
      </c>
      <c r="G1421" s="40" t="s">
        <v>1190</v>
      </c>
      <c r="H1421" s="7" t="s">
        <v>977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  <c r="AC1421" s="591" t="str">
        <f t="shared" si="144"/>
        <v/>
      </c>
      <c r="AD1421" s="591" t="str">
        <f>IF(VLOOKUP(F1421,NXT!$C$12:$C$666,1,0)&lt;&gt;"","","x")</f>
        <v/>
      </c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42"/>
        <v>11</v>
      </c>
      <c r="C1422" s="184">
        <f t="shared" si="143"/>
        <v>42313</v>
      </c>
      <c r="D1422" s="184" t="s">
        <v>1596</v>
      </c>
      <c r="E1422" s="37">
        <v>42313</v>
      </c>
      <c r="F1422" s="40" t="s">
        <v>629</v>
      </c>
      <c r="G1422" s="40" t="s">
        <v>1190</v>
      </c>
      <c r="H1422" s="7" t="s">
        <v>977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  <c r="AC1422" s="591" t="str">
        <f t="shared" si="144"/>
        <v/>
      </c>
      <c r="AD1422" s="591" t="str">
        <f>IF(VLOOKUP(F1422,NXT!$C$12:$C$666,1,0)&lt;&gt;"","","x")</f>
        <v/>
      </c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42"/>
        <v>11</v>
      </c>
      <c r="C1423" s="184">
        <f t="shared" si="143"/>
        <v>42313</v>
      </c>
      <c r="D1423" s="184" t="s">
        <v>1596</v>
      </c>
      <c r="E1423" s="37">
        <v>42313</v>
      </c>
      <c r="F1423" s="40" t="s">
        <v>685</v>
      </c>
      <c r="G1423" s="40" t="s">
        <v>1190</v>
      </c>
      <c r="H1423" s="7" t="s">
        <v>977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  <c r="AC1423" s="591" t="str">
        <f t="shared" si="144"/>
        <v/>
      </c>
      <c r="AD1423" s="591" t="str">
        <f>IF(VLOOKUP(F1423,NXT!$C$12:$C$666,1,0)&lt;&gt;"","","x")</f>
        <v/>
      </c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42"/>
        <v>11</v>
      </c>
      <c r="C1424" s="184">
        <f t="shared" si="143"/>
        <v>42313</v>
      </c>
      <c r="D1424" s="184" t="s">
        <v>1596</v>
      </c>
      <c r="E1424" s="37">
        <v>42313</v>
      </c>
      <c r="F1424" s="40" t="s">
        <v>1191</v>
      </c>
      <c r="G1424" s="40" t="s">
        <v>1190</v>
      </c>
      <c r="H1424" s="7" t="s">
        <v>977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  <c r="AC1424" s="591" t="str">
        <f t="shared" si="144"/>
        <v/>
      </c>
      <c r="AD1424" s="591" t="str">
        <f>IF(VLOOKUP(F1424,NXT!$C$12:$C$666,1,0)&lt;&gt;"","","x")</f>
        <v/>
      </c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42"/>
        <v>11</v>
      </c>
      <c r="C1425" s="184">
        <f t="shared" si="143"/>
        <v>42313</v>
      </c>
      <c r="D1425" s="184" t="s">
        <v>1596</v>
      </c>
      <c r="E1425" s="191">
        <v>42313</v>
      </c>
      <c r="F1425" s="192" t="s">
        <v>1192</v>
      </c>
      <c r="G1425" s="483" t="s">
        <v>1190</v>
      </c>
      <c r="H1425" s="7" t="s">
        <v>977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  <c r="AC1425" s="591" t="str">
        <f t="shared" si="144"/>
        <v/>
      </c>
      <c r="AD1425" s="591" t="str">
        <f>IF(VLOOKUP(F1425,NXT!$C$12:$C$666,1,0)&lt;&gt;"","","x")</f>
        <v/>
      </c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42"/>
        <v>11</v>
      </c>
      <c r="C1426" s="184">
        <f t="shared" si="143"/>
        <v>42313</v>
      </c>
      <c r="D1426" s="184" t="s">
        <v>1596</v>
      </c>
      <c r="E1426" s="191">
        <v>42313</v>
      </c>
      <c r="F1426" s="192" t="s">
        <v>429</v>
      </c>
      <c r="G1426" s="483" t="s">
        <v>1190</v>
      </c>
      <c r="H1426" s="7" t="s">
        <v>977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  <c r="AC1426" s="591" t="str">
        <f t="shared" si="144"/>
        <v/>
      </c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42"/>
        <v>11</v>
      </c>
      <c r="C1427" s="184">
        <f t="shared" si="143"/>
        <v>42313</v>
      </c>
      <c r="D1427" s="184" t="s">
        <v>1597</v>
      </c>
      <c r="E1427" s="191">
        <v>42313</v>
      </c>
      <c r="F1427" s="192" t="s">
        <v>1193</v>
      </c>
      <c r="G1427" s="483" t="s">
        <v>1194</v>
      </c>
      <c r="H1427" s="7" t="s">
        <v>878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  <c r="AC1427" s="591" t="str">
        <f t="shared" si="144"/>
        <v/>
      </c>
      <c r="AD1427" s="591" t="str">
        <f>IF(VLOOKUP(F1427,NXT!$C$12:$C$666,1,0)&lt;&gt;"","","x")</f>
        <v/>
      </c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42"/>
        <v>11</v>
      </c>
      <c r="C1428" s="184">
        <f t="shared" si="143"/>
        <v>42313</v>
      </c>
      <c r="D1428" s="184" t="s">
        <v>1597</v>
      </c>
      <c r="E1428" s="191">
        <v>42313</v>
      </c>
      <c r="F1428" s="192" t="s">
        <v>429</v>
      </c>
      <c r="G1428" s="483" t="s">
        <v>1194</v>
      </c>
      <c r="H1428" s="7" t="s">
        <v>878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  <c r="AC1428" s="591" t="str">
        <f t="shared" si="144"/>
        <v/>
      </c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42"/>
        <v>11</v>
      </c>
      <c r="C1429" s="184">
        <f t="shared" si="143"/>
        <v>42315</v>
      </c>
      <c r="D1429" s="184" t="s">
        <v>1598</v>
      </c>
      <c r="E1429" s="191">
        <v>42315</v>
      </c>
      <c r="F1429" s="192" t="s">
        <v>2037</v>
      </c>
      <c r="G1429" s="483" t="s">
        <v>1195</v>
      </c>
      <c r="H1429" s="7" t="s">
        <v>984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  <c r="AC1429" s="591" t="str">
        <f t="shared" si="144"/>
        <v/>
      </c>
      <c r="AD1429" s="591" t="str">
        <f>IF(VLOOKUP(F1429,NXT!$C$12:$C$666,1,0)&lt;&gt;"","","x")</f>
        <v/>
      </c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42"/>
        <v>11</v>
      </c>
      <c r="C1430" s="184">
        <f t="shared" si="143"/>
        <v>42315</v>
      </c>
      <c r="D1430" s="184" t="s">
        <v>1598</v>
      </c>
      <c r="E1430" s="191">
        <v>42315</v>
      </c>
      <c r="F1430" s="192" t="s">
        <v>429</v>
      </c>
      <c r="G1430" s="483" t="s">
        <v>1195</v>
      </c>
      <c r="H1430" s="7" t="s">
        <v>984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  <c r="AC1430" s="591" t="str">
        <f t="shared" si="144"/>
        <v/>
      </c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142"/>
        <v>11</v>
      </c>
      <c r="C1431" s="184">
        <f t="shared" si="143"/>
        <v>42315</v>
      </c>
      <c r="D1431" s="184" t="s">
        <v>1599</v>
      </c>
      <c r="E1431" s="191">
        <v>42315</v>
      </c>
      <c r="F1431" s="192" t="s">
        <v>425</v>
      </c>
      <c r="G1431" s="483" t="s">
        <v>1196</v>
      </c>
      <c r="H1431" s="7" t="s">
        <v>427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  <c r="AC1431" s="591" t="str">
        <f t="shared" si="144"/>
        <v/>
      </c>
      <c r="AD1431" s="591" t="str">
        <f>IF(VLOOKUP(F1431,NXT!$C$12:$C$666,1,0)&lt;&gt;"","","x")</f>
        <v/>
      </c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142"/>
        <v>11</v>
      </c>
      <c r="C1432" s="184">
        <f t="shared" si="143"/>
        <v>42315</v>
      </c>
      <c r="D1432" s="184" t="s">
        <v>1599</v>
      </c>
      <c r="E1432" s="191">
        <v>42315</v>
      </c>
      <c r="F1432" s="189" t="s">
        <v>1197</v>
      </c>
      <c r="G1432" s="483" t="s">
        <v>1196</v>
      </c>
      <c r="H1432" s="7" t="s">
        <v>427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  <c r="AC1432" s="591" t="str">
        <f t="shared" si="144"/>
        <v/>
      </c>
      <c r="AD1432" s="591" t="str">
        <f>IF(VLOOKUP(F1432,NXT!$C$12:$C$666,1,0)&lt;&gt;"","","x")</f>
        <v/>
      </c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142"/>
        <v>11</v>
      </c>
      <c r="C1433" s="184">
        <f t="shared" si="143"/>
        <v>42315</v>
      </c>
      <c r="D1433" s="184" t="s">
        <v>1599</v>
      </c>
      <c r="E1433" s="191">
        <v>42315</v>
      </c>
      <c r="F1433" s="192" t="s">
        <v>429</v>
      </c>
      <c r="G1433" s="483" t="s">
        <v>1196</v>
      </c>
      <c r="H1433" s="7" t="s">
        <v>427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  <c r="AC1433" s="591" t="str">
        <f t="shared" si="144"/>
        <v/>
      </c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42"/>
        <v>11</v>
      </c>
      <c r="C1434" s="184">
        <f t="shared" si="143"/>
        <v>42317</v>
      </c>
      <c r="D1434" s="184" t="s">
        <v>1600</v>
      </c>
      <c r="E1434" s="37">
        <v>42317</v>
      </c>
      <c r="F1434" s="40" t="s">
        <v>787</v>
      </c>
      <c r="G1434" s="40" t="s">
        <v>1198</v>
      </c>
      <c r="H1434" s="7" t="s">
        <v>789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  <c r="AC1434" s="591" t="str">
        <f t="shared" si="144"/>
        <v/>
      </c>
      <c r="AD1434" s="591" t="str">
        <f>IF(VLOOKUP(F1434,NXT!$C$12:$C$666,1,0)&lt;&gt;"","","x")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42"/>
        <v>11</v>
      </c>
      <c r="C1435" s="184">
        <f t="shared" si="143"/>
        <v>42317</v>
      </c>
      <c r="D1435" s="184" t="s">
        <v>1600</v>
      </c>
      <c r="E1435" s="37">
        <v>42317</v>
      </c>
      <c r="F1435" s="40" t="s">
        <v>429</v>
      </c>
      <c r="G1435" s="40" t="s">
        <v>1198</v>
      </c>
      <c r="H1435" s="7" t="s">
        <v>789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  <c r="AC1435" s="591" t="str">
        <f t="shared" si="144"/>
        <v/>
      </c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42"/>
        <v>11</v>
      </c>
      <c r="C1436" s="184">
        <f t="shared" si="143"/>
        <v>42317</v>
      </c>
      <c r="D1436" s="184" t="s">
        <v>1601</v>
      </c>
      <c r="E1436" s="37">
        <v>42317</v>
      </c>
      <c r="F1436" s="192" t="s">
        <v>478</v>
      </c>
      <c r="G1436" s="40" t="s">
        <v>1199</v>
      </c>
      <c r="H1436" s="7" t="s">
        <v>1200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  <c r="AC1436" s="591" t="str">
        <f t="shared" si="144"/>
        <v/>
      </c>
      <c r="AD1436" s="591" t="str">
        <f>IF(VLOOKUP(F1436,NXT!$C$12:$C$666,1,0)&lt;&gt;"","","x")</f>
        <v/>
      </c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42"/>
        <v>11</v>
      </c>
      <c r="C1437" s="184">
        <f t="shared" si="143"/>
        <v>42317</v>
      </c>
      <c r="D1437" s="184" t="s">
        <v>1601</v>
      </c>
      <c r="E1437" s="37">
        <v>42317</v>
      </c>
      <c r="F1437" s="40" t="s">
        <v>429</v>
      </c>
      <c r="G1437" s="40" t="s">
        <v>1199</v>
      </c>
      <c r="H1437" s="7" t="s">
        <v>1200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  <c r="AC1437" s="591" t="str">
        <f t="shared" si="144"/>
        <v/>
      </c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42"/>
        <v>11</v>
      </c>
      <c r="C1438" s="184">
        <f t="shared" si="143"/>
        <v>42317</v>
      </c>
      <c r="D1438" s="184" t="s">
        <v>1602</v>
      </c>
      <c r="E1438" s="37">
        <v>42317</v>
      </c>
      <c r="F1438" s="40" t="s">
        <v>1201</v>
      </c>
      <c r="G1438" s="40" t="s">
        <v>1202</v>
      </c>
      <c r="H1438" s="7" t="s">
        <v>1203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  <c r="AC1438" s="591" t="str">
        <f t="shared" si="144"/>
        <v/>
      </c>
      <c r="AD1438" s="591" t="str">
        <f>IF(VLOOKUP(F1438,NXT!$C$12:$C$666,1,0)&lt;&gt;"","","x")</f>
        <v/>
      </c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42"/>
        <v>11</v>
      </c>
      <c r="C1439" s="184">
        <f t="shared" si="143"/>
        <v>42317</v>
      </c>
      <c r="D1439" s="184" t="s">
        <v>1602</v>
      </c>
      <c r="E1439" s="37">
        <v>42317</v>
      </c>
      <c r="F1439" s="40" t="s">
        <v>429</v>
      </c>
      <c r="G1439" s="40" t="s">
        <v>1202</v>
      </c>
      <c r="H1439" s="7" t="s">
        <v>1203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  <c r="AC1439" s="591" t="str">
        <f t="shared" si="144"/>
        <v/>
      </c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42"/>
        <v>11</v>
      </c>
      <c r="C1440" s="184">
        <f t="shared" si="143"/>
        <v>42317</v>
      </c>
      <c r="D1440" s="184" t="s">
        <v>1603</v>
      </c>
      <c r="E1440" s="37">
        <v>42317</v>
      </c>
      <c r="F1440" s="40" t="s">
        <v>1847</v>
      </c>
      <c r="G1440" s="40" t="s">
        <v>1204</v>
      </c>
      <c r="H1440" s="7" t="s">
        <v>1963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  <c r="AC1440" s="591" t="str">
        <f t="shared" si="144"/>
        <v/>
      </c>
      <c r="AD1440" s="591" t="str">
        <f>IF(VLOOKUP(F1440,NXT!$C$12:$C$666,1,0)&lt;&gt;"","","x")</f>
        <v/>
      </c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42"/>
        <v>11</v>
      </c>
      <c r="C1441" s="184">
        <f t="shared" si="143"/>
        <v>42317</v>
      </c>
      <c r="D1441" s="184" t="s">
        <v>1603</v>
      </c>
      <c r="E1441" s="37">
        <v>42317</v>
      </c>
      <c r="F1441" s="192" t="s">
        <v>1779</v>
      </c>
      <c r="G1441" s="40" t="s">
        <v>1204</v>
      </c>
      <c r="H1441" s="7" t="s">
        <v>1963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  <c r="AC1441" s="591" t="str">
        <f t="shared" si="144"/>
        <v/>
      </c>
      <c r="AD1441" s="591" t="str">
        <f>IF(VLOOKUP(F1441,NXT!$C$12:$C$666,1,0)&lt;&gt;"","","x")</f>
        <v/>
      </c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42"/>
        <v>11</v>
      </c>
      <c r="C1442" s="184">
        <f t="shared" si="143"/>
        <v>42317</v>
      </c>
      <c r="D1442" s="184" t="s">
        <v>1603</v>
      </c>
      <c r="E1442" s="37">
        <v>42317</v>
      </c>
      <c r="F1442" s="40" t="s">
        <v>1848</v>
      </c>
      <c r="G1442" s="40" t="s">
        <v>1204</v>
      </c>
      <c r="H1442" s="7" t="s">
        <v>1963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  <c r="AC1442" s="591" t="str">
        <f t="shared" si="144"/>
        <v/>
      </c>
      <c r="AD1442" s="591" t="str">
        <f>IF(VLOOKUP(F1442,NXT!$C$12:$C$666,1,0)&lt;&gt;"","","x")</f>
        <v/>
      </c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42"/>
        <v>11</v>
      </c>
      <c r="C1443" s="184">
        <f t="shared" si="143"/>
        <v>42317</v>
      </c>
      <c r="D1443" s="184" t="s">
        <v>1603</v>
      </c>
      <c r="E1443" s="37">
        <v>42317</v>
      </c>
      <c r="F1443" s="40" t="s">
        <v>758</v>
      </c>
      <c r="G1443" s="40" t="s">
        <v>1204</v>
      </c>
      <c r="H1443" s="7" t="s">
        <v>1963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  <c r="AC1443" s="591" t="str">
        <f t="shared" si="144"/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42"/>
        <v>11</v>
      </c>
      <c r="C1444" s="184">
        <f t="shared" si="143"/>
        <v>42319</v>
      </c>
      <c r="D1444" s="184" t="s">
        <v>1604</v>
      </c>
      <c r="E1444" s="37">
        <v>42319</v>
      </c>
      <c r="F1444" s="40" t="s">
        <v>501</v>
      </c>
      <c r="G1444" s="40" t="s">
        <v>1205</v>
      </c>
      <c r="H1444" s="7" t="s">
        <v>1206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  <c r="AC1444" s="591" t="str">
        <f t="shared" si="144"/>
        <v/>
      </c>
      <c r="AD1444" s="591" t="str">
        <f>IF(VLOOKUP(F1444,NXT!$C$12:$C$666,1,0)&lt;&gt;"","","x")</f>
        <v/>
      </c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42"/>
        <v>11</v>
      </c>
      <c r="C1445" s="184">
        <f t="shared" si="143"/>
        <v>42319</v>
      </c>
      <c r="D1445" s="184" t="s">
        <v>1604</v>
      </c>
      <c r="E1445" s="37">
        <v>42319</v>
      </c>
      <c r="F1445" s="40" t="s">
        <v>429</v>
      </c>
      <c r="G1445" s="40" t="s">
        <v>1205</v>
      </c>
      <c r="H1445" s="7" t="s">
        <v>1206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  <c r="AC1445" s="591" t="str">
        <f t="shared" si="144"/>
        <v/>
      </c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42"/>
        <v>11</v>
      </c>
      <c r="C1446" s="184">
        <f t="shared" si="143"/>
        <v>42321</v>
      </c>
      <c r="D1446" s="184" t="s">
        <v>1605</v>
      </c>
      <c r="E1446" s="37">
        <v>42321</v>
      </c>
      <c r="F1446" s="40" t="s">
        <v>1057</v>
      </c>
      <c r="G1446" s="40" t="s">
        <v>1207</v>
      </c>
      <c r="H1446" s="7" t="s">
        <v>859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  <c r="AC1446" s="591" t="str">
        <f t="shared" si="144"/>
        <v/>
      </c>
      <c r="AD1446" s="591" t="str">
        <f>IF(VLOOKUP(F1446,NXT!$C$12:$C$666,1,0)&lt;&gt;"","","x")</f>
        <v/>
      </c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42"/>
        <v>11</v>
      </c>
      <c r="C1447" s="184">
        <f t="shared" si="143"/>
        <v>42321</v>
      </c>
      <c r="D1447" s="184" t="s">
        <v>1605</v>
      </c>
      <c r="E1447" s="37">
        <v>42321</v>
      </c>
      <c r="F1447" s="40" t="s">
        <v>429</v>
      </c>
      <c r="G1447" s="40" t="s">
        <v>1207</v>
      </c>
      <c r="H1447" s="7" t="s">
        <v>859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  <c r="AC1447" s="591" t="str">
        <f t="shared" si="144"/>
        <v/>
      </c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42"/>
        <v>11</v>
      </c>
      <c r="C1448" s="184">
        <f t="shared" si="143"/>
        <v>42321</v>
      </c>
      <c r="D1448" s="184" t="s">
        <v>1606</v>
      </c>
      <c r="E1448" s="37">
        <v>42321</v>
      </c>
      <c r="F1448" s="192" t="s">
        <v>521</v>
      </c>
      <c r="G1448" s="40" t="s">
        <v>1208</v>
      </c>
      <c r="H1448" s="7" t="s">
        <v>861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  <c r="AC1448" s="591" t="str">
        <f t="shared" si="144"/>
        <v/>
      </c>
      <c r="AD1448" s="591" t="str">
        <f>IF(VLOOKUP(F1448,NXT!$C$12:$C$666,1,0)&lt;&gt;"","","x")</f>
        <v/>
      </c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42"/>
        <v>11</v>
      </c>
      <c r="C1449" s="184">
        <f t="shared" si="143"/>
        <v>42321</v>
      </c>
      <c r="D1449" s="184" t="s">
        <v>1606</v>
      </c>
      <c r="E1449" s="191">
        <v>42321</v>
      </c>
      <c r="F1449" s="192" t="s">
        <v>429</v>
      </c>
      <c r="G1449" s="483" t="s">
        <v>1208</v>
      </c>
      <c r="H1449" s="7" t="s">
        <v>861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  <c r="AC1449" s="591" t="str">
        <f t="shared" si="144"/>
        <v/>
      </c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42"/>
        <v>11</v>
      </c>
      <c r="C1450" s="184">
        <f t="shared" si="143"/>
        <v>42321</v>
      </c>
      <c r="D1450" s="184" t="s">
        <v>1607</v>
      </c>
      <c r="E1450" s="191">
        <v>42321</v>
      </c>
      <c r="F1450" s="189" t="s">
        <v>1977</v>
      </c>
      <c r="G1450" s="483" t="s">
        <v>1209</v>
      </c>
      <c r="H1450" s="45" t="s">
        <v>984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  <c r="AC1450" s="591" t="str">
        <f t="shared" si="144"/>
        <v/>
      </c>
      <c r="AD1450" s="591" t="str">
        <f>IF(VLOOKUP(F1450,NXT!$C$12:$C$666,1,0)&lt;&gt;"","","x")</f>
        <v/>
      </c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42"/>
        <v>11</v>
      </c>
      <c r="C1451" s="184">
        <f t="shared" si="143"/>
        <v>42321</v>
      </c>
      <c r="D1451" s="184" t="s">
        <v>1607</v>
      </c>
      <c r="E1451" s="191">
        <v>42321</v>
      </c>
      <c r="F1451" s="192" t="s">
        <v>429</v>
      </c>
      <c r="G1451" s="480" t="s">
        <v>1209</v>
      </c>
      <c r="H1451" s="45" t="s">
        <v>984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  <c r="AC1451" s="591" t="str">
        <f t="shared" si="144"/>
        <v/>
      </c>
    </row>
    <row r="1452" spans="1:30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42"/>
        <v>11</v>
      </c>
      <c r="C1452" s="184">
        <f t="shared" si="143"/>
        <v>42321</v>
      </c>
      <c r="D1452" s="184" t="s">
        <v>1608</v>
      </c>
      <c r="E1452" s="191">
        <v>42321</v>
      </c>
      <c r="F1452" s="189" t="s">
        <v>468</v>
      </c>
      <c r="G1452" s="480" t="s">
        <v>1210</v>
      </c>
      <c r="H1452" s="45" t="s">
        <v>465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  <c r="AC1452" s="591" t="str">
        <f t="shared" si="144"/>
        <v/>
      </c>
      <c r="AD1452" s="591" t="str">
        <f>IF(VLOOKUP(F1452,NXT!$C$12:$C$666,1,0)&lt;&gt;"","","x")</f>
        <v/>
      </c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42"/>
        <v>11</v>
      </c>
      <c r="C1453" s="184">
        <f t="shared" si="143"/>
        <v>42321</v>
      </c>
      <c r="D1453" s="184" t="s">
        <v>1608</v>
      </c>
      <c r="E1453" s="764">
        <v>42321</v>
      </c>
      <c r="F1453" s="40" t="s">
        <v>429</v>
      </c>
      <c r="G1453" s="40" t="s">
        <v>1210</v>
      </c>
      <c r="H1453" s="7" t="s">
        <v>465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  <c r="AC1453" s="591" t="str">
        <f t="shared" si="144"/>
        <v/>
      </c>
    </row>
    <row r="1454" spans="1:30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42"/>
        <v>11</v>
      </c>
      <c r="C1454" s="184">
        <f t="shared" si="143"/>
        <v>42324</v>
      </c>
      <c r="D1454" s="184" t="s">
        <v>1609</v>
      </c>
      <c r="E1454" s="764">
        <v>42324</v>
      </c>
      <c r="F1454" s="189" t="s">
        <v>1211</v>
      </c>
      <c r="G1454" s="40" t="s">
        <v>1212</v>
      </c>
      <c r="H1454" s="7" t="s">
        <v>826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  <c r="AC1454" s="591" t="str">
        <f t="shared" si="144"/>
        <v/>
      </c>
      <c r="AD1454" s="591" t="str">
        <f>IF(VLOOKUP(F1454,NXT!$C$12:$C$666,1,0)&lt;&gt;"","","x")</f>
        <v/>
      </c>
    </row>
    <row r="1455" spans="1:30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42"/>
        <v>11</v>
      </c>
      <c r="C1455" s="184">
        <f t="shared" si="143"/>
        <v>42324</v>
      </c>
      <c r="D1455" s="184" t="s">
        <v>1609</v>
      </c>
      <c r="E1455" s="764">
        <v>42324</v>
      </c>
      <c r="F1455" s="189" t="s">
        <v>1213</v>
      </c>
      <c r="G1455" s="40" t="s">
        <v>1212</v>
      </c>
      <c r="H1455" s="7" t="s">
        <v>826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  <c r="AC1455" s="591" t="str">
        <f t="shared" si="144"/>
        <v/>
      </c>
      <c r="AD1455" s="591" t="str">
        <f>IF(VLOOKUP(F1455,NXT!$C$12:$C$666,1,0)&lt;&gt;"","","x")</f>
        <v/>
      </c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42"/>
        <v>11</v>
      </c>
      <c r="C1456" s="184">
        <f t="shared" si="143"/>
        <v>42324</v>
      </c>
      <c r="D1456" s="184" t="s">
        <v>1609</v>
      </c>
      <c r="E1456" s="764">
        <v>42324</v>
      </c>
      <c r="F1456" s="189" t="s">
        <v>429</v>
      </c>
      <c r="G1456" s="40" t="s">
        <v>1212</v>
      </c>
      <c r="H1456" s="7" t="s">
        <v>826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  <c r="AC1456" s="591" t="str">
        <f t="shared" si="144"/>
        <v/>
      </c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42"/>
        <v>11</v>
      </c>
      <c r="C1457" s="184">
        <f t="shared" si="143"/>
        <v>42324</v>
      </c>
      <c r="D1457" s="184" t="s">
        <v>1610</v>
      </c>
      <c r="E1457" s="764">
        <v>42324</v>
      </c>
      <c r="F1457" s="189" t="s">
        <v>1978</v>
      </c>
      <c r="G1457" s="40" t="s">
        <v>1214</v>
      </c>
      <c r="H1457" s="7" t="s">
        <v>984</v>
      </c>
      <c r="I1457" s="791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  <c r="AC1457" s="591" t="str">
        <f t="shared" si="144"/>
        <v/>
      </c>
      <c r="AD1457" s="591" t="str">
        <f>IF(VLOOKUP(F1457,NXT!$C$12:$C$666,1,0)&lt;&gt;"","","x")</f>
        <v/>
      </c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42"/>
        <v>11</v>
      </c>
      <c r="C1458" s="184">
        <f t="shared" si="143"/>
        <v>42324</v>
      </c>
      <c r="D1458" s="184" t="s">
        <v>1610</v>
      </c>
      <c r="E1458" s="764">
        <v>42324</v>
      </c>
      <c r="F1458" s="297" t="s">
        <v>429</v>
      </c>
      <c r="G1458" s="40" t="s">
        <v>1214</v>
      </c>
      <c r="H1458" s="7" t="s">
        <v>984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  <c r="AC1458" s="591" t="str">
        <f t="shared" si="144"/>
        <v/>
      </c>
    </row>
    <row r="1459" spans="1:30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42"/>
        <v>11</v>
      </c>
      <c r="C1459" s="184">
        <f t="shared" si="143"/>
        <v>42326</v>
      </c>
      <c r="D1459" s="184" t="s">
        <v>1611</v>
      </c>
      <c r="E1459" s="764">
        <v>42326</v>
      </c>
      <c r="F1459" s="297" t="s">
        <v>1986</v>
      </c>
      <c r="G1459" s="40" t="s">
        <v>1215</v>
      </c>
      <c r="H1459" s="7" t="s">
        <v>1155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  <c r="AC1459" s="591" t="str">
        <f t="shared" si="144"/>
        <v/>
      </c>
      <c r="AD1459" s="591" t="str">
        <f>IF(VLOOKUP(F1459,NXT!$C$12:$C$666,1,0)&lt;&gt;"","","x")</f>
        <v/>
      </c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42"/>
        <v>11</v>
      </c>
      <c r="C1460" s="184">
        <f t="shared" si="143"/>
        <v>42326</v>
      </c>
      <c r="D1460" s="184" t="s">
        <v>1611</v>
      </c>
      <c r="E1460" s="184">
        <v>42326</v>
      </c>
      <c r="F1460" s="40" t="s">
        <v>1985</v>
      </c>
      <c r="G1460" s="601" t="s">
        <v>1215</v>
      </c>
      <c r="H1460" s="7" t="s">
        <v>1155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  <c r="AC1460" s="591" t="str">
        <f t="shared" si="144"/>
        <v/>
      </c>
      <c r="AD1460" s="591" t="str">
        <f>IF(VLOOKUP(F1460,NXT!$C$12:$C$666,1,0)&lt;&gt;"","","x")</f>
        <v/>
      </c>
    </row>
    <row r="1461" spans="1:30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42"/>
        <v>11</v>
      </c>
      <c r="C1461" s="184">
        <f t="shared" si="143"/>
        <v>42326</v>
      </c>
      <c r="D1461" s="184" t="s">
        <v>1611</v>
      </c>
      <c r="E1461" s="191">
        <v>42326</v>
      </c>
      <c r="F1461" s="192" t="s">
        <v>429</v>
      </c>
      <c r="G1461" s="483" t="s">
        <v>1215</v>
      </c>
      <c r="H1461" s="7" t="s">
        <v>1155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  <c r="AC1461" s="591" t="str">
        <f t="shared" si="144"/>
        <v/>
      </c>
    </row>
    <row r="1462" spans="1:30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42"/>
        <v>11</v>
      </c>
      <c r="C1462" s="184">
        <f t="shared" si="143"/>
        <v>42326</v>
      </c>
      <c r="D1462" s="184" t="s">
        <v>1612</v>
      </c>
      <c r="E1462" s="191">
        <v>42326</v>
      </c>
      <c r="F1462" s="192" t="s">
        <v>1216</v>
      </c>
      <c r="G1462" s="483" t="s">
        <v>1217</v>
      </c>
      <c r="H1462" s="193" t="s">
        <v>820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  <c r="AC1462" s="591" t="str">
        <f t="shared" si="144"/>
        <v/>
      </c>
      <c r="AD1462" s="591" t="str">
        <f>IF(VLOOKUP(F1462,NXT!$C$12:$C$666,1,0)&lt;&gt;"","","x")</f>
        <v/>
      </c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42"/>
        <v>11</v>
      </c>
      <c r="C1463" s="184">
        <f t="shared" si="143"/>
        <v>42326</v>
      </c>
      <c r="D1463" s="184" t="s">
        <v>1612</v>
      </c>
      <c r="E1463" s="191">
        <v>42326</v>
      </c>
      <c r="F1463" s="192" t="s">
        <v>1706</v>
      </c>
      <c r="G1463" s="483" t="s">
        <v>1217</v>
      </c>
      <c r="H1463" s="193" t="s">
        <v>820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  <c r="AC1463" s="591" t="str">
        <f t="shared" si="144"/>
        <v/>
      </c>
      <c r="AD1463" s="591" t="str">
        <f>IF(VLOOKUP(F1463,NXT!$C$12:$C$666,1,0)&lt;&gt;"","","x")</f>
        <v/>
      </c>
    </row>
    <row r="1464" spans="1:30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42"/>
        <v>11</v>
      </c>
      <c r="C1464" s="184">
        <f t="shared" si="143"/>
        <v>42326</v>
      </c>
      <c r="D1464" s="184" t="s">
        <v>1612</v>
      </c>
      <c r="E1464" s="37">
        <v>42326</v>
      </c>
      <c r="F1464" s="40" t="s">
        <v>545</v>
      </c>
      <c r="G1464" s="40" t="s">
        <v>1217</v>
      </c>
      <c r="H1464" s="193" t="s">
        <v>820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  <c r="AC1464" s="591" t="str">
        <f t="shared" si="144"/>
        <v/>
      </c>
      <c r="AD1464" s="591" t="str">
        <f>IF(VLOOKUP(F1464,NXT!$C$12:$C$666,1,0)&lt;&gt;"","","x")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42"/>
        <v>11</v>
      </c>
      <c r="C1465" s="184">
        <f t="shared" si="143"/>
        <v>42326</v>
      </c>
      <c r="D1465" s="184" t="s">
        <v>1612</v>
      </c>
      <c r="E1465" s="37">
        <v>42326</v>
      </c>
      <c r="F1465" s="40" t="s">
        <v>1704</v>
      </c>
      <c r="G1465" s="40" t="s">
        <v>1217</v>
      </c>
      <c r="H1465" s="193" t="s">
        <v>820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  <c r="AC1465" s="591" t="str">
        <f t="shared" si="144"/>
        <v/>
      </c>
      <c r="AD1465" s="591" t="str">
        <f>IF(VLOOKUP(F1465,NXT!$C$12:$C$666,1,0)&lt;&gt;"","","x")</f>
        <v/>
      </c>
    </row>
    <row r="1466" spans="1:30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42"/>
        <v>11</v>
      </c>
      <c r="C1466" s="184">
        <f t="shared" si="143"/>
        <v>42326</v>
      </c>
      <c r="D1466" s="184" t="s">
        <v>1612</v>
      </c>
      <c r="E1466" s="191">
        <v>42326</v>
      </c>
      <c r="F1466" s="192" t="s">
        <v>429</v>
      </c>
      <c r="G1466" s="483" t="s">
        <v>1217</v>
      </c>
      <c r="H1466" s="193" t="s">
        <v>820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  <c r="AC1466" s="591" t="str">
        <f t="shared" si="144"/>
        <v/>
      </c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42"/>
        <v>11</v>
      </c>
      <c r="C1467" s="184">
        <f t="shared" si="143"/>
        <v>42326</v>
      </c>
      <c r="D1467" s="184" t="s">
        <v>1613</v>
      </c>
      <c r="E1467" s="191">
        <v>42326</v>
      </c>
      <c r="F1467" s="192" t="s">
        <v>1218</v>
      </c>
      <c r="G1467" s="483" t="s">
        <v>1219</v>
      </c>
      <c r="H1467" s="7" t="s">
        <v>994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  <c r="AC1467" s="591" t="str">
        <f t="shared" si="144"/>
        <v/>
      </c>
      <c r="AD1467" s="591" t="str">
        <f>IF(VLOOKUP(F1467,NXT!$C$12:$C$666,1,0)&lt;&gt;"","","x")</f>
        <v/>
      </c>
    </row>
    <row r="1468" spans="1:30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42"/>
        <v>11</v>
      </c>
      <c r="C1468" s="184">
        <f t="shared" si="143"/>
        <v>42326</v>
      </c>
      <c r="D1468" s="184" t="s">
        <v>1613</v>
      </c>
      <c r="E1468" s="191">
        <v>42326</v>
      </c>
      <c r="F1468" s="192" t="s">
        <v>1220</v>
      </c>
      <c r="G1468" s="483" t="s">
        <v>1219</v>
      </c>
      <c r="H1468" s="7" t="s">
        <v>994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  <c r="AC1468" s="591" t="str">
        <f t="shared" si="144"/>
        <v/>
      </c>
      <c r="AD1468" s="591" t="str">
        <f>IF(VLOOKUP(F1468,NXT!$C$12:$C$666,1,0)&lt;&gt;"","","x")</f>
        <v/>
      </c>
    </row>
    <row r="1469" spans="1:30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42"/>
        <v>11</v>
      </c>
      <c r="C1469" s="184">
        <f t="shared" si="143"/>
        <v>42326</v>
      </c>
      <c r="D1469" s="184" t="s">
        <v>1613</v>
      </c>
      <c r="E1469" s="191">
        <v>42326</v>
      </c>
      <c r="F1469" s="192" t="s">
        <v>429</v>
      </c>
      <c r="G1469" s="483" t="s">
        <v>1219</v>
      </c>
      <c r="H1469" s="7" t="s">
        <v>994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  <c r="AC1469" s="591" t="str">
        <f t="shared" si="144"/>
        <v/>
      </c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42"/>
        <v>11</v>
      </c>
      <c r="C1470" s="184">
        <f t="shared" si="143"/>
        <v>42327</v>
      </c>
      <c r="D1470" s="184" t="s">
        <v>1614</v>
      </c>
      <c r="E1470" s="191">
        <v>42327</v>
      </c>
      <c r="F1470" s="192" t="s">
        <v>1221</v>
      </c>
      <c r="G1470" s="483" t="s">
        <v>1222</v>
      </c>
      <c r="H1470" s="7" t="s">
        <v>789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  <c r="AC1470" s="591" t="str">
        <f t="shared" si="144"/>
        <v/>
      </c>
      <c r="AD1470" s="591" t="str">
        <f>IF(VLOOKUP(F1470,NXT!$C$12:$C$666,1,0)&lt;&gt;"","","x")</f>
        <v/>
      </c>
    </row>
    <row r="1471" spans="1:30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ref="B1471:B1534" si="146">IF(C1471&lt;&gt;"",MONTH(C1471),"")</f>
        <v>11</v>
      </c>
      <c r="C1471" s="184">
        <f t="shared" ref="C1471:C1534" si="147">E1471</f>
        <v>42327</v>
      </c>
      <c r="D1471" s="184" t="s">
        <v>1614</v>
      </c>
      <c r="E1471" s="191">
        <v>42327</v>
      </c>
      <c r="F1471" s="192" t="s">
        <v>429</v>
      </c>
      <c r="G1471" s="483" t="s">
        <v>1222</v>
      </c>
      <c r="H1471" s="7" t="s">
        <v>789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  <c r="AC1471" s="591" t="str">
        <f t="shared" ref="AC1471:AC1534" si="148">IF(VLOOKUP(H1471,DS_131,1,0)&lt;&gt;"","","x")</f>
        <v/>
      </c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46"/>
        <v>11</v>
      </c>
      <c r="C1472" s="184">
        <f t="shared" si="147"/>
        <v>42327</v>
      </c>
      <c r="D1472" s="184" t="s">
        <v>1615</v>
      </c>
      <c r="E1472" s="191">
        <v>42327</v>
      </c>
      <c r="F1472" s="189" t="s">
        <v>440</v>
      </c>
      <c r="G1472" s="483" t="s">
        <v>1223</v>
      </c>
      <c r="H1472" s="7" t="s">
        <v>439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  <c r="AC1472" s="591" t="str">
        <f t="shared" si="148"/>
        <v/>
      </c>
      <c r="AD1472" s="591" t="str">
        <f>IF(VLOOKUP(F1472,NXT!$C$12:$C$666,1,0)&lt;&gt;"","","x")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46"/>
        <v>11</v>
      </c>
      <c r="C1473" s="184">
        <f t="shared" si="147"/>
        <v>42327</v>
      </c>
      <c r="D1473" s="184" t="s">
        <v>1615</v>
      </c>
      <c r="E1473" s="191">
        <v>42327</v>
      </c>
      <c r="F1473" s="189" t="s">
        <v>440</v>
      </c>
      <c r="G1473" s="483" t="s">
        <v>1223</v>
      </c>
      <c r="H1473" s="7" t="s">
        <v>439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  <c r="AC1473" s="591" t="str">
        <f t="shared" si="148"/>
        <v/>
      </c>
      <c r="AD1473" s="591" t="str">
        <f>IF(VLOOKUP(F1473,NXT!$C$12:$C$666,1,0)&lt;&gt;"","","x")</f>
        <v/>
      </c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46"/>
        <v>11</v>
      </c>
      <c r="C1474" s="184">
        <f t="shared" si="147"/>
        <v>42327</v>
      </c>
      <c r="D1474" s="184" t="s">
        <v>1615</v>
      </c>
      <c r="E1474" s="191">
        <v>42327</v>
      </c>
      <c r="F1474" s="189" t="s">
        <v>440</v>
      </c>
      <c r="G1474" s="483" t="s">
        <v>1223</v>
      </c>
      <c r="H1474" s="7" t="s">
        <v>439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  <c r="AC1474" s="591" t="str">
        <f t="shared" si="148"/>
        <v/>
      </c>
      <c r="AD1474" s="591" t="str">
        <f>IF(VLOOKUP(F1474,NXT!$C$12:$C$666,1,0)&lt;&gt;"","","x")</f>
        <v/>
      </c>
    </row>
    <row r="1475" spans="1:30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46"/>
        <v>11</v>
      </c>
      <c r="C1475" s="184">
        <f t="shared" si="147"/>
        <v>42327</v>
      </c>
      <c r="D1475" s="184" t="s">
        <v>1615</v>
      </c>
      <c r="E1475" s="191">
        <v>42327</v>
      </c>
      <c r="F1475" s="189" t="s">
        <v>440</v>
      </c>
      <c r="G1475" s="483" t="s">
        <v>1223</v>
      </c>
      <c r="H1475" s="7" t="s">
        <v>439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  <c r="AC1475" s="591" t="str">
        <f t="shared" si="148"/>
        <v/>
      </c>
      <c r="AD1475" s="591" t="str">
        <f>IF(VLOOKUP(F1475,NXT!$C$12:$C$666,1,0)&lt;&gt;"","","x")</f>
        <v/>
      </c>
    </row>
    <row r="1476" spans="1:30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46"/>
        <v>11</v>
      </c>
      <c r="C1476" s="184">
        <f t="shared" si="147"/>
        <v>42327</v>
      </c>
      <c r="D1476" s="184" t="s">
        <v>1615</v>
      </c>
      <c r="E1476" s="191">
        <v>42327</v>
      </c>
      <c r="F1476" s="192" t="s">
        <v>429</v>
      </c>
      <c r="G1476" s="483" t="s">
        <v>1223</v>
      </c>
      <c r="H1476" s="7" t="s">
        <v>439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  <c r="AC1476" s="591" t="str">
        <f t="shared" si="148"/>
        <v/>
      </c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146"/>
        <v>11</v>
      </c>
      <c r="C1477" s="184">
        <f t="shared" si="147"/>
        <v>42329</v>
      </c>
      <c r="D1477" s="184" t="s">
        <v>1616</v>
      </c>
      <c r="E1477" s="191">
        <v>42329</v>
      </c>
      <c r="F1477" s="192" t="s">
        <v>1224</v>
      </c>
      <c r="G1477" s="483" t="s">
        <v>1225</v>
      </c>
      <c r="H1477" s="7" t="s">
        <v>427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  <c r="AC1477" s="591" t="str">
        <f t="shared" si="148"/>
        <v/>
      </c>
      <c r="AD1477" s="591" t="str">
        <f>IF(VLOOKUP(F1477,NXT!$C$12:$C$666,1,0)&lt;&gt;"","","x")</f>
        <v/>
      </c>
    </row>
    <row r="1478" spans="1:30" s="211" customFormat="1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146"/>
        <v>11</v>
      </c>
      <c r="C1478" s="184">
        <f t="shared" si="147"/>
        <v>42329</v>
      </c>
      <c r="D1478" s="184" t="s">
        <v>1616</v>
      </c>
      <c r="E1478" s="191">
        <v>42329</v>
      </c>
      <c r="F1478" s="192" t="s">
        <v>473</v>
      </c>
      <c r="G1478" s="483" t="s">
        <v>1225</v>
      </c>
      <c r="H1478" s="7" t="s">
        <v>427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  <c r="AC1478" s="591" t="str">
        <f t="shared" si="148"/>
        <v/>
      </c>
      <c r="AD1478" s="591" t="str">
        <f>IF(VLOOKUP(F1478,NXT!$C$12:$C$666,1,0)&lt;&gt;"","","x")</f>
        <v/>
      </c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146"/>
        <v>11</v>
      </c>
      <c r="C1479" s="184">
        <f t="shared" si="147"/>
        <v>42329</v>
      </c>
      <c r="D1479" s="184" t="s">
        <v>1616</v>
      </c>
      <c r="E1479" s="191">
        <v>42329</v>
      </c>
      <c r="F1479" s="192" t="s">
        <v>429</v>
      </c>
      <c r="G1479" s="483" t="s">
        <v>1225</v>
      </c>
      <c r="H1479" s="7" t="s">
        <v>427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  <c r="AC1479" s="591" t="str">
        <f t="shared" si="148"/>
        <v/>
      </c>
    </row>
    <row r="1480" spans="1:30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46"/>
        <v>11</v>
      </c>
      <c r="C1480" s="184">
        <f t="shared" si="147"/>
        <v>42329</v>
      </c>
      <c r="D1480" s="184" t="s">
        <v>1617</v>
      </c>
      <c r="E1480" s="191">
        <v>42329</v>
      </c>
      <c r="F1480" s="192" t="s">
        <v>622</v>
      </c>
      <c r="G1480" s="483" t="s">
        <v>1226</v>
      </c>
      <c r="H1480" s="7" t="s">
        <v>480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  <c r="AC1480" s="591" t="str">
        <f t="shared" si="148"/>
        <v/>
      </c>
      <c r="AD1480" s="591" t="str">
        <f>IF(VLOOKUP(F1480,NXT!$C$12:$C$666,1,0)&lt;&gt;"","","x")</f>
        <v/>
      </c>
    </row>
    <row r="1481" spans="1:30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46"/>
        <v>11</v>
      </c>
      <c r="C1481" s="184">
        <f t="shared" si="147"/>
        <v>42329</v>
      </c>
      <c r="D1481" s="184" t="s">
        <v>1617</v>
      </c>
      <c r="E1481" s="191">
        <v>42329</v>
      </c>
      <c r="F1481" s="192" t="s">
        <v>566</v>
      </c>
      <c r="G1481" s="483" t="s">
        <v>1226</v>
      </c>
      <c r="H1481" s="7" t="s">
        <v>480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  <c r="AC1481" s="591" t="str">
        <f t="shared" si="148"/>
        <v/>
      </c>
      <c r="AD1481" s="591" t="str">
        <f>IF(VLOOKUP(F1481,NXT!$C$12:$C$666,1,0)&lt;&gt;"","","x")</f>
        <v/>
      </c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46"/>
        <v>11</v>
      </c>
      <c r="C1482" s="184">
        <f t="shared" si="147"/>
        <v>42329</v>
      </c>
      <c r="D1482" s="184" t="s">
        <v>1617</v>
      </c>
      <c r="E1482" s="191">
        <v>42329</v>
      </c>
      <c r="F1482" s="192" t="s">
        <v>1025</v>
      </c>
      <c r="G1482" s="483" t="s">
        <v>1226</v>
      </c>
      <c r="H1482" s="7" t="s">
        <v>480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  <c r="AC1482" s="591" t="str">
        <f t="shared" si="148"/>
        <v/>
      </c>
      <c r="AD1482" s="591" t="str">
        <f>IF(VLOOKUP(F1482,NXT!$C$12:$C$666,1,0)&lt;&gt;"","","x")</f>
        <v/>
      </c>
    </row>
    <row r="1483" spans="1:30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46"/>
        <v>11</v>
      </c>
      <c r="C1483" s="184">
        <f t="shared" si="147"/>
        <v>42329</v>
      </c>
      <c r="D1483" s="184" t="s">
        <v>1617</v>
      </c>
      <c r="E1483" s="37">
        <v>42329</v>
      </c>
      <c r="F1483" s="40" t="s">
        <v>478</v>
      </c>
      <c r="G1483" s="40" t="s">
        <v>1226</v>
      </c>
      <c r="H1483" s="7" t="s">
        <v>480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  <c r="AC1483" s="591" t="str">
        <f t="shared" si="148"/>
        <v/>
      </c>
      <c r="AD1483" s="591" t="str">
        <f>IF(VLOOKUP(F1483,NXT!$C$12:$C$666,1,0)&lt;&gt;"","","x")</f>
        <v/>
      </c>
    </row>
    <row r="1484" spans="1:30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46"/>
        <v>11</v>
      </c>
      <c r="C1484" s="184">
        <f t="shared" si="147"/>
        <v>42329</v>
      </c>
      <c r="D1484" s="184" t="s">
        <v>1617</v>
      </c>
      <c r="E1484" s="37">
        <v>42329</v>
      </c>
      <c r="F1484" s="40" t="s">
        <v>429</v>
      </c>
      <c r="G1484" s="40" t="s">
        <v>1226</v>
      </c>
      <c r="H1484" s="7" t="s">
        <v>480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  <c r="AC1484" s="591" t="str">
        <f t="shared" si="148"/>
        <v/>
      </c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46"/>
        <v>11</v>
      </c>
      <c r="C1485" s="184">
        <f t="shared" si="147"/>
        <v>42331</v>
      </c>
      <c r="D1485" s="184" t="s">
        <v>1618</v>
      </c>
      <c r="E1485" s="37">
        <v>42331</v>
      </c>
      <c r="F1485" s="40" t="s">
        <v>1227</v>
      </c>
      <c r="G1485" s="40" t="s">
        <v>1228</v>
      </c>
      <c r="H1485" s="7" t="s">
        <v>826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  <c r="AC1485" s="591" t="str">
        <f t="shared" si="148"/>
        <v/>
      </c>
      <c r="AD1485" s="591" t="str">
        <f>IF(VLOOKUP(F1485,NXT!$C$12:$C$666,1,0)&lt;&gt;"","","x")</f>
        <v/>
      </c>
    </row>
    <row r="1486" spans="1:30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46"/>
        <v>11</v>
      </c>
      <c r="C1486" s="184">
        <f t="shared" si="147"/>
        <v>42331</v>
      </c>
      <c r="D1486" s="184" t="s">
        <v>1618</v>
      </c>
      <c r="E1486" s="37">
        <v>42331</v>
      </c>
      <c r="F1486" s="40" t="s">
        <v>429</v>
      </c>
      <c r="G1486" s="40" t="s">
        <v>1228</v>
      </c>
      <c r="H1486" s="7" t="s">
        <v>826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  <c r="AC1486" s="591" t="str">
        <f t="shared" si="148"/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46"/>
        <v>11</v>
      </c>
      <c r="C1487" s="184">
        <f t="shared" si="147"/>
        <v>42332</v>
      </c>
      <c r="D1487" s="184" t="s">
        <v>1619</v>
      </c>
      <c r="E1487" s="37">
        <v>42332</v>
      </c>
      <c r="F1487" s="40" t="s">
        <v>565</v>
      </c>
      <c r="G1487" s="40" t="s">
        <v>1229</v>
      </c>
      <c r="H1487" s="7" t="s">
        <v>480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  <c r="AC1487" s="591" t="str">
        <f t="shared" si="148"/>
        <v/>
      </c>
      <c r="AD1487" s="591" t="str">
        <f>IF(VLOOKUP(F1487,NXT!$C$12:$C$666,1,0)&lt;&gt;"","","x")</f>
        <v/>
      </c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46"/>
        <v>11</v>
      </c>
      <c r="C1488" s="184">
        <f t="shared" si="147"/>
        <v>42332</v>
      </c>
      <c r="D1488" s="184" t="s">
        <v>1619</v>
      </c>
      <c r="E1488" s="37">
        <v>42332</v>
      </c>
      <c r="F1488" s="40" t="s">
        <v>566</v>
      </c>
      <c r="G1488" s="40" t="s">
        <v>1229</v>
      </c>
      <c r="H1488" s="7" t="s">
        <v>480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  <c r="AC1488" s="591" t="str">
        <f t="shared" si="148"/>
        <v/>
      </c>
      <c r="AD1488" s="591" t="str">
        <f>IF(VLOOKUP(F1488,NXT!$C$12:$C$666,1,0)&lt;&gt;"","","x")</f>
        <v/>
      </c>
    </row>
    <row r="1489" spans="1:30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46"/>
        <v>11</v>
      </c>
      <c r="C1489" s="184">
        <f t="shared" si="147"/>
        <v>42332</v>
      </c>
      <c r="D1489" s="184" t="s">
        <v>1619</v>
      </c>
      <c r="E1489" s="37">
        <v>42332</v>
      </c>
      <c r="F1489" s="40" t="s">
        <v>429</v>
      </c>
      <c r="G1489" s="40" t="s">
        <v>1229</v>
      </c>
      <c r="H1489" s="7" t="s">
        <v>480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  <c r="AC1489" s="591" t="str">
        <f t="shared" si="148"/>
        <v/>
      </c>
    </row>
    <row r="1490" spans="1:30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46"/>
        <v>11</v>
      </c>
      <c r="C1490" s="184">
        <f t="shared" si="147"/>
        <v>42332</v>
      </c>
      <c r="D1490" s="184" t="s">
        <v>1620</v>
      </c>
      <c r="E1490" s="37">
        <v>42332</v>
      </c>
      <c r="F1490" s="40" t="s">
        <v>2039</v>
      </c>
      <c r="G1490" s="40" t="s">
        <v>1230</v>
      </c>
      <c r="H1490" s="7" t="s">
        <v>984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  <c r="AC1490" s="591" t="str">
        <f t="shared" si="148"/>
        <v/>
      </c>
      <c r="AD1490" s="591" t="str">
        <f>IF(VLOOKUP(F1490,NXT!$C$12:$C$666,1,0)&lt;&gt;"","","x")</f>
        <v/>
      </c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46"/>
        <v>11</v>
      </c>
      <c r="C1491" s="184">
        <f t="shared" si="147"/>
        <v>42332</v>
      </c>
      <c r="D1491" s="184" t="s">
        <v>1620</v>
      </c>
      <c r="E1491" s="37">
        <v>42332</v>
      </c>
      <c r="F1491" s="40" t="s">
        <v>429</v>
      </c>
      <c r="G1491" s="40" t="s">
        <v>1230</v>
      </c>
      <c r="H1491" s="7" t="s">
        <v>984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  <c r="AC1491" s="591" t="str">
        <f t="shared" si="148"/>
        <v/>
      </c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46"/>
        <v>11</v>
      </c>
      <c r="C1492" s="184">
        <f t="shared" si="147"/>
        <v>42332</v>
      </c>
      <c r="D1492" s="184" t="s">
        <v>1621</v>
      </c>
      <c r="E1492" s="37">
        <v>42332</v>
      </c>
      <c r="F1492" s="40" t="s">
        <v>808</v>
      </c>
      <c r="G1492" s="40" t="s">
        <v>1231</v>
      </c>
      <c r="H1492" s="7" t="s">
        <v>810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  <c r="AC1492" s="591" t="str">
        <f t="shared" si="148"/>
        <v/>
      </c>
      <c r="AD1492" s="591" t="str">
        <f>IF(VLOOKUP(F1492,NXT!$C$12:$C$666,1,0)&lt;&gt;"","","x")</f>
        <v/>
      </c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46"/>
        <v>11</v>
      </c>
      <c r="C1493" s="184">
        <f t="shared" si="147"/>
        <v>42332</v>
      </c>
      <c r="D1493" s="184" t="s">
        <v>1621</v>
      </c>
      <c r="E1493" s="37">
        <v>42332</v>
      </c>
      <c r="F1493" s="40" t="s">
        <v>429</v>
      </c>
      <c r="G1493" s="40" t="s">
        <v>1231</v>
      </c>
      <c r="H1493" s="7" t="s">
        <v>810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  <c r="AC1493" s="591" t="str">
        <f t="shared" si="148"/>
        <v/>
      </c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46"/>
        <v>11</v>
      </c>
      <c r="C1494" s="184">
        <f t="shared" si="147"/>
        <v>42332</v>
      </c>
      <c r="D1494" s="184" t="s">
        <v>1622</v>
      </c>
      <c r="E1494" s="37">
        <v>42332</v>
      </c>
      <c r="F1494" s="40" t="s">
        <v>1849</v>
      </c>
      <c r="G1494" s="40" t="s">
        <v>1232</v>
      </c>
      <c r="H1494" s="7" t="s">
        <v>1963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  <c r="AC1494" s="591" t="str">
        <f t="shared" si="148"/>
        <v/>
      </c>
      <c r="AD1494" s="591" t="str">
        <f>IF(VLOOKUP(F1494,NXT!$C$12:$C$666,1,0)&lt;&gt;"","","x")</f>
        <v/>
      </c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46"/>
        <v>11</v>
      </c>
      <c r="C1495" s="184">
        <f t="shared" si="147"/>
        <v>42332</v>
      </c>
      <c r="D1495" s="184" t="s">
        <v>1622</v>
      </c>
      <c r="E1495" s="37">
        <v>42332</v>
      </c>
      <c r="F1495" s="40" t="s">
        <v>1850</v>
      </c>
      <c r="G1495" s="40" t="s">
        <v>1232</v>
      </c>
      <c r="H1495" s="7" t="s">
        <v>1963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  <c r="AC1495" s="591" t="str">
        <f t="shared" si="148"/>
        <v/>
      </c>
      <c r="AD1495" s="591" t="str">
        <f>IF(VLOOKUP(F1495,NXT!$C$12:$C$666,1,0)&lt;&gt;"","","x")</f>
        <v/>
      </c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46"/>
        <v>11</v>
      </c>
      <c r="C1496" s="184">
        <f t="shared" si="147"/>
        <v>42332</v>
      </c>
      <c r="D1496" s="184" t="s">
        <v>1622</v>
      </c>
      <c r="E1496" s="37">
        <v>42332</v>
      </c>
      <c r="F1496" s="40" t="s">
        <v>1851</v>
      </c>
      <c r="G1496" s="40" t="s">
        <v>1232</v>
      </c>
      <c r="H1496" s="7" t="s">
        <v>1963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  <c r="AC1496" s="591" t="str">
        <f t="shared" si="148"/>
        <v/>
      </c>
      <c r="AD1496" s="591" t="str">
        <f>IF(VLOOKUP(F1496,NXT!$C$12:$C$666,1,0)&lt;&gt;"","","x")</f>
        <v/>
      </c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46"/>
        <v>11</v>
      </c>
      <c r="C1497" s="184">
        <f t="shared" si="147"/>
        <v>42332</v>
      </c>
      <c r="D1497" s="184" t="s">
        <v>1622</v>
      </c>
      <c r="E1497" s="37">
        <v>42332</v>
      </c>
      <c r="F1497" s="40" t="s">
        <v>1852</v>
      </c>
      <c r="G1497" s="40" t="s">
        <v>1232</v>
      </c>
      <c r="H1497" s="7" t="s">
        <v>1963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  <c r="AC1497" s="591" t="str">
        <f t="shared" si="148"/>
        <v/>
      </c>
      <c r="AD1497" s="591" t="str">
        <f>IF(VLOOKUP(F1497,NXT!$C$12:$C$666,1,0)&lt;&gt;"","","x")</f>
        <v/>
      </c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46"/>
        <v>11</v>
      </c>
      <c r="C1498" s="184">
        <f t="shared" si="147"/>
        <v>42332</v>
      </c>
      <c r="D1498" s="184" t="s">
        <v>1622</v>
      </c>
      <c r="E1498" s="37">
        <v>42332</v>
      </c>
      <c r="F1498" s="40" t="s">
        <v>758</v>
      </c>
      <c r="G1498" s="40" t="s">
        <v>1232</v>
      </c>
      <c r="H1498" s="7" t="s">
        <v>1963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  <c r="AC1498" s="591" t="str">
        <f t="shared" si="148"/>
        <v/>
      </c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46"/>
        <v>11</v>
      </c>
      <c r="C1499" s="184">
        <f t="shared" si="147"/>
        <v>42334</v>
      </c>
      <c r="D1499" s="184" t="s">
        <v>1623</v>
      </c>
      <c r="E1499" s="37">
        <v>42334</v>
      </c>
      <c r="F1499" s="40" t="s">
        <v>808</v>
      </c>
      <c r="G1499" s="40" t="s">
        <v>1233</v>
      </c>
      <c r="H1499" s="7" t="s">
        <v>810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  <c r="AC1499" s="591" t="str">
        <f t="shared" si="148"/>
        <v/>
      </c>
      <c r="AD1499" s="591" t="str">
        <f>IF(VLOOKUP(F1499,NXT!$C$12:$C$666,1,0)&lt;&gt;"","","x")</f>
        <v/>
      </c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46"/>
        <v>11</v>
      </c>
      <c r="C1500" s="184">
        <f t="shared" si="147"/>
        <v>42334</v>
      </c>
      <c r="D1500" s="184" t="s">
        <v>1623</v>
      </c>
      <c r="E1500" s="37">
        <v>42334</v>
      </c>
      <c r="F1500" s="40" t="s">
        <v>429</v>
      </c>
      <c r="G1500" s="40" t="s">
        <v>1233</v>
      </c>
      <c r="H1500" s="7" t="s">
        <v>810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  <c r="AC1500" s="591" t="str">
        <f t="shared" si="148"/>
        <v/>
      </c>
    </row>
    <row r="1501" spans="1:30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46"/>
        <v>11</v>
      </c>
      <c r="C1501" s="184">
        <f t="shared" si="147"/>
        <v>42335</v>
      </c>
      <c r="D1501" s="184" t="s">
        <v>1624</v>
      </c>
      <c r="E1501" s="37">
        <v>42335</v>
      </c>
      <c r="F1501" s="40" t="s">
        <v>643</v>
      </c>
      <c r="G1501" s="40" t="s">
        <v>1234</v>
      </c>
      <c r="H1501" s="7" t="s">
        <v>1003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  <c r="AC1501" s="591" t="str">
        <f t="shared" si="148"/>
        <v/>
      </c>
      <c r="AD1501" s="591" t="str">
        <f>IF(VLOOKUP(F1501,NXT!$C$12:$C$666,1,0)&lt;&gt;"","","x")</f>
        <v/>
      </c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46"/>
        <v>11</v>
      </c>
      <c r="C1502" s="184">
        <f t="shared" si="147"/>
        <v>42335</v>
      </c>
      <c r="D1502" s="184" t="s">
        <v>1624</v>
      </c>
      <c r="E1502" s="37">
        <v>42335</v>
      </c>
      <c r="F1502" s="40" t="s">
        <v>643</v>
      </c>
      <c r="G1502" s="40" t="s">
        <v>1234</v>
      </c>
      <c r="H1502" s="7" t="s">
        <v>1003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  <c r="AC1502" s="591" t="str">
        <f t="shared" si="148"/>
        <v/>
      </c>
      <c r="AD1502" s="591" t="str">
        <f>IF(VLOOKUP(F1502,NXT!$C$12:$C$666,1,0)&lt;&gt;"","","x")</f>
        <v/>
      </c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46"/>
        <v>11</v>
      </c>
      <c r="C1503" s="184">
        <f t="shared" si="147"/>
        <v>42335</v>
      </c>
      <c r="D1503" s="184" t="s">
        <v>1624</v>
      </c>
      <c r="E1503" s="37">
        <v>42335</v>
      </c>
      <c r="F1503" s="40" t="s">
        <v>429</v>
      </c>
      <c r="G1503" s="40" t="s">
        <v>1234</v>
      </c>
      <c r="H1503" s="7" t="s">
        <v>1003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  <c r="AC1503" s="591" t="str">
        <f t="shared" si="148"/>
        <v/>
      </c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46"/>
        <v>11</v>
      </c>
      <c r="C1504" s="184">
        <f t="shared" si="147"/>
        <v>42335</v>
      </c>
      <c r="D1504" s="184" t="s">
        <v>1625</v>
      </c>
      <c r="E1504" s="37">
        <v>42335</v>
      </c>
      <c r="F1504" s="40" t="s">
        <v>478</v>
      </c>
      <c r="G1504" s="40" t="s">
        <v>1235</v>
      </c>
      <c r="H1504" s="7" t="s">
        <v>1200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  <c r="AC1504" s="591" t="str">
        <f t="shared" si="148"/>
        <v/>
      </c>
      <c r="AD1504" s="591" t="str">
        <f>IF(VLOOKUP(F1504,NXT!$C$12:$C$666,1,0)&lt;&gt;"","","x")</f>
        <v/>
      </c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46"/>
        <v>11</v>
      </c>
      <c r="C1505" s="184">
        <f t="shared" si="147"/>
        <v>42335</v>
      </c>
      <c r="D1505" s="184" t="s">
        <v>1625</v>
      </c>
      <c r="E1505" s="37">
        <v>42335</v>
      </c>
      <c r="F1505" s="40" t="s">
        <v>429</v>
      </c>
      <c r="G1505" s="40" t="s">
        <v>1235</v>
      </c>
      <c r="H1505" s="7" t="s">
        <v>1200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  <c r="AC1505" s="591" t="str">
        <f t="shared" si="148"/>
        <v/>
      </c>
    </row>
    <row r="1506" spans="1:30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46"/>
        <v>11</v>
      </c>
      <c r="C1506" s="184">
        <f t="shared" si="147"/>
        <v>42335</v>
      </c>
      <c r="D1506" s="184" t="s">
        <v>1626</v>
      </c>
      <c r="E1506" s="37">
        <v>42335</v>
      </c>
      <c r="F1506" s="40" t="s">
        <v>436</v>
      </c>
      <c r="G1506" s="40" t="s">
        <v>1236</v>
      </c>
      <c r="H1506" s="7" t="s">
        <v>864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  <c r="AC1506" s="591" t="str">
        <f t="shared" si="148"/>
        <v/>
      </c>
      <c r="AD1506" s="591" t="str">
        <f>IF(VLOOKUP(F1506,NXT!$C$12:$C$666,1,0)&lt;&gt;"","","x")</f>
        <v/>
      </c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46"/>
        <v>11</v>
      </c>
      <c r="C1507" s="184">
        <f t="shared" si="147"/>
        <v>42335</v>
      </c>
      <c r="D1507" s="184" t="s">
        <v>1626</v>
      </c>
      <c r="E1507" s="37">
        <v>42335</v>
      </c>
      <c r="F1507" s="40" t="s">
        <v>429</v>
      </c>
      <c r="G1507" s="40" t="s">
        <v>1236</v>
      </c>
      <c r="H1507" s="7" t="s">
        <v>864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  <c r="AC1507" s="591" t="str">
        <f t="shared" si="148"/>
        <v/>
      </c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46"/>
        <v>11</v>
      </c>
      <c r="C1508" s="184">
        <f t="shared" si="147"/>
        <v>42335</v>
      </c>
      <c r="D1508" s="184" t="s">
        <v>1627</v>
      </c>
      <c r="E1508" s="37">
        <v>42335</v>
      </c>
      <c r="F1508" s="40" t="s">
        <v>1794</v>
      </c>
      <c r="G1508" s="40" t="s">
        <v>1237</v>
      </c>
      <c r="H1508" s="7" t="s">
        <v>1963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  <c r="AC1508" s="591" t="str">
        <f t="shared" si="148"/>
        <v/>
      </c>
      <c r="AD1508" s="591" t="str">
        <f>IF(VLOOKUP(F1508,NXT!$C$12:$C$666,1,0)&lt;&gt;"","","x")</f>
        <v/>
      </c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46"/>
        <v>11</v>
      </c>
      <c r="C1509" s="184">
        <f t="shared" si="147"/>
        <v>42335</v>
      </c>
      <c r="D1509" s="184" t="s">
        <v>1627</v>
      </c>
      <c r="E1509" s="37">
        <v>42335</v>
      </c>
      <c r="F1509" s="40" t="s">
        <v>755</v>
      </c>
      <c r="G1509" s="40" t="s">
        <v>1237</v>
      </c>
      <c r="H1509" s="7" t="s">
        <v>1963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  <c r="AC1509" s="591" t="str">
        <f t="shared" si="148"/>
        <v/>
      </c>
      <c r="AD1509" s="591" t="str">
        <f>IF(VLOOKUP(F1509,NXT!$C$12:$C$666,1,0)&lt;&gt;"","","x")</f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46"/>
        <v>11</v>
      </c>
      <c r="C1510" s="184">
        <f t="shared" si="147"/>
        <v>42335</v>
      </c>
      <c r="D1510" s="184" t="s">
        <v>1627</v>
      </c>
      <c r="E1510" s="37">
        <v>42335</v>
      </c>
      <c r="F1510" s="40" t="s">
        <v>1852</v>
      </c>
      <c r="G1510" s="40" t="s">
        <v>1237</v>
      </c>
      <c r="H1510" s="7" t="s">
        <v>1963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  <c r="AC1510" s="591" t="str">
        <f t="shared" si="148"/>
        <v/>
      </c>
      <c r="AD1510" s="591" t="str">
        <f>IF(VLOOKUP(F1510,NXT!$C$12:$C$666,1,0)&lt;&gt;"","","x")</f>
        <v/>
      </c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46"/>
        <v>11</v>
      </c>
      <c r="C1511" s="184">
        <f t="shared" si="147"/>
        <v>42335</v>
      </c>
      <c r="D1511" s="184" t="s">
        <v>1627</v>
      </c>
      <c r="E1511" s="37">
        <v>42335</v>
      </c>
      <c r="F1511" s="40" t="s">
        <v>758</v>
      </c>
      <c r="G1511" s="40" t="s">
        <v>1237</v>
      </c>
      <c r="H1511" s="7" t="s">
        <v>1963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  <c r="AC1511" s="591" t="str">
        <f t="shared" si="148"/>
        <v/>
      </c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46"/>
        <v>11</v>
      </c>
      <c r="C1512" s="184">
        <f t="shared" si="147"/>
        <v>42338</v>
      </c>
      <c r="D1512" s="184" t="s">
        <v>1628</v>
      </c>
      <c r="E1512" s="37">
        <v>42338</v>
      </c>
      <c r="F1512" s="40" t="s">
        <v>521</v>
      </c>
      <c r="G1512" s="40" t="s">
        <v>1238</v>
      </c>
      <c r="H1512" s="7" t="s">
        <v>861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  <c r="AC1512" s="591" t="str">
        <f t="shared" si="148"/>
        <v/>
      </c>
      <c r="AD1512" s="591" t="str">
        <f>IF(VLOOKUP(F1512,NXT!$C$12:$C$666,1,0)&lt;&gt;"","","x")</f>
        <v/>
      </c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46"/>
        <v>11</v>
      </c>
      <c r="C1513" s="184">
        <f t="shared" si="147"/>
        <v>42338</v>
      </c>
      <c r="D1513" s="184" t="s">
        <v>1628</v>
      </c>
      <c r="E1513" s="191">
        <v>42338</v>
      </c>
      <c r="F1513" s="192" t="s">
        <v>429</v>
      </c>
      <c r="G1513" s="483" t="s">
        <v>1238</v>
      </c>
      <c r="H1513" s="7" t="s">
        <v>861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  <c r="AC1513" s="591" t="str">
        <f t="shared" si="148"/>
        <v/>
      </c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46"/>
        <v>11</v>
      </c>
      <c r="C1514" s="184">
        <f t="shared" si="147"/>
        <v>42338</v>
      </c>
      <c r="D1514" s="184" t="s">
        <v>1629</v>
      </c>
      <c r="E1514" s="191">
        <v>42338</v>
      </c>
      <c r="F1514" s="192" t="s">
        <v>773</v>
      </c>
      <c r="G1514" s="483" t="s">
        <v>1239</v>
      </c>
      <c r="H1514" s="7" t="s">
        <v>1963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  <c r="AC1514" s="591" t="str">
        <f t="shared" si="148"/>
        <v/>
      </c>
      <c r="AD1514" s="591" t="str">
        <f>IF(VLOOKUP(F1514,NXT!$C$12:$C$666,1,0)&lt;&gt;"","","x")</f>
        <v/>
      </c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46"/>
        <v>11</v>
      </c>
      <c r="C1515" s="184">
        <f t="shared" si="147"/>
        <v>42338</v>
      </c>
      <c r="D1515" s="184" t="s">
        <v>1629</v>
      </c>
      <c r="E1515" s="191">
        <v>42338</v>
      </c>
      <c r="F1515" s="192" t="s">
        <v>775</v>
      </c>
      <c r="G1515" s="483" t="s">
        <v>1239</v>
      </c>
      <c r="H1515" s="7" t="s">
        <v>1963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  <c r="AC1515" s="591" t="str">
        <f t="shared" si="148"/>
        <v/>
      </c>
      <c r="AD1515" s="591" t="str">
        <f>IF(VLOOKUP(F1515,NXT!$C$12:$C$666,1,0)&lt;&gt;"","","x")</f>
        <v/>
      </c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46"/>
        <v>11</v>
      </c>
      <c r="C1516" s="184">
        <f t="shared" si="147"/>
        <v>42338</v>
      </c>
      <c r="D1516" s="184" t="s">
        <v>1629</v>
      </c>
      <c r="E1516" s="191">
        <v>42338</v>
      </c>
      <c r="F1516" s="192" t="s">
        <v>758</v>
      </c>
      <c r="G1516" s="483" t="s">
        <v>1239</v>
      </c>
      <c r="H1516" s="7" t="s">
        <v>1963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  <c r="AC1516" s="591" t="str">
        <f t="shared" si="148"/>
        <v/>
      </c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46"/>
        <v>11</v>
      </c>
      <c r="C1517" s="184">
        <f t="shared" si="147"/>
        <v>42338</v>
      </c>
      <c r="D1517" s="184" t="s">
        <v>1630</v>
      </c>
      <c r="E1517" s="191">
        <v>42338</v>
      </c>
      <c r="F1517" s="192" t="s">
        <v>1240</v>
      </c>
      <c r="G1517" s="483" t="s">
        <v>1241</v>
      </c>
      <c r="H1517" s="7" t="s">
        <v>760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  <c r="AC1517" s="591" t="str">
        <f t="shared" si="148"/>
        <v/>
      </c>
      <c r="AD1517" s="591" t="str">
        <f>IF(VLOOKUP(F1517,NXT!$C$12:$C$666,1,0)&lt;&gt;"","","x")</f>
        <v/>
      </c>
    </row>
    <row r="1518" spans="1:30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46"/>
        <v>11</v>
      </c>
      <c r="C1518" s="184">
        <f t="shared" si="147"/>
        <v>42338</v>
      </c>
      <c r="D1518" s="184" t="s">
        <v>1630</v>
      </c>
      <c r="E1518" s="191">
        <v>42338</v>
      </c>
      <c r="F1518" s="192" t="s">
        <v>868</v>
      </c>
      <c r="G1518" s="483" t="s">
        <v>1241</v>
      </c>
      <c r="H1518" s="7" t="s">
        <v>760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  <c r="AC1518" s="591" t="str">
        <f t="shared" si="148"/>
        <v/>
      </c>
      <c r="AD1518" s="591" t="str">
        <f>IF(VLOOKUP(F1518,NXT!$C$12:$C$666,1,0)&lt;&gt;"","","x")</f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46"/>
        <v>11</v>
      </c>
      <c r="C1519" s="184">
        <f t="shared" si="147"/>
        <v>42338</v>
      </c>
      <c r="D1519" s="184" t="s">
        <v>1630</v>
      </c>
      <c r="E1519" s="191">
        <v>42338</v>
      </c>
      <c r="F1519" s="192" t="s">
        <v>948</v>
      </c>
      <c r="G1519" s="483" t="s">
        <v>1241</v>
      </c>
      <c r="H1519" s="7" t="s">
        <v>760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  <c r="AC1519" s="591" t="str">
        <f t="shared" si="148"/>
        <v/>
      </c>
      <c r="AD1519" s="591" t="str">
        <f>IF(VLOOKUP(F1519,NXT!$C$12:$C$666,1,0)&lt;&gt;"","","x")</f>
        <v/>
      </c>
    </row>
    <row r="1520" spans="1:30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46"/>
        <v>11</v>
      </c>
      <c r="C1520" s="184">
        <f t="shared" si="147"/>
        <v>42338</v>
      </c>
      <c r="D1520" s="184" t="s">
        <v>1630</v>
      </c>
      <c r="E1520" s="191">
        <v>42338</v>
      </c>
      <c r="F1520" s="192" t="s">
        <v>954</v>
      </c>
      <c r="G1520" s="483" t="s">
        <v>1241</v>
      </c>
      <c r="H1520" s="7" t="s">
        <v>760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  <c r="AC1520" s="591" t="str">
        <f t="shared" si="148"/>
        <v/>
      </c>
      <c r="AD1520" s="591" t="str">
        <f>IF(VLOOKUP(F1520,NXT!$C$12:$C$666,1,0)&lt;&gt;"","","x")</f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46"/>
        <v>11</v>
      </c>
      <c r="C1521" s="184">
        <f t="shared" si="147"/>
        <v>42338</v>
      </c>
      <c r="D1521" s="184" t="s">
        <v>1630</v>
      </c>
      <c r="E1521" s="37">
        <v>42338</v>
      </c>
      <c r="F1521" s="40" t="s">
        <v>651</v>
      </c>
      <c r="G1521" s="40" t="s">
        <v>1241</v>
      </c>
      <c r="H1521" s="7" t="s">
        <v>760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  <c r="AC1521" s="591" t="str">
        <f t="shared" si="148"/>
        <v/>
      </c>
      <c r="AD1521" s="591" t="str">
        <f>IF(VLOOKUP(F1521,NXT!$C$12:$C$666,1,0)&lt;&gt;"","","x")</f>
        <v/>
      </c>
    </row>
    <row r="1522" spans="1:30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46"/>
        <v>11</v>
      </c>
      <c r="C1522" s="184">
        <f t="shared" si="147"/>
        <v>42338</v>
      </c>
      <c r="D1522" s="184" t="s">
        <v>1630</v>
      </c>
      <c r="E1522" s="37">
        <v>42338</v>
      </c>
      <c r="F1522" s="40" t="s">
        <v>429</v>
      </c>
      <c r="G1522" s="40" t="s">
        <v>1241</v>
      </c>
      <c r="H1522" s="7" t="s">
        <v>760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  <c r="AC1522" s="591" t="str">
        <f t="shared" si="148"/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46"/>
        <v>12</v>
      </c>
      <c r="C1523" s="184">
        <f t="shared" si="147"/>
        <v>42339</v>
      </c>
      <c r="D1523" s="184" t="s">
        <v>1631</v>
      </c>
      <c r="E1523" s="37">
        <v>42339</v>
      </c>
      <c r="F1523" s="40" t="s">
        <v>466</v>
      </c>
      <c r="G1523" s="40" t="s">
        <v>1242</v>
      </c>
      <c r="H1523" s="7" t="s">
        <v>465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  <c r="AC1523" s="591" t="str">
        <f t="shared" si="148"/>
        <v/>
      </c>
      <c r="AD1523" s="591" t="str">
        <f>IF(VLOOKUP(F1523,NXT!$C$12:$C$666,1,0)&lt;&gt;"","","x")</f>
        <v/>
      </c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46"/>
        <v>12</v>
      </c>
      <c r="C1524" s="184">
        <f t="shared" si="147"/>
        <v>42339</v>
      </c>
      <c r="D1524" s="184" t="s">
        <v>1631</v>
      </c>
      <c r="E1524" s="37">
        <v>42339</v>
      </c>
      <c r="F1524" s="40" t="s">
        <v>1243</v>
      </c>
      <c r="G1524" s="40" t="s">
        <v>1242</v>
      </c>
      <c r="H1524" s="7" t="s">
        <v>465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  <c r="AC1524" s="591" t="str">
        <f t="shared" si="148"/>
        <v/>
      </c>
      <c r="AD1524" s="591" t="str">
        <f>IF(VLOOKUP(F1524,NXT!$C$12:$C$666,1,0)&lt;&gt;"","","x")</f>
        <v/>
      </c>
    </row>
    <row r="1525" spans="1:30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46"/>
        <v>12</v>
      </c>
      <c r="C1525" s="184">
        <f t="shared" si="147"/>
        <v>42339</v>
      </c>
      <c r="D1525" s="184" t="s">
        <v>1631</v>
      </c>
      <c r="E1525" s="37">
        <v>42339</v>
      </c>
      <c r="F1525" s="40" t="s">
        <v>429</v>
      </c>
      <c r="G1525" s="40" t="s">
        <v>1242</v>
      </c>
      <c r="H1525" s="7" t="s">
        <v>465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  <c r="AC1525" s="591" t="str">
        <f t="shared" si="148"/>
        <v/>
      </c>
    </row>
    <row r="1526" spans="1:30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46"/>
        <v>12</v>
      </c>
      <c r="C1526" s="184">
        <f t="shared" si="147"/>
        <v>42339</v>
      </c>
      <c r="D1526" s="184" t="s">
        <v>1632</v>
      </c>
      <c r="E1526" s="37">
        <v>42339</v>
      </c>
      <c r="F1526" s="189" t="s">
        <v>1978</v>
      </c>
      <c r="G1526" s="40" t="s">
        <v>1244</v>
      </c>
      <c r="H1526" s="7" t="s">
        <v>984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  <c r="AC1526" s="591" t="str">
        <f t="shared" si="148"/>
        <v/>
      </c>
      <c r="AD1526" s="591" t="str">
        <f>IF(VLOOKUP(F1526,NXT!$C$12:$C$666,1,0)&lt;&gt;"","","x")</f>
        <v/>
      </c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46"/>
        <v>12</v>
      </c>
      <c r="C1527" s="184">
        <f t="shared" si="147"/>
        <v>42339</v>
      </c>
      <c r="D1527" s="184" t="s">
        <v>1632</v>
      </c>
      <c r="E1527" s="37">
        <v>42339</v>
      </c>
      <c r="F1527" s="189" t="s">
        <v>1979</v>
      </c>
      <c r="G1527" s="40" t="s">
        <v>1244</v>
      </c>
      <c r="H1527" s="7" t="s">
        <v>984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  <c r="AC1527" s="591" t="str">
        <f t="shared" si="148"/>
        <v/>
      </c>
      <c r="AD1527" s="591" t="str">
        <f>IF(VLOOKUP(F1527,NXT!$C$12:$C$666,1,0)&lt;&gt;"","","x")</f>
        <v/>
      </c>
    </row>
    <row r="1528" spans="1:30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46"/>
        <v>12</v>
      </c>
      <c r="C1528" s="184">
        <f t="shared" si="147"/>
        <v>42339</v>
      </c>
      <c r="D1528" s="184" t="s">
        <v>1632</v>
      </c>
      <c r="E1528" s="37">
        <v>42339</v>
      </c>
      <c r="F1528" s="189" t="s">
        <v>1980</v>
      </c>
      <c r="G1528" s="40" t="s">
        <v>1244</v>
      </c>
      <c r="H1528" s="7" t="s">
        <v>984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  <c r="AC1528" s="591" t="str">
        <f t="shared" si="148"/>
        <v/>
      </c>
      <c r="AD1528" s="591" t="str">
        <f>IF(VLOOKUP(F1528,NXT!$C$12:$C$666,1,0)&lt;&gt;"","","x")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46"/>
        <v>12</v>
      </c>
      <c r="C1529" s="184">
        <f t="shared" si="147"/>
        <v>42339</v>
      </c>
      <c r="D1529" s="184" t="s">
        <v>1632</v>
      </c>
      <c r="E1529" s="37">
        <v>42339</v>
      </c>
      <c r="F1529" s="189" t="s">
        <v>1981</v>
      </c>
      <c r="G1529" s="40" t="s">
        <v>1244</v>
      </c>
      <c r="H1529" s="7" t="s">
        <v>984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  <c r="AC1529" s="591" t="str">
        <f t="shared" si="148"/>
        <v/>
      </c>
      <c r="AD1529" s="591" t="str">
        <f>IF(VLOOKUP(F1529,NXT!$C$12:$C$666,1,0)&lt;&gt;"","","x")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46"/>
        <v>12</v>
      </c>
      <c r="C1530" s="184">
        <f t="shared" si="147"/>
        <v>42339</v>
      </c>
      <c r="D1530" s="184" t="s">
        <v>1632</v>
      </c>
      <c r="E1530" s="37">
        <v>42339</v>
      </c>
      <c r="F1530" s="189" t="s">
        <v>2040</v>
      </c>
      <c r="G1530" s="40" t="s">
        <v>1244</v>
      </c>
      <c r="H1530" s="7" t="s">
        <v>984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  <c r="AC1530" s="591" t="str">
        <f t="shared" si="148"/>
        <v/>
      </c>
      <c r="AD1530" s="591" t="str">
        <f>IF(VLOOKUP(F1530,NXT!$C$12:$C$666,1,0)&lt;&gt;"","","x")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46"/>
        <v>12</v>
      </c>
      <c r="C1531" s="184">
        <f t="shared" si="147"/>
        <v>42339</v>
      </c>
      <c r="D1531" s="184" t="s">
        <v>1632</v>
      </c>
      <c r="E1531" s="37">
        <v>42339</v>
      </c>
      <c r="F1531" s="40" t="s">
        <v>429</v>
      </c>
      <c r="G1531" s="40" t="s">
        <v>1244</v>
      </c>
      <c r="H1531" s="7" t="s">
        <v>984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  <c r="AC1531" s="591" t="str">
        <f t="shared" si="148"/>
        <v/>
      </c>
    </row>
    <row r="1532" spans="1:30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46"/>
        <v>12</v>
      </c>
      <c r="C1532" s="184">
        <f t="shared" si="147"/>
        <v>42340</v>
      </c>
      <c r="D1532" s="184" t="s">
        <v>1633</v>
      </c>
      <c r="E1532" s="37">
        <v>42340</v>
      </c>
      <c r="F1532" s="40" t="s">
        <v>478</v>
      </c>
      <c r="G1532" s="40" t="s">
        <v>1245</v>
      </c>
      <c r="H1532" s="7" t="s">
        <v>480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  <c r="AC1532" s="591" t="str">
        <f t="shared" si="148"/>
        <v/>
      </c>
      <c r="AD1532" s="591" t="str">
        <f>IF(VLOOKUP(F1532,NXT!$C$12:$C$666,1,0)&lt;&gt;"","","x")</f>
        <v/>
      </c>
    </row>
    <row r="1533" spans="1:30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46"/>
        <v>12</v>
      </c>
      <c r="C1533" s="184">
        <f t="shared" si="147"/>
        <v>42340</v>
      </c>
      <c r="D1533" s="184" t="s">
        <v>1633</v>
      </c>
      <c r="E1533" s="37">
        <v>42340</v>
      </c>
      <c r="F1533" s="40" t="s">
        <v>429</v>
      </c>
      <c r="G1533" s="40" t="s">
        <v>1245</v>
      </c>
      <c r="H1533" s="7" t="s">
        <v>480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  <c r="AC1533" s="591" t="str">
        <f t="shared" si="148"/>
        <v/>
      </c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46"/>
        <v>12</v>
      </c>
      <c r="C1534" s="184">
        <f t="shared" si="147"/>
        <v>42340</v>
      </c>
      <c r="D1534" s="184" t="s">
        <v>1634</v>
      </c>
      <c r="E1534" s="37">
        <v>42340</v>
      </c>
      <c r="F1534" s="40" t="s">
        <v>1183</v>
      </c>
      <c r="G1534" s="40" t="s">
        <v>1246</v>
      </c>
      <c r="H1534" s="7" t="s">
        <v>672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  <c r="AC1534" s="591" t="str">
        <f t="shared" si="148"/>
        <v/>
      </c>
      <c r="AD1534" s="591" t="str">
        <f>IF(VLOOKUP(F1534,NXT!$C$12:$C$666,1,0)&lt;&gt;"","","x")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ref="B1535:B1598" si="149">IF(C1535&lt;&gt;"",MONTH(C1535),"")</f>
        <v>12</v>
      </c>
      <c r="C1535" s="184">
        <f t="shared" ref="C1535:C1598" si="150">E1535</f>
        <v>42340</v>
      </c>
      <c r="D1535" s="184" t="s">
        <v>1634</v>
      </c>
      <c r="E1535" s="191">
        <v>42340</v>
      </c>
      <c r="F1535" s="189" t="s">
        <v>429</v>
      </c>
      <c r="G1535" s="601" t="s">
        <v>1246</v>
      </c>
      <c r="H1535" s="7" t="s">
        <v>672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  <c r="AC1535" s="591" t="str">
        <f t="shared" ref="AC1535:AC1598" si="151">IF(VLOOKUP(H1535,DS_131,1,0)&lt;&gt;"","","x")</f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49"/>
        <v>12</v>
      </c>
      <c r="C1536" s="184">
        <f t="shared" si="150"/>
        <v>42340</v>
      </c>
      <c r="D1536" s="184" t="s">
        <v>1635</v>
      </c>
      <c r="E1536" s="191">
        <v>42340</v>
      </c>
      <c r="F1536" s="189" t="s">
        <v>1026</v>
      </c>
      <c r="G1536" s="601" t="s">
        <v>1247</v>
      </c>
      <c r="H1536" s="7" t="s">
        <v>439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  <c r="AC1536" s="591" t="str">
        <f t="shared" si="151"/>
        <v/>
      </c>
      <c r="AD1536" s="591" t="str">
        <f>IF(VLOOKUP(F1536,NXT!$C$12:$C$666,1,0)&lt;&gt;"","","x")</f>
        <v/>
      </c>
    </row>
    <row r="1537" spans="1:30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49"/>
        <v>12</v>
      </c>
      <c r="C1537" s="184">
        <f t="shared" si="150"/>
        <v>42340</v>
      </c>
      <c r="D1537" s="184" t="s">
        <v>1635</v>
      </c>
      <c r="E1537" s="191">
        <v>42340</v>
      </c>
      <c r="F1537" s="189" t="s">
        <v>440</v>
      </c>
      <c r="G1537" s="601" t="s">
        <v>1247</v>
      </c>
      <c r="H1537" s="7" t="s">
        <v>439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  <c r="AC1537" s="591" t="str">
        <f t="shared" si="151"/>
        <v/>
      </c>
      <c r="AD1537" s="591" t="str">
        <f>IF(VLOOKUP(F1537,NXT!$C$12:$C$666,1,0)&lt;&gt;"","","x")</f>
        <v/>
      </c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49"/>
        <v>12</v>
      </c>
      <c r="C1538" s="184">
        <f t="shared" si="150"/>
        <v>42340</v>
      </c>
      <c r="D1538" s="184" t="s">
        <v>1635</v>
      </c>
      <c r="E1538" s="764">
        <v>42340</v>
      </c>
      <c r="F1538" s="189" t="s">
        <v>429</v>
      </c>
      <c r="G1538" s="40" t="s">
        <v>1247</v>
      </c>
      <c r="H1538" s="7" t="s">
        <v>439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  <c r="AC1538" s="591" t="str">
        <f t="shared" si="151"/>
        <v/>
      </c>
    </row>
    <row r="1539" spans="1:30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49"/>
        <v>12</v>
      </c>
      <c r="C1539" s="184">
        <f t="shared" si="150"/>
        <v>42340</v>
      </c>
      <c r="D1539" s="184" t="s">
        <v>1636</v>
      </c>
      <c r="E1539" s="764">
        <v>42340</v>
      </c>
      <c r="F1539" s="189" t="s">
        <v>1979</v>
      </c>
      <c r="G1539" s="40" t="s">
        <v>1248</v>
      </c>
      <c r="H1539" s="7" t="s">
        <v>984</v>
      </c>
      <c r="I1539" s="791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  <c r="AC1539" s="591" t="str">
        <f t="shared" si="151"/>
        <v/>
      </c>
      <c r="AD1539" s="591" t="str">
        <f>IF(VLOOKUP(F1539,NXT!$C$12:$C$666,1,0)&lt;&gt;"","","x")</f>
        <v/>
      </c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49"/>
        <v>12</v>
      </c>
      <c r="C1540" s="184">
        <f t="shared" si="150"/>
        <v>42340</v>
      </c>
      <c r="D1540" s="184" t="s">
        <v>1636</v>
      </c>
      <c r="E1540" s="764">
        <v>42340</v>
      </c>
      <c r="F1540" s="189" t="s">
        <v>1981</v>
      </c>
      <c r="G1540" s="40" t="s">
        <v>1248</v>
      </c>
      <c r="H1540" s="7" t="s">
        <v>984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  <c r="AC1540" s="591" t="str">
        <f t="shared" si="151"/>
        <v/>
      </c>
      <c r="AD1540" s="591" t="str">
        <f>IF(VLOOKUP(F1540,NXT!$C$12:$C$666,1,0)&lt;&gt;"","","x")</f>
        <v/>
      </c>
    </row>
    <row r="1541" spans="1:30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49"/>
        <v>12</v>
      </c>
      <c r="C1541" s="184">
        <f t="shared" si="150"/>
        <v>42340</v>
      </c>
      <c r="D1541" s="184" t="s">
        <v>1636</v>
      </c>
      <c r="E1541" s="764">
        <v>42340</v>
      </c>
      <c r="F1541" s="189" t="s">
        <v>2040</v>
      </c>
      <c r="G1541" s="40" t="s">
        <v>1248</v>
      </c>
      <c r="H1541" s="7" t="s">
        <v>984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  <c r="AC1541" s="591" t="str">
        <f t="shared" si="151"/>
        <v/>
      </c>
      <c r="AD1541" s="591" t="str">
        <f>IF(VLOOKUP(F1541,NXT!$C$12:$C$666,1,0)&lt;&gt;"","","x")</f>
        <v/>
      </c>
    </row>
    <row r="1542" spans="1:30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49"/>
        <v>12</v>
      </c>
      <c r="C1542" s="184">
        <f t="shared" si="150"/>
        <v>42340</v>
      </c>
      <c r="D1542" s="184" t="s">
        <v>1636</v>
      </c>
      <c r="E1542" s="764">
        <v>42340</v>
      </c>
      <c r="F1542" s="40" t="s">
        <v>429</v>
      </c>
      <c r="G1542" s="40" t="s">
        <v>1248</v>
      </c>
      <c r="H1542" s="7" t="s">
        <v>984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  <c r="AC1542" s="591" t="str">
        <f t="shared" si="151"/>
        <v/>
      </c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49"/>
        <v>12</v>
      </c>
      <c r="C1543" s="184">
        <f t="shared" si="150"/>
        <v>42341</v>
      </c>
      <c r="D1543" s="184" t="s">
        <v>1637</v>
      </c>
      <c r="E1543" s="764">
        <v>42341</v>
      </c>
      <c r="F1543" s="189" t="s">
        <v>451</v>
      </c>
      <c r="G1543" s="40" t="s">
        <v>1249</v>
      </c>
      <c r="H1543" s="7" t="s">
        <v>977</v>
      </c>
      <c r="I1543" s="791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  <c r="AC1543" s="591" t="str">
        <f t="shared" si="151"/>
        <v/>
      </c>
      <c r="AD1543" s="591" t="str">
        <f>IF(VLOOKUP(F1543,NXT!$C$12:$C$666,1,0)&lt;&gt;"","","x")</f>
        <v/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49"/>
        <v>12</v>
      </c>
      <c r="C1544" s="184">
        <f t="shared" si="150"/>
        <v>42341</v>
      </c>
      <c r="D1544" s="184" t="s">
        <v>1637</v>
      </c>
      <c r="E1544" s="764">
        <v>42341</v>
      </c>
      <c r="F1544" s="40" t="s">
        <v>629</v>
      </c>
      <c r="G1544" s="40" t="s">
        <v>1249</v>
      </c>
      <c r="H1544" s="7" t="s">
        <v>977</v>
      </c>
      <c r="I1544" s="791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  <c r="AC1544" s="591" t="str">
        <f t="shared" si="151"/>
        <v/>
      </c>
      <c r="AD1544" s="591" t="str">
        <f>IF(VLOOKUP(F1544,NXT!$C$12:$C$666,1,0)&lt;&gt;"","","x")</f>
        <v/>
      </c>
    </row>
    <row r="1545" spans="1:30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49"/>
        <v>12</v>
      </c>
      <c r="C1545" s="184">
        <f t="shared" si="150"/>
        <v>42341</v>
      </c>
      <c r="D1545" s="184" t="s">
        <v>1637</v>
      </c>
      <c r="E1545" s="764">
        <v>42341</v>
      </c>
      <c r="F1545" s="189" t="s">
        <v>429</v>
      </c>
      <c r="G1545" s="40" t="s">
        <v>1249</v>
      </c>
      <c r="H1545" s="7" t="s">
        <v>977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  <c r="AC1545" s="591" t="str">
        <f t="shared" si="151"/>
        <v/>
      </c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49"/>
        <v>12</v>
      </c>
      <c r="C1546" s="184">
        <f t="shared" si="150"/>
        <v>42341</v>
      </c>
      <c r="D1546" s="184" t="s">
        <v>1638</v>
      </c>
      <c r="E1546" s="764">
        <v>42341</v>
      </c>
      <c r="F1546" s="189" t="s">
        <v>1977</v>
      </c>
      <c r="G1546" s="40" t="s">
        <v>1250</v>
      </c>
      <c r="H1546" s="7" t="s">
        <v>984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  <c r="AC1546" s="591" t="str">
        <f t="shared" si="151"/>
        <v/>
      </c>
      <c r="AD1546" s="591" t="str">
        <f>IF(VLOOKUP(F1546,NXT!$C$12:$C$666,1,0)&lt;&gt;"","","x")</f>
        <v/>
      </c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49"/>
        <v>12</v>
      </c>
      <c r="C1547" s="184">
        <f t="shared" si="150"/>
        <v>42341</v>
      </c>
      <c r="D1547" s="184" t="s">
        <v>1638</v>
      </c>
      <c r="E1547" s="184">
        <v>42341</v>
      </c>
      <c r="F1547" s="189" t="s">
        <v>429</v>
      </c>
      <c r="G1547" s="601" t="s">
        <v>1250</v>
      </c>
      <c r="H1547" s="193" t="s">
        <v>984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  <c r="AC1547" s="591" t="str">
        <f t="shared" si="151"/>
        <v/>
      </c>
    </row>
    <row r="1548" spans="1:30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49"/>
        <v>12</v>
      </c>
      <c r="C1548" s="184">
        <f t="shared" si="150"/>
        <v>42341</v>
      </c>
      <c r="D1548" s="184" t="s">
        <v>1639</v>
      </c>
      <c r="E1548" s="764">
        <v>42341</v>
      </c>
      <c r="F1548" s="189" t="s">
        <v>1977</v>
      </c>
      <c r="G1548" s="40" t="s">
        <v>1251</v>
      </c>
      <c r="H1548" s="7" t="s">
        <v>984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  <c r="AC1548" s="591" t="str">
        <f t="shared" si="151"/>
        <v/>
      </c>
      <c r="AD1548" s="591" t="str">
        <f>IF(VLOOKUP(F1548,NXT!$C$12:$C$666,1,0)&lt;&gt;"","","x")</f>
        <v/>
      </c>
    </row>
    <row r="1549" spans="1:30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49"/>
        <v>12</v>
      </c>
      <c r="C1549" s="184">
        <f t="shared" si="150"/>
        <v>42341</v>
      </c>
      <c r="D1549" s="184" t="s">
        <v>1639</v>
      </c>
      <c r="E1549" s="764">
        <v>42341</v>
      </c>
      <c r="F1549" s="189" t="s">
        <v>429</v>
      </c>
      <c r="G1549" s="40" t="s">
        <v>1251</v>
      </c>
      <c r="H1549" s="7" t="s">
        <v>984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  <c r="AC1549" s="591" t="str">
        <f t="shared" si="151"/>
        <v/>
      </c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49"/>
        <v>12</v>
      </c>
      <c r="C1550" s="184">
        <f t="shared" si="150"/>
        <v>42341</v>
      </c>
      <c r="D1550" s="184" t="s">
        <v>1640</v>
      </c>
      <c r="E1550" s="764">
        <v>42341</v>
      </c>
      <c r="F1550" s="189" t="s">
        <v>1252</v>
      </c>
      <c r="G1550" s="40" t="s">
        <v>1253</v>
      </c>
      <c r="H1550" s="7" t="s">
        <v>1254</v>
      </c>
      <c r="I1550" s="256">
        <v>87</v>
      </c>
      <c r="J1550" s="256">
        <v>36036</v>
      </c>
      <c r="K1550" s="599">
        <f t="shared" ref="K1550:K1558" si="152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  <c r="AC1550" s="591" t="str">
        <f t="shared" si="151"/>
        <v/>
      </c>
      <c r="AD1550" s="591" t="str">
        <f>IF(VLOOKUP(F1550,NXT!$C$12:$C$666,1,0)&lt;&gt;"","","x")</f>
        <v/>
      </c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49"/>
        <v>12</v>
      </c>
      <c r="C1551" s="184">
        <f t="shared" si="150"/>
        <v>42341</v>
      </c>
      <c r="D1551" s="184" t="s">
        <v>1640</v>
      </c>
      <c r="E1551" s="764">
        <v>42341</v>
      </c>
      <c r="F1551" s="189" t="s">
        <v>1255</v>
      </c>
      <c r="G1551" s="40" t="s">
        <v>1253</v>
      </c>
      <c r="H1551" s="7" t="s">
        <v>1254</v>
      </c>
      <c r="I1551" s="791">
        <v>78</v>
      </c>
      <c r="J1551" s="256">
        <v>36192</v>
      </c>
      <c r="K1551" s="599">
        <f t="shared" si="152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  <c r="AC1551" s="591" t="str">
        <f t="shared" si="151"/>
        <v/>
      </c>
      <c r="AD1551" s="591" t="str">
        <f>IF(VLOOKUP(F1551,NXT!$C$12:$C$666,1,0)&lt;&gt;"","","x")</f>
        <v/>
      </c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49"/>
        <v>12</v>
      </c>
      <c r="C1552" s="184">
        <f t="shared" si="150"/>
        <v>42341</v>
      </c>
      <c r="D1552" s="184" t="s">
        <v>1640</v>
      </c>
      <c r="E1552" s="764">
        <v>42341</v>
      </c>
      <c r="F1552" s="189" t="s">
        <v>1256</v>
      </c>
      <c r="G1552" s="40" t="s">
        <v>1253</v>
      </c>
      <c r="H1552" s="7" t="s">
        <v>1254</v>
      </c>
      <c r="I1552" s="256">
        <v>104</v>
      </c>
      <c r="J1552" s="256">
        <v>29388</v>
      </c>
      <c r="K1552" s="599">
        <f t="shared" si="152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  <c r="AC1552" s="591" t="str">
        <f t="shared" si="151"/>
        <v/>
      </c>
      <c r="AD1552" s="591" t="str">
        <f>IF(VLOOKUP(F1552,NXT!$C$12:$C$666,1,0)&lt;&gt;"","","x")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49"/>
        <v>12</v>
      </c>
      <c r="C1553" s="184">
        <f t="shared" si="150"/>
        <v>42341</v>
      </c>
      <c r="D1553" s="184" t="s">
        <v>1640</v>
      </c>
      <c r="E1553" s="764">
        <v>42341</v>
      </c>
      <c r="F1553" s="189" t="s">
        <v>1707</v>
      </c>
      <c r="G1553" s="40" t="s">
        <v>1253</v>
      </c>
      <c r="H1553" s="7" t="s">
        <v>1254</v>
      </c>
      <c r="I1553" s="256">
        <v>274</v>
      </c>
      <c r="J1553" s="256">
        <v>3049</v>
      </c>
      <c r="K1553" s="599">
        <f t="shared" si="152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  <c r="AC1553" s="591" t="str">
        <f t="shared" si="151"/>
        <v/>
      </c>
      <c r="AD1553" s="591" t="str">
        <f>IF(VLOOKUP(F1553,NXT!$C$12:$C$666,1,0)&lt;&gt;"","","x")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49"/>
        <v>12</v>
      </c>
      <c r="C1554" s="184">
        <f t="shared" si="150"/>
        <v>42341</v>
      </c>
      <c r="D1554" s="184" t="s">
        <v>1640</v>
      </c>
      <c r="E1554" s="764">
        <v>42341</v>
      </c>
      <c r="F1554" s="189" t="s">
        <v>1708</v>
      </c>
      <c r="G1554" s="40" t="s">
        <v>1253</v>
      </c>
      <c r="H1554" s="7" t="s">
        <v>1254</v>
      </c>
      <c r="I1554" s="256">
        <v>156</v>
      </c>
      <c r="J1554" s="256">
        <v>3245</v>
      </c>
      <c r="K1554" s="599">
        <f t="shared" si="152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  <c r="AC1554" s="591" t="str">
        <f t="shared" si="151"/>
        <v/>
      </c>
      <c r="AD1554" s="591" t="str">
        <f>IF(VLOOKUP(F1554,NXT!$C$12:$C$666,1,0)&lt;&gt;"","","x")</f>
        <v/>
      </c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49"/>
        <v>12</v>
      </c>
      <c r="C1555" s="184">
        <f t="shared" si="150"/>
        <v>42341</v>
      </c>
      <c r="D1555" s="184" t="s">
        <v>1640</v>
      </c>
      <c r="E1555" s="764">
        <v>42341</v>
      </c>
      <c r="F1555" s="189" t="s">
        <v>1709</v>
      </c>
      <c r="G1555" s="40" t="s">
        <v>1253</v>
      </c>
      <c r="H1555" s="7" t="s">
        <v>1254</v>
      </c>
      <c r="I1555" s="256">
        <v>312</v>
      </c>
      <c r="J1555" s="256">
        <v>1543</v>
      </c>
      <c r="K1555" s="599">
        <f t="shared" si="152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  <c r="AC1555" s="591" t="str">
        <f t="shared" si="151"/>
        <v/>
      </c>
      <c r="AD1555" s="591" t="str">
        <f>IF(VLOOKUP(F1555,NXT!$C$12:$C$666,1,0)&lt;&gt;"","","x")</f>
        <v/>
      </c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49"/>
        <v>12</v>
      </c>
      <c r="C1556" s="184">
        <f t="shared" si="150"/>
        <v>42341</v>
      </c>
      <c r="D1556" s="184" t="s">
        <v>1640</v>
      </c>
      <c r="E1556" s="764">
        <v>42341</v>
      </c>
      <c r="F1556" s="189" t="s">
        <v>1710</v>
      </c>
      <c r="G1556" s="40" t="s">
        <v>1253</v>
      </c>
      <c r="H1556" s="7" t="s">
        <v>1254</v>
      </c>
      <c r="I1556" s="256">
        <v>435</v>
      </c>
      <c r="J1556" s="256">
        <v>1247</v>
      </c>
      <c r="K1556" s="599">
        <f t="shared" si="152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  <c r="AC1556" s="591" t="str">
        <f t="shared" si="151"/>
        <v/>
      </c>
      <c r="AD1556" s="591" t="str">
        <f>IF(VLOOKUP(F1556,NXT!$C$12:$C$666,1,0)&lt;&gt;"","","x")</f>
        <v/>
      </c>
    </row>
    <row r="1557" spans="1:30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49"/>
        <v>12</v>
      </c>
      <c r="C1557" s="184">
        <f t="shared" si="150"/>
        <v>42341</v>
      </c>
      <c r="D1557" s="184" t="s">
        <v>1640</v>
      </c>
      <c r="E1557" s="764">
        <v>42341</v>
      </c>
      <c r="F1557" s="189" t="s">
        <v>1711</v>
      </c>
      <c r="G1557" s="40" t="s">
        <v>1253</v>
      </c>
      <c r="H1557" s="7" t="s">
        <v>1254</v>
      </c>
      <c r="I1557" s="256">
        <v>508</v>
      </c>
      <c r="J1557" s="256">
        <v>2288</v>
      </c>
      <c r="K1557" s="599">
        <f t="shared" si="152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  <c r="AC1557" s="591" t="str">
        <f t="shared" si="151"/>
        <v/>
      </c>
      <c r="AD1557" s="591" t="str">
        <f>IF(VLOOKUP(F1557,NXT!$C$12:$C$666,1,0)&lt;&gt;"","","x")</f>
        <v/>
      </c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49"/>
        <v>12</v>
      </c>
      <c r="C1558" s="184">
        <f t="shared" si="150"/>
        <v>42341</v>
      </c>
      <c r="D1558" s="184" t="s">
        <v>1640</v>
      </c>
      <c r="E1558" s="764">
        <v>42341</v>
      </c>
      <c r="F1558" s="189" t="s">
        <v>1343</v>
      </c>
      <c r="G1558" s="40" t="s">
        <v>1253</v>
      </c>
      <c r="H1558" s="7" t="s">
        <v>1254</v>
      </c>
      <c r="I1558" s="256">
        <v>100</v>
      </c>
      <c r="J1558" s="256">
        <v>2017</v>
      </c>
      <c r="K1558" s="599">
        <f t="shared" si="152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  <c r="AC1558" s="591" t="str">
        <f t="shared" si="151"/>
        <v/>
      </c>
      <c r="AD1558" s="591" t="str">
        <f>IF(VLOOKUP(F1558,NXT!$C$12:$C$666,1,0)&lt;&gt;"","","x")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49"/>
        <v>12</v>
      </c>
      <c r="C1559" s="184">
        <f t="shared" si="150"/>
        <v>42341</v>
      </c>
      <c r="D1559" s="184" t="s">
        <v>1640</v>
      </c>
      <c r="E1559" s="184">
        <v>42341</v>
      </c>
      <c r="F1559" s="189" t="s">
        <v>429</v>
      </c>
      <c r="G1559" s="601" t="s">
        <v>1253</v>
      </c>
      <c r="H1559" s="193" t="s">
        <v>1254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  <c r="AC1559" s="591" t="str">
        <f t="shared" si="151"/>
        <v/>
      </c>
    </row>
    <row r="1560" spans="1:30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49"/>
        <v>12</v>
      </c>
      <c r="C1560" s="184">
        <f t="shared" si="150"/>
        <v>42341</v>
      </c>
      <c r="D1560" s="184" t="s">
        <v>1641</v>
      </c>
      <c r="E1560" s="191">
        <v>42341</v>
      </c>
      <c r="F1560" s="192" t="s">
        <v>1712</v>
      </c>
      <c r="G1560" s="483" t="s">
        <v>1257</v>
      </c>
      <c r="H1560" s="193" t="s">
        <v>1254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  <c r="AC1560" s="591" t="str">
        <f t="shared" si="151"/>
        <v/>
      </c>
      <c r="AD1560" s="591" t="str">
        <f>IF(VLOOKUP(F1560,NXT!$C$12:$C$666,1,0)&lt;&gt;"","","x")</f>
        <v/>
      </c>
    </row>
    <row r="1561" spans="1:30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49"/>
        <v>12</v>
      </c>
      <c r="C1561" s="184">
        <f t="shared" si="150"/>
        <v>42341</v>
      </c>
      <c r="D1561" s="184" t="s">
        <v>1641</v>
      </c>
      <c r="E1561" s="191">
        <v>42341</v>
      </c>
      <c r="F1561" s="192" t="s">
        <v>1713</v>
      </c>
      <c r="G1561" s="483" t="s">
        <v>1257</v>
      </c>
      <c r="H1561" s="193" t="s">
        <v>1254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  <c r="AC1561" s="591" t="str">
        <f t="shared" si="151"/>
        <v/>
      </c>
      <c r="AD1561" s="591" t="str">
        <f>IF(VLOOKUP(F1561,NXT!$C$12:$C$666,1,0)&lt;&gt;"","","x")</f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49"/>
        <v>12</v>
      </c>
      <c r="C1562" s="184">
        <f t="shared" si="150"/>
        <v>42341</v>
      </c>
      <c r="D1562" s="184" t="s">
        <v>1641</v>
      </c>
      <c r="E1562" s="191">
        <v>42341</v>
      </c>
      <c r="F1562" s="192" t="s">
        <v>1346</v>
      </c>
      <c r="G1562" s="483" t="s">
        <v>1257</v>
      </c>
      <c r="H1562" s="193" t="s">
        <v>1254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  <c r="AC1562" s="591" t="str">
        <f t="shared" si="151"/>
        <v/>
      </c>
      <c r="AD1562" s="591" t="str">
        <f>IF(VLOOKUP(F1562,NXT!$C$12:$C$666,1,0)&lt;&gt;"","","x")</f>
        <v/>
      </c>
    </row>
    <row r="1563" spans="1:30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49"/>
        <v>12</v>
      </c>
      <c r="C1563" s="184">
        <f t="shared" si="150"/>
        <v>42341</v>
      </c>
      <c r="D1563" s="184" t="s">
        <v>1641</v>
      </c>
      <c r="E1563" s="191">
        <v>42341</v>
      </c>
      <c r="F1563" s="192" t="s">
        <v>1258</v>
      </c>
      <c r="G1563" s="483" t="s">
        <v>1257</v>
      </c>
      <c r="H1563" s="193" t="s">
        <v>1254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  <c r="AC1563" s="591" t="str">
        <f t="shared" si="151"/>
        <v/>
      </c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49"/>
        <v>12</v>
      </c>
      <c r="C1564" s="184">
        <f t="shared" si="150"/>
        <v>42345</v>
      </c>
      <c r="D1564" s="184" t="s">
        <v>1641</v>
      </c>
      <c r="E1564" s="191">
        <v>42345</v>
      </c>
      <c r="F1564" s="192" t="s">
        <v>1259</v>
      </c>
      <c r="G1564" s="483" t="s">
        <v>1260</v>
      </c>
      <c r="H1564" s="193" t="s">
        <v>439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  <c r="AC1564" s="591" t="str">
        <f t="shared" si="151"/>
        <v/>
      </c>
      <c r="AD1564" s="591" t="str">
        <f>IF(VLOOKUP(F1564,NXT!$C$12:$C$666,1,0)&lt;&gt;"","","x")</f>
        <v/>
      </c>
    </row>
    <row r="1565" spans="1:30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49"/>
        <v>12</v>
      </c>
      <c r="C1565" s="184">
        <f t="shared" si="150"/>
        <v>42345</v>
      </c>
      <c r="D1565" s="184" t="s">
        <v>1641</v>
      </c>
      <c r="E1565" s="37">
        <v>42345</v>
      </c>
      <c r="F1565" s="40" t="s">
        <v>429</v>
      </c>
      <c r="G1565" s="40" t="s">
        <v>1260</v>
      </c>
      <c r="H1565" s="7" t="s">
        <v>439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  <c r="AC1565" s="591" t="str">
        <f t="shared" si="151"/>
        <v/>
      </c>
    </row>
    <row r="1566" spans="1:30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49"/>
        <v>12</v>
      </c>
      <c r="C1566" s="184">
        <f t="shared" si="150"/>
        <v>42345</v>
      </c>
      <c r="D1566" s="184" t="s">
        <v>1642</v>
      </c>
      <c r="E1566" s="37">
        <v>42345</v>
      </c>
      <c r="F1566" s="40" t="s">
        <v>1805</v>
      </c>
      <c r="G1566" s="40" t="s">
        <v>1261</v>
      </c>
      <c r="H1566" s="7" t="s">
        <v>1963</v>
      </c>
      <c r="I1566" s="256">
        <v>300</v>
      </c>
      <c r="J1566" s="256">
        <v>13913</v>
      </c>
      <c r="K1566" s="599">
        <f t="shared" ref="K1566:K1575" si="153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  <c r="AC1566" s="591" t="str">
        <f t="shared" si="151"/>
        <v/>
      </c>
      <c r="AD1566" s="591" t="str">
        <f>IF(VLOOKUP(F1566,NXT!$C$12:$C$666,1,0)&lt;&gt;"","","x")</f>
        <v/>
      </c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49"/>
        <v>12</v>
      </c>
      <c r="C1567" s="184">
        <f t="shared" si="150"/>
        <v>42345</v>
      </c>
      <c r="D1567" s="184" t="s">
        <v>1642</v>
      </c>
      <c r="E1567" s="184">
        <v>42345</v>
      </c>
      <c r="F1567" s="189" t="s">
        <v>1853</v>
      </c>
      <c r="G1567" s="601" t="s">
        <v>1261</v>
      </c>
      <c r="H1567" s="7" t="s">
        <v>1963</v>
      </c>
      <c r="I1567" s="256">
        <v>30</v>
      </c>
      <c r="J1567" s="256">
        <v>10847</v>
      </c>
      <c r="K1567" s="599">
        <f t="shared" si="153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  <c r="AC1567" s="591" t="str">
        <f t="shared" si="151"/>
        <v/>
      </c>
      <c r="AD1567" s="591" t="str">
        <f>IF(VLOOKUP(F1567,NXT!$C$12:$C$666,1,0)&lt;&gt;"","","x")</f>
        <v/>
      </c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49"/>
        <v>12</v>
      </c>
      <c r="C1568" s="184">
        <f t="shared" si="150"/>
        <v>42345</v>
      </c>
      <c r="D1568" s="184" t="s">
        <v>1642</v>
      </c>
      <c r="E1568" s="184">
        <v>42345</v>
      </c>
      <c r="F1568" s="189" t="s">
        <v>719</v>
      </c>
      <c r="G1568" s="601" t="s">
        <v>1261</v>
      </c>
      <c r="H1568" s="7" t="s">
        <v>1963</v>
      </c>
      <c r="I1568" s="256">
        <v>15878</v>
      </c>
      <c r="J1568" s="256">
        <v>16244</v>
      </c>
      <c r="K1568" s="599">
        <f t="shared" si="153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  <c r="AC1568" s="591" t="str">
        <f t="shared" si="151"/>
        <v/>
      </c>
      <c r="AD1568" s="591" t="str">
        <f>IF(VLOOKUP(F1568,NXT!$C$12:$C$666,1,0)&lt;&gt;"","","x")</f>
        <v/>
      </c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49"/>
        <v>12</v>
      </c>
      <c r="C1569" s="184">
        <f t="shared" si="150"/>
        <v>42345</v>
      </c>
      <c r="D1569" s="184" t="s">
        <v>1642</v>
      </c>
      <c r="E1569" s="184">
        <v>42345</v>
      </c>
      <c r="F1569" s="189" t="s">
        <v>1781</v>
      </c>
      <c r="G1569" s="601" t="s">
        <v>1261</v>
      </c>
      <c r="H1569" s="7" t="s">
        <v>1963</v>
      </c>
      <c r="I1569" s="256">
        <v>6212</v>
      </c>
      <c r="J1569" s="256">
        <v>15878</v>
      </c>
      <c r="K1569" s="599">
        <f t="shared" si="153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  <c r="AC1569" s="591" t="str">
        <f t="shared" si="151"/>
        <v/>
      </c>
      <c r="AD1569" s="591" t="str">
        <f>IF(VLOOKUP(F1569,NXT!$C$12:$C$666,1,0)&lt;&gt;"","","x")</f>
        <v/>
      </c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49"/>
        <v>12</v>
      </c>
      <c r="C1570" s="184">
        <f t="shared" si="150"/>
        <v>42345</v>
      </c>
      <c r="D1570" s="184" t="s">
        <v>1642</v>
      </c>
      <c r="E1570" s="184">
        <v>42345</v>
      </c>
      <c r="F1570" s="189" t="s">
        <v>1775</v>
      </c>
      <c r="G1570" s="601" t="s">
        <v>1261</v>
      </c>
      <c r="H1570" s="7" t="s">
        <v>1963</v>
      </c>
      <c r="I1570" s="256">
        <v>130</v>
      </c>
      <c r="J1570" s="256">
        <v>6212</v>
      </c>
      <c r="K1570" s="599">
        <f t="shared" si="153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  <c r="AC1570" s="591" t="str">
        <f t="shared" si="151"/>
        <v/>
      </c>
      <c r="AD1570" s="591" t="str">
        <f>IF(VLOOKUP(F1570,NXT!$C$12:$C$666,1,0)&lt;&gt;"","","x")</f>
        <v/>
      </c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49"/>
        <v>12</v>
      </c>
      <c r="C1571" s="184">
        <f t="shared" si="150"/>
        <v>42345</v>
      </c>
      <c r="D1571" s="184" t="s">
        <v>1642</v>
      </c>
      <c r="E1571" s="184">
        <v>42345</v>
      </c>
      <c r="F1571" s="189" t="s">
        <v>1854</v>
      </c>
      <c r="G1571" s="601" t="s">
        <v>1261</v>
      </c>
      <c r="H1571" s="7" t="s">
        <v>1963</v>
      </c>
      <c r="I1571" s="256">
        <v>70</v>
      </c>
      <c r="J1571" s="256">
        <v>17139</v>
      </c>
      <c r="K1571" s="599">
        <f t="shared" si="153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  <c r="AC1571" s="591" t="str">
        <f t="shared" si="151"/>
        <v/>
      </c>
      <c r="AD1571" s="591" t="str">
        <f>IF(VLOOKUP(F1571,NXT!$C$12:$C$666,1,0)&lt;&gt;"","","x")</f>
        <v/>
      </c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49"/>
        <v>12</v>
      </c>
      <c r="C1572" s="184">
        <f t="shared" si="150"/>
        <v>42345</v>
      </c>
      <c r="D1572" s="184" t="s">
        <v>1642</v>
      </c>
      <c r="E1572" s="184">
        <v>42345</v>
      </c>
      <c r="F1572" s="189" t="s">
        <v>1855</v>
      </c>
      <c r="G1572" s="601" t="s">
        <v>1261</v>
      </c>
      <c r="H1572" s="7" t="s">
        <v>1963</v>
      </c>
      <c r="I1572" s="256">
        <v>55</v>
      </c>
      <c r="J1572" s="256">
        <v>11592</v>
      </c>
      <c r="K1572" s="599">
        <f t="shared" si="153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  <c r="AC1572" s="591" t="str">
        <f t="shared" si="151"/>
        <v/>
      </c>
      <c r="AD1572" s="591" t="str">
        <f>IF(VLOOKUP(F1572,NXT!$C$12:$C$666,1,0)&lt;&gt;"","","x")</f>
        <v/>
      </c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49"/>
        <v>12</v>
      </c>
      <c r="C1573" s="184">
        <f t="shared" si="150"/>
        <v>42345</v>
      </c>
      <c r="D1573" s="184" t="s">
        <v>1642</v>
      </c>
      <c r="E1573" s="184">
        <v>42345</v>
      </c>
      <c r="F1573" s="189" t="s">
        <v>1856</v>
      </c>
      <c r="G1573" s="601" t="s">
        <v>1261</v>
      </c>
      <c r="H1573" s="7" t="s">
        <v>1963</v>
      </c>
      <c r="I1573" s="256">
        <v>55</v>
      </c>
      <c r="J1573" s="256">
        <v>15235</v>
      </c>
      <c r="K1573" s="599">
        <f t="shared" si="153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  <c r="AC1573" s="591" t="str">
        <f t="shared" si="151"/>
        <v/>
      </c>
      <c r="AD1573" s="591" t="str">
        <f>IF(VLOOKUP(F1573,NXT!$C$12:$C$666,1,0)&lt;&gt;"","","x")</f>
        <v/>
      </c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49"/>
        <v>12</v>
      </c>
      <c r="C1574" s="184">
        <f t="shared" si="150"/>
        <v>42345</v>
      </c>
      <c r="D1574" s="184" t="s">
        <v>1642</v>
      </c>
      <c r="E1574" s="191">
        <v>42345</v>
      </c>
      <c r="F1574" s="192" t="s">
        <v>1857</v>
      </c>
      <c r="G1574" s="483" t="s">
        <v>1261</v>
      </c>
      <c r="H1574" s="7" t="s">
        <v>1963</v>
      </c>
      <c r="I1574" s="256">
        <v>155</v>
      </c>
      <c r="J1574" s="256">
        <v>10598</v>
      </c>
      <c r="K1574" s="599">
        <f t="shared" si="153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  <c r="AC1574" s="591" t="str">
        <f t="shared" si="151"/>
        <v/>
      </c>
      <c r="AD1574" s="591" t="str">
        <f>IF(VLOOKUP(F1574,NXT!$C$12:$C$666,1,0)&lt;&gt;"","","x")</f>
        <v/>
      </c>
    </row>
    <row r="1575" spans="1:30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49"/>
        <v>12</v>
      </c>
      <c r="C1575" s="184">
        <f t="shared" si="150"/>
        <v>42345</v>
      </c>
      <c r="D1575" s="184" t="s">
        <v>1642</v>
      </c>
      <c r="E1575" s="191">
        <v>42345</v>
      </c>
      <c r="F1575" s="192" t="s">
        <v>774</v>
      </c>
      <c r="G1575" s="483" t="s">
        <v>1261</v>
      </c>
      <c r="H1575" s="7" t="s">
        <v>1963</v>
      </c>
      <c r="I1575" s="256">
        <v>1000</v>
      </c>
      <c r="J1575" s="256">
        <v>4050</v>
      </c>
      <c r="K1575" s="599">
        <f t="shared" si="153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  <c r="AC1575" s="591" t="str">
        <f t="shared" si="151"/>
        <v/>
      </c>
      <c r="AD1575" s="591" t="str">
        <f>IF(VLOOKUP(F1575,NXT!$C$12:$C$666,1,0)&lt;&gt;"","","x")</f>
        <v/>
      </c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49"/>
        <v>12</v>
      </c>
      <c r="C1576" s="184">
        <f t="shared" si="150"/>
        <v>42345</v>
      </c>
      <c r="D1576" s="184" t="s">
        <v>1642</v>
      </c>
      <c r="E1576" s="764">
        <v>42345</v>
      </c>
      <c r="F1576" s="189" t="s">
        <v>758</v>
      </c>
      <c r="G1576" s="40" t="s">
        <v>1261</v>
      </c>
      <c r="H1576" s="7" t="s">
        <v>1963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  <c r="AC1576" s="591" t="str">
        <f t="shared" si="151"/>
        <v/>
      </c>
    </row>
    <row r="1577" spans="1:30" s="211" customFormat="1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149"/>
        <v>12</v>
      </c>
      <c r="C1577" s="184">
        <f t="shared" si="150"/>
        <v>42346</v>
      </c>
      <c r="D1577" s="184" t="s">
        <v>1643</v>
      </c>
      <c r="E1577" s="764">
        <v>42346</v>
      </c>
      <c r="F1577" s="297" t="s">
        <v>425</v>
      </c>
      <c r="G1577" s="40" t="s">
        <v>1262</v>
      </c>
      <c r="H1577" s="7" t="s">
        <v>427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  <c r="AC1577" s="591" t="str">
        <f t="shared" si="151"/>
        <v/>
      </c>
      <c r="AD1577" s="591" t="str">
        <f>IF(VLOOKUP(F1577,NXT!$C$12:$C$666,1,0)&lt;&gt;"","","x")</f>
        <v/>
      </c>
    </row>
    <row r="1578" spans="1:30" s="211" customFormat="1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149"/>
        <v>12</v>
      </c>
      <c r="C1578" s="184">
        <f t="shared" si="150"/>
        <v>42346</v>
      </c>
      <c r="D1578" s="184" t="s">
        <v>1643</v>
      </c>
      <c r="E1578" s="764">
        <v>42346</v>
      </c>
      <c r="F1578" s="189" t="s">
        <v>473</v>
      </c>
      <c r="G1578" s="40" t="s">
        <v>1262</v>
      </c>
      <c r="H1578" s="7" t="s">
        <v>427</v>
      </c>
      <c r="I1578" s="791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  <c r="AC1578" s="591" t="str">
        <f t="shared" si="151"/>
        <v/>
      </c>
      <c r="AD1578" s="591" t="str">
        <f>IF(VLOOKUP(F1578,NXT!$C$12:$C$666,1,0)&lt;&gt;"","","x")</f>
        <v/>
      </c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si="149"/>
        <v>12</v>
      </c>
      <c r="C1579" s="184">
        <f t="shared" si="150"/>
        <v>42346</v>
      </c>
      <c r="D1579" s="184" t="s">
        <v>1643</v>
      </c>
      <c r="E1579" s="764">
        <v>42346</v>
      </c>
      <c r="F1579" s="40" t="s">
        <v>528</v>
      </c>
      <c r="G1579" s="40" t="s">
        <v>1262</v>
      </c>
      <c r="H1579" s="7" t="s">
        <v>427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  <c r="AC1579" s="591" t="str">
        <f t="shared" si="151"/>
        <v/>
      </c>
      <c r="AD1579" s="591" t="str">
        <f>IF(VLOOKUP(F1579,NXT!$C$12:$C$666,1,0)&lt;&gt;"","","x")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149"/>
        <v>12</v>
      </c>
      <c r="C1580" s="184">
        <f t="shared" si="150"/>
        <v>42346</v>
      </c>
      <c r="D1580" s="184" t="s">
        <v>1643</v>
      </c>
      <c r="E1580" s="764">
        <v>42346</v>
      </c>
      <c r="F1580" s="189" t="s">
        <v>429</v>
      </c>
      <c r="G1580" s="40" t="s">
        <v>1262</v>
      </c>
      <c r="H1580" s="7" t="s">
        <v>427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  <c r="AC1580" s="591" t="str">
        <f t="shared" si="151"/>
        <v/>
      </c>
    </row>
    <row r="1581" spans="1:30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49"/>
        <v>12</v>
      </c>
      <c r="C1581" s="184">
        <f t="shared" si="150"/>
        <v>42346</v>
      </c>
      <c r="D1581" s="184" t="s">
        <v>1644</v>
      </c>
      <c r="E1581" s="764">
        <v>42346</v>
      </c>
      <c r="F1581" s="189" t="s">
        <v>1263</v>
      </c>
      <c r="G1581" s="40" t="s">
        <v>1264</v>
      </c>
      <c r="H1581" s="7" t="s">
        <v>1265</v>
      </c>
      <c r="I1581" s="791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  <c r="AC1581" s="591" t="str">
        <f t="shared" si="151"/>
        <v/>
      </c>
      <c r="AD1581" s="591" t="str">
        <f>IF(VLOOKUP(F1581,NXT!$C$12:$C$666,1,0)&lt;&gt;"","","x")</f>
        <v/>
      </c>
    </row>
    <row r="1582" spans="1:30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49"/>
        <v>12</v>
      </c>
      <c r="C1582" s="184">
        <f t="shared" si="150"/>
        <v>42346</v>
      </c>
      <c r="D1582" s="184" t="s">
        <v>1644</v>
      </c>
      <c r="E1582" s="764">
        <v>42346</v>
      </c>
      <c r="F1582" s="189" t="s">
        <v>1266</v>
      </c>
      <c r="G1582" s="40" t="s">
        <v>1264</v>
      </c>
      <c r="H1582" s="7" t="s">
        <v>1265</v>
      </c>
      <c r="I1582" s="791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  <c r="AC1582" s="591" t="str">
        <f t="shared" si="151"/>
        <v/>
      </c>
      <c r="AD1582" s="591" t="str">
        <f>IF(VLOOKUP(F1582,NXT!$C$12:$C$666,1,0)&lt;&gt;"","","x")</f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49"/>
        <v>12</v>
      </c>
      <c r="C1583" s="184">
        <f t="shared" si="150"/>
        <v>42346</v>
      </c>
      <c r="D1583" s="184" t="s">
        <v>1644</v>
      </c>
      <c r="E1583" s="764">
        <v>42346</v>
      </c>
      <c r="F1583" s="189" t="s">
        <v>429</v>
      </c>
      <c r="G1583" s="40" t="s">
        <v>1264</v>
      </c>
      <c r="H1583" s="7" t="s">
        <v>1265</v>
      </c>
      <c r="I1583" s="791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  <c r="AC1583" s="591" t="str">
        <f t="shared" si="151"/>
        <v/>
      </c>
    </row>
    <row r="1584" spans="1:30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49"/>
        <v>12</v>
      </c>
      <c r="C1584" s="184">
        <f t="shared" si="150"/>
        <v>42346</v>
      </c>
      <c r="D1584" s="184" t="s">
        <v>1645</v>
      </c>
      <c r="E1584" s="191">
        <v>42346</v>
      </c>
      <c r="F1584" s="192" t="s">
        <v>1858</v>
      </c>
      <c r="G1584" s="483" t="s">
        <v>1267</v>
      </c>
      <c r="H1584" s="7" t="s">
        <v>1963</v>
      </c>
      <c r="I1584" s="256">
        <v>200</v>
      </c>
      <c r="J1584" s="256">
        <v>12449</v>
      </c>
      <c r="K1584" s="599">
        <f t="shared" ref="K1584:K1591" si="154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  <c r="AC1584" s="591" t="str">
        <f t="shared" si="151"/>
        <v/>
      </c>
      <c r="AD1584" s="591" t="str">
        <f>IF(VLOOKUP(F1584,NXT!$C$12:$C$666,1,0)&lt;&gt;"","","x")</f>
        <v/>
      </c>
    </row>
    <row r="1585" spans="1:30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49"/>
        <v>12</v>
      </c>
      <c r="C1585" s="184">
        <f t="shared" si="150"/>
        <v>42346</v>
      </c>
      <c r="D1585" s="184" t="s">
        <v>1645</v>
      </c>
      <c r="E1585" s="191">
        <v>42346</v>
      </c>
      <c r="F1585" s="192" t="s">
        <v>1859</v>
      </c>
      <c r="G1585" s="483" t="s">
        <v>1267</v>
      </c>
      <c r="H1585" s="7" t="s">
        <v>1963</v>
      </c>
      <c r="I1585" s="256">
        <v>230</v>
      </c>
      <c r="J1585" s="256">
        <v>7602</v>
      </c>
      <c r="K1585" s="599">
        <f t="shared" si="154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  <c r="AC1585" s="591" t="str">
        <f t="shared" si="151"/>
        <v/>
      </c>
      <c r="AD1585" s="591" t="str">
        <f>IF(VLOOKUP(F1585,NXT!$C$12:$C$666,1,0)&lt;&gt;"","","x")</f>
        <v/>
      </c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49"/>
        <v>12</v>
      </c>
      <c r="C1586" s="184">
        <f t="shared" si="150"/>
        <v>42346</v>
      </c>
      <c r="D1586" s="184" t="s">
        <v>1645</v>
      </c>
      <c r="E1586" s="191">
        <v>42346</v>
      </c>
      <c r="F1586" s="192" t="s">
        <v>1860</v>
      </c>
      <c r="G1586" s="483" t="s">
        <v>1267</v>
      </c>
      <c r="H1586" s="7" t="s">
        <v>1963</v>
      </c>
      <c r="I1586" s="256">
        <v>140</v>
      </c>
      <c r="J1586" s="256">
        <v>11930</v>
      </c>
      <c r="K1586" s="599">
        <f t="shared" si="154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  <c r="AC1586" s="591" t="str">
        <f t="shared" si="151"/>
        <v/>
      </c>
      <c r="AD1586" s="591" t="str">
        <f>IF(VLOOKUP(F1586,NXT!$C$12:$C$666,1,0)&lt;&gt;"","","x")</f>
        <v/>
      </c>
    </row>
    <row r="1587" spans="1:30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49"/>
        <v>12</v>
      </c>
      <c r="C1587" s="184">
        <f t="shared" si="150"/>
        <v>42346</v>
      </c>
      <c r="D1587" s="184" t="s">
        <v>1645</v>
      </c>
      <c r="E1587" s="191">
        <v>42346</v>
      </c>
      <c r="F1587" s="192" t="s">
        <v>1861</v>
      </c>
      <c r="G1587" s="483" t="s">
        <v>1267</v>
      </c>
      <c r="H1587" s="7" t="s">
        <v>1963</v>
      </c>
      <c r="I1587" s="256">
        <v>125</v>
      </c>
      <c r="J1587" s="256">
        <v>8918</v>
      </c>
      <c r="K1587" s="599">
        <f t="shared" si="154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  <c r="AC1587" s="591" t="str">
        <f t="shared" si="151"/>
        <v/>
      </c>
      <c r="AD1587" s="591" t="str">
        <f>IF(VLOOKUP(F1587,NXT!$C$12:$C$666,1,0)&lt;&gt;"","","x")</f>
        <v/>
      </c>
    </row>
    <row r="1588" spans="1:30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49"/>
        <v>12</v>
      </c>
      <c r="C1588" s="184">
        <f t="shared" si="150"/>
        <v>42346</v>
      </c>
      <c r="D1588" s="184" t="s">
        <v>1645</v>
      </c>
      <c r="E1588" s="191">
        <v>42346</v>
      </c>
      <c r="F1588" s="192" t="s">
        <v>1862</v>
      </c>
      <c r="G1588" s="483" t="s">
        <v>1267</v>
      </c>
      <c r="H1588" s="7" t="s">
        <v>1963</v>
      </c>
      <c r="I1588" s="256">
        <v>55</v>
      </c>
      <c r="J1588" s="256">
        <v>18200</v>
      </c>
      <c r="K1588" s="599">
        <f t="shared" si="154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  <c r="AC1588" s="591" t="str">
        <f t="shared" si="151"/>
        <v/>
      </c>
      <c r="AD1588" s="591" t="str">
        <f>IF(VLOOKUP(F1588,NXT!$C$12:$C$666,1,0)&lt;&gt;"","","x")</f>
        <v/>
      </c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49"/>
        <v>12</v>
      </c>
      <c r="C1589" s="184">
        <f t="shared" si="150"/>
        <v>42346</v>
      </c>
      <c r="D1589" s="184" t="s">
        <v>1645</v>
      </c>
      <c r="E1589" s="191">
        <v>42346</v>
      </c>
      <c r="F1589" s="192" t="s">
        <v>1769</v>
      </c>
      <c r="G1589" s="483" t="s">
        <v>1267</v>
      </c>
      <c r="H1589" s="7" t="s">
        <v>1963</v>
      </c>
      <c r="I1589" s="256">
        <v>20</v>
      </c>
      <c r="J1589" s="256">
        <v>10056</v>
      </c>
      <c r="K1589" s="599">
        <f t="shared" si="154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  <c r="AC1589" s="591" t="str">
        <f t="shared" si="151"/>
        <v/>
      </c>
      <c r="AD1589" s="591" t="str">
        <f>IF(VLOOKUP(F1589,NXT!$C$12:$C$666,1,0)&lt;&gt;"","","x")</f>
        <v/>
      </c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49"/>
        <v>12</v>
      </c>
      <c r="C1590" s="184">
        <f t="shared" si="150"/>
        <v>42346</v>
      </c>
      <c r="D1590" s="184" t="s">
        <v>1645</v>
      </c>
      <c r="E1590" s="191">
        <v>42346</v>
      </c>
      <c r="F1590" s="192" t="s">
        <v>1863</v>
      </c>
      <c r="G1590" s="483" t="s">
        <v>1267</v>
      </c>
      <c r="H1590" s="7" t="s">
        <v>1963</v>
      </c>
      <c r="I1590" s="256">
        <v>234</v>
      </c>
      <c r="J1590" s="256">
        <v>14294</v>
      </c>
      <c r="K1590" s="599">
        <f t="shared" si="154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  <c r="AC1590" s="591" t="str">
        <f t="shared" si="151"/>
        <v/>
      </c>
      <c r="AD1590" s="591" t="str">
        <f>IF(VLOOKUP(F1590,NXT!$C$12:$C$666,1,0)&lt;&gt;"","","x")</f>
        <v/>
      </c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49"/>
        <v>12</v>
      </c>
      <c r="C1591" s="184">
        <f t="shared" si="150"/>
        <v>42346</v>
      </c>
      <c r="D1591" s="184" t="s">
        <v>1645</v>
      </c>
      <c r="E1591" s="191">
        <v>42346</v>
      </c>
      <c r="F1591" s="192" t="s">
        <v>1864</v>
      </c>
      <c r="G1591" s="483" t="s">
        <v>1267</v>
      </c>
      <c r="H1591" s="7" t="s">
        <v>1963</v>
      </c>
      <c r="I1591" s="256">
        <v>75</v>
      </c>
      <c r="J1591" s="256">
        <v>18884</v>
      </c>
      <c r="K1591" s="599">
        <f t="shared" si="154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  <c r="AC1591" s="591" t="str">
        <f t="shared" si="151"/>
        <v/>
      </c>
      <c r="AD1591" s="591" t="str">
        <f>IF(VLOOKUP(F1591,NXT!$C$12:$C$666,1,0)&lt;&gt;"","","x")</f>
        <v/>
      </c>
    </row>
    <row r="1592" spans="1:30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49"/>
        <v>12</v>
      </c>
      <c r="C1592" s="184">
        <f t="shared" si="150"/>
        <v>42346</v>
      </c>
      <c r="D1592" s="184" t="s">
        <v>1645</v>
      </c>
      <c r="E1592" s="191">
        <v>42346</v>
      </c>
      <c r="F1592" s="192" t="s">
        <v>758</v>
      </c>
      <c r="G1592" s="483" t="s">
        <v>1267</v>
      </c>
      <c r="H1592" s="7" t="s">
        <v>1963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  <c r="AC1592" s="591" t="str">
        <f t="shared" si="151"/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49"/>
        <v>12</v>
      </c>
      <c r="C1593" s="184">
        <f t="shared" si="150"/>
        <v>42347</v>
      </c>
      <c r="D1593" s="184" t="s">
        <v>1646</v>
      </c>
      <c r="E1593" s="37">
        <v>42347</v>
      </c>
      <c r="F1593" s="40" t="s">
        <v>1268</v>
      </c>
      <c r="G1593" s="40" t="s">
        <v>1269</v>
      </c>
      <c r="H1593" s="7" t="s">
        <v>760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  <c r="AC1593" s="591" t="str">
        <f t="shared" si="151"/>
        <v/>
      </c>
      <c r="AD1593" s="591" t="str">
        <f>IF(VLOOKUP(F1593,NXT!$C$12:$C$666,1,0)&lt;&gt;"","","x")</f>
        <v/>
      </c>
    </row>
    <row r="1594" spans="1:30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49"/>
        <v>12</v>
      </c>
      <c r="C1594" s="184">
        <f t="shared" si="150"/>
        <v>42347</v>
      </c>
      <c r="D1594" s="184" t="s">
        <v>1646</v>
      </c>
      <c r="E1594" s="37">
        <v>42347</v>
      </c>
      <c r="F1594" s="40" t="s">
        <v>429</v>
      </c>
      <c r="G1594" s="40" t="s">
        <v>1269</v>
      </c>
      <c r="H1594" s="7" t="s">
        <v>760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  <c r="AC1594" s="591" t="str">
        <f t="shared" si="151"/>
        <v/>
      </c>
    </row>
    <row r="1595" spans="1:30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49"/>
        <v>12</v>
      </c>
      <c r="C1595" s="184">
        <f t="shared" si="150"/>
        <v>42347</v>
      </c>
      <c r="D1595" s="184" t="s">
        <v>1647</v>
      </c>
      <c r="E1595" s="37">
        <v>42347</v>
      </c>
      <c r="F1595" s="192" t="s">
        <v>1865</v>
      </c>
      <c r="G1595" s="40" t="s">
        <v>1270</v>
      </c>
      <c r="H1595" s="7" t="s">
        <v>1963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  <c r="AC1595" s="591" t="str">
        <f t="shared" si="151"/>
        <v/>
      </c>
      <c r="AD1595" s="591" t="str">
        <f>IF(VLOOKUP(F1595,NXT!$C$12:$C$666,1,0)&lt;&gt;"","","x")</f>
        <v/>
      </c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49"/>
        <v>12</v>
      </c>
      <c r="C1596" s="184">
        <f t="shared" si="150"/>
        <v>42347</v>
      </c>
      <c r="D1596" s="184" t="s">
        <v>1647</v>
      </c>
      <c r="E1596" s="37">
        <v>42347</v>
      </c>
      <c r="F1596" s="40" t="s">
        <v>1866</v>
      </c>
      <c r="G1596" s="40" t="s">
        <v>1270</v>
      </c>
      <c r="H1596" s="7" t="s">
        <v>1963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  <c r="AC1596" s="591" t="str">
        <f t="shared" si="151"/>
        <v/>
      </c>
      <c r="AD1596" s="591" t="str">
        <f>IF(VLOOKUP(F1596,NXT!$C$12:$C$666,1,0)&lt;&gt;"","","x")</f>
        <v/>
      </c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49"/>
        <v>12</v>
      </c>
      <c r="C1597" s="184">
        <f t="shared" si="150"/>
        <v>42347</v>
      </c>
      <c r="D1597" s="184" t="s">
        <v>1647</v>
      </c>
      <c r="E1597" s="37">
        <v>42347</v>
      </c>
      <c r="F1597" s="192" t="s">
        <v>758</v>
      </c>
      <c r="G1597" s="40" t="s">
        <v>1270</v>
      </c>
      <c r="H1597" s="7" t="s">
        <v>1963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  <c r="AC1597" s="591" t="str">
        <f t="shared" si="151"/>
        <v/>
      </c>
    </row>
    <row r="1598" spans="1:30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49"/>
        <v>12</v>
      </c>
      <c r="C1598" s="184">
        <f t="shared" si="150"/>
        <v>42348</v>
      </c>
      <c r="D1598" s="184" t="s">
        <v>1648</v>
      </c>
      <c r="E1598" s="37">
        <v>42348</v>
      </c>
      <c r="F1598" s="40" t="s">
        <v>1271</v>
      </c>
      <c r="G1598" s="40" t="s">
        <v>1272</v>
      </c>
      <c r="H1598" s="7" t="s">
        <v>1273</v>
      </c>
      <c r="I1598" s="256">
        <v>201</v>
      </c>
      <c r="J1598" s="256">
        <v>7500</v>
      </c>
      <c r="K1598" s="599">
        <f t="shared" ref="K1598:K1603" si="155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  <c r="AC1598" s="591" t="str">
        <f t="shared" si="151"/>
        <v/>
      </c>
      <c r="AD1598" s="591" t="str">
        <f>IF(VLOOKUP(F1598,NXT!$C$12:$C$666,1,0)&lt;&gt;"","","x")</f>
        <v/>
      </c>
    </row>
    <row r="1599" spans="1:30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ref="B1599:B1662" si="156">IF(C1599&lt;&gt;"",MONTH(C1599),"")</f>
        <v>12</v>
      </c>
      <c r="C1599" s="184">
        <f t="shared" ref="C1599:C1662" si="157">E1599</f>
        <v>42348</v>
      </c>
      <c r="D1599" s="184" t="s">
        <v>1648</v>
      </c>
      <c r="E1599" s="37">
        <v>42348</v>
      </c>
      <c r="F1599" s="40" t="s">
        <v>1274</v>
      </c>
      <c r="G1599" s="40" t="s">
        <v>1272</v>
      </c>
      <c r="H1599" s="7" t="s">
        <v>1273</v>
      </c>
      <c r="I1599" s="256">
        <v>200</v>
      </c>
      <c r="J1599" s="256">
        <v>7600</v>
      </c>
      <c r="K1599" s="599">
        <f t="shared" si="155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  <c r="AC1599" s="591" t="str">
        <f t="shared" ref="AC1599:AC1662" si="158">IF(VLOOKUP(H1599,DS_131,1,0)&lt;&gt;"","","x")</f>
        <v/>
      </c>
      <c r="AD1599" s="591" t="str">
        <f>IF(VLOOKUP(F1599,NXT!$C$12:$C$666,1,0)&lt;&gt;"","","x")</f>
        <v/>
      </c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56"/>
        <v>12</v>
      </c>
      <c r="C1600" s="184">
        <f t="shared" si="157"/>
        <v>42348</v>
      </c>
      <c r="D1600" s="184" t="s">
        <v>1648</v>
      </c>
      <c r="E1600" s="37">
        <v>42348</v>
      </c>
      <c r="F1600" s="40" t="s">
        <v>1275</v>
      </c>
      <c r="G1600" s="40" t="s">
        <v>1272</v>
      </c>
      <c r="H1600" s="7" t="s">
        <v>1273</v>
      </c>
      <c r="I1600" s="256">
        <v>216</v>
      </c>
      <c r="J1600" s="256">
        <v>8800</v>
      </c>
      <c r="K1600" s="599">
        <f t="shared" si="155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  <c r="AC1600" s="591" t="str">
        <f t="shared" si="158"/>
        <v/>
      </c>
      <c r="AD1600" s="591" t="str">
        <f>IF(VLOOKUP(F1600,NXT!$C$12:$C$666,1,0)&lt;&gt;"","","x")</f>
        <v/>
      </c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56"/>
        <v>12</v>
      </c>
      <c r="C1601" s="184">
        <f t="shared" si="157"/>
        <v>42348</v>
      </c>
      <c r="D1601" s="184" t="s">
        <v>1648</v>
      </c>
      <c r="E1601" s="37">
        <v>42348</v>
      </c>
      <c r="F1601" s="40" t="s">
        <v>1276</v>
      </c>
      <c r="G1601" s="40" t="s">
        <v>1272</v>
      </c>
      <c r="H1601" s="7" t="s">
        <v>1273</v>
      </c>
      <c r="I1601" s="256">
        <v>200</v>
      </c>
      <c r="J1601" s="256">
        <v>7850</v>
      </c>
      <c r="K1601" s="599">
        <f t="shared" si="155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  <c r="AC1601" s="591" t="str">
        <f t="shared" si="158"/>
        <v/>
      </c>
      <c r="AD1601" s="591" t="str">
        <f>IF(VLOOKUP(F1601,NXT!$C$12:$C$666,1,0)&lt;&gt;"","","x")</f>
        <v/>
      </c>
    </row>
    <row r="1602" spans="1:30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56"/>
        <v>12</v>
      </c>
      <c r="C1602" s="184">
        <f t="shared" si="157"/>
        <v>42348</v>
      </c>
      <c r="D1602" s="184" t="s">
        <v>1648</v>
      </c>
      <c r="E1602" s="37">
        <v>42348</v>
      </c>
      <c r="F1602" s="40" t="s">
        <v>1277</v>
      </c>
      <c r="G1602" s="40" t="s">
        <v>1272</v>
      </c>
      <c r="H1602" s="7" t="s">
        <v>1273</v>
      </c>
      <c r="I1602" s="256">
        <v>206</v>
      </c>
      <c r="J1602" s="256">
        <v>12500</v>
      </c>
      <c r="K1602" s="599">
        <f t="shared" si="155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  <c r="AC1602" s="591" t="str">
        <f t="shared" si="158"/>
        <v/>
      </c>
      <c r="AD1602" s="591" t="str">
        <f>IF(VLOOKUP(F1602,NXT!$C$12:$C$666,1,0)&lt;&gt;"","","x")</f>
        <v/>
      </c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56"/>
        <v>12</v>
      </c>
      <c r="C1603" s="184">
        <f t="shared" si="157"/>
        <v>42348</v>
      </c>
      <c r="D1603" s="184" t="s">
        <v>1648</v>
      </c>
      <c r="E1603" s="37">
        <v>42348</v>
      </c>
      <c r="F1603" s="192" t="s">
        <v>1278</v>
      </c>
      <c r="G1603" s="40" t="s">
        <v>1272</v>
      </c>
      <c r="H1603" s="7" t="s">
        <v>1273</v>
      </c>
      <c r="I1603" s="256">
        <v>197</v>
      </c>
      <c r="J1603" s="256">
        <v>9800</v>
      </c>
      <c r="K1603" s="599">
        <f t="shared" si="155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  <c r="AC1603" s="591" t="str">
        <f t="shared" si="158"/>
        <v/>
      </c>
      <c r="AD1603" s="591" t="str">
        <f>IF(VLOOKUP(F1603,NXT!$C$12:$C$666,1,0)&lt;&gt;"","","x")</f>
        <v/>
      </c>
    </row>
    <row r="1604" spans="1:30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56"/>
        <v>12</v>
      </c>
      <c r="C1604" s="184">
        <f t="shared" si="157"/>
        <v>42348</v>
      </c>
      <c r="D1604" s="184" t="s">
        <v>1648</v>
      </c>
      <c r="E1604" s="37">
        <v>42348</v>
      </c>
      <c r="F1604" s="40" t="s">
        <v>429</v>
      </c>
      <c r="G1604" s="40" t="s">
        <v>1272</v>
      </c>
      <c r="H1604" s="7" t="s">
        <v>1273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  <c r="AC1604" s="591" t="str">
        <f t="shared" si="158"/>
        <v/>
      </c>
    </row>
    <row r="1605" spans="1:30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56"/>
        <v>12</v>
      </c>
      <c r="C1605" s="184">
        <f t="shared" si="157"/>
        <v>42348</v>
      </c>
      <c r="D1605" s="184" t="s">
        <v>1649</v>
      </c>
      <c r="E1605" s="37">
        <v>42348</v>
      </c>
      <c r="F1605" s="192" t="s">
        <v>1279</v>
      </c>
      <c r="G1605" s="40" t="s">
        <v>1280</v>
      </c>
      <c r="H1605" s="7" t="s">
        <v>1281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  <c r="AC1605" s="591" t="str">
        <f t="shared" si="158"/>
        <v/>
      </c>
      <c r="AD1605" s="591" t="str">
        <f>IF(VLOOKUP(F1605,NXT!$C$12:$C$666,1,0)&lt;&gt;"","","x")</f>
        <v/>
      </c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56"/>
        <v>12</v>
      </c>
      <c r="C1606" s="184">
        <f t="shared" si="157"/>
        <v>42348</v>
      </c>
      <c r="D1606" s="184" t="s">
        <v>1649</v>
      </c>
      <c r="E1606" s="37">
        <v>42348</v>
      </c>
      <c r="F1606" s="40" t="s">
        <v>1282</v>
      </c>
      <c r="G1606" s="40" t="s">
        <v>1280</v>
      </c>
      <c r="H1606" s="7" t="s">
        <v>1281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  <c r="AC1606" s="591" t="str">
        <f t="shared" si="158"/>
        <v/>
      </c>
      <c r="AD1606" s="591" t="str">
        <f>IF(VLOOKUP(F1606,NXT!$C$12:$C$666,1,0)&lt;&gt;"","","x")</f>
        <v/>
      </c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56"/>
        <v>12</v>
      </c>
      <c r="C1607" s="184">
        <f t="shared" si="157"/>
        <v>42348</v>
      </c>
      <c r="D1607" s="184" t="s">
        <v>1649</v>
      </c>
      <c r="E1607" s="37">
        <v>42348</v>
      </c>
      <c r="F1607" s="40" t="s">
        <v>1283</v>
      </c>
      <c r="G1607" s="40" t="s">
        <v>1280</v>
      </c>
      <c r="H1607" s="7" t="s">
        <v>1281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  <c r="AC1607" s="591" t="str">
        <f t="shared" si="158"/>
        <v/>
      </c>
      <c r="AD1607" s="591" t="str">
        <f>IF(VLOOKUP(F1607,NXT!$C$12:$C$666,1,0)&lt;&gt;"","","x")</f>
        <v/>
      </c>
    </row>
    <row r="1608" spans="1:30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56"/>
        <v>12</v>
      </c>
      <c r="C1608" s="184">
        <f t="shared" si="157"/>
        <v>42348</v>
      </c>
      <c r="D1608" s="184" t="s">
        <v>1649</v>
      </c>
      <c r="E1608" s="37">
        <v>42348</v>
      </c>
      <c r="F1608" s="40" t="s">
        <v>1284</v>
      </c>
      <c r="G1608" s="40" t="s">
        <v>1280</v>
      </c>
      <c r="H1608" s="7" t="s">
        <v>1281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  <c r="AC1608" s="591" t="str">
        <f t="shared" si="158"/>
        <v/>
      </c>
      <c r="AD1608" s="591" t="str">
        <f>IF(VLOOKUP(F1608,NXT!$C$12:$C$666,1,0)&lt;&gt;"","","x")</f>
        <v/>
      </c>
    </row>
    <row r="1609" spans="1:30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56"/>
        <v>12</v>
      </c>
      <c r="C1609" s="184">
        <f t="shared" si="157"/>
        <v>42348</v>
      </c>
      <c r="D1609" s="184" t="s">
        <v>1649</v>
      </c>
      <c r="E1609" s="191">
        <v>42348</v>
      </c>
      <c r="F1609" s="192" t="s">
        <v>1285</v>
      </c>
      <c r="G1609" s="483" t="s">
        <v>1280</v>
      </c>
      <c r="H1609" s="193" t="s">
        <v>1281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  <c r="AC1609" s="591" t="str">
        <f t="shared" si="158"/>
        <v/>
      </c>
      <c r="AD1609" s="591" t="str">
        <f>IF(VLOOKUP(F1609,NXT!$C$12:$C$666,1,0)&lt;&gt;"","","x")</f>
        <v/>
      </c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56"/>
        <v>12</v>
      </c>
      <c r="C1610" s="184">
        <f t="shared" si="157"/>
        <v>42348</v>
      </c>
      <c r="D1610" s="184" t="s">
        <v>1649</v>
      </c>
      <c r="E1610" s="191">
        <v>42348</v>
      </c>
      <c r="F1610" s="192" t="s">
        <v>429</v>
      </c>
      <c r="G1610" s="483" t="s">
        <v>1280</v>
      </c>
      <c r="H1610" s="193" t="s">
        <v>1281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  <c r="AC1610" s="591" t="str">
        <f t="shared" si="158"/>
        <v/>
      </c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56"/>
        <v>12</v>
      </c>
      <c r="C1611" s="184">
        <f t="shared" si="157"/>
        <v>42348</v>
      </c>
      <c r="D1611" s="184" t="s">
        <v>1650</v>
      </c>
      <c r="E1611" s="191">
        <v>42348</v>
      </c>
      <c r="F1611" s="192" t="s">
        <v>1867</v>
      </c>
      <c r="G1611" s="480" t="s">
        <v>1286</v>
      </c>
      <c r="H1611" s="7" t="s">
        <v>1963</v>
      </c>
      <c r="I1611" s="257">
        <v>107</v>
      </c>
      <c r="J1611" s="256">
        <v>15819</v>
      </c>
      <c r="K1611" s="599">
        <f t="shared" ref="K1611:K1618" si="159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  <c r="AC1611" s="591" t="str">
        <f t="shared" si="158"/>
        <v/>
      </c>
      <c r="AD1611" s="591" t="str">
        <f>IF(VLOOKUP(F1611,NXT!$C$12:$C$666,1,0)&lt;&gt;"","","x")</f>
        <v/>
      </c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56"/>
        <v>12</v>
      </c>
      <c r="C1612" s="184">
        <f t="shared" si="157"/>
        <v>42348</v>
      </c>
      <c r="D1612" s="184" t="s">
        <v>1650</v>
      </c>
      <c r="E1612" s="191">
        <v>42348</v>
      </c>
      <c r="F1612" s="192" t="s">
        <v>1868</v>
      </c>
      <c r="G1612" s="480" t="s">
        <v>1286</v>
      </c>
      <c r="H1612" s="7" t="s">
        <v>1963</v>
      </c>
      <c r="I1612" s="257">
        <v>205</v>
      </c>
      <c r="J1612" s="256">
        <v>15475</v>
      </c>
      <c r="K1612" s="599">
        <f t="shared" si="159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  <c r="AC1612" s="591" t="str">
        <f t="shared" si="158"/>
        <v/>
      </c>
      <c r="AD1612" s="591" t="str">
        <f>IF(VLOOKUP(F1612,NXT!$C$12:$C$666,1,0)&lt;&gt;"","","x")</f>
        <v/>
      </c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56"/>
        <v>12</v>
      </c>
      <c r="C1613" s="184">
        <f t="shared" si="157"/>
        <v>42348</v>
      </c>
      <c r="D1613" s="184" t="s">
        <v>1650</v>
      </c>
      <c r="E1613" s="764">
        <v>42348</v>
      </c>
      <c r="F1613" s="189" t="s">
        <v>719</v>
      </c>
      <c r="G1613" s="40" t="s">
        <v>1286</v>
      </c>
      <c r="H1613" s="7" t="s">
        <v>1963</v>
      </c>
      <c r="I1613" s="256">
        <v>30</v>
      </c>
      <c r="J1613" s="256">
        <v>16244</v>
      </c>
      <c r="K1613" s="599">
        <f t="shared" si="159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  <c r="AC1613" s="591" t="str">
        <f t="shared" si="158"/>
        <v/>
      </c>
      <c r="AD1613" s="591" t="str">
        <f>IF(VLOOKUP(F1613,NXT!$C$12:$C$666,1,0)&lt;&gt;"","","x")</f>
        <v/>
      </c>
    </row>
    <row r="1614" spans="1:30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56"/>
        <v>12</v>
      </c>
      <c r="C1614" s="184">
        <f t="shared" si="157"/>
        <v>42348</v>
      </c>
      <c r="D1614" s="184" t="s">
        <v>1650</v>
      </c>
      <c r="E1614" s="764">
        <v>42348</v>
      </c>
      <c r="F1614" s="40" t="s">
        <v>1869</v>
      </c>
      <c r="G1614" s="40" t="s">
        <v>1286</v>
      </c>
      <c r="H1614" s="7" t="s">
        <v>1963</v>
      </c>
      <c r="I1614" s="256">
        <v>125</v>
      </c>
      <c r="J1614" s="256">
        <v>9419</v>
      </c>
      <c r="K1614" s="599">
        <f t="shared" si="159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  <c r="AC1614" s="591" t="str">
        <f t="shared" si="158"/>
        <v/>
      </c>
      <c r="AD1614" s="591" t="str">
        <f>IF(VLOOKUP(F1614,NXT!$C$12:$C$666,1,0)&lt;&gt;"","","x")</f>
        <v/>
      </c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56"/>
        <v>12</v>
      </c>
      <c r="C1615" s="184">
        <f t="shared" si="157"/>
        <v>42348</v>
      </c>
      <c r="D1615" s="184" t="s">
        <v>1650</v>
      </c>
      <c r="E1615" s="764">
        <v>42348</v>
      </c>
      <c r="F1615" s="189" t="s">
        <v>721</v>
      </c>
      <c r="G1615" s="40" t="s">
        <v>1286</v>
      </c>
      <c r="H1615" s="7" t="s">
        <v>1963</v>
      </c>
      <c r="I1615" s="256">
        <v>100</v>
      </c>
      <c r="J1615" s="256">
        <v>15082</v>
      </c>
      <c r="K1615" s="599">
        <f t="shared" si="159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  <c r="AC1615" s="591" t="str">
        <f t="shared" si="158"/>
        <v/>
      </c>
      <c r="AD1615" s="591" t="str">
        <f>IF(VLOOKUP(F1615,NXT!$C$12:$C$666,1,0)&lt;&gt;"","","x")</f>
        <v/>
      </c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56"/>
        <v>12</v>
      </c>
      <c r="C1616" s="184">
        <f t="shared" si="157"/>
        <v>42348</v>
      </c>
      <c r="D1616" s="184" t="s">
        <v>1650</v>
      </c>
      <c r="E1616" s="764">
        <v>42348</v>
      </c>
      <c r="F1616" s="297" t="s">
        <v>721</v>
      </c>
      <c r="G1616" s="40" t="s">
        <v>1286</v>
      </c>
      <c r="H1616" s="7" t="s">
        <v>1963</v>
      </c>
      <c r="I1616" s="256">
        <v>20</v>
      </c>
      <c r="J1616" s="256">
        <v>13377</v>
      </c>
      <c r="K1616" s="599">
        <f t="shared" si="159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  <c r="AC1616" s="591" t="str">
        <f t="shared" si="158"/>
        <v/>
      </c>
      <c r="AD1616" s="591" t="str">
        <f>IF(VLOOKUP(F1616,NXT!$C$12:$C$666,1,0)&lt;&gt;"","","x")</f>
        <v/>
      </c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56"/>
        <v>12</v>
      </c>
      <c r="C1617" s="184">
        <f t="shared" si="157"/>
        <v>42348</v>
      </c>
      <c r="D1617" s="184" t="s">
        <v>1650</v>
      </c>
      <c r="E1617" s="764">
        <v>42348</v>
      </c>
      <c r="F1617" s="297" t="s">
        <v>1870</v>
      </c>
      <c r="G1617" s="40" t="s">
        <v>1286</v>
      </c>
      <c r="H1617" s="7" t="s">
        <v>1963</v>
      </c>
      <c r="I1617" s="256">
        <v>24</v>
      </c>
      <c r="J1617" s="256">
        <v>15261</v>
      </c>
      <c r="K1617" s="599">
        <f t="shared" si="159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  <c r="AC1617" s="591" t="str">
        <f t="shared" si="158"/>
        <v/>
      </c>
      <c r="AD1617" s="591" t="str">
        <f>IF(VLOOKUP(F1617,NXT!$C$12:$C$666,1,0)&lt;&gt;"","","x")</f>
        <v/>
      </c>
    </row>
    <row r="1618" spans="1:30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56"/>
        <v>12</v>
      </c>
      <c r="C1618" s="184">
        <f t="shared" si="157"/>
        <v>42348</v>
      </c>
      <c r="D1618" s="184" t="s">
        <v>1650</v>
      </c>
      <c r="E1618" s="764">
        <v>42348</v>
      </c>
      <c r="F1618" s="189" t="s">
        <v>769</v>
      </c>
      <c r="G1618" s="40" t="s">
        <v>1286</v>
      </c>
      <c r="H1618" s="7" t="s">
        <v>1963</v>
      </c>
      <c r="I1618" s="791">
        <v>400</v>
      </c>
      <c r="J1618" s="256">
        <v>17836</v>
      </c>
      <c r="K1618" s="599">
        <f t="shared" si="159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  <c r="AC1618" s="591" t="str">
        <f t="shared" si="158"/>
        <v/>
      </c>
      <c r="AD1618" s="591" t="str">
        <f>IF(VLOOKUP(F1618,NXT!$C$12:$C$666,1,0)&lt;&gt;"","","x")</f>
        <v/>
      </c>
    </row>
    <row r="1619" spans="1:30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56"/>
        <v>12</v>
      </c>
      <c r="C1619" s="184">
        <f t="shared" si="157"/>
        <v>42348</v>
      </c>
      <c r="D1619" s="184" t="s">
        <v>1650</v>
      </c>
      <c r="E1619" s="764">
        <v>42348</v>
      </c>
      <c r="F1619" s="189" t="s">
        <v>758</v>
      </c>
      <c r="G1619" s="40" t="s">
        <v>1286</v>
      </c>
      <c r="H1619" s="7" t="s">
        <v>1963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  <c r="AC1619" s="591" t="str">
        <f t="shared" si="158"/>
        <v/>
      </c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56"/>
        <v>12</v>
      </c>
      <c r="C1620" s="184">
        <f t="shared" si="157"/>
        <v>42350</v>
      </c>
      <c r="D1620" s="184" t="s">
        <v>1651</v>
      </c>
      <c r="E1620" s="764">
        <v>42350</v>
      </c>
      <c r="F1620" s="189" t="s">
        <v>1026</v>
      </c>
      <c r="G1620" s="40" t="s">
        <v>1287</v>
      </c>
      <c r="H1620" s="7" t="s">
        <v>439</v>
      </c>
      <c r="I1620" s="791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  <c r="AC1620" s="591" t="str">
        <f t="shared" si="158"/>
        <v/>
      </c>
      <c r="AD1620" s="591" t="str">
        <f>IF(VLOOKUP(F1620,NXT!$C$12:$C$666,1,0)&lt;&gt;"","","x")</f>
        <v/>
      </c>
    </row>
    <row r="1621" spans="1:30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56"/>
        <v>12</v>
      </c>
      <c r="C1621" s="184">
        <f t="shared" si="157"/>
        <v>42350</v>
      </c>
      <c r="D1621" s="184" t="s">
        <v>1651</v>
      </c>
      <c r="E1621" s="191">
        <v>42350</v>
      </c>
      <c r="F1621" s="192" t="s">
        <v>429</v>
      </c>
      <c r="G1621" s="483" t="s">
        <v>1287</v>
      </c>
      <c r="H1621" s="7" t="s">
        <v>439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  <c r="AC1621" s="591" t="str">
        <f t="shared" si="158"/>
        <v/>
      </c>
    </row>
    <row r="1622" spans="1:30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56"/>
        <v>12</v>
      </c>
      <c r="C1622" s="184">
        <f t="shared" si="157"/>
        <v>42350</v>
      </c>
      <c r="D1622" s="184" t="s">
        <v>1652</v>
      </c>
      <c r="E1622" s="191">
        <v>42350</v>
      </c>
      <c r="F1622" s="192" t="s">
        <v>1288</v>
      </c>
      <c r="G1622" s="483" t="s">
        <v>1289</v>
      </c>
      <c r="H1622" s="193" t="s">
        <v>465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  <c r="AC1622" s="591" t="str">
        <f t="shared" si="158"/>
        <v/>
      </c>
      <c r="AD1622" s="591" t="str">
        <f>IF(VLOOKUP(F1622,NXT!$C$12:$C$666,1,0)&lt;&gt;"","","x")</f>
        <v/>
      </c>
    </row>
    <row r="1623" spans="1:30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56"/>
        <v>12</v>
      </c>
      <c r="C1623" s="184">
        <f t="shared" si="157"/>
        <v>42350</v>
      </c>
      <c r="D1623" s="184" t="s">
        <v>1652</v>
      </c>
      <c r="E1623" s="191">
        <v>42350</v>
      </c>
      <c r="F1623" s="189" t="s">
        <v>1290</v>
      </c>
      <c r="G1623" s="483" t="s">
        <v>1289</v>
      </c>
      <c r="H1623" s="7" t="s">
        <v>465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  <c r="AC1623" s="591" t="str">
        <f t="shared" si="158"/>
        <v/>
      </c>
      <c r="AD1623" s="591" t="str">
        <f>IF(VLOOKUP(F1623,NXT!$C$12:$C$666,1,0)&lt;&gt;"","","x")</f>
        <v/>
      </c>
    </row>
    <row r="1624" spans="1:30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56"/>
        <v>12</v>
      </c>
      <c r="C1624" s="184">
        <f t="shared" si="157"/>
        <v>42350</v>
      </c>
      <c r="D1624" s="184" t="s">
        <v>1652</v>
      </c>
      <c r="E1624" s="191">
        <v>42350</v>
      </c>
      <c r="F1624" s="189" t="s">
        <v>1291</v>
      </c>
      <c r="G1624" s="483" t="s">
        <v>1289</v>
      </c>
      <c r="H1624" s="7" t="s">
        <v>465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  <c r="AC1624" s="591" t="str">
        <f t="shared" si="158"/>
        <v/>
      </c>
      <c r="AD1624" s="591" t="str">
        <f>IF(VLOOKUP(F1624,NXT!$C$12:$C$666,1,0)&lt;&gt;"","","x")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56"/>
        <v>12</v>
      </c>
      <c r="C1625" s="184">
        <f t="shared" si="157"/>
        <v>42350</v>
      </c>
      <c r="D1625" s="184" t="s">
        <v>1652</v>
      </c>
      <c r="E1625" s="191">
        <v>42350</v>
      </c>
      <c r="F1625" s="40" t="s">
        <v>466</v>
      </c>
      <c r="G1625" s="483" t="s">
        <v>1289</v>
      </c>
      <c r="H1625" s="210" t="s">
        <v>465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  <c r="AC1625" s="591" t="str">
        <f t="shared" si="158"/>
        <v/>
      </c>
      <c r="AD1625" s="591" t="str">
        <f>IF(VLOOKUP(F1625,NXT!$C$12:$C$666,1,0)&lt;&gt;"","","x")</f>
        <v/>
      </c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56"/>
        <v>12</v>
      </c>
      <c r="C1626" s="184">
        <f t="shared" si="157"/>
        <v>42350</v>
      </c>
      <c r="D1626" s="184" t="s">
        <v>1652</v>
      </c>
      <c r="E1626" s="191">
        <v>42350</v>
      </c>
      <c r="F1626" s="192" t="s">
        <v>429</v>
      </c>
      <c r="G1626" s="483" t="s">
        <v>1289</v>
      </c>
      <c r="H1626" s="210" t="s">
        <v>465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  <c r="AC1626" s="591" t="str">
        <f t="shared" si="158"/>
        <v/>
      </c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56"/>
        <v>12</v>
      </c>
      <c r="C1627" s="184">
        <f t="shared" si="157"/>
        <v>42353</v>
      </c>
      <c r="D1627" s="184" t="s">
        <v>1653</v>
      </c>
      <c r="E1627" s="191">
        <v>42353</v>
      </c>
      <c r="F1627" s="192" t="s">
        <v>1292</v>
      </c>
      <c r="G1627" s="483" t="s">
        <v>1293</v>
      </c>
      <c r="H1627" s="193" t="s">
        <v>820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  <c r="AC1627" s="591" t="str">
        <f t="shared" si="158"/>
        <v/>
      </c>
      <c r="AD1627" s="591" t="str">
        <f>IF(VLOOKUP(F1627,NXT!$C$12:$C$666,1,0)&lt;&gt;"","","x")</f>
        <v/>
      </c>
    </row>
    <row r="1628" spans="1:30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56"/>
        <v>12</v>
      </c>
      <c r="C1628" s="184">
        <f t="shared" si="157"/>
        <v>42353</v>
      </c>
      <c r="D1628" s="184" t="s">
        <v>1653</v>
      </c>
      <c r="E1628" s="764">
        <v>42353</v>
      </c>
      <c r="F1628" s="40" t="s">
        <v>1714</v>
      </c>
      <c r="G1628" s="40" t="s">
        <v>1293</v>
      </c>
      <c r="H1628" s="193" t="s">
        <v>820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  <c r="AC1628" s="591" t="str">
        <f t="shared" si="158"/>
        <v/>
      </c>
      <c r="AD1628" s="591" t="str">
        <f>IF(VLOOKUP(F1628,NXT!$C$12:$C$666,1,0)&lt;&gt;"","","x")</f>
        <v/>
      </c>
    </row>
    <row r="1629" spans="1:30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56"/>
        <v>12</v>
      </c>
      <c r="C1629" s="184">
        <f t="shared" si="157"/>
        <v>42353</v>
      </c>
      <c r="D1629" s="184" t="s">
        <v>1653</v>
      </c>
      <c r="E1629" s="764">
        <v>42353</v>
      </c>
      <c r="F1629" s="189" t="s">
        <v>429</v>
      </c>
      <c r="G1629" s="40" t="s">
        <v>1293</v>
      </c>
      <c r="H1629" s="193" t="s">
        <v>820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  <c r="AC1629" s="591" t="str">
        <f t="shared" si="158"/>
        <v/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56"/>
        <v>12</v>
      </c>
      <c r="C1630" s="184">
        <f t="shared" si="157"/>
        <v>42353</v>
      </c>
      <c r="D1630" s="184" t="s">
        <v>1654</v>
      </c>
      <c r="E1630" s="764">
        <v>42353</v>
      </c>
      <c r="F1630" s="40" t="s">
        <v>1057</v>
      </c>
      <c r="G1630" s="40" t="s">
        <v>1294</v>
      </c>
      <c r="H1630" s="7" t="s">
        <v>859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  <c r="AC1630" s="591" t="str">
        <f t="shared" si="158"/>
        <v/>
      </c>
      <c r="AD1630" s="591" t="str">
        <f>IF(VLOOKUP(F1630,NXT!$C$12:$C$666,1,0)&lt;&gt;"","","x")</f>
        <v/>
      </c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56"/>
        <v>12</v>
      </c>
      <c r="C1631" s="184">
        <f t="shared" si="157"/>
        <v>42353</v>
      </c>
      <c r="D1631" s="184" t="s">
        <v>1654</v>
      </c>
      <c r="E1631" s="764">
        <v>42353</v>
      </c>
      <c r="F1631" s="40" t="s">
        <v>429</v>
      </c>
      <c r="G1631" s="40" t="s">
        <v>1294</v>
      </c>
      <c r="H1631" s="7" t="s">
        <v>859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  <c r="AC1631" s="591" t="str">
        <f t="shared" si="158"/>
        <v/>
      </c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56"/>
        <v>12</v>
      </c>
      <c r="C1632" s="184">
        <f t="shared" si="157"/>
        <v>42353</v>
      </c>
      <c r="D1632" s="184" t="s">
        <v>1655</v>
      </c>
      <c r="E1632" s="764">
        <v>42353</v>
      </c>
      <c r="F1632" s="189" t="s">
        <v>1295</v>
      </c>
      <c r="G1632" s="40" t="s">
        <v>1296</v>
      </c>
      <c r="H1632" s="7" t="s">
        <v>672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  <c r="AC1632" s="591" t="str">
        <f t="shared" si="158"/>
        <v/>
      </c>
      <c r="AD1632" s="591" t="str">
        <f>IF(VLOOKUP(F1632,NXT!$C$12:$C$666,1,0)&lt;&gt;"","","x")</f>
        <v/>
      </c>
    </row>
    <row r="1633" spans="1:30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56"/>
        <v>12</v>
      </c>
      <c r="C1633" s="184">
        <f t="shared" si="157"/>
        <v>42353</v>
      </c>
      <c r="D1633" s="184" t="s">
        <v>1655</v>
      </c>
      <c r="E1633" s="764">
        <v>42353</v>
      </c>
      <c r="F1633" s="40" t="s">
        <v>429</v>
      </c>
      <c r="G1633" s="40" t="s">
        <v>1296</v>
      </c>
      <c r="H1633" s="7" t="s">
        <v>672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  <c r="AC1633" s="591" t="str">
        <f t="shared" si="158"/>
        <v/>
      </c>
    </row>
    <row r="1634" spans="1:30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56"/>
        <v>12</v>
      </c>
      <c r="C1634" s="184">
        <f t="shared" si="157"/>
        <v>42355</v>
      </c>
      <c r="D1634" s="184" t="s">
        <v>1656</v>
      </c>
      <c r="E1634" s="764">
        <v>42355</v>
      </c>
      <c r="F1634" s="189" t="s">
        <v>933</v>
      </c>
      <c r="G1634" s="40" t="s">
        <v>1297</v>
      </c>
      <c r="H1634" s="7" t="s">
        <v>1003</v>
      </c>
      <c r="I1634" s="256">
        <v>302</v>
      </c>
      <c r="J1634" s="256">
        <v>7170</v>
      </c>
      <c r="K1634" s="599">
        <f t="shared" ref="K1634:K1640" si="160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  <c r="AC1634" s="591" t="str">
        <f t="shared" si="158"/>
        <v/>
      </c>
      <c r="AD1634" s="591" t="str">
        <f>IF(VLOOKUP(F1634,NXT!$C$12:$C$666,1,0)&lt;&gt;"","","x")</f>
        <v/>
      </c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56"/>
        <v>12</v>
      </c>
      <c r="C1635" s="184">
        <f t="shared" si="157"/>
        <v>42355</v>
      </c>
      <c r="D1635" s="184" t="s">
        <v>1656</v>
      </c>
      <c r="E1635" s="37">
        <v>42355</v>
      </c>
      <c r="F1635" s="189" t="s">
        <v>933</v>
      </c>
      <c r="G1635" s="40" t="s">
        <v>1297</v>
      </c>
      <c r="H1635" s="7" t="s">
        <v>1003</v>
      </c>
      <c r="I1635" s="256">
        <v>300</v>
      </c>
      <c r="J1635" s="256">
        <v>7170</v>
      </c>
      <c r="K1635" s="599">
        <f t="shared" si="160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  <c r="AC1635" s="591" t="str">
        <f t="shared" si="158"/>
        <v/>
      </c>
      <c r="AD1635" s="591" t="str">
        <f>IF(VLOOKUP(F1635,NXT!$C$12:$C$666,1,0)&lt;&gt;"","","x")</f>
        <v/>
      </c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56"/>
        <v>12</v>
      </c>
      <c r="C1636" s="184">
        <f t="shared" si="157"/>
        <v>42355</v>
      </c>
      <c r="D1636" s="184" t="s">
        <v>1656</v>
      </c>
      <c r="E1636" s="37">
        <v>42355</v>
      </c>
      <c r="F1636" s="192" t="s">
        <v>641</v>
      </c>
      <c r="G1636" s="40" t="s">
        <v>1297</v>
      </c>
      <c r="H1636" s="7" t="s">
        <v>1003</v>
      </c>
      <c r="I1636" s="256">
        <v>300</v>
      </c>
      <c r="J1636" s="256">
        <v>5490</v>
      </c>
      <c r="K1636" s="599">
        <f t="shared" si="160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  <c r="AC1636" s="591" t="str">
        <f t="shared" si="158"/>
        <v/>
      </c>
      <c r="AD1636" s="591" t="str">
        <f>IF(VLOOKUP(F1636,NXT!$C$12:$C$666,1,0)&lt;&gt;"","","x")</f>
        <v/>
      </c>
    </row>
    <row r="1637" spans="1:30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56"/>
        <v>12</v>
      </c>
      <c r="C1637" s="184">
        <f t="shared" si="157"/>
        <v>42355</v>
      </c>
      <c r="D1637" s="184" t="s">
        <v>1656</v>
      </c>
      <c r="E1637" s="184">
        <v>42355</v>
      </c>
      <c r="F1637" s="192" t="s">
        <v>641</v>
      </c>
      <c r="G1637" s="601" t="s">
        <v>1297</v>
      </c>
      <c r="H1637" s="7" t="s">
        <v>1003</v>
      </c>
      <c r="I1637" s="256">
        <v>298</v>
      </c>
      <c r="J1637" s="256">
        <v>5490</v>
      </c>
      <c r="K1637" s="599">
        <f t="shared" si="160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  <c r="AC1637" s="591" t="str">
        <f t="shared" si="158"/>
        <v/>
      </c>
      <c r="AD1637" s="591" t="str">
        <f>IF(VLOOKUP(F1637,NXT!$C$12:$C$666,1,0)&lt;&gt;"","","x")</f>
        <v/>
      </c>
    </row>
    <row r="1638" spans="1:30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56"/>
        <v>12</v>
      </c>
      <c r="C1638" s="184">
        <f t="shared" si="157"/>
        <v>42355</v>
      </c>
      <c r="D1638" s="184" t="s">
        <v>1656</v>
      </c>
      <c r="E1638" s="191">
        <v>42355</v>
      </c>
      <c r="F1638" s="189" t="s">
        <v>641</v>
      </c>
      <c r="G1638" s="483" t="s">
        <v>1297</v>
      </c>
      <c r="H1638" s="7" t="s">
        <v>1003</v>
      </c>
      <c r="I1638" s="256">
        <v>300</v>
      </c>
      <c r="J1638" s="256">
        <v>6500</v>
      </c>
      <c r="K1638" s="599">
        <f t="shared" si="160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  <c r="AC1638" s="591" t="str">
        <f t="shared" si="158"/>
        <v/>
      </c>
      <c r="AD1638" s="591" t="str">
        <f>IF(VLOOKUP(F1638,NXT!$C$12:$C$666,1,0)&lt;&gt;"","","x")</f>
        <v/>
      </c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56"/>
        <v>12</v>
      </c>
      <c r="C1639" s="184">
        <f t="shared" si="157"/>
        <v>42355</v>
      </c>
      <c r="D1639" s="184" t="s">
        <v>1656</v>
      </c>
      <c r="E1639" s="191">
        <v>42355</v>
      </c>
      <c r="F1639" s="189" t="s">
        <v>641</v>
      </c>
      <c r="G1639" s="483" t="s">
        <v>1297</v>
      </c>
      <c r="H1639" s="7" t="s">
        <v>1003</v>
      </c>
      <c r="I1639" s="256">
        <v>300</v>
      </c>
      <c r="J1639" s="256">
        <v>6500</v>
      </c>
      <c r="K1639" s="599">
        <f t="shared" si="160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  <c r="AC1639" s="591" t="str">
        <f t="shared" si="158"/>
        <v/>
      </c>
      <c r="AD1639" s="591" t="str">
        <f>IF(VLOOKUP(F1639,NXT!$C$12:$C$666,1,0)&lt;&gt;"","","x")</f>
        <v/>
      </c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56"/>
        <v>12</v>
      </c>
      <c r="C1640" s="184">
        <f t="shared" si="157"/>
        <v>42355</v>
      </c>
      <c r="D1640" s="184" t="s">
        <v>1656</v>
      </c>
      <c r="E1640" s="191">
        <v>42355</v>
      </c>
      <c r="F1640" s="189" t="s">
        <v>641</v>
      </c>
      <c r="G1640" s="483" t="s">
        <v>1297</v>
      </c>
      <c r="H1640" s="7" t="s">
        <v>1003</v>
      </c>
      <c r="I1640" s="256">
        <v>300</v>
      </c>
      <c r="J1640" s="256">
        <v>6500</v>
      </c>
      <c r="K1640" s="599">
        <f t="shared" si="160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  <c r="AC1640" s="591" t="str">
        <f t="shared" si="158"/>
        <v/>
      </c>
      <c r="AD1640" s="591" t="str">
        <f>IF(VLOOKUP(F1640,NXT!$C$12:$C$666,1,0)&lt;&gt;"","","x")</f>
        <v/>
      </c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56"/>
        <v>12</v>
      </c>
      <c r="C1641" s="184">
        <f t="shared" si="157"/>
        <v>42355</v>
      </c>
      <c r="D1641" s="184" t="s">
        <v>1656</v>
      </c>
      <c r="E1641" s="191">
        <v>42355</v>
      </c>
      <c r="F1641" s="192" t="s">
        <v>429</v>
      </c>
      <c r="G1641" s="483" t="s">
        <v>1297</v>
      </c>
      <c r="H1641" s="7" t="s">
        <v>1003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  <c r="AC1641" s="591" t="str">
        <f t="shared" si="158"/>
        <v/>
      </c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56"/>
        <v>12</v>
      </c>
      <c r="C1642" s="184">
        <f t="shared" si="157"/>
        <v>42355</v>
      </c>
      <c r="D1642" s="184" t="s">
        <v>1657</v>
      </c>
      <c r="E1642" s="191">
        <v>42355</v>
      </c>
      <c r="F1642" s="192" t="s">
        <v>1298</v>
      </c>
      <c r="G1642" s="483" t="s">
        <v>1299</v>
      </c>
      <c r="H1642" s="210" t="s">
        <v>1300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  <c r="AC1642" s="591" t="str">
        <f t="shared" si="158"/>
        <v/>
      </c>
      <c r="AD1642" s="591" t="str">
        <f>IF(VLOOKUP(F1642,NXT!$C$12:$C$666,1,0)&lt;&gt;"","","x")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56"/>
        <v>12</v>
      </c>
      <c r="C1643" s="184">
        <f t="shared" si="157"/>
        <v>42355</v>
      </c>
      <c r="D1643" s="184" t="s">
        <v>1657</v>
      </c>
      <c r="E1643" s="191">
        <v>42355</v>
      </c>
      <c r="F1643" s="192" t="s">
        <v>429</v>
      </c>
      <c r="G1643" s="483" t="s">
        <v>1299</v>
      </c>
      <c r="H1643" s="193" t="s">
        <v>1300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  <c r="AC1643" s="591" t="str">
        <f t="shared" si="158"/>
        <v/>
      </c>
    </row>
    <row r="1644" spans="1:30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56"/>
        <v>12</v>
      </c>
      <c r="C1644" s="184">
        <f t="shared" si="157"/>
        <v>42356</v>
      </c>
      <c r="D1644" s="184" t="s">
        <v>1658</v>
      </c>
      <c r="E1644" s="191">
        <v>42356</v>
      </c>
      <c r="F1644" s="192" t="s">
        <v>1301</v>
      </c>
      <c r="G1644" s="483" t="s">
        <v>1302</v>
      </c>
      <c r="H1644" s="193" t="s">
        <v>820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  <c r="AC1644" s="591" t="str">
        <f t="shared" si="158"/>
        <v/>
      </c>
      <c r="AD1644" s="591" t="str">
        <f>IF(VLOOKUP(F1644,NXT!$C$12:$C$666,1,0)&lt;&gt;"","","x")</f>
        <v/>
      </c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56"/>
        <v>12</v>
      </c>
      <c r="C1645" s="184">
        <f t="shared" si="157"/>
        <v>42356</v>
      </c>
      <c r="D1645" s="184" t="s">
        <v>1658</v>
      </c>
      <c r="E1645" s="191">
        <v>42356</v>
      </c>
      <c r="F1645" s="192" t="s">
        <v>1715</v>
      </c>
      <c r="G1645" s="483" t="s">
        <v>1302</v>
      </c>
      <c r="H1645" s="193" t="s">
        <v>820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  <c r="AC1645" s="591" t="str">
        <f t="shared" si="158"/>
        <v/>
      </c>
      <c r="AD1645" s="591" t="str">
        <f>IF(VLOOKUP(F1645,NXT!$C$12:$C$666,1,0)&lt;&gt;"","","x")</f>
        <v/>
      </c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56"/>
        <v>12</v>
      </c>
      <c r="C1646" s="184">
        <f t="shared" si="157"/>
        <v>42356</v>
      </c>
      <c r="D1646" s="184" t="s">
        <v>1658</v>
      </c>
      <c r="E1646" s="191">
        <v>42356</v>
      </c>
      <c r="F1646" s="192" t="s">
        <v>429</v>
      </c>
      <c r="G1646" s="483" t="s">
        <v>1302</v>
      </c>
      <c r="H1646" s="193" t="s">
        <v>820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  <c r="AC1646" s="591" t="str">
        <f t="shared" si="158"/>
        <v/>
      </c>
    </row>
    <row r="1647" spans="1:30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56"/>
        <v>12</v>
      </c>
      <c r="C1647" s="184">
        <f t="shared" si="157"/>
        <v>42356</v>
      </c>
      <c r="D1647" s="184" t="s">
        <v>1659</v>
      </c>
      <c r="E1647" s="191">
        <v>42356</v>
      </c>
      <c r="F1647" s="192" t="s">
        <v>1805</v>
      </c>
      <c r="G1647" s="483" t="s">
        <v>1303</v>
      </c>
      <c r="H1647" s="7" t="s">
        <v>1963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  <c r="AC1647" s="591" t="str">
        <f t="shared" si="158"/>
        <v/>
      </c>
      <c r="AD1647" s="591" t="str">
        <f>IF(VLOOKUP(F1647,NXT!$C$12:$C$666,1,0)&lt;&gt;"","","x")</f>
        <v/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56"/>
        <v>12</v>
      </c>
      <c r="C1648" s="184">
        <f t="shared" si="157"/>
        <v>42356</v>
      </c>
      <c r="D1648" s="184" t="s">
        <v>1659</v>
      </c>
      <c r="E1648" s="191">
        <v>42356</v>
      </c>
      <c r="F1648" s="192" t="s">
        <v>755</v>
      </c>
      <c r="G1648" s="483" t="s">
        <v>1303</v>
      </c>
      <c r="H1648" s="7" t="s">
        <v>1963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  <c r="AC1648" s="591" t="str">
        <f t="shared" si="158"/>
        <v/>
      </c>
      <c r="AD1648" s="591" t="str">
        <f>IF(VLOOKUP(F1648,NXT!$C$12:$C$666,1,0)&lt;&gt;"","","x")</f>
        <v/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56"/>
        <v>12</v>
      </c>
      <c r="C1649" s="184">
        <f t="shared" si="157"/>
        <v>42356</v>
      </c>
      <c r="D1649" s="184" t="s">
        <v>1659</v>
      </c>
      <c r="E1649" s="191">
        <v>42356</v>
      </c>
      <c r="F1649" s="192" t="s">
        <v>772</v>
      </c>
      <c r="G1649" s="483" t="s">
        <v>1303</v>
      </c>
      <c r="H1649" s="7" t="s">
        <v>1963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  <c r="AC1649" s="591" t="str">
        <f t="shared" si="158"/>
        <v/>
      </c>
      <c r="AD1649" s="591" t="str">
        <f>IF(VLOOKUP(F1649,NXT!$C$12:$C$666,1,0)&lt;&gt;"","","x")</f>
        <v/>
      </c>
    </row>
    <row r="1650" spans="1:30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56"/>
        <v>12</v>
      </c>
      <c r="C1650" s="184">
        <f t="shared" si="157"/>
        <v>42356</v>
      </c>
      <c r="D1650" s="184" t="s">
        <v>1659</v>
      </c>
      <c r="E1650" s="37">
        <v>42356</v>
      </c>
      <c r="F1650" s="40" t="s">
        <v>1777</v>
      </c>
      <c r="G1650" s="40" t="s">
        <v>1303</v>
      </c>
      <c r="H1650" s="7" t="s">
        <v>1963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  <c r="AC1650" s="591" t="str">
        <f t="shared" si="158"/>
        <v/>
      </c>
      <c r="AD1650" s="591" t="str">
        <f>IF(VLOOKUP(F1650,NXT!$C$12:$C$666,1,0)&lt;&gt;"","","x")</f>
        <v/>
      </c>
    </row>
    <row r="1651" spans="1:30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56"/>
        <v>12</v>
      </c>
      <c r="C1651" s="184">
        <f t="shared" si="157"/>
        <v>42356</v>
      </c>
      <c r="D1651" s="184" t="s">
        <v>1659</v>
      </c>
      <c r="E1651" s="37">
        <v>42356</v>
      </c>
      <c r="F1651" s="40" t="s">
        <v>758</v>
      </c>
      <c r="G1651" s="40" t="s">
        <v>1303</v>
      </c>
      <c r="H1651" s="7" t="s">
        <v>1963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  <c r="AC1651" s="591" t="str">
        <f t="shared" si="158"/>
        <v/>
      </c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56"/>
        <v>12</v>
      </c>
      <c r="C1652" s="184">
        <f t="shared" si="157"/>
        <v>42357</v>
      </c>
      <c r="D1652" s="184" t="s">
        <v>1660</v>
      </c>
      <c r="E1652" s="37">
        <v>42357</v>
      </c>
      <c r="F1652" s="40" t="s">
        <v>451</v>
      </c>
      <c r="G1652" s="40" t="s">
        <v>1304</v>
      </c>
      <c r="H1652" s="7" t="s">
        <v>977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  <c r="AC1652" s="591" t="str">
        <f t="shared" si="158"/>
        <v/>
      </c>
      <c r="AD1652" s="591" t="str">
        <f>IF(VLOOKUP(F1652,NXT!$C$12:$C$666,1,0)&lt;&gt;"","","x")</f>
        <v/>
      </c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56"/>
        <v>12</v>
      </c>
      <c r="C1653" s="184">
        <f t="shared" si="157"/>
        <v>42357</v>
      </c>
      <c r="D1653" s="184" t="s">
        <v>1660</v>
      </c>
      <c r="E1653" s="37">
        <v>42357</v>
      </c>
      <c r="F1653" s="40" t="s">
        <v>1305</v>
      </c>
      <c r="G1653" s="40" t="s">
        <v>1304</v>
      </c>
      <c r="H1653" s="7" t="s">
        <v>977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  <c r="AC1653" s="591" t="str">
        <f t="shared" si="158"/>
        <v/>
      </c>
      <c r="AD1653" s="591" t="str">
        <f>IF(VLOOKUP(F1653,NXT!$C$12:$C$666,1,0)&lt;&gt;"","","x")</f>
        <v/>
      </c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56"/>
        <v>12</v>
      </c>
      <c r="C1654" s="184">
        <f t="shared" si="157"/>
        <v>42357</v>
      </c>
      <c r="D1654" s="184" t="s">
        <v>1660</v>
      </c>
      <c r="E1654" s="37">
        <v>42357</v>
      </c>
      <c r="F1654" s="40" t="s">
        <v>629</v>
      </c>
      <c r="G1654" s="40" t="s">
        <v>1304</v>
      </c>
      <c r="H1654" s="7" t="s">
        <v>977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  <c r="AC1654" s="591" t="str">
        <f t="shared" si="158"/>
        <v/>
      </c>
      <c r="AD1654" s="591" t="str">
        <f>IF(VLOOKUP(F1654,NXT!$C$12:$C$666,1,0)&lt;&gt;"","","x")</f>
        <v/>
      </c>
    </row>
    <row r="1655" spans="1:30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56"/>
        <v>12</v>
      </c>
      <c r="C1655" s="184">
        <f t="shared" si="157"/>
        <v>42357</v>
      </c>
      <c r="D1655" s="184" t="s">
        <v>1660</v>
      </c>
      <c r="E1655" s="37">
        <v>42357</v>
      </c>
      <c r="F1655" s="40" t="s">
        <v>429</v>
      </c>
      <c r="G1655" s="40" t="s">
        <v>1304</v>
      </c>
      <c r="H1655" s="7" t="s">
        <v>977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  <c r="AC1655" s="591" t="str">
        <f t="shared" si="158"/>
        <v/>
      </c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56"/>
        <v>12</v>
      </c>
      <c r="C1656" s="184">
        <f t="shared" si="157"/>
        <v>42357</v>
      </c>
      <c r="D1656" s="184" t="s">
        <v>1661</v>
      </c>
      <c r="E1656" s="37">
        <v>42357</v>
      </c>
      <c r="F1656" s="40" t="s">
        <v>1268</v>
      </c>
      <c r="G1656" s="40" t="s">
        <v>1306</v>
      </c>
      <c r="H1656" s="7" t="s">
        <v>760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  <c r="AC1656" s="591" t="str">
        <f t="shared" si="158"/>
        <v/>
      </c>
      <c r="AD1656" s="591" t="str">
        <f>IF(VLOOKUP(F1656,NXT!$C$12:$C$666,1,0)&lt;&gt;"","","x")</f>
        <v/>
      </c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56"/>
        <v>12</v>
      </c>
      <c r="C1657" s="184">
        <f t="shared" si="157"/>
        <v>42357</v>
      </c>
      <c r="D1657" s="184" t="s">
        <v>1661</v>
      </c>
      <c r="E1657" s="37">
        <v>42357</v>
      </c>
      <c r="F1657" s="40" t="s">
        <v>429</v>
      </c>
      <c r="G1657" s="40" t="s">
        <v>1306</v>
      </c>
      <c r="H1657" s="7" t="s">
        <v>760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  <c r="AC1657" s="591" t="str">
        <f t="shared" si="158"/>
        <v/>
      </c>
    </row>
    <row r="1658" spans="1:30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56"/>
        <v>12</v>
      </c>
      <c r="C1658" s="184">
        <f t="shared" si="157"/>
        <v>42359</v>
      </c>
      <c r="D1658" s="184" t="s">
        <v>1662</v>
      </c>
      <c r="E1658" s="37">
        <v>42359</v>
      </c>
      <c r="F1658" s="189" t="s">
        <v>1977</v>
      </c>
      <c r="G1658" s="40" t="s">
        <v>1307</v>
      </c>
      <c r="H1658" s="7" t="s">
        <v>984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  <c r="AC1658" s="591" t="str">
        <f t="shared" si="158"/>
        <v/>
      </c>
      <c r="AD1658" s="591" t="str">
        <f>IF(VLOOKUP(F1658,NXT!$C$12:$C$666,1,0)&lt;&gt;"","","x")</f>
        <v/>
      </c>
    </row>
    <row r="1659" spans="1:30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56"/>
        <v>12</v>
      </c>
      <c r="C1659" s="184">
        <f t="shared" si="157"/>
        <v>42359</v>
      </c>
      <c r="D1659" s="184" t="s">
        <v>1662</v>
      </c>
      <c r="E1659" s="37">
        <v>42359</v>
      </c>
      <c r="F1659" s="40" t="s">
        <v>429</v>
      </c>
      <c r="G1659" s="40" t="s">
        <v>1307</v>
      </c>
      <c r="H1659" s="7" t="s">
        <v>984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  <c r="AC1659" s="591" t="str">
        <f t="shared" si="158"/>
        <v/>
      </c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56"/>
        <v>12</v>
      </c>
      <c r="C1660" s="184">
        <f t="shared" si="157"/>
        <v>42359</v>
      </c>
      <c r="D1660" s="184" t="s">
        <v>1663</v>
      </c>
      <c r="E1660" s="37">
        <v>42359</v>
      </c>
      <c r="F1660" s="40" t="s">
        <v>1982</v>
      </c>
      <c r="G1660" s="40" t="s">
        <v>1308</v>
      </c>
      <c r="H1660" s="7" t="s">
        <v>1155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  <c r="AC1660" s="591" t="str">
        <f t="shared" si="158"/>
        <v/>
      </c>
      <c r="AD1660" s="591" t="str">
        <f>IF(VLOOKUP(F1660,NXT!$C$12:$C$666,1,0)&lt;&gt;"","","x")</f>
        <v/>
      </c>
    </row>
    <row r="1661" spans="1:30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56"/>
        <v>12</v>
      </c>
      <c r="C1661" s="184">
        <f t="shared" si="157"/>
        <v>42359</v>
      </c>
      <c r="D1661" s="184" t="s">
        <v>1663</v>
      </c>
      <c r="E1661" s="37">
        <v>42359</v>
      </c>
      <c r="F1661" s="40" t="s">
        <v>1985</v>
      </c>
      <c r="G1661" s="40" t="s">
        <v>1308</v>
      </c>
      <c r="H1661" s="7" t="s">
        <v>1155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  <c r="AC1661" s="591" t="str">
        <f t="shared" si="158"/>
        <v/>
      </c>
      <c r="AD1661" s="591" t="str">
        <f>IF(VLOOKUP(F1661,NXT!$C$12:$C$666,1,0)&lt;&gt;"","","x")</f>
        <v/>
      </c>
    </row>
    <row r="1662" spans="1:30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56"/>
        <v>12</v>
      </c>
      <c r="C1662" s="184">
        <f t="shared" si="157"/>
        <v>42359</v>
      </c>
      <c r="D1662" s="184" t="s">
        <v>1663</v>
      </c>
      <c r="E1662" s="37">
        <v>42359</v>
      </c>
      <c r="F1662" s="40" t="s">
        <v>1983</v>
      </c>
      <c r="G1662" s="40" t="s">
        <v>1308</v>
      </c>
      <c r="H1662" s="7" t="s">
        <v>1155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  <c r="AC1662" s="591" t="str">
        <f t="shared" si="158"/>
        <v/>
      </c>
      <c r="AD1662" s="591" t="str">
        <f>IF(VLOOKUP(F1662,NXT!$C$12:$C$666,1,0)&lt;&gt;"","","x")</f>
        <v/>
      </c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ref="B1663:B1722" si="161">IF(C1663&lt;&gt;"",MONTH(C1663),"")</f>
        <v>12</v>
      </c>
      <c r="C1663" s="184">
        <f t="shared" ref="C1663:C1722" si="162">E1663</f>
        <v>42359</v>
      </c>
      <c r="D1663" s="184" t="s">
        <v>1663</v>
      </c>
      <c r="E1663" s="37">
        <v>42359</v>
      </c>
      <c r="F1663" s="40" t="s">
        <v>429</v>
      </c>
      <c r="G1663" s="40" t="s">
        <v>1308</v>
      </c>
      <c r="H1663" s="7" t="s">
        <v>1155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  <c r="AC1663" s="591" t="str">
        <f t="shared" ref="AC1663:AC1722" si="163">IF(VLOOKUP(H1663,DS_131,1,0)&lt;&gt;"","","x")</f>
        <v/>
      </c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61"/>
        <v>12</v>
      </c>
      <c r="C1664" s="184">
        <f t="shared" si="162"/>
        <v>42361</v>
      </c>
      <c r="D1664" s="184" t="s">
        <v>1664</v>
      </c>
      <c r="E1664" s="37">
        <v>42361</v>
      </c>
      <c r="F1664" s="189" t="s">
        <v>1167</v>
      </c>
      <c r="G1664" s="40" t="s">
        <v>1309</v>
      </c>
      <c r="H1664" s="7" t="s">
        <v>500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  <c r="AC1664" s="591" t="str">
        <f t="shared" si="163"/>
        <v/>
      </c>
      <c r="AD1664" s="591" t="str">
        <f>IF(VLOOKUP(F1664,NXT!$C$12:$C$666,1,0)&lt;&gt;"","","x")</f>
        <v/>
      </c>
    </row>
    <row r="1665" spans="1:30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61"/>
        <v>12</v>
      </c>
      <c r="C1665" s="184">
        <f t="shared" si="162"/>
        <v>42361</v>
      </c>
      <c r="D1665" s="184" t="s">
        <v>1664</v>
      </c>
      <c r="E1665" s="37">
        <v>42361</v>
      </c>
      <c r="F1665" s="189" t="s">
        <v>1167</v>
      </c>
      <c r="G1665" s="40" t="s">
        <v>1309</v>
      </c>
      <c r="H1665" s="7" t="s">
        <v>500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  <c r="AC1665" s="591" t="str">
        <f t="shared" si="163"/>
        <v/>
      </c>
      <c r="AD1665" s="591" t="str">
        <f>IF(VLOOKUP(F1665,NXT!$C$12:$C$666,1,0)&lt;&gt;"","","x")</f>
        <v/>
      </c>
    </row>
    <row r="1666" spans="1:30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61"/>
        <v>12</v>
      </c>
      <c r="C1666" s="184">
        <f t="shared" si="162"/>
        <v>42361</v>
      </c>
      <c r="D1666" s="184" t="s">
        <v>1664</v>
      </c>
      <c r="E1666" s="37">
        <v>42361</v>
      </c>
      <c r="F1666" s="192" t="s">
        <v>1682</v>
      </c>
      <c r="G1666" s="40" t="s">
        <v>1309</v>
      </c>
      <c r="H1666" s="7" t="s">
        <v>500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  <c r="AC1666" s="591" t="str">
        <f t="shared" si="163"/>
        <v/>
      </c>
      <c r="AD1666" s="591" t="str">
        <f>IF(VLOOKUP(F1666,NXT!$C$12:$C$666,1,0)&lt;&gt;"","","x")</f>
        <v/>
      </c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61"/>
        <v>12</v>
      </c>
      <c r="C1667" s="184">
        <f t="shared" si="162"/>
        <v>42361</v>
      </c>
      <c r="D1667" s="184" t="s">
        <v>1664</v>
      </c>
      <c r="E1667" s="37">
        <v>42361</v>
      </c>
      <c r="F1667" s="40" t="s">
        <v>429</v>
      </c>
      <c r="G1667" s="40" t="s">
        <v>1309</v>
      </c>
      <c r="H1667" s="7" t="s">
        <v>500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  <c r="AC1667" s="591" t="str">
        <f t="shared" si="163"/>
        <v/>
      </c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61"/>
        <v>12</v>
      </c>
      <c r="C1668" s="184">
        <f t="shared" si="162"/>
        <v>42361</v>
      </c>
      <c r="D1668" s="184" t="s">
        <v>1665</v>
      </c>
      <c r="E1668" s="191">
        <v>42361</v>
      </c>
      <c r="F1668" s="189" t="s">
        <v>1981</v>
      </c>
      <c r="G1668" s="483" t="s">
        <v>1310</v>
      </c>
      <c r="H1668" s="193" t="s">
        <v>984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  <c r="AC1668" s="591" t="str">
        <f t="shared" si="163"/>
        <v/>
      </c>
      <c r="AD1668" s="591" t="str">
        <f>IF(VLOOKUP(F1668,NXT!$C$12:$C$666,1,0)&lt;&gt;"","","x")</f>
        <v/>
      </c>
    </row>
    <row r="1669" spans="1:30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61"/>
        <v>12</v>
      </c>
      <c r="C1669" s="184">
        <f t="shared" si="162"/>
        <v>42361</v>
      </c>
      <c r="D1669" s="184" t="s">
        <v>1665</v>
      </c>
      <c r="E1669" s="191">
        <v>42361</v>
      </c>
      <c r="F1669" s="192" t="s">
        <v>429</v>
      </c>
      <c r="G1669" s="483" t="s">
        <v>1310</v>
      </c>
      <c r="H1669" s="193" t="s">
        <v>984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  <c r="AC1669" s="591" t="str">
        <f t="shared" si="163"/>
        <v/>
      </c>
    </row>
    <row r="1670" spans="1:30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61"/>
        <v>12</v>
      </c>
      <c r="C1670" s="184">
        <f t="shared" si="162"/>
        <v>42363</v>
      </c>
      <c r="D1670" s="184" t="s">
        <v>1666</v>
      </c>
      <c r="E1670" s="191">
        <v>42363</v>
      </c>
      <c r="F1670" s="192" t="s">
        <v>871</v>
      </c>
      <c r="G1670" s="483" t="s">
        <v>1311</v>
      </c>
      <c r="H1670" s="7" t="s">
        <v>760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  <c r="AC1670" s="591" t="str">
        <f t="shared" si="163"/>
        <v/>
      </c>
      <c r="AD1670" s="591" t="str">
        <f>IF(VLOOKUP(F1670,NXT!$C$12:$C$666,1,0)&lt;&gt;"","","x")</f>
        <v/>
      </c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61"/>
        <v>12</v>
      </c>
      <c r="C1671" s="184">
        <f t="shared" si="162"/>
        <v>42363</v>
      </c>
      <c r="D1671" s="184" t="s">
        <v>1666</v>
      </c>
      <c r="E1671" s="191">
        <v>42363</v>
      </c>
      <c r="F1671" s="192" t="s">
        <v>651</v>
      </c>
      <c r="G1671" s="483" t="s">
        <v>1311</v>
      </c>
      <c r="H1671" s="7" t="s">
        <v>760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  <c r="AC1671" s="591" t="str">
        <f t="shared" si="163"/>
        <v/>
      </c>
      <c r="AD1671" s="591" t="str">
        <f>IF(VLOOKUP(F1671,NXT!$C$12:$C$666,1,0)&lt;&gt;"","","x")</f>
        <v/>
      </c>
    </row>
    <row r="1672" spans="1:30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61"/>
        <v>12</v>
      </c>
      <c r="C1672" s="184">
        <f t="shared" si="162"/>
        <v>42363</v>
      </c>
      <c r="D1672" s="184" t="s">
        <v>1666</v>
      </c>
      <c r="E1672" s="191">
        <v>42363</v>
      </c>
      <c r="F1672" s="192" t="s">
        <v>1312</v>
      </c>
      <c r="G1672" s="483" t="s">
        <v>1311</v>
      </c>
      <c r="H1672" s="7" t="s">
        <v>760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  <c r="AC1672" s="591" t="str">
        <f t="shared" si="163"/>
        <v/>
      </c>
      <c r="AD1672" s="591" t="str">
        <f>IF(VLOOKUP(F1672,NXT!$C$12:$C$666,1,0)&lt;&gt;"","","x")</f>
        <v/>
      </c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61"/>
        <v>12</v>
      </c>
      <c r="C1673" s="184">
        <f t="shared" si="162"/>
        <v>42363</v>
      </c>
      <c r="D1673" s="184" t="s">
        <v>1666</v>
      </c>
      <c r="E1673" s="191">
        <v>42363</v>
      </c>
      <c r="F1673" s="189" t="s">
        <v>429</v>
      </c>
      <c r="G1673" s="483" t="s">
        <v>1311</v>
      </c>
      <c r="H1673" s="7" t="s">
        <v>760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  <c r="AC1673" s="591" t="str">
        <f t="shared" si="163"/>
        <v/>
      </c>
    </row>
    <row r="1674" spans="1:30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61"/>
        <v>12</v>
      </c>
      <c r="C1674" s="184">
        <f t="shared" si="162"/>
        <v>42363</v>
      </c>
      <c r="D1674" s="184" t="s">
        <v>1667</v>
      </c>
      <c r="E1674" s="191">
        <v>42363</v>
      </c>
      <c r="F1674" s="192" t="s">
        <v>1313</v>
      </c>
      <c r="G1674" s="483" t="s">
        <v>1314</v>
      </c>
      <c r="H1674" s="193" t="s">
        <v>480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  <c r="AC1674" s="591" t="str">
        <f t="shared" si="163"/>
        <v/>
      </c>
      <c r="AD1674" s="591" t="str">
        <f>IF(VLOOKUP(F1674,NXT!$C$12:$C$666,1,0)&lt;&gt;"","","x")</f>
        <v/>
      </c>
    </row>
    <row r="1675" spans="1:30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61"/>
        <v>12</v>
      </c>
      <c r="C1675" s="184">
        <f t="shared" si="162"/>
        <v>42363</v>
      </c>
      <c r="D1675" s="184" t="s">
        <v>1667</v>
      </c>
      <c r="E1675" s="191">
        <v>42363</v>
      </c>
      <c r="F1675" s="192" t="s">
        <v>429</v>
      </c>
      <c r="G1675" s="483" t="s">
        <v>1314</v>
      </c>
      <c r="H1675" s="193" t="s">
        <v>480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  <c r="AC1675" s="591" t="str">
        <f t="shared" si="163"/>
        <v/>
      </c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61"/>
        <v>12</v>
      </c>
      <c r="C1676" s="184">
        <f t="shared" si="162"/>
        <v>42363</v>
      </c>
      <c r="D1676" s="184" t="s">
        <v>1668</v>
      </c>
      <c r="E1676" s="191">
        <v>42363</v>
      </c>
      <c r="F1676" s="192" t="s">
        <v>1130</v>
      </c>
      <c r="G1676" s="483" t="s">
        <v>1315</v>
      </c>
      <c r="H1676" s="193" t="s">
        <v>1030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  <c r="AC1676" s="591" t="str">
        <f t="shared" si="163"/>
        <v/>
      </c>
      <c r="AD1676" s="591" t="str">
        <f>IF(VLOOKUP(F1676,NXT!$C$12:$C$666,1,0)&lt;&gt;"","","x")</f>
        <v/>
      </c>
    </row>
    <row r="1677" spans="1:30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61"/>
        <v>12</v>
      </c>
      <c r="C1677" s="184">
        <f t="shared" si="162"/>
        <v>42363</v>
      </c>
      <c r="D1677" s="184" t="s">
        <v>1668</v>
      </c>
      <c r="E1677" s="764">
        <v>42363</v>
      </c>
      <c r="F1677" s="189" t="s">
        <v>1133</v>
      </c>
      <c r="G1677" s="40" t="s">
        <v>1315</v>
      </c>
      <c r="H1677" s="7" t="s">
        <v>1030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  <c r="AC1677" s="591" t="str">
        <f t="shared" si="163"/>
        <v/>
      </c>
      <c r="AD1677" s="591" t="str">
        <f>IF(VLOOKUP(F1677,NXT!$C$12:$C$666,1,0)&lt;&gt;"","","x")</f>
        <v/>
      </c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61"/>
        <v>12</v>
      </c>
      <c r="C1678" s="184">
        <f t="shared" si="162"/>
        <v>42363</v>
      </c>
      <c r="D1678" s="184" t="s">
        <v>1668</v>
      </c>
      <c r="E1678" s="764">
        <v>42363</v>
      </c>
      <c r="F1678" s="297" t="s">
        <v>1134</v>
      </c>
      <c r="G1678" s="40" t="s">
        <v>1315</v>
      </c>
      <c r="H1678" s="7" t="s">
        <v>1030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  <c r="AC1678" s="591" t="str">
        <f t="shared" si="163"/>
        <v/>
      </c>
      <c r="AD1678" s="591" t="str">
        <f>IF(VLOOKUP(F1678,NXT!$C$12:$C$666,1,0)&lt;&gt;"","","x")</f>
        <v/>
      </c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61"/>
        <v>12</v>
      </c>
      <c r="C1679" s="184">
        <f t="shared" si="162"/>
        <v>42363</v>
      </c>
      <c r="D1679" s="184" t="s">
        <v>1668</v>
      </c>
      <c r="E1679" s="764">
        <v>42363</v>
      </c>
      <c r="F1679" s="40" t="s">
        <v>429</v>
      </c>
      <c r="G1679" s="40" t="s">
        <v>1315</v>
      </c>
      <c r="H1679" s="7" t="s">
        <v>1030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  <c r="AC1679" s="591" t="str">
        <f t="shared" si="163"/>
        <v/>
      </c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61"/>
        <v>12</v>
      </c>
      <c r="C1680" s="184">
        <f t="shared" si="162"/>
        <v>42364</v>
      </c>
      <c r="D1680" s="184" t="s">
        <v>1669</v>
      </c>
      <c r="E1680" s="764">
        <v>42364</v>
      </c>
      <c r="F1680" s="189" t="s">
        <v>468</v>
      </c>
      <c r="G1680" s="40" t="s">
        <v>1316</v>
      </c>
      <c r="H1680" s="7" t="s">
        <v>465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  <c r="AC1680" s="591" t="str">
        <f t="shared" si="163"/>
        <v/>
      </c>
      <c r="AD1680" s="591" t="str">
        <f>IF(VLOOKUP(F1680,NXT!$C$12:$C$666,1,0)&lt;&gt;"","","x")</f>
        <v/>
      </c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61"/>
        <v>12</v>
      </c>
      <c r="C1681" s="184">
        <f t="shared" si="162"/>
        <v>42364</v>
      </c>
      <c r="D1681" s="184" t="s">
        <v>1669</v>
      </c>
      <c r="E1681" s="37">
        <v>42364</v>
      </c>
      <c r="F1681" s="192" t="s">
        <v>1317</v>
      </c>
      <c r="G1681" s="40" t="s">
        <v>1316</v>
      </c>
      <c r="H1681" s="7" t="s">
        <v>465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  <c r="AC1681" s="591" t="str">
        <f t="shared" si="163"/>
        <v/>
      </c>
      <c r="AD1681" s="591" t="str">
        <f>IF(VLOOKUP(F1681,NXT!$C$12:$C$666,1,0)&lt;&gt;"","","x")</f>
        <v/>
      </c>
    </row>
    <row r="1682" spans="1:30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61"/>
        <v>12</v>
      </c>
      <c r="C1682" s="184">
        <f t="shared" si="162"/>
        <v>42364</v>
      </c>
      <c r="D1682" s="184" t="s">
        <v>1669</v>
      </c>
      <c r="E1682" s="37">
        <v>42364</v>
      </c>
      <c r="F1682" s="192" t="s">
        <v>429</v>
      </c>
      <c r="G1682" s="40" t="s">
        <v>1316</v>
      </c>
      <c r="H1682" s="7" t="s">
        <v>465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  <c r="AC1682" s="591" t="str">
        <f t="shared" si="163"/>
        <v/>
      </c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61"/>
        <v>12</v>
      </c>
      <c r="C1683" s="184">
        <f t="shared" si="162"/>
        <v>42366</v>
      </c>
      <c r="D1683" s="184" t="s">
        <v>1670</v>
      </c>
      <c r="E1683" s="37">
        <v>42366</v>
      </c>
      <c r="F1683" s="189" t="s">
        <v>440</v>
      </c>
      <c r="G1683" s="40" t="s">
        <v>1318</v>
      </c>
      <c r="H1683" s="7" t="s">
        <v>439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  <c r="AC1683" s="591" t="str">
        <f t="shared" si="163"/>
        <v/>
      </c>
      <c r="AD1683" s="591" t="str">
        <f>IF(VLOOKUP(F1683,NXT!$C$12:$C$666,1,0)&lt;&gt;"","","x")</f>
        <v/>
      </c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61"/>
        <v>12</v>
      </c>
      <c r="C1684" s="184">
        <f t="shared" si="162"/>
        <v>42366</v>
      </c>
      <c r="D1684" s="184" t="s">
        <v>1670</v>
      </c>
      <c r="E1684" s="37">
        <v>42366</v>
      </c>
      <c r="F1684" s="189" t="s">
        <v>440</v>
      </c>
      <c r="G1684" s="40" t="s">
        <v>1318</v>
      </c>
      <c r="H1684" s="7" t="s">
        <v>439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  <c r="AC1684" s="591" t="str">
        <f t="shared" si="163"/>
        <v/>
      </c>
      <c r="AD1684" s="591" t="str">
        <f>IF(VLOOKUP(F1684,NXT!$C$12:$C$666,1,0)&lt;&gt;"","","x")</f>
        <v/>
      </c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61"/>
        <v>12</v>
      </c>
      <c r="C1685" s="184">
        <f t="shared" si="162"/>
        <v>42366</v>
      </c>
      <c r="D1685" s="184" t="s">
        <v>1670</v>
      </c>
      <c r="E1685" s="37">
        <v>42366</v>
      </c>
      <c r="F1685" s="189" t="s">
        <v>440</v>
      </c>
      <c r="G1685" s="40" t="s">
        <v>1318</v>
      </c>
      <c r="H1685" s="7" t="s">
        <v>439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  <c r="AC1685" s="591" t="str">
        <f t="shared" si="163"/>
        <v/>
      </c>
      <c r="AD1685" s="591" t="str">
        <f>IF(VLOOKUP(F1685,NXT!$C$12:$C$666,1,0)&lt;&gt;"","","x")</f>
        <v/>
      </c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61"/>
        <v>12</v>
      </c>
      <c r="C1686" s="184">
        <f t="shared" si="162"/>
        <v>42366</v>
      </c>
      <c r="D1686" s="184" t="s">
        <v>1670</v>
      </c>
      <c r="E1686" s="37">
        <v>42366</v>
      </c>
      <c r="F1686" s="189" t="s">
        <v>440</v>
      </c>
      <c r="G1686" s="40" t="s">
        <v>1318</v>
      </c>
      <c r="H1686" s="7" t="s">
        <v>439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  <c r="AC1686" s="591" t="str">
        <f t="shared" si="163"/>
        <v/>
      </c>
      <c r="AD1686" s="591" t="str">
        <f>IF(VLOOKUP(F1686,NXT!$C$12:$C$666,1,0)&lt;&gt;"","","x")</f>
        <v/>
      </c>
    </row>
    <row r="1687" spans="1:30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61"/>
        <v>12</v>
      </c>
      <c r="C1687" s="184">
        <f t="shared" si="162"/>
        <v>42366</v>
      </c>
      <c r="D1687" s="184" t="s">
        <v>1670</v>
      </c>
      <c r="E1687" s="37">
        <v>42366</v>
      </c>
      <c r="F1687" s="40" t="s">
        <v>429</v>
      </c>
      <c r="G1687" s="40" t="s">
        <v>1318</v>
      </c>
      <c r="H1687" s="7" t="s">
        <v>439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  <c r="AC1687" s="591" t="str">
        <f t="shared" si="163"/>
        <v/>
      </c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61"/>
        <v>12</v>
      </c>
      <c r="C1688" s="184">
        <f t="shared" si="162"/>
        <v>42366</v>
      </c>
      <c r="D1688" s="184" t="s">
        <v>1671</v>
      </c>
      <c r="E1688" s="37">
        <v>42366</v>
      </c>
      <c r="F1688" s="40" t="s">
        <v>2039</v>
      </c>
      <c r="G1688" s="40" t="s">
        <v>1319</v>
      </c>
      <c r="H1688" s="7" t="s">
        <v>984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  <c r="AC1688" s="591" t="str">
        <f t="shared" si="163"/>
        <v/>
      </c>
      <c r="AD1688" s="591" t="str">
        <f>IF(VLOOKUP(F1688,NXT!$C$12:$C$666,1,0)&lt;&gt;"","","x")</f>
        <v/>
      </c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61"/>
        <v>12</v>
      </c>
      <c r="C1689" s="184">
        <f t="shared" si="162"/>
        <v>42366</v>
      </c>
      <c r="D1689" s="184" t="s">
        <v>1671</v>
      </c>
      <c r="E1689" s="37">
        <v>42366</v>
      </c>
      <c r="F1689" s="192" t="s">
        <v>429</v>
      </c>
      <c r="G1689" s="40" t="s">
        <v>1319</v>
      </c>
      <c r="H1689" s="7" t="s">
        <v>984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  <c r="AC1689" s="591" t="str">
        <f t="shared" si="163"/>
        <v/>
      </c>
    </row>
    <row r="1690" spans="1:30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61"/>
        <v>12</v>
      </c>
      <c r="C1690" s="184">
        <f t="shared" si="162"/>
        <v>42367</v>
      </c>
      <c r="D1690" s="184" t="s">
        <v>1672</v>
      </c>
      <c r="E1690" s="37">
        <v>42367</v>
      </c>
      <c r="F1690" s="189" t="s">
        <v>440</v>
      </c>
      <c r="G1690" s="40" t="s">
        <v>1320</v>
      </c>
      <c r="H1690" s="7" t="s">
        <v>439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  <c r="AC1690" s="591" t="str">
        <f t="shared" si="163"/>
        <v/>
      </c>
      <c r="AD1690" s="591" t="str">
        <f>IF(VLOOKUP(F1690,NXT!$C$12:$C$666,1,0)&lt;&gt;"","","x")</f>
        <v/>
      </c>
    </row>
    <row r="1691" spans="1:30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61"/>
        <v>12</v>
      </c>
      <c r="C1691" s="184">
        <f t="shared" si="162"/>
        <v>42367</v>
      </c>
      <c r="D1691" s="184" t="s">
        <v>1672</v>
      </c>
      <c r="E1691" s="37">
        <v>42367</v>
      </c>
      <c r="F1691" s="40" t="s">
        <v>1026</v>
      </c>
      <c r="G1691" s="40" t="s">
        <v>1320</v>
      </c>
      <c r="H1691" s="7" t="s">
        <v>439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  <c r="AC1691" s="591" t="str">
        <f t="shared" si="163"/>
        <v/>
      </c>
      <c r="AD1691" s="591" t="str">
        <f>IF(VLOOKUP(F1691,NXT!$C$12:$C$666,1,0)&lt;&gt;"","","x")</f>
        <v/>
      </c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61"/>
        <v>12</v>
      </c>
      <c r="C1692" s="184">
        <f t="shared" si="162"/>
        <v>42367</v>
      </c>
      <c r="D1692" s="184" t="s">
        <v>1672</v>
      </c>
      <c r="E1692" s="37">
        <v>42367</v>
      </c>
      <c r="F1692" s="40" t="s">
        <v>429</v>
      </c>
      <c r="G1692" s="40" t="s">
        <v>1320</v>
      </c>
      <c r="H1692" s="7" t="s">
        <v>439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  <c r="AC1692" s="591" t="str">
        <f t="shared" si="163"/>
        <v/>
      </c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61"/>
        <v>12</v>
      </c>
      <c r="C1693" s="184">
        <f t="shared" si="162"/>
        <v>42367</v>
      </c>
      <c r="D1693" s="184" t="s">
        <v>1673</v>
      </c>
      <c r="E1693" s="37">
        <v>42367</v>
      </c>
      <c r="F1693" s="192" t="s">
        <v>1115</v>
      </c>
      <c r="G1693" s="40" t="s">
        <v>1321</v>
      </c>
      <c r="H1693" s="7" t="s">
        <v>1117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  <c r="AC1693" s="591" t="str">
        <f t="shared" si="163"/>
        <v/>
      </c>
      <c r="AD1693" s="591" t="str">
        <f>IF(VLOOKUP(F1693,NXT!$C$12:$C$666,1,0)&lt;&gt;"","","x")</f>
        <v/>
      </c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61"/>
        <v>12</v>
      </c>
      <c r="C1694" s="184">
        <f t="shared" si="162"/>
        <v>42367</v>
      </c>
      <c r="D1694" s="184" t="s">
        <v>1673</v>
      </c>
      <c r="E1694" s="37">
        <v>42367</v>
      </c>
      <c r="F1694" s="189" t="s">
        <v>429</v>
      </c>
      <c r="G1694" s="40" t="s">
        <v>1321</v>
      </c>
      <c r="H1694" s="7" t="s">
        <v>1117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  <c r="AC1694" s="591" t="str">
        <f t="shared" si="163"/>
        <v/>
      </c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61"/>
        <v>12</v>
      </c>
      <c r="C1695" s="184">
        <f t="shared" si="162"/>
        <v>42367</v>
      </c>
      <c r="D1695" s="184" t="s">
        <v>1674</v>
      </c>
      <c r="E1695" s="37">
        <v>42367</v>
      </c>
      <c r="F1695" s="40" t="s">
        <v>1322</v>
      </c>
      <c r="G1695" s="40" t="s">
        <v>1323</v>
      </c>
      <c r="H1695" s="7" t="s">
        <v>672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  <c r="AC1695" s="591" t="str">
        <f t="shared" si="163"/>
        <v/>
      </c>
      <c r="AD1695" s="591" t="str">
        <f>IF(VLOOKUP(F1695,NXT!$C$12:$C$666,1,0)&lt;&gt;"","","x")</f>
        <v/>
      </c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61"/>
        <v>12</v>
      </c>
      <c r="C1696" s="184">
        <f t="shared" si="162"/>
        <v>42367</v>
      </c>
      <c r="D1696" s="184" t="s">
        <v>1674</v>
      </c>
      <c r="E1696" s="37">
        <v>42367</v>
      </c>
      <c r="F1696" s="40" t="s">
        <v>429</v>
      </c>
      <c r="G1696" s="40" t="s">
        <v>1323</v>
      </c>
      <c r="H1696" s="7" t="s">
        <v>672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  <c r="AC1696" s="591" t="str">
        <f t="shared" si="163"/>
        <v/>
      </c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61"/>
        <v>12</v>
      </c>
      <c r="C1697" s="184">
        <f t="shared" si="162"/>
        <v>42368</v>
      </c>
      <c r="D1697" s="184" t="s">
        <v>1675</v>
      </c>
      <c r="E1697" s="191">
        <v>42368</v>
      </c>
      <c r="F1697" s="192" t="s">
        <v>1324</v>
      </c>
      <c r="G1697" s="483" t="s">
        <v>1325</v>
      </c>
      <c r="H1697" s="7" t="s">
        <v>760</v>
      </c>
      <c r="I1697" s="256">
        <v>114</v>
      </c>
      <c r="J1697" s="256">
        <v>79850</v>
      </c>
      <c r="K1697" s="599">
        <f t="shared" ref="K1697:K1704" si="164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  <c r="AC1697" s="591" t="str">
        <f t="shared" si="163"/>
        <v/>
      </c>
      <c r="AD1697" s="591" t="str">
        <f>IF(VLOOKUP(F1697,NXT!$C$12:$C$666,1,0)&lt;&gt;"","","x")</f>
        <v/>
      </c>
    </row>
    <row r="1698" spans="1:30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61"/>
        <v>12</v>
      </c>
      <c r="C1698" s="184">
        <f t="shared" si="162"/>
        <v>42368</v>
      </c>
      <c r="D1698" s="184" t="s">
        <v>1675</v>
      </c>
      <c r="E1698" s="191">
        <v>42368</v>
      </c>
      <c r="F1698" s="192" t="s">
        <v>1326</v>
      </c>
      <c r="G1698" s="483" t="s">
        <v>1325</v>
      </c>
      <c r="H1698" s="7" t="s">
        <v>760</v>
      </c>
      <c r="I1698" s="256">
        <v>56</v>
      </c>
      <c r="J1698" s="256">
        <v>72360</v>
      </c>
      <c r="K1698" s="599">
        <f t="shared" si="164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  <c r="AC1698" s="591" t="str">
        <f t="shared" si="163"/>
        <v/>
      </c>
      <c r="AD1698" s="591" t="str">
        <f>IF(VLOOKUP(F1698,NXT!$C$12:$C$666,1,0)&lt;&gt;"","","x")</f>
        <v/>
      </c>
    </row>
    <row r="1699" spans="1:30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61"/>
        <v>12</v>
      </c>
      <c r="C1699" s="184">
        <f t="shared" si="162"/>
        <v>42368</v>
      </c>
      <c r="D1699" s="184" t="s">
        <v>1675</v>
      </c>
      <c r="E1699" s="191">
        <v>42368</v>
      </c>
      <c r="F1699" s="192" t="s">
        <v>954</v>
      </c>
      <c r="G1699" s="483" t="s">
        <v>1325</v>
      </c>
      <c r="H1699" s="7" t="s">
        <v>760</v>
      </c>
      <c r="I1699" s="256">
        <v>14</v>
      </c>
      <c r="J1699" s="256">
        <v>84823</v>
      </c>
      <c r="K1699" s="599">
        <f t="shared" si="164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  <c r="AC1699" s="591" t="str">
        <f t="shared" si="163"/>
        <v/>
      </c>
      <c r="AD1699" s="591" t="str">
        <f>IF(VLOOKUP(F1699,NXT!$C$12:$C$666,1,0)&lt;&gt;"","","x")</f>
        <v/>
      </c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61"/>
        <v>12</v>
      </c>
      <c r="C1700" s="184">
        <f t="shared" si="162"/>
        <v>42368</v>
      </c>
      <c r="D1700" s="184" t="s">
        <v>1675</v>
      </c>
      <c r="E1700" s="191">
        <v>42368</v>
      </c>
      <c r="F1700" s="192" t="s">
        <v>764</v>
      </c>
      <c r="G1700" s="483" t="s">
        <v>1325</v>
      </c>
      <c r="H1700" s="7" t="s">
        <v>760</v>
      </c>
      <c r="I1700" s="256">
        <v>30</v>
      </c>
      <c r="J1700" s="256">
        <v>10546</v>
      </c>
      <c r="K1700" s="599">
        <f t="shared" si="164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  <c r="AC1700" s="591" t="str">
        <f t="shared" si="163"/>
        <v/>
      </c>
      <c r="AD1700" s="591" t="str">
        <f>IF(VLOOKUP(F1700,NXT!$C$12:$C$666,1,0)&lt;&gt;"","","x")</f>
        <v/>
      </c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61"/>
        <v>12</v>
      </c>
      <c r="C1701" s="184">
        <f t="shared" si="162"/>
        <v>42368</v>
      </c>
      <c r="D1701" s="184" t="s">
        <v>1675</v>
      </c>
      <c r="E1701" s="191">
        <v>42368</v>
      </c>
      <c r="F1701" s="192" t="s">
        <v>1327</v>
      </c>
      <c r="G1701" s="483" t="s">
        <v>1325</v>
      </c>
      <c r="H1701" s="7" t="s">
        <v>760</v>
      </c>
      <c r="I1701" s="256">
        <v>56</v>
      </c>
      <c r="J1701" s="256">
        <v>16050</v>
      </c>
      <c r="K1701" s="599">
        <f t="shared" si="164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  <c r="AC1701" s="591" t="str">
        <f t="shared" si="163"/>
        <v/>
      </c>
      <c r="AD1701" s="591" t="str">
        <f>IF(VLOOKUP(F1701,NXT!$C$12:$C$666,1,0)&lt;&gt;"","","x")</f>
        <v/>
      </c>
    </row>
    <row r="1702" spans="1:30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61"/>
        <v>12</v>
      </c>
      <c r="C1702" s="184">
        <f t="shared" si="162"/>
        <v>42368</v>
      </c>
      <c r="D1702" s="184" t="s">
        <v>1675</v>
      </c>
      <c r="E1702" s="191">
        <v>42368</v>
      </c>
      <c r="F1702" s="192" t="s">
        <v>1328</v>
      </c>
      <c r="G1702" s="483" t="s">
        <v>1325</v>
      </c>
      <c r="H1702" s="7" t="s">
        <v>760</v>
      </c>
      <c r="I1702" s="256">
        <v>30</v>
      </c>
      <c r="J1702" s="256">
        <v>11536</v>
      </c>
      <c r="K1702" s="599">
        <f t="shared" si="164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  <c r="AC1702" s="591" t="str">
        <f t="shared" si="163"/>
        <v/>
      </c>
      <c r="AD1702" s="591" t="str">
        <f>IF(VLOOKUP(F1702,NXT!$C$12:$C$666,1,0)&lt;&gt;"","","x")</f>
        <v/>
      </c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61"/>
        <v>12</v>
      </c>
      <c r="C1703" s="184">
        <f t="shared" si="162"/>
        <v>42368</v>
      </c>
      <c r="D1703" s="184" t="s">
        <v>1675</v>
      </c>
      <c r="E1703" s="191">
        <v>42368</v>
      </c>
      <c r="F1703" s="192" t="s">
        <v>1329</v>
      </c>
      <c r="G1703" s="483" t="s">
        <v>1325</v>
      </c>
      <c r="H1703" s="7" t="s">
        <v>760</v>
      </c>
      <c r="I1703" s="256">
        <v>130</v>
      </c>
      <c r="J1703" s="256">
        <v>11859</v>
      </c>
      <c r="K1703" s="599">
        <f t="shared" si="164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  <c r="AC1703" s="591" t="str">
        <f t="shared" si="163"/>
        <v/>
      </c>
      <c r="AD1703" s="591" t="str">
        <f>IF(VLOOKUP(F1703,NXT!$C$12:$C$666,1,0)&lt;&gt;"","","x")</f>
        <v/>
      </c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61"/>
        <v>12</v>
      </c>
      <c r="C1704" s="184">
        <f t="shared" si="162"/>
        <v>42368</v>
      </c>
      <c r="D1704" s="184" t="s">
        <v>1675</v>
      </c>
      <c r="E1704" s="191">
        <v>42368</v>
      </c>
      <c r="F1704" s="192" t="s">
        <v>1330</v>
      </c>
      <c r="G1704" s="483" t="s">
        <v>1325</v>
      </c>
      <c r="H1704" s="7" t="s">
        <v>760</v>
      </c>
      <c r="I1704" s="256">
        <v>7</v>
      </c>
      <c r="J1704" s="256">
        <v>10422</v>
      </c>
      <c r="K1704" s="599">
        <f t="shared" si="164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  <c r="AC1704" s="591" t="str">
        <f t="shared" si="163"/>
        <v/>
      </c>
      <c r="AD1704" s="591" t="str">
        <f>IF(VLOOKUP(F1704,NXT!$C$12:$C$666,1,0)&lt;&gt;"","","x")</f>
        <v/>
      </c>
    </row>
    <row r="1705" spans="1:30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61"/>
        <v>12</v>
      </c>
      <c r="C1705" s="184">
        <f t="shared" si="162"/>
        <v>42368</v>
      </c>
      <c r="D1705" s="184" t="s">
        <v>1675</v>
      </c>
      <c r="E1705" s="191">
        <v>42368</v>
      </c>
      <c r="F1705" s="192" t="s">
        <v>429</v>
      </c>
      <c r="G1705" s="483" t="s">
        <v>1325</v>
      </c>
      <c r="H1705" s="7" t="s">
        <v>760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  <c r="AC1705" s="591" t="str">
        <f t="shared" si="163"/>
        <v/>
      </c>
    </row>
    <row r="1706" spans="1:30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61"/>
        <v>12</v>
      </c>
      <c r="C1706" s="184">
        <f t="shared" si="162"/>
        <v>42368</v>
      </c>
      <c r="D1706" s="184" t="s">
        <v>1676</v>
      </c>
      <c r="E1706" s="37">
        <v>42368</v>
      </c>
      <c r="F1706" s="40" t="s">
        <v>481</v>
      </c>
      <c r="G1706" s="40" t="s">
        <v>1331</v>
      </c>
      <c r="H1706" s="7" t="s">
        <v>760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  <c r="AC1706" s="591" t="str">
        <f t="shared" si="163"/>
        <v/>
      </c>
      <c r="AD1706" s="591" t="str">
        <f>IF(VLOOKUP(F1706,NXT!$C$12:$C$666,1,0)&lt;&gt;"","","x")</f>
        <v/>
      </c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61"/>
        <v>12</v>
      </c>
      <c r="C1707" s="184">
        <f t="shared" si="162"/>
        <v>42368</v>
      </c>
      <c r="D1707" s="184" t="s">
        <v>1676</v>
      </c>
      <c r="E1707" s="37">
        <v>42368</v>
      </c>
      <c r="F1707" s="40" t="s">
        <v>1332</v>
      </c>
      <c r="G1707" s="40" t="s">
        <v>1331</v>
      </c>
      <c r="H1707" s="7" t="s">
        <v>760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  <c r="AC1707" s="591" t="str">
        <f t="shared" si="163"/>
        <v/>
      </c>
      <c r="AD1707" s="591" t="str">
        <f>IF(VLOOKUP(F1707,NXT!$C$12:$C$666,1,0)&lt;&gt;"","","x")</f>
        <v/>
      </c>
    </row>
    <row r="1708" spans="1:30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61"/>
        <v>12</v>
      </c>
      <c r="C1708" s="184">
        <f t="shared" si="162"/>
        <v>42368</v>
      </c>
      <c r="D1708" s="184" t="s">
        <v>1676</v>
      </c>
      <c r="E1708" s="37">
        <v>42368</v>
      </c>
      <c r="F1708" s="40" t="s">
        <v>1330</v>
      </c>
      <c r="G1708" s="40" t="s">
        <v>1331</v>
      </c>
      <c r="H1708" s="7" t="s">
        <v>760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  <c r="AC1708" s="591" t="str">
        <f t="shared" si="163"/>
        <v/>
      </c>
      <c r="AD1708" s="591" t="str">
        <f>IF(VLOOKUP(F1708,NXT!$C$12:$C$666,1,0)&lt;&gt;"","","x")</f>
        <v/>
      </c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61"/>
        <v>12</v>
      </c>
      <c r="C1709" s="184">
        <f t="shared" si="162"/>
        <v>42368</v>
      </c>
      <c r="D1709" s="184" t="s">
        <v>1676</v>
      </c>
      <c r="E1709" s="37">
        <v>42368</v>
      </c>
      <c r="F1709" s="192" t="s">
        <v>429</v>
      </c>
      <c r="G1709" s="40" t="s">
        <v>1331</v>
      </c>
      <c r="H1709" s="7" t="s">
        <v>760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  <c r="AC1709" s="591" t="str">
        <f t="shared" si="163"/>
        <v/>
      </c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61"/>
        <v>12</v>
      </c>
      <c r="C1710" s="184">
        <f t="shared" si="162"/>
        <v>42369</v>
      </c>
      <c r="D1710" s="184" t="s">
        <v>1677</v>
      </c>
      <c r="E1710" s="37">
        <v>42369</v>
      </c>
      <c r="F1710" s="40" t="s">
        <v>1333</v>
      </c>
      <c r="G1710" s="40" t="s">
        <v>1334</v>
      </c>
      <c r="H1710" s="7" t="s">
        <v>1335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  <c r="AC1710" s="591" t="str">
        <f t="shared" si="163"/>
        <v/>
      </c>
      <c r="AD1710" s="591" t="str">
        <f>IF(VLOOKUP(F1710,NXT!$C$12:$C$666,1,0)&lt;&gt;"","","x")</f>
        <v/>
      </c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61"/>
        <v>12</v>
      </c>
      <c r="C1711" s="184">
        <f t="shared" si="162"/>
        <v>42369</v>
      </c>
      <c r="D1711" s="184" t="s">
        <v>1677</v>
      </c>
      <c r="E1711" s="37">
        <v>42369</v>
      </c>
      <c r="F1711" s="40" t="s">
        <v>1336</v>
      </c>
      <c r="G1711" s="40" t="s">
        <v>1334</v>
      </c>
      <c r="H1711" s="7" t="s">
        <v>1335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  <c r="AC1711" s="591" t="str">
        <f t="shared" si="163"/>
        <v/>
      </c>
      <c r="AD1711" s="591" t="str">
        <f>IF(VLOOKUP(F1711,NXT!$C$12:$C$666,1,0)&lt;&gt;"","","x")</f>
        <v/>
      </c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61"/>
        <v>12</v>
      </c>
      <c r="C1712" s="184">
        <f t="shared" si="162"/>
        <v>42369</v>
      </c>
      <c r="D1712" s="184" t="s">
        <v>1677</v>
      </c>
      <c r="E1712" s="37">
        <v>42369</v>
      </c>
      <c r="F1712" s="40" t="s">
        <v>1337</v>
      </c>
      <c r="G1712" s="40" t="s">
        <v>1334</v>
      </c>
      <c r="H1712" s="7" t="s">
        <v>1335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  <c r="AC1712" s="591" t="str">
        <f t="shared" si="163"/>
        <v/>
      </c>
      <c r="AD1712" s="591" t="str">
        <f>IF(VLOOKUP(F1712,NXT!$C$12:$C$666,1,0)&lt;&gt;"","","x")</f>
        <v/>
      </c>
    </row>
    <row r="1713" spans="1:30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61"/>
        <v>12</v>
      </c>
      <c r="C1713" s="184">
        <f t="shared" si="162"/>
        <v>42369</v>
      </c>
      <c r="D1713" s="184" t="s">
        <v>1677</v>
      </c>
      <c r="E1713" s="37">
        <v>42369</v>
      </c>
      <c r="F1713" s="40" t="s">
        <v>429</v>
      </c>
      <c r="G1713" s="40" t="s">
        <v>1334</v>
      </c>
      <c r="H1713" s="7" t="s">
        <v>1335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  <c r="AC1713" s="591" t="str">
        <f t="shared" si="163"/>
        <v/>
      </c>
    </row>
    <row r="1714" spans="1:30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61"/>
        <v>12</v>
      </c>
      <c r="C1714" s="184">
        <f t="shared" si="162"/>
        <v>42369</v>
      </c>
      <c r="D1714" s="184" t="s">
        <v>1678</v>
      </c>
      <c r="E1714" s="37">
        <v>42369</v>
      </c>
      <c r="F1714" s="40" t="s">
        <v>1338</v>
      </c>
      <c r="G1714" s="40" t="s">
        <v>1339</v>
      </c>
      <c r="H1714" s="7" t="s">
        <v>1254</v>
      </c>
      <c r="I1714" s="256">
        <v>250</v>
      </c>
      <c r="J1714" s="256">
        <v>34398</v>
      </c>
      <c r="K1714" s="599">
        <f t="shared" ref="K1714:K1721" si="165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  <c r="AC1714" s="591" t="str">
        <f t="shared" si="163"/>
        <v/>
      </c>
      <c r="AD1714" s="591" t="str">
        <f>IF(VLOOKUP(F1714,NXT!$C$12:$C$666,1,0)&lt;&gt;"","","x")</f>
        <v/>
      </c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61"/>
        <v>12</v>
      </c>
      <c r="C1715" s="184">
        <f t="shared" si="162"/>
        <v>42369</v>
      </c>
      <c r="D1715" s="184" t="s">
        <v>1678</v>
      </c>
      <c r="E1715" s="37">
        <v>42369</v>
      </c>
      <c r="F1715" s="40" t="s">
        <v>1340</v>
      </c>
      <c r="G1715" s="40" t="s">
        <v>1339</v>
      </c>
      <c r="H1715" s="7" t="s">
        <v>1254</v>
      </c>
      <c r="I1715" s="256">
        <v>81</v>
      </c>
      <c r="J1715" s="256">
        <v>28839</v>
      </c>
      <c r="K1715" s="599">
        <f t="shared" si="165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  <c r="AC1715" s="591" t="str">
        <f t="shared" si="163"/>
        <v/>
      </c>
      <c r="AD1715" s="591" t="str">
        <f>IF(VLOOKUP(F1715,NXT!$C$12:$C$666,1,0)&lt;&gt;"","","x")</f>
        <v/>
      </c>
    </row>
    <row r="1716" spans="1:30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61"/>
        <v>12</v>
      </c>
      <c r="C1716" s="184">
        <f t="shared" si="162"/>
        <v>42369</v>
      </c>
      <c r="D1716" s="184" t="s">
        <v>1678</v>
      </c>
      <c r="E1716" s="191">
        <v>42369</v>
      </c>
      <c r="F1716" s="192" t="s">
        <v>1341</v>
      </c>
      <c r="G1716" s="483" t="s">
        <v>1339</v>
      </c>
      <c r="H1716" s="788" t="s">
        <v>1254</v>
      </c>
      <c r="I1716" s="256">
        <v>250</v>
      </c>
      <c r="J1716" s="256">
        <v>1117</v>
      </c>
      <c r="K1716" s="599">
        <f t="shared" si="165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  <c r="AC1716" s="591" t="str">
        <f t="shared" si="163"/>
        <v/>
      </c>
      <c r="AD1716" s="591" t="str">
        <f>IF(VLOOKUP(F1716,NXT!$C$12:$C$666,1,0)&lt;&gt;"","","x")</f>
        <v/>
      </c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61"/>
        <v>12</v>
      </c>
      <c r="C1717" s="184">
        <f t="shared" si="162"/>
        <v>42369</v>
      </c>
      <c r="D1717" s="184" t="s">
        <v>1678</v>
      </c>
      <c r="E1717" s="191">
        <v>42369</v>
      </c>
      <c r="F1717" s="192" t="s">
        <v>1342</v>
      </c>
      <c r="G1717" s="483" t="s">
        <v>1339</v>
      </c>
      <c r="H1717" s="788" t="s">
        <v>1254</v>
      </c>
      <c r="I1717" s="256">
        <v>1000</v>
      </c>
      <c r="J1717" s="256">
        <v>812</v>
      </c>
      <c r="K1717" s="599">
        <f t="shared" si="165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  <c r="AC1717" s="591" t="str">
        <f t="shared" si="163"/>
        <v/>
      </c>
      <c r="AD1717" s="591" t="str">
        <f>IF(VLOOKUP(F1717,NXT!$C$12:$C$666,1,0)&lt;&gt;"","","x")</f>
        <v/>
      </c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61"/>
        <v>12</v>
      </c>
      <c r="C1718" s="184">
        <f t="shared" si="162"/>
        <v>42369</v>
      </c>
      <c r="D1718" s="184" t="s">
        <v>1678</v>
      </c>
      <c r="E1718" s="191">
        <v>42369</v>
      </c>
      <c r="F1718" s="192" t="s">
        <v>1343</v>
      </c>
      <c r="G1718" s="483" t="s">
        <v>1339</v>
      </c>
      <c r="H1718" s="788" t="s">
        <v>1254</v>
      </c>
      <c r="I1718" s="256">
        <v>243</v>
      </c>
      <c r="J1718" s="256">
        <v>2017</v>
      </c>
      <c r="K1718" s="599">
        <f t="shared" si="165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  <c r="AC1718" s="591" t="str">
        <f t="shared" si="163"/>
        <v/>
      </c>
      <c r="AD1718" s="591" t="str">
        <f>IF(VLOOKUP(F1718,NXT!$C$12:$C$666,1,0)&lt;&gt;"","","x")</f>
        <v/>
      </c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61"/>
        <v>12</v>
      </c>
      <c r="C1719" s="184">
        <f t="shared" si="162"/>
        <v>42369</v>
      </c>
      <c r="D1719" s="184" t="s">
        <v>1678</v>
      </c>
      <c r="E1719" s="191">
        <v>42369</v>
      </c>
      <c r="F1719" s="192" t="s">
        <v>1344</v>
      </c>
      <c r="G1719" s="483" t="s">
        <v>1339</v>
      </c>
      <c r="H1719" s="788" t="s">
        <v>1254</v>
      </c>
      <c r="I1719" s="256">
        <v>162</v>
      </c>
      <c r="J1719" s="256">
        <v>662</v>
      </c>
      <c r="K1719" s="599">
        <f t="shared" si="165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  <c r="AC1719" s="591" t="str">
        <f t="shared" si="163"/>
        <v/>
      </c>
      <c r="AD1719" s="591" t="str">
        <f>IF(VLOOKUP(F1719,NXT!$C$12:$C$666,1,0)&lt;&gt;"","","x")</f>
        <v/>
      </c>
    </row>
    <row r="1720" spans="1:30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61"/>
        <v>12</v>
      </c>
      <c r="C1720" s="184">
        <f t="shared" si="162"/>
        <v>42369</v>
      </c>
      <c r="D1720" s="184" t="s">
        <v>1678</v>
      </c>
      <c r="E1720" s="191">
        <v>42369</v>
      </c>
      <c r="F1720" s="192" t="s">
        <v>1345</v>
      </c>
      <c r="G1720" s="483" t="s">
        <v>1339</v>
      </c>
      <c r="H1720" s="788" t="s">
        <v>1254</v>
      </c>
      <c r="I1720" s="256">
        <v>648</v>
      </c>
      <c r="J1720" s="256">
        <v>493</v>
      </c>
      <c r="K1720" s="599">
        <f t="shared" si="165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  <c r="AC1720" s="591" t="str">
        <f t="shared" si="163"/>
        <v/>
      </c>
      <c r="AD1720" s="591" t="str">
        <f>IF(VLOOKUP(F1720,NXT!$C$12:$C$666,1,0)&lt;&gt;"","","x")</f>
        <v/>
      </c>
    </row>
    <row r="1721" spans="1:30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61"/>
        <v>12</v>
      </c>
      <c r="C1721" s="184">
        <f t="shared" si="162"/>
        <v>42369</v>
      </c>
      <c r="D1721" s="184" t="s">
        <v>1678</v>
      </c>
      <c r="E1721" s="191">
        <v>42369</v>
      </c>
      <c r="F1721" s="192" t="s">
        <v>1346</v>
      </c>
      <c r="G1721" s="483" t="s">
        <v>1339</v>
      </c>
      <c r="H1721" s="788" t="s">
        <v>1254</v>
      </c>
      <c r="I1721" s="256">
        <v>500</v>
      </c>
      <c r="J1721" s="256">
        <v>3234</v>
      </c>
      <c r="K1721" s="599">
        <f t="shared" si="165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  <c r="AC1721" s="591" t="str">
        <f t="shared" si="163"/>
        <v/>
      </c>
      <c r="AD1721" s="591" t="str">
        <f>IF(VLOOKUP(F1721,NXT!$C$12:$C$666,1,0)&lt;&gt;"","","x")</f>
        <v/>
      </c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61"/>
        <v>12</v>
      </c>
      <c r="C1722" s="184">
        <f t="shared" si="162"/>
        <v>42369</v>
      </c>
      <c r="D1722" s="184" t="s">
        <v>1678</v>
      </c>
      <c r="E1722" s="191">
        <v>42369</v>
      </c>
      <c r="F1722" s="192" t="s">
        <v>429</v>
      </c>
      <c r="G1722" s="483" t="s">
        <v>1339</v>
      </c>
      <c r="H1722" s="788" t="s">
        <v>1254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  <c r="AC1722" s="591" t="str">
        <f t="shared" si="163"/>
        <v/>
      </c>
    </row>
    <row r="1723" spans="1:30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ref="B1723:B1784" si="166">IF(C1723&lt;&gt;"",MONTH(C1723),"")</f>
        <v>1</v>
      </c>
      <c r="C1723" s="184">
        <f t="shared" ref="C1723:C1764" si="167">E1723</f>
        <v>42009</v>
      </c>
      <c r="D1723" s="191" t="s">
        <v>1347</v>
      </c>
      <c r="E1723" s="191">
        <v>42009</v>
      </c>
      <c r="F1723" s="192" t="s">
        <v>1348</v>
      </c>
      <c r="G1723" s="483" t="s">
        <v>332</v>
      </c>
      <c r="H1723" s="7" t="s">
        <v>434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</row>
    <row r="1724" spans="1:30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66"/>
        <v>1</v>
      </c>
      <c r="C1724" s="184">
        <f t="shared" si="167"/>
        <v>42010</v>
      </c>
      <c r="D1724" s="191" t="s">
        <v>1347</v>
      </c>
      <c r="E1724" s="191">
        <v>42010</v>
      </c>
      <c r="F1724" s="192" t="s">
        <v>1348</v>
      </c>
      <c r="G1724" s="483" t="s">
        <v>332</v>
      </c>
      <c r="H1724" s="7" t="s">
        <v>899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/>
      </c>
      <c r="B1725" s="36">
        <f t="shared" si="166"/>
        <v>1</v>
      </c>
      <c r="C1725" s="184">
        <f t="shared" si="167"/>
        <v>42012</v>
      </c>
      <c r="D1725" s="191" t="s">
        <v>1347</v>
      </c>
      <c r="E1725" s="191">
        <v>42012</v>
      </c>
      <c r="F1725" s="192" t="s">
        <v>1348</v>
      </c>
      <c r="G1725" s="483" t="s">
        <v>332</v>
      </c>
      <c r="H1725" s="7" t="s">
        <v>427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66"/>
        <v>1</v>
      </c>
      <c r="C1726" s="184">
        <f t="shared" si="167"/>
        <v>42023</v>
      </c>
      <c r="D1726" s="191" t="s">
        <v>1347</v>
      </c>
      <c r="E1726" s="191">
        <v>42023</v>
      </c>
      <c r="F1726" s="192" t="s">
        <v>1348</v>
      </c>
      <c r="G1726" s="483" t="s">
        <v>332</v>
      </c>
      <c r="H1726" s="7" t="s">
        <v>480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66"/>
        <v>1</v>
      </c>
      <c r="C1727" s="184">
        <f t="shared" si="167"/>
        <v>42024</v>
      </c>
      <c r="D1727" s="191" t="s">
        <v>1347</v>
      </c>
      <c r="E1727" s="191">
        <v>42024</v>
      </c>
      <c r="F1727" s="192" t="s">
        <v>1348</v>
      </c>
      <c r="G1727" s="483" t="s">
        <v>332</v>
      </c>
      <c r="H1727" s="7" t="s">
        <v>462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66"/>
        <v>1</v>
      </c>
      <c r="C1728" s="184">
        <f t="shared" si="167"/>
        <v>42024</v>
      </c>
      <c r="D1728" s="191" t="s">
        <v>1347</v>
      </c>
      <c r="E1728" s="191">
        <v>42024</v>
      </c>
      <c r="F1728" s="192" t="s">
        <v>1348</v>
      </c>
      <c r="G1728" s="483" t="s">
        <v>332</v>
      </c>
      <c r="H1728" s="7" t="s">
        <v>864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66"/>
        <v>1</v>
      </c>
      <c r="C1729" s="184">
        <f t="shared" si="167"/>
        <v>42026</v>
      </c>
      <c r="D1729" s="191" t="s">
        <v>1347</v>
      </c>
      <c r="E1729" s="191">
        <v>42026</v>
      </c>
      <c r="F1729" s="192" t="s">
        <v>1348</v>
      </c>
      <c r="G1729" s="483" t="s">
        <v>332</v>
      </c>
      <c r="H1729" s="7" t="s">
        <v>899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66"/>
        <v>1</v>
      </c>
      <c r="C1730" s="184">
        <f t="shared" si="167"/>
        <v>42028</v>
      </c>
      <c r="D1730" s="191" t="s">
        <v>1347</v>
      </c>
      <c r="E1730" s="191">
        <v>42028</v>
      </c>
      <c r="F1730" s="192" t="s">
        <v>1349</v>
      </c>
      <c r="G1730" s="483" t="s">
        <v>332</v>
      </c>
      <c r="H1730" s="788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66"/>
        <v>1</v>
      </c>
      <c r="C1731" s="184">
        <f t="shared" si="167"/>
        <v>42031</v>
      </c>
      <c r="D1731" s="191" t="s">
        <v>1347</v>
      </c>
      <c r="E1731" s="37">
        <v>42031</v>
      </c>
      <c r="F1731" s="192" t="s">
        <v>1348</v>
      </c>
      <c r="G1731" s="483" t="s">
        <v>332</v>
      </c>
      <c r="H1731" s="7" t="s">
        <v>789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hidden="1" customHeight="1">
      <c r="A1732" s="204" t="str">
        <f>IF(B1732&lt;&gt;"",IF(AND(B1732&gt;=_TM1,B1732&lt;=_TM2,OR(TH!L1732="1111",TH!M1732="1111")),TH!D1732,""),"")</f>
        <v/>
      </c>
      <c r="B1732" s="36">
        <f t="shared" si="166"/>
        <v>1</v>
      </c>
      <c r="C1732" s="184">
        <f t="shared" si="167"/>
        <v>42033</v>
      </c>
      <c r="D1732" s="191" t="s">
        <v>1347</v>
      </c>
      <c r="E1732" s="37">
        <v>42033</v>
      </c>
      <c r="F1732" s="192" t="s">
        <v>1348</v>
      </c>
      <c r="G1732" s="483" t="s">
        <v>332</v>
      </c>
      <c r="H1732" s="7" t="s">
        <v>427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66"/>
        <v>2</v>
      </c>
      <c r="C1733" s="184">
        <f t="shared" si="167"/>
        <v>42037</v>
      </c>
      <c r="D1733" s="191" t="s">
        <v>1347</v>
      </c>
      <c r="E1733" s="37">
        <v>42037</v>
      </c>
      <c r="F1733" s="192" t="s">
        <v>1348</v>
      </c>
      <c r="G1733" s="483" t="s">
        <v>332</v>
      </c>
      <c r="H1733" s="7" t="s">
        <v>1961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ref="B1734" si="168">IF(C1734&lt;&gt;"",MONTH(C1734),"")</f>
        <v>2</v>
      </c>
      <c r="C1734" s="184">
        <f t="shared" ref="C1734" si="169">E1734</f>
        <v>42037</v>
      </c>
      <c r="D1734" s="191" t="s">
        <v>1347</v>
      </c>
      <c r="E1734" s="37">
        <v>42037</v>
      </c>
      <c r="F1734" s="192" t="s">
        <v>1962</v>
      </c>
      <c r="G1734" s="483" t="s">
        <v>332</v>
      </c>
      <c r="H1734" s="7" t="s">
        <v>1961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66"/>
        <v>2</v>
      </c>
      <c r="C1735" s="184">
        <f t="shared" si="167"/>
        <v>42039</v>
      </c>
      <c r="D1735" s="191" t="s">
        <v>1347</v>
      </c>
      <c r="E1735" s="37">
        <v>42039</v>
      </c>
      <c r="F1735" s="192" t="s">
        <v>1348</v>
      </c>
      <c r="G1735" s="483" t="s">
        <v>332</v>
      </c>
      <c r="H1735" s="7" t="s">
        <v>434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66"/>
        <v>2</v>
      </c>
      <c r="C1736" s="184">
        <f t="shared" si="167"/>
        <v>42039</v>
      </c>
      <c r="D1736" s="191" t="s">
        <v>1347</v>
      </c>
      <c r="E1736" s="37">
        <v>42039</v>
      </c>
      <c r="F1736" s="192" t="s">
        <v>1348</v>
      </c>
      <c r="G1736" s="483" t="s">
        <v>332</v>
      </c>
      <c r="H1736" s="45" t="s">
        <v>443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66"/>
        <v>2</v>
      </c>
      <c r="C1737" s="184">
        <f t="shared" si="167"/>
        <v>42044</v>
      </c>
      <c r="D1737" s="191" t="s">
        <v>1347</v>
      </c>
      <c r="E1737" s="37">
        <v>42044</v>
      </c>
      <c r="F1737" s="192" t="s">
        <v>1348</v>
      </c>
      <c r="G1737" s="483" t="s">
        <v>332</v>
      </c>
      <c r="H1737" s="7" t="s">
        <v>672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66"/>
        <v>2</v>
      </c>
      <c r="C1738" s="184">
        <f t="shared" si="167"/>
        <v>42047</v>
      </c>
      <c r="D1738" s="191" t="s">
        <v>1347</v>
      </c>
      <c r="E1738" s="37">
        <v>42047</v>
      </c>
      <c r="F1738" s="192" t="s">
        <v>1348</v>
      </c>
      <c r="G1738" s="483" t="s">
        <v>332</v>
      </c>
      <c r="H1738" s="7" t="s">
        <v>500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66"/>
        <v>2</v>
      </c>
      <c r="C1739" s="184">
        <f t="shared" si="167"/>
        <v>42048</v>
      </c>
      <c r="D1739" s="191" t="s">
        <v>1347</v>
      </c>
      <c r="E1739" s="37">
        <v>42048</v>
      </c>
      <c r="F1739" s="192" t="s">
        <v>1348</v>
      </c>
      <c r="G1739" s="483" t="s">
        <v>332</v>
      </c>
      <c r="H1739" s="7" t="s">
        <v>480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66"/>
        <v>2</v>
      </c>
      <c r="C1740" s="184">
        <f t="shared" si="167"/>
        <v>42048</v>
      </c>
      <c r="D1740" s="191" t="s">
        <v>1347</v>
      </c>
      <c r="E1740" s="37">
        <v>42048</v>
      </c>
      <c r="F1740" s="192" t="s">
        <v>1348</v>
      </c>
      <c r="G1740" s="483" t="s">
        <v>332</v>
      </c>
      <c r="H1740" s="7" t="s">
        <v>864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66"/>
        <v>2</v>
      </c>
      <c r="C1741" s="184">
        <f t="shared" si="167"/>
        <v>42049</v>
      </c>
      <c r="D1741" s="191" t="s">
        <v>1347</v>
      </c>
      <c r="E1741" s="37">
        <v>42049</v>
      </c>
      <c r="F1741" s="192" t="s">
        <v>1348</v>
      </c>
      <c r="G1741" s="483" t="s">
        <v>332</v>
      </c>
      <c r="H1741" s="7" t="s">
        <v>465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66"/>
        <v>2</v>
      </c>
      <c r="C1742" s="184">
        <f t="shared" si="167"/>
        <v>42049</v>
      </c>
      <c r="D1742" s="191" t="s">
        <v>1347</v>
      </c>
      <c r="E1742" s="37">
        <v>42049</v>
      </c>
      <c r="F1742" s="192" t="s">
        <v>1348</v>
      </c>
      <c r="G1742" s="483" t="s">
        <v>332</v>
      </c>
      <c r="H1742" s="7" t="s">
        <v>465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66"/>
        <v>2</v>
      </c>
      <c r="C1743" s="184">
        <f t="shared" si="167"/>
        <v>42049</v>
      </c>
      <c r="D1743" s="191" t="s">
        <v>1347</v>
      </c>
      <c r="E1743" s="37">
        <v>42049</v>
      </c>
      <c r="F1743" s="192" t="s">
        <v>1348</v>
      </c>
      <c r="G1743" s="483" t="s">
        <v>332</v>
      </c>
      <c r="H1743" s="7" t="s">
        <v>465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66"/>
        <v>2</v>
      </c>
      <c r="C1744" s="184">
        <f t="shared" si="167"/>
        <v>42049</v>
      </c>
      <c r="D1744" s="191" t="s">
        <v>1347</v>
      </c>
      <c r="E1744" s="37">
        <v>42049</v>
      </c>
      <c r="F1744" s="192" t="s">
        <v>1348</v>
      </c>
      <c r="G1744" s="483" t="s">
        <v>332</v>
      </c>
      <c r="H1744" s="7" t="s">
        <v>462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66"/>
        <v>2</v>
      </c>
      <c r="C1745" s="184">
        <f t="shared" si="167"/>
        <v>42060</v>
      </c>
      <c r="D1745" s="191" t="s">
        <v>1347</v>
      </c>
      <c r="E1745" s="37">
        <v>42060</v>
      </c>
      <c r="F1745" s="192" t="s">
        <v>1349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66"/>
        <v>3</v>
      </c>
      <c r="C1746" s="184">
        <f t="shared" si="167"/>
        <v>42072</v>
      </c>
      <c r="D1746" s="191" t="s">
        <v>1347</v>
      </c>
      <c r="E1746" s="37">
        <v>42072</v>
      </c>
      <c r="F1746" s="192" t="s">
        <v>1348</v>
      </c>
      <c r="G1746" s="483" t="s">
        <v>332</v>
      </c>
      <c r="H1746" s="7" t="s">
        <v>471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66"/>
        <v>3</v>
      </c>
      <c r="C1747" s="184">
        <f t="shared" si="167"/>
        <v>42072</v>
      </c>
      <c r="D1747" s="191" t="s">
        <v>1347</v>
      </c>
      <c r="E1747" s="37">
        <v>42072</v>
      </c>
      <c r="F1747" s="192" t="s">
        <v>1348</v>
      </c>
      <c r="G1747" s="483" t="s">
        <v>332</v>
      </c>
      <c r="H1747" s="7" t="s">
        <v>434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66"/>
        <v>3</v>
      </c>
      <c r="C1748" s="184">
        <f t="shared" si="167"/>
        <v>42076</v>
      </c>
      <c r="D1748" s="191" t="s">
        <v>1347</v>
      </c>
      <c r="E1748" s="37">
        <v>42076</v>
      </c>
      <c r="F1748" s="192" t="s">
        <v>1348</v>
      </c>
      <c r="G1748" s="483" t="s">
        <v>332</v>
      </c>
      <c r="H1748" s="7" t="s">
        <v>480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66"/>
        <v>3</v>
      </c>
      <c r="C1749" s="184">
        <f t="shared" si="167"/>
        <v>42079</v>
      </c>
      <c r="D1749" s="191" t="s">
        <v>1347</v>
      </c>
      <c r="E1749" s="37">
        <v>42079</v>
      </c>
      <c r="F1749" s="192" t="s">
        <v>1348</v>
      </c>
      <c r="G1749" s="483" t="s">
        <v>332</v>
      </c>
      <c r="H1749" s="7" t="s">
        <v>462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66"/>
        <v>3</v>
      </c>
      <c r="C1750" s="184">
        <f t="shared" si="167"/>
        <v>42080</v>
      </c>
      <c r="D1750" s="191" t="s">
        <v>1347</v>
      </c>
      <c r="E1750" s="37">
        <v>42080</v>
      </c>
      <c r="F1750" s="192" t="s">
        <v>1348</v>
      </c>
      <c r="G1750" s="483" t="s">
        <v>332</v>
      </c>
      <c r="H1750" s="7" t="s">
        <v>500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hidden="1" customHeight="1">
      <c r="A1751" s="204" t="str">
        <f>IF(B1751&lt;&gt;"",IF(AND(B1751&gt;=_TM1,B1751&lt;=_TM2,OR(TH!L1751="1111",TH!M1751="1111")),TH!D1751,""),"")</f>
        <v/>
      </c>
      <c r="B1751" s="36">
        <f t="shared" si="166"/>
        <v>3</v>
      </c>
      <c r="C1751" s="184">
        <f t="shared" si="167"/>
        <v>42082</v>
      </c>
      <c r="D1751" s="191" t="s">
        <v>1347</v>
      </c>
      <c r="E1751" s="37">
        <v>42082</v>
      </c>
      <c r="F1751" s="192" t="s">
        <v>1348</v>
      </c>
      <c r="G1751" s="483" t="s">
        <v>332</v>
      </c>
      <c r="H1751" s="7" t="s">
        <v>427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66"/>
        <v>3</v>
      </c>
      <c r="C1752" s="184">
        <f t="shared" si="167"/>
        <v>42086</v>
      </c>
      <c r="D1752" s="191" t="s">
        <v>1347</v>
      </c>
      <c r="E1752" s="37">
        <v>42086</v>
      </c>
      <c r="F1752" s="192" t="s">
        <v>1348</v>
      </c>
      <c r="G1752" s="483" t="s">
        <v>332</v>
      </c>
      <c r="H1752" s="7" t="s">
        <v>434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66"/>
        <v>3</v>
      </c>
      <c r="C1753" s="184">
        <f t="shared" si="167"/>
        <v>42087</v>
      </c>
      <c r="D1753" s="191" t="s">
        <v>1347</v>
      </c>
      <c r="E1753" s="37">
        <v>42087</v>
      </c>
      <c r="F1753" s="192" t="s">
        <v>1348</v>
      </c>
      <c r="G1753" s="483" t="s">
        <v>332</v>
      </c>
      <c r="H1753" s="45" t="s">
        <v>443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66"/>
        <v>3</v>
      </c>
      <c r="C1754" s="184">
        <f t="shared" si="167"/>
        <v>42088</v>
      </c>
      <c r="D1754" s="191" t="s">
        <v>1347</v>
      </c>
      <c r="E1754" s="37">
        <v>42088</v>
      </c>
      <c r="F1754" s="192" t="s">
        <v>1349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hidden="1" customHeight="1">
      <c r="A1755" s="204" t="str">
        <f>IF(B1755&lt;&gt;"",IF(AND(B1755&gt;=_TM1,B1755&lt;=_TM2,OR(TH!L1755="1111",TH!M1755="1111")),TH!D1755,""),"")</f>
        <v/>
      </c>
      <c r="B1755" s="36">
        <f t="shared" si="166"/>
        <v>3</v>
      </c>
      <c r="C1755" s="184">
        <f t="shared" si="167"/>
        <v>42091</v>
      </c>
      <c r="D1755" s="191" t="s">
        <v>1347</v>
      </c>
      <c r="E1755" s="37">
        <v>42091</v>
      </c>
      <c r="F1755" s="192" t="s">
        <v>1348</v>
      </c>
      <c r="G1755" s="483" t="s">
        <v>332</v>
      </c>
      <c r="H1755" s="7" t="s">
        <v>427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66"/>
        <v>4</v>
      </c>
      <c r="C1756" s="184">
        <f t="shared" si="167"/>
        <v>42107</v>
      </c>
      <c r="D1756" s="191" t="s">
        <v>1347</v>
      </c>
      <c r="E1756" s="37">
        <v>42107</v>
      </c>
      <c r="F1756" s="192" t="s">
        <v>1348</v>
      </c>
      <c r="G1756" s="483" t="s">
        <v>332</v>
      </c>
      <c r="H1756" s="7" t="s">
        <v>500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66"/>
        <v>4</v>
      </c>
      <c r="C1757" s="184">
        <f t="shared" si="167"/>
        <v>42107</v>
      </c>
      <c r="D1757" s="191" t="s">
        <v>1347</v>
      </c>
      <c r="E1757" s="37">
        <v>42107</v>
      </c>
      <c r="F1757" s="192" t="s">
        <v>1348</v>
      </c>
      <c r="G1757" s="483" t="s">
        <v>332</v>
      </c>
      <c r="H1757" s="7" t="s">
        <v>462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66"/>
        <v>4</v>
      </c>
      <c r="C1758" s="184">
        <f t="shared" si="167"/>
        <v>42114</v>
      </c>
      <c r="D1758" s="191" t="s">
        <v>1347</v>
      </c>
      <c r="E1758" s="37">
        <v>42114</v>
      </c>
      <c r="F1758" s="192" t="s">
        <v>1348</v>
      </c>
      <c r="G1758" s="483" t="s">
        <v>332</v>
      </c>
      <c r="H1758" s="7" t="s">
        <v>899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66"/>
        <v>4</v>
      </c>
      <c r="C1759" s="184">
        <f t="shared" si="167"/>
        <v>42114</v>
      </c>
      <c r="D1759" s="191" t="s">
        <v>1347</v>
      </c>
      <c r="E1759" s="37">
        <v>42114</v>
      </c>
      <c r="F1759" s="192" t="s">
        <v>1348</v>
      </c>
      <c r="G1759" s="483" t="s">
        <v>332</v>
      </c>
      <c r="H1759" s="7" t="s">
        <v>480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66"/>
        <v>4</v>
      </c>
      <c r="C1760" s="184">
        <f t="shared" si="167"/>
        <v>42114</v>
      </c>
      <c r="D1760" s="191" t="s">
        <v>1347</v>
      </c>
      <c r="E1760" s="37">
        <v>42114</v>
      </c>
      <c r="F1760" s="192" t="s">
        <v>1348</v>
      </c>
      <c r="G1760" s="483" t="s">
        <v>332</v>
      </c>
      <c r="H1760" s="7" t="s">
        <v>465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9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66"/>
        <v>4</v>
      </c>
      <c r="C1761" s="184">
        <f t="shared" si="167"/>
        <v>42114</v>
      </c>
      <c r="D1761" s="191" t="s">
        <v>1347</v>
      </c>
      <c r="E1761" s="37">
        <v>42114</v>
      </c>
      <c r="F1761" s="192" t="s">
        <v>1348</v>
      </c>
      <c r="G1761" s="483" t="s">
        <v>332</v>
      </c>
      <c r="H1761" s="7" t="s">
        <v>465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9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66"/>
        <v>4</v>
      </c>
      <c r="C1762" s="184">
        <f t="shared" si="167"/>
        <v>42115</v>
      </c>
      <c r="D1762" s="191" t="s">
        <v>1347</v>
      </c>
      <c r="E1762" s="37">
        <v>42115</v>
      </c>
      <c r="F1762" s="192" t="s">
        <v>1351</v>
      </c>
      <c r="G1762" s="483" t="s">
        <v>332</v>
      </c>
      <c r="H1762" s="7" t="s">
        <v>1350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6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9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66"/>
        <v>4</v>
      </c>
      <c r="C1763" s="184">
        <f t="shared" si="167"/>
        <v>42119</v>
      </c>
      <c r="D1763" s="191" t="s">
        <v>1347</v>
      </c>
      <c r="E1763" s="37">
        <v>42119</v>
      </c>
      <c r="F1763" s="192" t="s">
        <v>1349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9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66"/>
        <v>1</v>
      </c>
      <c r="C1764" s="184">
        <f t="shared" si="167"/>
        <v>42009</v>
      </c>
      <c r="D1764" s="184" t="s">
        <v>1352</v>
      </c>
      <c r="E1764" s="191">
        <v>42009</v>
      </c>
      <c r="F1764" s="189" t="s">
        <v>1353</v>
      </c>
      <c r="G1764" s="483" t="s">
        <v>332</v>
      </c>
      <c r="H1764" s="7" t="s">
        <v>1350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9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66"/>
        <v>1</v>
      </c>
      <c r="C1765" s="184">
        <f t="shared" ref="C1765:C1828" si="170">E1765</f>
        <v>42009</v>
      </c>
      <c r="D1765" s="184" t="s">
        <v>1352</v>
      </c>
      <c r="E1765" s="191">
        <v>42009</v>
      </c>
      <c r="F1765" s="297" t="s">
        <v>1354</v>
      </c>
      <c r="G1765" s="483" t="s">
        <v>332</v>
      </c>
      <c r="H1765" s="7"/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  <c r="AC1765" s="591" t="e">
        <f>IF(VLOOKUP(H1765,DSKH,1,0)&lt;&gt;"","","x")</f>
        <v>#N/A</v>
      </c>
    </row>
    <row r="1766" spans="1:29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66"/>
        <v>1</v>
      </c>
      <c r="C1766" s="184">
        <f t="shared" si="170"/>
        <v>42009</v>
      </c>
      <c r="D1766" s="184" t="s">
        <v>1352</v>
      </c>
      <c r="E1766" s="191">
        <v>42009</v>
      </c>
      <c r="F1766" s="189" t="s">
        <v>1355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9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66"/>
        <v>1</v>
      </c>
      <c r="C1767" s="184">
        <f t="shared" si="170"/>
        <v>42012</v>
      </c>
      <c r="D1767" s="184" t="s">
        <v>1352</v>
      </c>
      <c r="E1767" s="191">
        <v>42012</v>
      </c>
      <c r="F1767" s="189" t="s">
        <v>1353</v>
      </c>
      <c r="G1767" s="483" t="s">
        <v>332</v>
      </c>
      <c r="H1767" s="7" t="s">
        <v>1350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</row>
    <row r="1768" spans="1:29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66"/>
        <v>1</v>
      </c>
      <c r="C1768" s="184">
        <f t="shared" si="170"/>
        <v>42014</v>
      </c>
      <c r="D1768" s="184" t="s">
        <v>1352</v>
      </c>
      <c r="E1768" s="191">
        <v>42014</v>
      </c>
      <c r="F1768" s="189" t="s">
        <v>1353</v>
      </c>
      <c r="G1768" s="483" t="s">
        <v>332</v>
      </c>
      <c r="H1768" s="7" t="s">
        <v>1350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9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66"/>
        <v>1</v>
      </c>
      <c r="C1769" s="184">
        <f t="shared" si="170"/>
        <v>42025</v>
      </c>
      <c r="D1769" s="184" t="s">
        <v>1352</v>
      </c>
      <c r="E1769" s="191">
        <v>42025</v>
      </c>
      <c r="F1769" s="189" t="s">
        <v>1353</v>
      </c>
      <c r="G1769" s="483" t="s">
        <v>332</v>
      </c>
      <c r="H1769" s="7" t="s">
        <v>1350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9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66"/>
        <v>1</v>
      </c>
      <c r="C1770" s="184">
        <f t="shared" si="170"/>
        <v>42025</v>
      </c>
      <c r="D1770" s="184" t="s">
        <v>1352</v>
      </c>
      <c r="E1770" s="191">
        <v>42025</v>
      </c>
      <c r="F1770" s="297" t="s">
        <v>1354</v>
      </c>
      <c r="G1770" s="483" t="s">
        <v>332</v>
      </c>
      <c r="H1770" s="7"/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  <c r="AC1770" s="591" t="e">
        <f>IF(VLOOKUP(H1770,DSKH,1,0)&lt;&gt;"","","x")</f>
        <v>#N/A</v>
      </c>
    </row>
    <row r="1771" spans="1:29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66"/>
        <v>1</v>
      </c>
      <c r="C1771" s="184">
        <f t="shared" si="170"/>
        <v>42025</v>
      </c>
      <c r="D1771" s="184" t="s">
        <v>1352</v>
      </c>
      <c r="E1771" s="191">
        <v>42025</v>
      </c>
      <c r="F1771" s="189" t="s">
        <v>1355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9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66"/>
        <v>1</v>
      </c>
      <c r="C1772" s="184">
        <f t="shared" si="170"/>
        <v>42027</v>
      </c>
      <c r="D1772" s="184" t="s">
        <v>1352</v>
      </c>
      <c r="E1772" s="191">
        <v>42027</v>
      </c>
      <c r="F1772" s="189" t="s">
        <v>1353</v>
      </c>
      <c r="G1772" s="483" t="s">
        <v>332</v>
      </c>
      <c r="H1772" s="7" t="s">
        <v>1350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</row>
    <row r="1773" spans="1:29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66"/>
        <v>1</v>
      </c>
      <c r="C1773" s="184">
        <f t="shared" si="170"/>
        <v>42006</v>
      </c>
      <c r="D1773" s="184" t="s">
        <v>1352</v>
      </c>
      <c r="E1773" s="191">
        <v>42006</v>
      </c>
      <c r="F1773" s="297" t="s">
        <v>1354</v>
      </c>
      <c r="G1773" s="483" t="s">
        <v>332</v>
      </c>
      <c r="H1773" s="7"/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  <c r="AC1773" s="591" t="e">
        <f>IF(VLOOKUP(H1773,DSKH,1,0)&lt;&gt;"","","x")</f>
        <v>#N/A</v>
      </c>
    </row>
    <row r="1774" spans="1:29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66"/>
        <v>1</v>
      </c>
      <c r="C1774" s="184">
        <f t="shared" si="170"/>
        <v>42006</v>
      </c>
      <c r="D1774" s="184" t="s">
        <v>1352</v>
      </c>
      <c r="E1774" s="191">
        <v>42006</v>
      </c>
      <c r="F1774" s="189" t="s">
        <v>1355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9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66"/>
        <v>2</v>
      </c>
      <c r="C1775" s="184">
        <f t="shared" si="170"/>
        <v>42042</v>
      </c>
      <c r="D1775" s="184" t="s">
        <v>1352</v>
      </c>
      <c r="E1775" s="191">
        <v>42042</v>
      </c>
      <c r="F1775" s="189" t="s">
        <v>1353</v>
      </c>
      <c r="G1775" s="483" t="s">
        <v>332</v>
      </c>
      <c r="H1775" s="7" t="s">
        <v>1350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</row>
    <row r="1776" spans="1:29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66"/>
        <v>2</v>
      </c>
      <c r="C1776" s="184">
        <f t="shared" si="170"/>
        <v>42049</v>
      </c>
      <c r="D1776" s="184" t="s">
        <v>1352</v>
      </c>
      <c r="E1776" s="191">
        <v>42049</v>
      </c>
      <c r="F1776" s="189" t="s">
        <v>1353</v>
      </c>
      <c r="G1776" s="483" t="s">
        <v>332</v>
      </c>
      <c r="H1776" s="7" t="s">
        <v>1350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9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66"/>
        <v>2</v>
      </c>
      <c r="C1777" s="184">
        <f t="shared" si="170"/>
        <v>42049</v>
      </c>
      <c r="D1777" s="184" t="s">
        <v>1352</v>
      </c>
      <c r="E1777" s="191">
        <v>42049</v>
      </c>
      <c r="F1777" s="297" t="s">
        <v>1354</v>
      </c>
      <c r="G1777" s="483" t="s">
        <v>332</v>
      </c>
      <c r="H1777" s="7"/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  <c r="AC1777" s="591" t="e">
        <f>IF(VLOOKUP(H1777,DSKH,1,0)&lt;&gt;"","","x")</f>
        <v>#N/A</v>
      </c>
    </row>
    <row r="1778" spans="1:29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66"/>
        <v>2</v>
      </c>
      <c r="C1778" s="184">
        <f t="shared" si="170"/>
        <v>42049</v>
      </c>
      <c r="D1778" s="184" t="s">
        <v>1352</v>
      </c>
      <c r="E1778" s="191">
        <v>42049</v>
      </c>
      <c r="F1778" s="189" t="s">
        <v>1355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9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66"/>
        <v>3</v>
      </c>
      <c r="C1779" s="184">
        <f t="shared" si="170"/>
        <v>42068</v>
      </c>
      <c r="D1779" s="184" t="s">
        <v>1352</v>
      </c>
      <c r="E1779" s="191">
        <v>42068</v>
      </c>
      <c r="F1779" s="189" t="s">
        <v>1353</v>
      </c>
      <c r="G1779" s="483" t="s">
        <v>332</v>
      </c>
      <c r="H1779" s="7" t="s">
        <v>1350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</row>
    <row r="1780" spans="1:29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66"/>
        <v>3</v>
      </c>
      <c r="C1780" s="184">
        <f t="shared" si="170"/>
        <v>42072</v>
      </c>
      <c r="D1780" s="184" t="s">
        <v>1352</v>
      </c>
      <c r="E1780" s="191">
        <v>42072</v>
      </c>
      <c r="F1780" s="189" t="s">
        <v>1353</v>
      </c>
      <c r="G1780" s="483" t="s">
        <v>332</v>
      </c>
      <c r="H1780" s="7" t="s">
        <v>1350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9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66"/>
        <v>3</v>
      </c>
      <c r="C1781" s="184">
        <f t="shared" si="170"/>
        <v>42073</v>
      </c>
      <c r="D1781" s="184" t="s">
        <v>1352</v>
      </c>
      <c r="E1781" s="191">
        <v>42073</v>
      </c>
      <c r="F1781" s="189" t="s">
        <v>1353</v>
      </c>
      <c r="G1781" s="483" t="s">
        <v>332</v>
      </c>
      <c r="H1781" s="7" t="s">
        <v>1350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9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66"/>
        <v>3</v>
      </c>
      <c r="C1782" s="184">
        <f t="shared" si="170"/>
        <v>42080</v>
      </c>
      <c r="D1782" s="184" t="s">
        <v>1352</v>
      </c>
      <c r="E1782" s="191">
        <v>42080</v>
      </c>
      <c r="F1782" s="189" t="s">
        <v>1353</v>
      </c>
      <c r="G1782" s="483" t="s">
        <v>332</v>
      </c>
      <c r="H1782" s="7" t="s">
        <v>1350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9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66"/>
        <v>3</v>
      </c>
      <c r="C1783" s="184">
        <f t="shared" si="170"/>
        <v>42080</v>
      </c>
      <c r="D1783" s="184" t="s">
        <v>1352</v>
      </c>
      <c r="E1783" s="191">
        <v>42080</v>
      </c>
      <c r="F1783" s="297" t="s">
        <v>1354</v>
      </c>
      <c r="G1783" s="483" t="s">
        <v>332</v>
      </c>
      <c r="H1783" s="7"/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  <c r="AC1783" s="591" t="e">
        <f>IF(VLOOKUP(H1783,DSKH,1,0)&lt;&gt;"","","x")</f>
        <v>#N/A</v>
      </c>
    </row>
    <row r="1784" spans="1:29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66"/>
        <v>3</v>
      </c>
      <c r="C1784" s="184">
        <f t="shared" si="170"/>
        <v>42080</v>
      </c>
      <c r="D1784" s="184" t="s">
        <v>1352</v>
      </c>
      <c r="E1784" s="191">
        <v>42080</v>
      </c>
      <c r="F1784" s="189" t="s">
        <v>1355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9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ref="B1785:B1848" si="171">IF(C1785&lt;&gt;"",MONTH(C1785),"")</f>
        <v>3</v>
      </c>
      <c r="C1785" s="184">
        <f t="shared" si="170"/>
        <v>42084</v>
      </c>
      <c r="D1785" s="184" t="s">
        <v>1352</v>
      </c>
      <c r="E1785" s="191">
        <v>42084</v>
      </c>
      <c r="F1785" s="189" t="s">
        <v>1353</v>
      </c>
      <c r="G1785" s="483" t="s">
        <v>332</v>
      </c>
      <c r="H1785" s="7" t="s">
        <v>1350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</row>
    <row r="1786" spans="1:29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71"/>
        <v>3</v>
      </c>
      <c r="C1786" s="184">
        <f t="shared" si="170"/>
        <v>42087</v>
      </c>
      <c r="D1786" s="184" t="s">
        <v>1352</v>
      </c>
      <c r="E1786" s="191">
        <v>42087</v>
      </c>
      <c r="F1786" s="189" t="s">
        <v>1353</v>
      </c>
      <c r="G1786" s="483" t="s">
        <v>332</v>
      </c>
      <c r="H1786" s="7" t="s">
        <v>1350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9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71"/>
        <v>3</v>
      </c>
      <c r="C1787" s="184">
        <f t="shared" si="170"/>
        <v>42093</v>
      </c>
      <c r="D1787" s="184" t="s">
        <v>1352</v>
      </c>
      <c r="E1787" s="191">
        <v>42093</v>
      </c>
      <c r="F1787" s="189" t="s">
        <v>1353</v>
      </c>
      <c r="G1787" s="483" t="s">
        <v>332</v>
      </c>
      <c r="H1787" s="7" t="s">
        <v>1350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9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71"/>
        <v>4</v>
      </c>
      <c r="C1788" s="184">
        <f t="shared" si="170"/>
        <v>42108</v>
      </c>
      <c r="D1788" s="184" t="s">
        <v>1352</v>
      </c>
      <c r="E1788" s="191">
        <v>42108</v>
      </c>
      <c r="F1788" s="189" t="s">
        <v>1353</v>
      </c>
      <c r="G1788" s="483" t="s">
        <v>332</v>
      </c>
      <c r="H1788" s="7" t="s">
        <v>1350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6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9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71"/>
        <v>4</v>
      </c>
      <c r="C1789" s="184">
        <f t="shared" si="170"/>
        <v>42115</v>
      </c>
      <c r="D1789" s="184" t="s">
        <v>1352</v>
      </c>
      <c r="E1789" s="191">
        <v>42115</v>
      </c>
      <c r="F1789" s="189" t="s">
        <v>1353</v>
      </c>
      <c r="G1789" s="483" t="s">
        <v>332</v>
      </c>
      <c r="H1789" s="7" t="s">
        <v>1350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6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9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71"/>
        <v>4</v>
      </c>
      <c r="C1790" s="184">
        <f t="shared" si="170"/>
        <v>42115</v>
      </c>
      <c r="D1790" s="184" t="s">
        <v>1352</v>
      </c>
      <c r="E1790" s="191">
        <v>42115</v>
      </c>
      <c r="F1790" s="297" t="s">
        <v>1354</v>
      </c>
      <c r="G1790" s="483" t="s">
        <v>332</v>
      </c>
      <c r="H1790" s="7"/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  <c r="AC1790" s="591" t="e">
        <f>IF(VLOOKUP(H1790,DSKH,1,0)&lt;&gt;"","","x")</f>
        <v>#N/A</v>
      </c>
    </row>
    <row r="1791" spans="1:29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71"/>
        <v>4</v>
      </c>
      <c r="C1791" s="184">
        <f t="shared" si="170"/>
        <v>42115</v>
      </c>
      <c r="D1791" s="184" t="s">
        <v>1352</v>
      </c>
      <c r="E1791" s="191">
        <v>42115</v>
      </c>
      <c r="F1791" s="297" t="s">
        <v>1354</v>
      </c>
      <c r="G1791" s="483" t="s">
        <v>332</v>
      </c>
      <c r="H1791" s="193" t="s">
        <v>1956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  <c r="AC1791" s="591" t="str">
        <f>IF(VLOOKUP(H1791,DSKH,1,0)&lt;&gt;"","","x")</f>
        <v/>
      </c>
    </row>
    <row r="1792" spans="1:29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71"/>
        <v>4</v>
      </c>
      <c r="C1792" s="184">
        <f t="shared" si="170"/>
        <v>42115</v>
      </c>
      <c r="D1792" s="184" t="s">
        <v>1352</v>
      </c>
      <c r="E1792" s="191">
        <v>42115</v>
      </c>
      <c r="F1792" s="189" t="s">
        <v>1355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</row>
    <row r="1793" spans="1:29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71"/>
        <v>4</v>
      </c>
      <c r="C1793" s="184">
        <f t="shared" si="170"/>
        <v>42115</v>
      </c>
      <c r="D1793" s="184" t="s">
        <v>1352</v>
      </c>
      <c r="E1793" s="191">
        <v>42115</v>
      </c>
      <c r="F1793" s="189" t="s">
        <v>1355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</row>
    <row r="1794" spans="1:29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71"/>
        <v>4</v>
      </c>
      <c r="C1794" s="184">
        <f t="shared" si="170"/>
        <v>42115</v>
      </c>
      <c r="D1794" s="184" t="s">
        <v>1352</v>
      </c>
      <c r="E1794" s="191">
        <v>42115</v>
      </c>
      <c r="F1794" s="297" t="s">
        <v>1354</v>
      </c>
      <c r="G1794" s="483" t="s">
        <v>332</v>
      </c>
      <c r="H1794" s="7" t="s">
        <v>1425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>331</v>
      </c>
      <c r="O1794" s="91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  <c r="AC1794" s="591" t="str">
        <f>IF(VLOOKUP(H1794,DSKH,1,0)&lt;&gt;"","","x")</f>
        <v/>
      </c>
    </row>
    <row r="1795" spans="1:29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71"/>
        <v>4</v>
      </c>
      <c r="C1795" s="184">
        <f t="shared" si="170"/>
        <v>42115</v>
      </c>
      <c r="D1795" s="184" t="s">
        <v>1352</v>
      </c>
      <c r="E1795" s="191">
        <v>42115</v>
      </c>
      <c r="F1795" s="189" t="s">
        <v>1355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9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71"/>
        <v>5</v>
      </c>
      <c r="C1796" s="184">
        <f t="shared" si="170"/>
        <v>42132</v>
      </c>
      <c r="D1796" s="184" t="s">
        <v>1347</v>
      </c>
      <c r="E1796" s="191">
        <v>42132</v>
      </c>
      <c r="F1796" s="192" t="s">
        <v>1348</v>
      </c>
      <c r="G1796" s="483" t="s">
        <v>332</v>
      </c>
      <c r="H1796" s="7" t="s">
        <v>434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</row>
    <row r="1797" spans="1:29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71"/>
        <v>5</v>
      </c>
      <c r="C1797" s="184">
        <f t="shared" si="170"/>
        <v>42145</v>
      </c>
      <c r="D1797" s="184" t="s">
        <v>1347</v>
      </c>
      <c r="E1797" s="191">
        <v>42145</v>
      </c>
      <c r="F1797" s="192" t="s">
        <v>1348</v>
      </c>
      <c r="G1797" s="483" t="s">
        <v>332</v>
      </c>
      <c r="H1797" s="7" t="s">
        <v>471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9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71"/>
        <v>5</v>
      </c>
      <c r="C1798" s="184">
        <f t="shared" si="170"/>
        <v>42146</v>
      </c>
      <c r="D1798" s="184" t="s">
        <v>1347</v>
      </c>
      <c r="E1798" s="191">
        <v>42146</v>
      </c>
      <c r="F1798" s="192" t="s">
        <v>1348</v>
      </c>
      <c r="G1798" s="483" t="s">
        <v>332</v>
      </c>
      <c r="H1798" s="7" t="s">
        <v>480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9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71"/>
        <v>5</v>
      </c>
      <c r="C1799" s="184">
        <f t="shared" si="170"/>
        <v>42149</v>
      </c>
      <c r="D1799" s="184" t="s">
        <v>1347</v>
      </c>
      <c r="E1799" s="191">
        <v>42149</v>
      </c>
      <c r="F1799" s="192" t="s">
        <v>1349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9" s="211" customFormat="1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71"/>
        <v>5</v>
      </c>
      <c r="C1800" s="184">
        <f t="shared" si="170"/>
        <v>42151</v>
      </c>
      <c r="D1800" s="184" t="s">
        <v>1347</v>
      </c>
      <c r="E1800" s="191">
        <v>42151</v>
      </c>
      <c r="F1800" s="192" t="s">
        <v>1348</v>
      </c>
      <c r="G1800" s="483" t="s">
        <v>332</v>
      </c>
      <c r="H1800" s="7" t="s">
        <v>427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9" s="211" customFormat="1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71"/>
        <v>5</v>
      </c>
      <c r="C1801" s="184">
        <f t="shared" si="170"/>
        <v>42151</v>
      </c>
      <c r="D1801" s="184" t="s">
        <v>1347</v>
      </c>
      <c r="E1801" s="191">
        <v>42151</v>
      </c>
      <c r="F1801" s="192" t="s">
        <v>1348</v>
      </c>
      <c r="G1801" s="483" t="s">
        <v>332</v>
      </c>
      <c r="H1801" s="7" t="s">
        <v>427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9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71"/>
        <v>5</v>
      </c>
      <c r="C1802" s="184">
        <f t="shared" si="170"/>
        <v>42153</v>
      </c>
      <c r="D1802" s="184" t="s">
        <v>1347</v>
      </c>
      <c r="E1802" s="191">
        <v>42153</v>
      </c>
      <c r="F1802" s="192" t="s">
        <v>1348</v>
      </c>
      <c r="G1802" s="483" t="s">
        <v>332</v>
      </c>
      <c r="H1802" s="7" t="s">
        <v>500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9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71"/>
        <v>5</v>
      </c>
      <c r="C1803" s="184">
        <f t="shared" si="170"/>
        <v>42153</v>
      </c>
      <c r="D1803" s="184" t="s">
        <v>1347</v>
      </c>
      <c r="E1803" s="191">
        <v>42153</v>
      </c>
      <c r="F1803" s="192" t="s">
        <v>1348</v>
      </c>
      <c r="G1803" s="483" t="s">
        <v>332</v>
      </c>
      <c r="H1803" s="7" t="s">
        <v>471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9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71"/>
        <v>6</v>
      </c>
      <c r="C1804" s="184">
        <f t="shared" si="170"/>
        <v>42157</v>
      </c>
      <c r="D1804" s="184" t="s">
        <v>1347</v>
      </c>
      <c r="E1804" s="191">
        <v>42157</v>
      </c>
      <c r="F1804" s="192" t="s">
        <v>1348</v>
      </c>
      <c r="G1804" s="483" t="s">
        <v>332</v>
      </c>
      <c r="H1804" s="7" t="s">
        <v>899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9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71"/>
        <v>6</v>
      </c>
      <c r="C1805" s="184">
        <f t="shared" si="170"/>
        <v>42159</v>
      </c>
      <c r="D1805" s="184" t="s">
        <v>1347</v>
      </c>
      <c r="E1805" s="191">
        <v>42159</v>
      </c>
      <c r="F1805" s="192" t="s">
        <v>1348</v>
      </c>
      <c r="G1805" s="483" t="s">
        <v>332</v>
      </c>
      <c r="H1805" s="45" t="s">
        <v>443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9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71"/>
        <v>6</v>
      </c>
      <c r="C1806" s="184">
        <f t="shared" si="170"/>
        <v>42160</v>
      </c>
      <c r="D1806" s="184" t="s">
        <v>1347</v>
      </c>
      <c r="E1806" s="191">
        <v>42160</v>
      </c>
      <c r="F1806" s="192" t="s">
        <v>1348</v>
      </c>
      <c r="G1806" s="483" t="s">
        <v>332</v>
      </c>
      <c r="H1806" s="875" t="s">
        <v>878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9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71"/>
        <v>6</v>
      </c>
      <c r="C1807" s="184">
        <f t="shared" si="170"/>
        <v>42165</v>
      </c>
      <c r="D1807" s="184" t="s">
        <v>1347</v>
      </c>
      <c r="E1807" s="191">
        <v>42165</v>
      </c>
      <c r="F1807" s="192" t="s">
        <v>1351</v>
      </c>
      <c r="G1807" s="483" t="s">
        <v>332</v>
      </c>
      <c r="H1807" s="7" t="s">
        <v>1356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6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9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71"/>
        <v>6</v>
      </c>
      <c r="C1808" s="184">
        <f t="shared" si="170"/>
        <v>42167</v>
      </c>
      <c r="D1808" s="184" t="s">
        <v>1347</v>
      </c>
      <c r="E1808" s="191">
        <v>42167</v>
      </c>
      <c r="F1808" s="192" t="s">
        <v>1348</v>
      </c>
      <c r="G1808" s="483" t="s">
        <v>332</v>
      </c>
      <c r="H1808" s="7" t="s">
        <v>434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71"/>
        <v>6</v>
      </c>
      <c r="C1809" s="184">
        <f t="shared" si="170"/>
        <v>42167</v>
      </c>
      <c r="D1809" s="184" t="s">
        <v>1347</v>
      </c>
      <c r="E1809" s="191">
        <v>42167</v>
      </c>
      <c r="F1809" s="192" t="s">
        <v>1348</v>
      </c>
      <c r="G1809" s="483" t="s">
        <v>332</v>
      </c>
      <c r="H1809" s="7" t="s">
        <v>672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71"/>
        <v>6</v>
      </c>
      <c r="C1810" s="184">
        <f t="shared" si="170"/>
        <v>42173</v>
      </c>
      <c r="D1810" s="184" t="s">
        <v>1347</v>
      </c>
      <c r="E1810" s="191">
        <v>42173</v>
      </c>
      <c r="F1810" s="192" t="s">
        <v>1348</v>
      </c>
      <c r="G1810" s="483" t="s">
        <v>332</v>
      </c>
      <c r="H1810" s="7" t="s">
        <v>977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71"/>
        <v>6</v>
      </c>
      <c r="C1811" s="184">
        <f t="shared" si="170"/>
        <v>42177</v>
      </c>
      <c r="D1811" s="184" t="s">
        <v>1347</v>
      </c>
      <c r="E1811" s="191">
        <v>42177</v>
      </c>
      <c r="F1811" s="192" t="s">
        <v>1348</v>
      </c>
      <c r="G1811" s="483" t="s">
        <v>332</v>
      </c>
      <c r="H1811" s="7" t="s">
        <v>1963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71"/>
        <v>6</v>
      </c>
      <c r="C1812" s="184">
        <f t="shared" si="170"/>
        <v>42178</v>
      </c>
      <c r="D1812" s="184" t="s">
        <v>1347</v>
      </c>
      <c r="E1812" s="191">
        <v>42178</v>
      </c>
      <c r="F1812" s="192" t="s">
        <v>1348</v>
      </c>
      <c r="G1812" s="483" t="s">
        <v>332</v>
      </c>
      <c r="H1812" s="7" t="s">
        <v>826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71"/>
        <v>6</v>
      </c>
      <c r="C1813" s="184">
        <f t="shared" si="170"/>
        <v>42179</v>
      </c>
      <c r="D1813" s="184" t="s">
        <v>1347</v>
      </c>
      <c r="E1813" s="191">
        <v>42179</v>
      </c>
      <c r="F1813" s="192" t="s">
        <v>1348</v>
      </c>
      <c r="G1813" s="483" t="s">
        <v>332</v>
      </c>
      <c r="H1813" s="7" t="s">
        <v>465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71"/>
        <v>6</v>
      </c>
      <c r="C1814" s="184">
        <f t="shared" si="170"/>
        <v>42180</v>
      </c>
      <c r="D1814" s="184" t="s">
        <v>1347</v>
      </c>
      <c r="E1814" s="191">
        <v>42180</v>
      </c>
      <c r="F1814" s="192" t="s">
        <v>1348</v>
      </c>
      <c r="G1814" s="483" t="s">
        <v>332</v>
      </c>
      <c r="H1814" s="7" t="s">
        <v>427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71"/>
        <v>6</v>
      </c>
      <c r="C1815" s="184">
        <f t="shared" si="170"/>
        <v>42180</v>
      </c>
      <c r="D1815" s="184" t="s">
        <v>1347</v>
      </c>
      <c r="E1815" s="191">
        <v>42180</v>
      </c>
      <c r="F1815" s="192" t="s">
        <v>1349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71"/>
        <v>7</v>
      </c>
      <c r="C1816" s="184">
        <f t="shared" si="170"/>
        <v>42187</v>
      </c>
      <c r="D1816" s="184" t="s">
        <v>1347</v>
      </c>
      <c r="E1816" s="191">
        <v>42187</v>
      </c>
      <c r="F1816" s="192" t="s">
        <v>1348</v>
      </c>
      <c r="G1816" s="483" t="s">
        <v>332</v>
      </c>
      <c r="H1816" s="7" t="s">
        <v>791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3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71"/>
        <v>7</v>
      </c>
      <c r="C1817" s="184">
        <f t="shared" si="170"/>
        <v>42191</v>
      </c>
      <c r="D1817" s="184" t="s">
        <v>1347</v>
      </c>
      <c r="E1817" s="191">
        <v>42191</v>
      </c>
      <c r="F1817" s="192" t="s">
        <v>1348</v>
      </c>
      <c r="G1817" s="483" t="s">
        <v>332</v>
      </c>
      <c r="H1817" s="7" t="s">
        <v>500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3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71"/>
        <v>7</v>
      </c>
      <c r="C1818" s="184">
        <f t="shared" si="170"/>
        <v>42192</v>
      </c>
      <c r="D1818" s="184" t="s">
        <v>1347</v>
      </c>
      <c r="E1818" s="191">
        <v>42192</v>
      </c>
      <c r="F1818" s="192" t="s">
        <v>1348</v>
      </c>
      <c r="G1818" s="483" t="s">
        <v>332</v>
      </c>
      <c r="H1818" s="7" t="s">
        <v>465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71"/>
        <v>7</v>
      </c>
      <c r="C1819" s="184">
        <f t="shared" si="170"/>
        <v>42198</v>
      </c>
      <c r="D1819" s="184" t="s">
        <v>1347</v>
      </c>
      <c r="E1819" s="191">
        <v>42198</v>
      </c>
      <c r="F1819" s="192" t="s">
        <v>1348</v>
      </c>
      <c r="G1819" s="483" t="s">
        <v>332</v>
      </c>
      <c r="H1819" s="7" t="s">
        <v>782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71"/>
        <v>7</v>
      </c>
      <c r="C1820" s="184">
        <f t="shared" si="170"/>
        <v>42199</v>
      </c>
      <c r="D1820" s="184" t="s">
        <v>1347</v>
      </c>
      <c r="E1820" s="191">
        <v>42199</v>
      </c>
      <c r="F1820" s="192" t="s">
        <v>1348</v>
      </c>
      <c r="G1820" s="483" t="s">
        <v>332</v>
      </c>
      <c r="H1820" s="7" t="s">
        <v>427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71"/>
        <v>7</v>
      </c>
      <c r="C1821" s="184">
        <f t="shared" si="170"/>
        <v>42199</v>
      </c>
      <c r="D1821" s="184" t="s">
        <v>1347</v>
      </c>
      <c r="E1821" s="191">
        <v>42199</v>
      </c>
      <c r="F1821" s="192" t="s">
        <v>1348</v>
      </c>
      <c r="G1821" s="483" t="s">
        <v>332</v>
      </c>
      <c r="H1821" s="7" t="s">
        <v>878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71"/>
        <v>7</v>
      </c>
      <c r="C1822" s="184">
        <f t="shared" si="170"/>
        <v>42199</v>
      </c>
      <c r="D1822" s="184" t="s">
        <v>1347</v>
      </c>
      <c r="E1822" s="191">
        <v>42199</v>
      </c>
      <c r="F1822" s="192" t="s">
        <v>1348</v>
      </c>
      <c r="G1822" s="483" t="s">
        <v>332</v>
      </c>
      <c r="H1822" s="7" t="s">
        <v>801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71"/>
        <v>7</v>
      </c>
      <c r="C1823" s="184">
        <f t="shared" si="170"/>
        <v>42202</v>
      </c>
      <c r="D1823" s="184" t="s">
        <v>1347</v>
      </c>
      <c r="E1823" s="191">
        <v>42202</v>
      </c>
      <c r="F1823" s="192" t="s">
        <v>1348</v>
      </c>
      <c r="G1823" s="483" t="s">
        <v>332</v>
      </c>
      <c r="H1823" s="45" t="s">
        <v>443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71"/>
        <v>7</v>
      </c>
      <c r="C1824" s="184">
        <f t="shared" si="170"/>
        <v>42206</v>
      </c>
      <c r="D1824" s="184" t="s">
        <v>1347</v>
      </c>
      <c r="E1824" s="191">
        <v>42206</v>
      </c>
      <c r="F1824" s="192" t="s">
        <v>1348</v>
      </c>
      <c r="G1824" s="483" t="s">
        <v>332</v>
      </c>
      <c r="H1824" s="7" t="s">
        <v>859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9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71"/>
        <v>7</v>
      </c>
      <c r="C1825" s="184">
        <f t="shared" si="170"/>
        <v>42207</v>
      </c>
      <c r="D1825" s="184" t="s">
        <v>1347</v>
      </c>
      <c r="E1825" s="191">
        <v>42207</v>
      </c>
      <c r="F1825" s="192" t="s">
        <v>1348</v>
      </c>
      <c r="G1825" s="483" t="s">
        <v>332</v>
      </c>
      <c r="H1825" s="7" t="s">
        <v>896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9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71"/>
        <v>7</v>
      </c>
      <c r="C1826" s="184">
        <f t="shared" si="170"/>
        <v>42207</v>
      </c>
      <c r="D1826" s="184" t="s">
        <v>1347</v>
      </c>
      <c r="E1826" s="191">
        <v>42207</v>
      </c>
      <c r="F1826" s="192" t="s">
        <v>1348</v>
      </c>
      <c r="G1826" s="483" t="s">
        <v>332</v>
      </c>
      <c r="H1826" s="7" t="s">
        <v>864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9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71"/>
        <v>7</v>
      </c>
      <c r="C1827" s="184">
        <f t="shared" si="170"/>
        <v>42210</v>
      </c>
      <c r="D1827" s="184" t="s">
        <v>1347</v>
      </c>
      <c r="E1827" s="191">
        <v>42210</v>
      </c>
      <c r="F1827" s="192" t="s">
        <v>1349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9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71"/>
        <v>7</v>
      </c>
      <c r="C1828" s="184">
        <f t="shared" si="170"/>
        <v>42212</v>
      </c>
      <c r="D1828" s="184" t="s">
        <v>1347</v>
      </c>
      <c r="E1828" s="191">
        <v>42212</v>
      </c>
      <c r="F1828" s="192" t="s">
        <v>1348</v>
      </c>
      <c r="G1828" s="483" t="s">
        <v>332</v>
      </c>
      <c r="H1828" s="45" t="s">
        <v>443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9" s="211" customFormat="1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71"/>
        <v>7</v>
      </c>
      <c r="C1829" s="184">
        <f t="shared" ref="C1829:C1892" si="172">E1829</f>
        <v>42214</v>
      </c>
      <c r="D1829" s="184" t="s">
        <v>1347</v>
      </c>
      <c r="E1829" s="191">
        <v>42214</v>
      </c>
      <c r="F1829" s="192" t="s">
        <v>1348</v>
      </c>
      <c r="G1829" s="483" t="s">
        <v>332</v>
      </c>
      <c r="H1829" s="7" t="s">
        <v>427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9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71"/>
        <v>7</v>
      </c>
      <c r="C1830" s="184">
        <f t="shared" si="172"/>
        <v>42216</v>
      </c>
      <c r="D1830" s="184" t="s">
        <v>1347</v>
      </c>
      <c r="E1830" s="191">
        <v>42216</v>
      </c>
      <c r="F1830" s="192" t="s">
        <v>1348</v>
      </c>
      <c r="G1830" s="483" t="s">
        <v>332</v>
      </c>
      <c r="H1830" s="7" t="s">
        <v>1003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9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71"/>
        <v>8</v>
      </c>
      <c r="C1831" s="184">
        <f t="shared" si="172"/>
        <v>42219</v>
      </c>
      <c r="D1831" s="184" t="s">
        <v>1347</v>
      </c>
      <c r="E1831" s="191">
        <v>42219</v>
      </c>
      <c r="F1831" s="192" t="s">
        <v>1348</v>
      </c>
      <c r="G1831" s="483" t="s">
        <v>332</v>
      </c>
      <c r="H1831" s="7" t="s">
        <v>789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9" s="211" customFormat="1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71"/>
        <v>8</v>
      </c>
      <c r="C1832" s="184">
        <f t="shared" si="172"/>
        <v>42219</v>
      </c>
      <c r="D1832" s="184" t="s">
        <v>1347</v>
      </c>
      <c r="E1832" s="191">
        <v>42219</v>
      </c>
      <c r="F1832" s="192" t="s">
        <v>1348</v>
      </c>
      <c r="G1832" s="483" t="s">
        <v>332</v>
      </c>
      <c r="H1832" s="7" t="s">
        <v>427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9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71"/>
        <v>8</v>
      </c>
      <c r="C1833" s="184">
        <f t="shared" si="172"/>
        <v>42220</v>
      </c>
      <c r="D1833" s="184" t="s">
        <v>1347</v>
      </c>
      <c r="E1833" s="191">
        <v>42220</v>
      </c>
      <c r="F1833" s="192" t="s">
        <v>1348</v>
      </c>
      <c r="G1833" s="483" t="s">
        <v>332</v>
      </c>
      <c r="H1833" s="7" t="s">
        <v>465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9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71"/>
        <v>8</v>
      </c>
      <c r="C1834" s="184">
        <f t="shared" si="172"/>
        <v>42221</v>
      </c>
      <c r="D1834" s="184" t="s">
        <v>1347</v>
      </c>
      <c r="E1834" s="191">
        <v>42221</v>
      </c>
      <c r="F1834" s="192" t="s">
        <v>1348</v>
      </c>
      <c r="G1834" s="483" t="s">
        <v>332</v>
      </c>
      <c r="H1834" s="7" t="s">
        <v>791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9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71"/>
        <v>8</v>
      </c>
      <c r="C1835" s="184">
        <f t="shared" si="172"/>
        <v>42229</v>
      </c>
      <c r="D1835" s="184" t="s">
        <v>1347</v>
      </c>
      <c r="E1835" s="191">
        <v>42229</v>
      </c>
      <c r="F1835" s="192" t="s">
        <v>1348</v>
      </c>
      <c r="G1835" s="483" t="s">
        <v>332</v>
      </c>
      <c r="H1835" s="7" t="s">
        <v>1963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9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71"/>
        <v>5</v>
      </c>
      <c r="C1836" s="184">
        <f t="shared" si="172"/>
        <v>42133</v>
      </c>
      <c r="D1836" s="184" t="s">
        <v>1352</v>
      </c>
      <c r="E1836" s="191">
        <v>42133</v>
      </c>
      <c r="F1836" s="189" t="s">
        <v>1353</v>
      </c>
      <c r="G1836" s="483" t="s">
        <v>332</v>
      </c>
      <c r="H1836" s="7" t="s">
        <v>1350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6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3"/>
    </row>
    <row r="1837" spans="1:29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71"/>
        <v>5</v>
      </c>
      <c r="C1837" s="184">
        <f t="shared" si="172"/>
        <v>42133</v>
      </c>
      <c r="D1837" s="184" t="s">
        <v>1352</v>
      </c>
      <c r="E1837" s="191">
        <v>42133</v>
      </c>
      <c r="F1837" s="297" t="s">
        <v>1354</v>
      </c>
      <c r="G1837" s="483" t="s">
        <v>332</v>
      </c>
      <c r="H1837" s="7"/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3"/>
      <c r="AC1837" s="591" t="e">
        <f>IF(VLOOKUP(H1837,DSKH,1,0)&lt;&gt;"","","x")</f>
        <v>#N/A</v>
      </c>
    </row>
    <row r="1838" spans="1:29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71"/>
        <v>5</v>
      </c>
      <c r="C1838" s="184">
        <f t="shared" si="172"/>
        <v>42147</v>
      </c>
      <c r="D1838" s="184" t="s">
        <v>1352</v>
      </c>
      <c r="E1838" s="191">
        <v>42147</v>
      </c>
      <c r="F1838" s="189" t="s">
        <v>1353</v>
      </c>
      <c r="G1838" s="483" t="s">
        <v>332</v>
      </c>
      <c r="H1838" s="7" t="s">
        <v>1350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6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9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71"/>
        <v>5</v>
      </c>
      <c r="C1839" s="184">
        <f t="shared" si="172"/>
        <v>42147</v>
      </c>
      <c r="D1839" s="184" t="s">
        <v>1352</v>
      </c>
      <c r="E1839" s="191">
        <v>42147</v>
      </c>
      <c r="F1839" s="297" t="s">
        <v>1354</v>
      </c>
      <c r="G1839" s="483" t="s">
        <v>332</v>
      </c>
      <c r="H1839" s="7"/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  <c r="AC1839" s="591" t="e">
        <f>IF(VLOOKUP(H1839,DSKH,1,0)&lt;&gt;"","","x")</f>
        <v>#N/A</v>
      </c>
    </row>
    <row r="1840" spans="1:29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71"/>
        <v>5</v>
      </c>
      <c r="C1840" s="184">
        <f t="shared" si="172"/>
        <v>42149</v>
      </c>
      <c r="D1840" s="184" t="s">
        <v>1352</v>
      </c>
      <c r="E1840" s="191">
        <v>42149</v>
      </c>
      <c r="F1840" s="189" t="s">
        <v>1355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9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71"/>
        <v>5</v>
      </c>
      <c r="C1841" s="184">
        <f t="shared" si="172"/>
        <v>42154</v>
      </c>
      <c r="D1841" s="184" t="s">
        <v>1352</v>
      </c>
      <c r="E1841" s="191">
        <v>42154</v>
      </c>
      <c r="F1841" s="189" t="s">
        <v>1353</v>
      </c>
      <c r="G1841" s="483" t="s">
        <v>332</v>
      </c>
      <c r="H1841" s="7" t="s">
        <v>1350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6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</row>
    <row r="1842" spans="1:29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71"/>
        <v>6</v>
      </c>
      <c r="C1842" s="184">
        <f t="shared" si="172"/>
        <v>42160</v>
      </c>
      <c r="D1842" s="184" t="s">
        <v>1352</v>
      </c>
      <c r="E1842" s="191">
        <v>42160</v>
      </c>
      <c r="F1842" s="189" t="s">
        <v>1353</v>
      </c>
      <c r="G1842" s="483" t="s">
        <v>332</v>
      </c>
      <c r="H1842" s="7" t="s">
        <v>1350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6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9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71"/>
        <v>6</v>
      </c>
      <c r="C1843" s="184">
        <f t="shared" si="172"/>
        <v>42160</v>
      </c>
      <c r="D1843" s="184" t="s">
        <v>1352</v>
      </c>
      <c r="E1843" s="191">
        <v>42160</v>
      </c>
      <c r="F1843" s="189" t="s">
        <v>1357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9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71"/>
        <v>6</v>
      </c>
      <c r="C1844" s="184">
        <f t="shared" si="172"/>
        <v>42165</v>
      </c>
      <c r="D1844" s="184" t="s">
        <v>1352</v>
      </c>
      <c r="E1844" s="191">
        <v>42165</v>
      </c>
      <c r="F1844" s="189" t="s">
        <v>1353</v>
      </c>
      <c r="G1844" s="483" t="s">
        <v>332</v>
      </c>
      <c r="H1844" s="7" t="s">
        <v>1356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6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9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71"/>
        <v>6</v>
      </c>
      <c r="C1845" s="184">
        <f t="shared" si="172"/>
        <v>42165</v>
      </c>
      <c r="D1845" s="184" t="s">
        <v>1352</v>
      </c>
      <c r="E1845" s="191">
        <v>42165</v>
      </c>
      <c r="F1845" s="189" t="s">
        <v>1358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9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71"/>
        <v>6</v>
      </c>
      <c r="C1846" s="184">
        <f t="shared" si="172"/>
        <v>42167</v>
      </c>
      <c r="D1846" s="184" t="s">
        <v>1352</v>
      </c>
      <c r="E1846" s="191">
        <v>42167</v>
      </c>
      <c r="F1846" s="189" t="s">
        <v>1353</v>
      </c>
      <c r="G1846" s="483" t="s">
        <v>332</v>
      </c>
      <c r="H1846" s="7" t="s">
        <v>1359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6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9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71"/>
        <v>6</v>
      </c>
      <c r="C1847" s="184">
        <f t="shared" si="172"/>
        <v>42174</v>
      </c>
      <c r="D1847" s="184" t="s">
        <v>1352</v>
      </c>
      <c r="E1847" s="191">
        <v>42174</v>
      </c>
      <c r="F1847" s="189" t="s">
        <v>1353</v>
      </c>
      <c r="G1847" s="483" t="s">
        <v>332</v>
      </c>
      <c r="H1847" s="7" t="s">
        <v>1359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6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9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71"/>
        <v>6</v>
      </c>
      <c r="C1848" s="184">
        <f t="shared" si="172"/>
        <v>42177</v>
      </c>
      <c r="D1848" s="184" t="s">
        <v>1352</v>
      </c>
      <c r="E1848" s="191">
        <v>42177</v>
      </c>
      <c r="F1848" s="189" t="s">
        <v>1353</v>
      </c>
      <c r="G1848" s="483" t="s">
        <v>332</v>
      </c>
      <c r="H1848" s="7" t="s">
        <v>1359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6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9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ref="B1849:B1912" si="173">IF(C1849&lt;&gt;"",MONTH(C1849),"")</f>
        <v>6</v>
      </c>
      <c r="C1849" s="184">
        <f t="shared" si="172"/>
        <v>42179</v>
      </c>
      <c r="D1849" s="184" t="s">
        <v>1352</v>
      </c>
      <c r="E1849" s="191">
        <v>42179</v>
      </c>
      <c r="F1849" s="189" t="s">
        <v>1353</v>
      </c>
      <c r="G1849" s="483" t="s">
        <v>332</v>
      </c>
      <c r="H1849" s="7" t="s">
        <v>1360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6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9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73"/>
        <v>6</v>
      </c>
      <c r="C1850" s="184">
        <f t="shared" si="172"/>
        <v>42179</v>
      </c>
      <c r="D1850" s="184" t="s">
        <v>1352</v>
      </c>
      <c r="E1850" s="191">
        <v>42179</v>
      </c>
      <c r="F1850" s="189" t="s">
        <v>1358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9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73"/>
        <v>6</v>
      </c>
      <c r="C1851" s="184">
        <f t="shared" si="172"/>
        <v>42180</v>
      </c>
      <c r="D1851" s="184" t="s">
        <v>1352</v>
      </c>
      <c r="E1851" s="191">
        <v>42180</v>
      </c>
      <c r="F1851" s="189" t="s">
        <v>1353</v>
      </c>
      <c r="G1851" s="483" t="s">
        <v>332</v>
      </c>
      <c r="H1851" s="7" t="s">
        <v>1361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6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9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73"/>
        <v>6</v>
      </c>
      <c r="C1852" s="184">
        <f t="shared" si="172"/>
        <v>42181</v>
      </c>
      <c r="D1852" s="184" t="s">
        <v>1352</v>
      </c>
      <c r="E1852" s="191">
        <v>42181</v>
      </c>
      <c r="F1852" s="189" t="s">
        <v>1353</v>
      </c>
      <c r="G1852" s="483" t="s">
        <v>332</v>
      </c>
      <c r="H1852" s="7" t="s">
        <v>1362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6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9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73"/>
        <v>7</v>
      </c>
      <c r="C1853" s="184">
        <f t="shared" si="172"/>
        <v>42192</v>
      </c>
      <c r="D1853" s="184" t="s">
        <v>1352</v>
      </c>
      <c r="E1853" s="191">
        <v>42192</v>
      </c>
      <c r="F1853" s="189" t="s">
        <v>1353</v>
      </c>
      <c r="G1853" s="483" t="s">
        <v>332</v>
      </c>
      <c r="H1853" s="7" t="s">
        <v>1350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3"/>
    </row>
    <row r="1854" spans="1:29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73"/>
        <v>7</v>
      </c>
      <c r="C1854" s="184">
        <f t="shared" si="172"/>
        <v>42192</v>
      </c>
      <c r="D1854" s="184" t="s">
        <v>1352</v>
      </c>
      <c r="E1854" s="191">
        <v>42192</v>
      </c>
      <c r="F1854" s="297" t="s">
        <v>1354</v>
      </c>
      <c r="G1854" s="483" t="s">
        <v>332</v>
      </c>
      <c r="H1854" s="7"/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3"/>
      <c r="AC1854" s="591" t="e">
        <f>IF(VLOOKUP(H1854,DSKH,1,0)&lt;&gt;"","","x")</f>
        <v>#N/A</v>
      </c>
    </row>
    <row r="1855" spans="1:29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73"/>
        <v>7</v>
      </c>
      <c r="C1855" s="184">
        <f t="shared" si="172"/>
        <v>42192</v>
      </c>
      <c r="D1855" s="184" t="s">
        <v>1352</v>
      </c>
      <c r="E1855" s="191">
        <v>42192</v>
      </c>
      <c r="F1855" s="189" t="s">
        <v>1355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9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73"/>
        <v>7</v>
      </c>
      <c r="C1856" s="184">
        <f t="shared" si="172"/>
        <v>42193</v>
      </c>
      <c r="D1856" s="184" t="s">
        <v>1352</v>
      </c>
      <c r="E1856" s="191">
        <v>42193</v>
      </c>
      <c r="F1856" s="189" t="s">
        <v>1353</v>
      </c>
      <c r="G1856" s="483" t="s">
        <v>332</v>
      </c>
      <c r="H1856" s="7" t="s">
        <v>1359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</row>
    <row r="1857" spans="1:29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73"/>
        <v>7</v>
      </c>
      <c r="C1857" s="184">
        <f t="shared" si="172"/>
        <v>42199</v>
      </c>
      <c r="D1857" s="184" t="s">
        <v>1352</v>
      </c>
      <c r="E1857" s="191">
        <v>42199</v>
      </c>
      <c r="F1857" s="189" t="s">
        <v>1353</v>
      </c>
      <c r="G1857" s="483" t="s">
        <v>332</v>
      </c>
      <c r="H1857" s="7" t="s">
        <v>1359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9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73"/>
        <v>7</v>
      </c>
      <c r="C1858" s="184">
        <f t="shared" si="172"/>
        <v>42203</v>
      </c>
      <c r="D1858" s="184" t="s">
        <v>1352</v>
      </c>
      <c r="E1858" s="191">
        <v>42203</v>
      </c>
      <c r="F1858" s="189" t="s">
        <v>1353</v>
      </c>
      <c r="G1858" s="483" t="s">
        <v>332</v>
      </c>
      <c r="H1858" s="7" t="s">
        <v>1359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9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73"/>
        <v>7</v>
      </c>
      <c r="C1859" s="184">
        <f t="shared" si="172"/>
        <v>42208</v>
      </c>
      <c r="D1859" s="184" t="s">
        <v>1352</v>
      </c>
      <c r="E1859" s="191">
        <v>42208</v>
      </c>
      <c r="F1859" s="189" t="s">
        <v>1353</v>
      </c>
      <c r="G1859" s="483" t="s">
        <v>332</v>
      </c>
      <c r="H1859" s="7" t="s">
        <v>1363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9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73"/>
        <v>7</v>
      </c>
      <c r="C1860" s="184">
        <f t="shared" si="172"/>
        <v>42208</v>
      </c>
      <c r="D1860" s="184" t="s">
        <v>1352</v>
      </c>
      <c r="E1860" s="191">
        <v>42208</v>
      </c>
      <c r="F1860" s="189" t="s">
        <v>1358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9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73"/>
        <v>7</v>
      </c>
      <c r="C1861" s="184">
        <f t="shared" si="172"/>
        <v>42208</v>
      </c>
      <c r="D1861" s="184" t="s">
        <v>1352</v>
      </c>
      <c r="E1861" s="191">
        <v>42208</v>
      </c>
      <c r="F1861" s="189" t="s">
        <v>1353</v>
      </c>
      <c r="G1861" s="483" t="s">
        <v>332</v>
      </c>
      <c r="H1861" s="7" t="s">
        <v>1359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9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73"/>
        <v>7</v>
      </c>
      <c r="C1862" s="184">
        <f t="shared" si="172"/>
        <v>42208</v>
      </c>
      <c r="D1862" s="184" t="s">
        <v>1352</v>
      </c>
      <c r="E1862" s="191">
        <v>42208</v>
      </c>
      <c r="F1862" s="297" t="s">
        <v>1354</v>
      </c>
      <c r="G1862" s="483" t="s">
        <v>332</v>
      </c>
      <c r="H1862" s="7" t="s">
        <v>1425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>331</v>
      </c>
      <c r="O1862" s="91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  <c r="AC1862" s="591" t="str">
        <f>IF(VLOOKUP(H1862,DSKH,1,0)&lt;&gt;"","","x")</f>
        <v/>
      </c>
    </row>
    <row r="1863" spans="1:29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73"/>
        <v>8</v>
      </c>
      <c r="C1863" s="184">
        <f t="shared" si="172"/>
        <v>42221</v>
      </c>
      <c r="D1863" s="184" t="s">
        <v>1352</v>
      </c>
      <c r="E1863" s="191">
        <v>42221</v>
      </c>
      <c r="F1863" s="189" t="s">
        <v>1353</v>
      </c>
      <c r="G1863" s="483" t="s">
        <v>332</v>
      </c>
      <c r="H1863" s="7" t="s">
        <v>1364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9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73"/>
        <v>8</v>
      </c>
      <c r="C1864" s="184">
        <f t="shared" si="172"/>
        <v>42222</v>
      </c>
      <c r="D1864" s="184" t="s">
        <v>1352</v>
      </c>
      <c r="E1864" s="191">
        <v>42222</v>
      </c>
      <c r="F1864" s="189" t="s">
        <v>1353</v>
      </c>
      <c r="G1864" s="483" t="s">
        <v>332</v>
      </c>
      <c r="H1864" s="7" t="s">
        <v>1361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</row>
    <row r="1865" spans="1:29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73"/>
        <v>8</v>
      </c>
      <c r="C1865" s="184">
        <f t="shared" si="172"/>
        <v>42222</v>
      </c>
      <c r="D1865" s="184" t="s">
        <v>1352</v>
      </c>
      <c r="E1865" s="191">
        <v>42222</v>
      </c>
      <c r="F1865" s="297" t="s">
        <v>1354</v>
      </c>
      <c r="G1865" s="483" t="s">
        <v>332</v>
      </c>
      <c r="H1865" s="7" t="s">
        <v>1957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  <c r="AC1865" s="591" t="str">
        <f>IF(VLOOKUP(H1865,DSKH,1,0)&lt;&gt;"","","x")</f>
        <v/>
      </c>
    </row>
    <row r="1866" spans="1:29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73"/>
        <v>8</v>
      </c>
      <c r="C1866" s="184">
        <f t="shared" si="172"/>
        <v>42222</v>
      </c>
      <c r="D1866" s="184" t="s">
        <v>1352</v>
      </c>
      <c r="E1866" s="191">
        <v>42222</v>
      </c>
      <c r="F1866" s="189" t="s">
        <v>1355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9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73"/>
        <v>8</v>
      </c>
      <c r="C1867" s="184">
        <f t="shared" si="172"/>
        <v>42229</v>
      </c>
      <c r="D1867" s="184" t="s">
        <v>1352</v>
      </c>
      <c r="E1867" s="191">
        <v>42229</v>
      </c>
      <c r="F1867" s="189" t="s">
        <v>1353</v>
      </c>
      <c r="G1867" s="483" t="s">
        <v>332</v>
      </c>
      <c r="H1867" s="7" t="s">
        <v>1359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</row>
    <row r="1868" spans="1:29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73"/>
        <v>8</v>
      </c>
      <c r="C1868" s="184">
        <f t="shared" si="172"/>
        <v>42231</v>
      </c>
      <c r="D1868" s="184" t="s">
        <v>1352</v>
      </c>
      <c r="E1868" s="191">
        <v>42231</v>
      </c>
      <c r="F1868" s="297" t="s">
        <v>1354</v>
      </c>
      <c r="G1868" s="483" t="s">
        <v>332</v>
      </c>
      <c r="H1868" s="193" t="s">
        <v>1956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  <c r="AC1868" s="591" t="str">
        <f>IF(VLOOKUP(H1868,DSKH,1,0)&lt;&gt;"","","x")</f>
        <v/>
      </c>
    </row>
    <row r="1869" spans="1:29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73"/>
        <v>8</v>
      </c>
      <c r="C1869" s="184">
        <f t="shared" si="172"/>
        <v>42231</v>
      </c>
      <c r="D1869" s="184" t="s">
        <v>1352</v>
      </c>
      <c r="E1869" s="191">
        <v>42231</v>
      </c>
      <c r="F1869" s="189" t="s">
        <v>1355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9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73"/>
        <v>8</v>
      </c>
      <c r="C1870" s="184">
        <f t="shared" si="172"/>
        <v>42235</v>
      </c>
      <c r="D1870" s="184" t="s">
        <v>1352</v>
      </c>
      <c r="E1870" s="191">
        <v>42235</v>
      </c>
      <c r="F1870" s="189" t="s">
        <v>1353</v>
      </c>
      <c r="G1870" s="483" t="s">
        <v>332</v>
      </c>
      <c r="H1870" s="7" t="s">
        <v>1359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</row>
    <row r="1871" spans="1:29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73"/>
        <v>8</v>
      </c>
      <c r="C1871" s="184">
        <f t="shared" si="172"/>
        <v>42240</v>
      </c>
      <c r="D1871" s="184" t="s">
        <v>1352</v>
      </c>
      <c r="E1871" s="191">
        <v>42240</v>
      </c>
      <c r="F1871" s="189" t="s">
        <v>1353</v>
      </c>
      <c r="G1871" s="483" t="s">
        <v>332</v>
      </c>
      <c r="H1871" s="7" t="s">
        <v>1350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9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73"/>
        <v>8</v>
      </c>
      <c r="C1872" s="184">
        <f t="shared" si="172"/>
        <v>42243</v>
      </c>
      <c r="D1872" s="184" t="s">
        <v>1352</v>
      </c>
      <c r="E1872" s="191">
        <v>42243</v>
      </c>
      <c r="F1872" s="189" t="s">
        <v>1357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73"/>
        <v>8</v>
      </c>
      <c r="C1873" s="184">
        <f t="shared" si="172"/>
        <v>42234</v>
      </c>
      <c r="D1873" s="184" t="s">
        <v>1347</v>
      </c>
      <c r="E1873" s="191">
        <v>42234</v>
      </c>
      <c r="F1873" s="189" t="s">
        <v>1348</v>
      </c>
      <c r="G1873" s="483" t="s">
        <v>332</v>
      </c>
      <c r="H1873" s="7" t="s">
        <v>896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hidden="1" customHeight="1">
      <c r="A1874" s="204" t="str">
        <f>IF(B1874&lt;&gt;"",IF(AND(B1874&gt;=_TM1,B1874&lt;=_TM2,OR(TH!L1874="1111",TH!M1874="1111")),TH!D1874,""),"")</f>
        <v/>
      </c>
      <c r="B1874" s="36">
        <f t="shared" si="173"/>
        <v>8</v>
      </c>
      <c r="C1874" s="184">
        <f t="shared" si="172"/>
        <v>42235</v>
      </c>
      <c r="D1874" s="184" t="s">
        <v>1347</v>
      </c>
      <c r="E1874" s="191">
        <v>42235</v>
      </c>
      <c r="F1874" s="189" t="s">
        <v>1348</v>
      </c>
      <c r="G1874" s="483" t="s">
        <v>332</v>
      </c>
      <c r="H1874" s="7" t="s">
        <v>427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73"/>
        <v>8</v>
      </c>
      <c r="C1875" s="184">
        <f t="shared" si="172"/>
        <v>42235</v>
      </c>
      <c r="D1875" s="184" t="s">
        <v>1347</v>
      </c>
      <c r="E1875" s="191">
        <v>42235</v>
      </c>
      <c r="F1875" s="189" t="s">
        <v>1348</v>
      </c>
      <c r="G1875" s="483" t="s">
        <v>332</v>
      </c>
      <c r="H1875" s="7" t="s">
        <v>500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73"/>
        <v>8</v>
      </c>
      <c r="C1876" s="184">
        <f t="shared" si="172"/>
        <v>42241</v>
      </c>
      <c r="D1876" s="184" t="s">
        <v>1347</v>
      </c>
      <c r="E1876" s="191">
        <v>42241</v>
      </c>
      <c r="F1876" s="189" t="s">
        <v>1349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73"/>
        <v>8</v>
      </c>
      <c r="C1877" s="184">
        <f t="shared" si="172"/>
        <v>42242</v>
      </c>
      <c r="D1877" s="184" t="s">
        <v>1347</v>
      </c>
      <c r="E1877" s="191">
        <v>42242</v>
      </c>
      <c r="F1877" s="189" t="s">
        <v>1348</v>
      </c>
      <c r="G1877" s="483" t="s">
        <v>332</v>
      </c>
      <c r="H1877" s="7" t="s">
        <v>991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73"/>
        <v>8</v>
      </c>
      <c r="C1878" s="184">
        <f t="shared" si="172"/>
        <v>42245</v>
      </c>
      <c r="D1878" s="184" t="s">
        <v>1347</v>
      </c>
      <c r="E1878" s="191">
        <v>42245</v>
      </c>
      <c r="F1878" s="189" t="s">
        <v>1348</v>
      </c>
      <c r="G1878" s="483" t="s">
        <v>332</v>
      </c>
      <c r="H1878" s="7" t="s">
        <v>465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73"/>
        <v>9</v>
      </c>
      <c r="C1879" s="184">
        <f t="shared" si="172"/>
        <v>42248</v>
      </c>
      <c r="D1879" s="184" t="s">
        <v>1347</v>
      </c>
      <c r="E1879" s="191">
        <v>42248</v>
      </c>
      <c r="F1879" s="189" t="s">
        <v>1348</v>
      </c>
      <c r="G1879" s="483" t="s">
        <v>332</v>
      </c>
      <c r="H1879" s="7" t="s">
        <v>984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73"/>
        <v>9</v>
      </c>
      <c r="C1880" s="184">
        <f t="shared" si="172"/>
        <v>42254</v>
      </c>
      <c r="D1880" s="184" t="s">
        <v>1347</v>
      </c>
      <c r="E1880" s="191">
        <v>42254</v>
      </c>
      <c r="F1880" s="189" t="s">
        <v>1348</v>
      </c>
      <c r="G1880" s="483" t="s">
        <v>332</v>
      </c>
      <c r="H1880" s="7" t="s">
        <v>984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73"/>
        <v>9</v>
      </c>
      <c r="C1881" s="184">
        <f t="shared" si="172"/>
        <v>42255</v>
      </c>
      <c r="D1881" s="184" t="s">
        <v>1347</v>
      </c>
      <c r="E1881" s="191">
        <v>42255</v>
      </c>
      <c r="F1881" s="189" t="s">
        <v>1348</v>
      </c>
      <c r="G1881" s="483" t="s">
        <v>332</v>
      </c>
      <c r="H1881" s="45" t="s">
        <v>443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73"/>
        <v>9</v>
      </c>
      <c r="C1882" s="184">
        <f t="shared" si="172"/>
        <v>42257</v>
      </c>
      <c r="D1882" s="184" t="s">
        <v>1347</v>
      </c>
      <c r="E1882" s="191">
        <v>42257</v>
      </c>
      <c r="F1882" s="189" t="s">
        <v>1348</v>
      </c>
      <c r="G1882" s="483" t="s">
        <v>332</v>
      </c>
      <c r="H1882" s="7" t="s">
        <v>1963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73"/>
        <v>9</v>
      </c>
      <c r="C1883" s="184">
        <f t="shared" si="172"/>
        <v>42258</v>
      </c>
      <c r="D1883" s="184" t="s">
        <v>1347</v>
      </c>
      <c r="E1883" s="191">
        <v>42258</v>
      </c>
      <c r="F1883" s="189" t="s">
        <v>1348</v>
      </c>
      <c r="G1883" s="483" t="s">
        <v>332</v>
      </c>
      <c r="H1883" s="7" t="s">
        <v>977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73"/>
        <v>9</v>
      </c>
      <c r="C1884" s="184">
        <f t="shared" si="172"/>
        <v>42262</v>
      </c>
      <c r="D1884" s="184" t="s">
        <v>1347</v>
      </c>
      <c r="E1884" s="191">
        <v>42262</v>
      </c>
      <c r="F1884" s="189" t="s">
        <v>1348</v>
      </c>
      <c r="G1884" s="483" t="s">
        <v>332</v>
      </c>
      <c r="H1884" s="193" t="s">
        <v>1049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hidden="1" customHeight="1">
      <c r="A1885" s="204" t="str">
        <f>IF(B1885&lt;&gt;"",IF(AND(B1885&gt;=_TM1,B1885&lt;=_TM2,OR(TH!L1885="1111",TH!M1885="1111")),TH!D1885,""),"")</f>
        <v/>
      </c>
      <c r="B1885" s="36">
        <f t="shared" si="173"/>
        <v>9</v>
      </c>
      <c r="C1885" s="184">
        <f t="shared" si="172"/>
        <v>42263</v>
      </c>
      <c r="D1885" s="184" t="s">
        <v>1347</v>
      </c>
      <c r="E1885" s="191">
        <v>42263</v>
      </c>
      <c r="F1885" s="189" t="s">
        <v>1348</v>
      </c>
      <c r="G1885" s="483" t="s">
        <v>332</v>
      </c>
      <c r="H1885" s="7" t="s">
        <v>427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73"/>
        <v>9</v>
      </c>
      <c r="C1886" s="184">
        <f t="shared" si="172"/>
        <v>42263</v>
      </c>
      <c r="D1886" s="184" t="s">
        <v>1347</v>
      </c>
      <c r="E1886" s="191">
        <v>42263</v>
      </c>
      <c r="F1886" s="189" t="s">
        <v>1348</v>
      </c>
      <c r="G1886" s="483" t="s">
        <v>332</v>
      </c>
      <c r="H1886" s="7" t="s">
        <v>480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73"/>
        <v>9</v>
      </c>
      <c r="C1887" s="184">
        <f t="shared" si="172"/>
        <v>42264</v>
      </c>
      <c r="D1887" s="184" t="s">
        <v>1347</v>
      </c>
      <c r="E1887" s="191">
        <v>42264</v>
      </c>
      <c r="F1887" s="189" t="s">
        <v>1348</v>
      </c>
      <c r="G1887" s="483" t="s">
        <v>332</v>
      </c>
      <c r="H1887" s="7" t="s">
        <v>984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73"/>
        <v>9</v>
      </c>
      <c r="C1888" s="184">
        <f t="shared" si="172"/>
        <v>42265</v>
      </c>
      <c r="D1888" s="184" t="s">
        <v>1347</v>
      </c>
      <c r="E1888" s="191">
        <v>42265</v>
      </c>
      <c r="F1888" s="189" t="s">
        <v>1348</v>
      </c>
      <c r="G1888" s="483" t="s">
        <v>332</v>
      </c>
      <c r="H1888" s="7" t="s">
        <v>991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9" s="211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73"/>
        <v>9</v>
      </c>
      <c r="C1889" s="184">
        <f t="shared" si="172"/>
        <v>42269</v>
      </c>
      <c r="D1889" s="184" t="s">
        <v>1347</v>
      </c>
      <c r="E1889" s="191">
        <v>42269</v>
      </c>
      <c r="F1889" s="189" t="s">
        <v>1348</v>
      </c>
      <c r="G1889" s="483" t="s">
        <v>332</v>
      </c>
      <c r="H1889" s="7" t="s">
        <v>427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9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73"/>
        <v>9</v>
      </c>
      <c r="C1890" s="184">
        <f t="shared" si="172"/>
        <v>42270</v>
      </c>
      <c r="D1890" s="184" t="s">
        <v>1347</v>
      </c>
      <c r="E1890" s="191">
        <v>42270</v>
      </c>
      <c r="F1890" s="189" t="s">
        <v>1348</v>
      </c>
      <c r="G1890" s="483" t="s">
        <v>332</v>
      </c>
      <c r="H1890" s="7" t="s">
        <v>977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9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73"/>
        <v>9</v>
      </c>
      <c r="C1891" s="184">
        <f t="shared" si="172"/>
        <v>42272</v>
      </c>
      <c r="D1891" s="184" t="s">
        <v>1347</v>
      </c>
      <c r="E1891" s="191">
        <v>42272</v>
      </c>
      <c r="F1891" s="189" t="s">
        <v>1348</v>
      </c>
      <c r="G1891" s="483" t="s">
        <v>332</v>
      </c>
      <c r="H1891" s="7" t="s">
        <v>500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9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73"/>
        <v>9</v>
      </c>
      <c r="C1892" s="184">
        <f t="shared" si="172"/>
        <v>42272</v>
      </c>
      <c r="D1892" s="184" t="s">
        <v>1347</v>
      </c>
      <c r="E1892" s="191">
        <v>42272</v>
      </c>
      <c r="F1892" s="189" t="s">
        <v>1349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9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73"/>
        <v>9</v>
      </c>
      <c r="C1893" s="184">
        <f t="shared" ref="C1893:C1956" si="174">E1893</f>
        <v>42273</v>
      </c>
      <c r="D1893" s="184" t="s">
        <v>1347</v>
      </c>
      <c r="E1893" s="191">
        <v>42273</v>
      </c>
      <c r="F1893" s="189" t="s">
        <v>1351</v>
      </c>
      <c r="G1893" s="483" t="s">
        <v>332</v>
      </c>
      <c r="H1893" s="7" t="s">
        <v>1359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9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73"/>
        <v>9</v>
      </c>
      <c r="C1894" s="184">
        <f t="shared" si="174"/>
        <v>42275</v>
      </c>
      <c r="D1894" s="184" t="s">
        <v>1347</v>
      </c>
      <c r="E1894" s="191">
        <v>42275</v>
      </c>
      <c r="F1894" s="189" t="s">
        <v>1348</v>
      </c>
      <c r="G1894" s="483" t="s">
        <v>332</v>
      </c>
      <c r="H1894" s="7" t="s">
        <v>984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9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73"/>
        <v>9</v>
      </c>
      <c r="C1895" s="184">
        <f t="shared" ref="C1895:C1898" si="175">E1895</f>
        <v>42248</v>
      </c>
      <c r="D1895" s="184" t="s">
        <v>1352</v>
      </c>
      <c r="E1895" s="191">
        <v>42248</v>
      </c>
      <c r="F1895" s="189" t="s">
        <v>1353</v>
      </c>
      <c r="G1895" s="483" t="s">
        <v>332</v>
      </c>
      <c r="H1895" s="7" t="s">
        <v>1359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9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73"/>
        <v>9</v>
      </c>
      <c r="C1896" s="184">
        <f t="shared" si="175"/>
        <v>42250</v>
      </c>
      <c r="D1896" s="184" t="s">
        <v>1352</v>
      </c>
      <c r="E1896" s="191">
        <v>42250</v>
      </c>
      <c r="F1896" s="189" t="s">
        <v>1353</v>
      </c>
      <c r="G1896" s="483" t="s">
        <v>332</v>
      </c>
      <c r="H1896" s="7" t="s">
        <v>1365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9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73"/>
        <v>9</v>
      </c>
      <c r="C1897" s="184">
        <f t="shared" si="175"/>
        <v>42255</v>
      </c>
      <c r="D1897" s="184" t="s">
        <v>1352</v>
      </c>
      <c r="E1897" s="191">
        <v>42255</v>
      </c>
      <c r="F1897" s="189" t="s">
        <v>1353</v>
      </c>
      <c r="G1897" s="483" t="s">
        <v>332</v>
      </c>
      <c r="H1897" s="7" t="s">
        <v>1365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9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73"/>
        <v>9</v>
      </c>
      <c r="C1898" s="184">
        <f t="shared" si="175"/>
        <v>42258</v>
      </c>
      <c r="D1898" s="184" t="s">
        <v>1352</v>
      </c>
      <c r="E1898" s="191">
        <v>42258</v>
      </c>
      <c r="F1898" s="189" t="s">
        <v>1353</v>
      </c>
      <c r="G1898" s="483" t="s">
        <v>332</v>
      </c>
      <c r="H1898" s="7" t="s">
        <v>1365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9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73"/>
        <v>9</v>
      </c>
      <c r="C1899" s="184">
        <f t="shared" si="174"/>
        <v>42268</v>
      </c>
      <c r="D1899" s="184" t="s">
        <v>1352</v>
      </c>
      <c r="E1899" s="191">
        <v>42268</v>
      </c>
      <c r="F1899" s="189" t="s">
        <v>1353</v>
      </c>
      <c r="G1899" s="483" t="s">
        <v>332</v>
      </c>
      <c r="H1899" s="7" t="s">
        <v>1350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9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73"/>
        <v>9</v>
      </c>
      <c r="C1900" s="184">
        <f t="shared" si="174"/>
        <v>42268</v>
      </c>
      <c r="D1900" s="184" t="s">
        <v>1352</v>
      </c>
      <c r="E1900" s="191">
        <v>42268</v>
      </c>
      <c r="F1900" s="297" t="s">
        <v>1354</v>
      </c>
      <c r="G1900" s="483" t="s">
        <v>332</v>
      </c>
      <c r="H1900" s="7"/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/>
      </c>
      <c r="O1900" s="91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  <c r="AC1900" s="591" t="e">
        <f>IF(VLOOKUP(H1900,DSKH,1,0)&lt;&gt;"","","x")</f>
        <v>#N/A</v>
      </c>
    </row>
    <row r="1901" spans="1:29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73"/>
        <v>9</v>
      </c>
      <c r="C1901" s="184">
        <f t="shared" si="174"/>
        <v>42271</v>
      </c>
      <c r="D1901" s="184" t="s">
        <v>1352</v>
      </c>
      <c r="E1901" s="191">
        <v>42271</v>
      </c>
      <c r="F1901" s="297" t="s">
        <v>1354</v>
      </c>
      <c r="G1901" s="483" t="s">
        <v>332</v>
      </c>
      <c r="H1901" s="7" t="s">
        <v>1532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  <c r="AC1901" s="591" t="str">
        <f>IF(VLOOKUP(H1901,DSKH,1,0)&lt;&gt;"","","x")</f>
        <v/>
      </c>
    </row>
    <row r="1902" spans="1:29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73"/>
        <v>9</v>
      </c>
      <c r="C1902" s="184">
        <f t="shared" si="174"/>
        <v>42271</v>
      </c>
      <c r="D1902" s="184" t="s">
        <v>1352</v>
      </c>
      <c r="E1902" s="191">
        <v>42271</v>
      </c>
      <c r="F1902" s="189" t="s">
        <v>1355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</row>
    <row r="1903" spans="1:29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73"/>
        <v>9</v>
      </c>
      <c r="C1903" s="184">
        <f t="shared" si="174"/>
        <v>42273</v>
      </c>
      <c r="D1903" s="184" t="s">
        <v>1352</v>
      </c>
      <c r="E1903" s="191">
        <v>42273</v>
      </c>
      <c r="F1903" s="297" t="s">
        <v>1354</v>
      </c>
      <c r="G1903" s="483" t="s">
        <v>332</v>
      </c>
      <c r="H1903" s="7"/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  <c r="AC1903" s="591" t="e">
        <f>IF(VLOOKUP(H1903,DSKH,1,0)&lt;&gt;"","","x")</f>
        <v>#N/A</v>
      </c>
    </row>
    <row r="1904" spans="1:29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73"/>
        <v>9</v>
      </c>
      <c r="C1904" s="184">
        <f t="shared" si="174"/>
        <v>42273</v>
      </c>
      <c r="D1904" s="184" t="s">
        <v>1352</v>
      </c>
      <c r="E1904" s="191">
        <v>42273</v>
      </c>
      <c r="F1904" s="189" t="s">
        <v>1355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73"/>
        <v>9</v>
      </c>
      <c r="C1905" s="184">
        <f t="shared" si="174"/>
        <v>42273</v>
      </c>
      <c r="D1905" s="184" t="s">
        <v>1352</v>
      </c>
      <c r="E1905" s="191">
        <v>42273</v>
      </c>
      <c r="F1905" s="189" t="s">
        <v>1366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73"/>
        <v>10</v>
      </c>
      <c r="C1906" s="184">
        <f t="shared" si="174"/>
        <v>42282</v>
      </c>
      <c r="D1906" s="184" t="s">
        <v>1347</v>
      </c>
      <c r="E1906" s="191">
        <v>42282</v>
      </c>
      <c r="F1906" s="189" t="s">
        <v>1348</v>
      </c>
      <c r="G1906" s="483" t="s">
        <v>332</v>
      </c>
      <c r="H1906" s="7" t="s">
        <v>984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3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73"/>
        <v>10</v>
      </c>
      <c r="C1907" s="184">
        <f t="shared" si="174"/>
        <v>42282</v>
      </c>
      <c r="D1907" s="184" t="s">
        <v>1347</v>
      </c>
      <c r="E1907" s="191">
        <v>42282</v>
      </c>
      <c r="F1907" s="189" t="s">
        <v>1348</v>
      </c>
      <c r="G1907" s="483" t="s">
        <v>332</v>
      </c>
      <c r="H1907" s="45" t="s">
        <v>443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3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73"/>
        <v>10</v>
      </c>
      <c r="C1908" s="184">
        <f t="shared" si="174"/>
        <v>42284</v>
      </c>
      <c r="D1908" s="184" t="s">
        <v>1347</v>
      </c>
      <c r="E1908" s="191">
        <v>42284</v>
      </c>
      <c r="F1908" s="189" t="s">
        <v>1348</v>
      </c>
      <c r="G1908" s="483" t="s">
        <v>332</v>
      </c>
      <c r="H1908" s="875" t="s">
        <v>878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73"/>
        <v>10</v>
      </c>
      <c r="C1909" s="184">
        <f t="shared" si="174"/>
        <v>42285</v>
      </c>
      <c r="D1909" s="184" t="s">
        <v>1347</v>
      </c>
      <c r="E1909" s="191">
        <v>42285</v>
      </c>
      <c r="F1909" s="189" t="s">
        <v>1348</v>
      </c>
      <c r="G1909" s="483" t="s">
        <v>332</v>
      </c>
      <c r="H1909" s="7" t="s">
        <v>465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73"/>
        <v>10</v>
      </c>
      <c r="C1910" s="184">
        <f t="shared" si="174"/>
        <v>42286</v>
      </c>
      <c r="D1910" s="184" t="s">
        <v>1347</v>
      </c>
      <c r="E1910" s="191">
        <v>42286</v>
      </c>
      <c r="F1910" s="189" t="s">
        <v>1348</v>
      </c>
      <c r="G1910" s="483" t="s">
        <v>332</v>
      </c>
      <c r="H1910" s="193" t="s">
        <v>1049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73"/>
        <v>10</v>
      </c>
      <c r="C1911" s="184">
        <f t="shared" si="174"/>
        <v>42290</v>
      </c>
      <c r="D1911" s="184" t="s">
        <v>1347</v>
      </c>
      <c r="E1911" s="191">
        <v>42290</v>
      </c>
      <c r="F1911" s="189" t="s">
        <v>1348</v>
      </c>
      <c r="G1911" s="483" t="s">
        <v>332</v>
      </c>
      <c r="H1911" s="193" t="s">
        <v>1117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8" s="211" customFormat="1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73"/>
        <v>10</v>
      </c>
      <c r="C1912" s="184">
        <f t="shared" si="174"/>
        <v>42291</v>
      </c>
      <c r="D1912" s="184" t="s">
        <v>1347</v>
      </c>
      <c r="E1912" s="191">
        <v>42291</v>
      </c>
      <c r="F1912" s="189" t="s">
        <v>1348</v>
      </c>
      <c r="G1912" s="483" t="s">
        <v>332</v>
      </c>
      <c r="H1912" s="7" t="s">
        <v>427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ref="B1913:B1976" si="176">IF(C1913&lt;&gt;"",MONTH(C1913),"")</f>
        <v>10</v>
      </c>
      <c r="C1913" s="184">
        <f t="shared" si="174"/>
        <v>42291</v>
      </c>
      <c r="D1913" s="184" t="s">
        <v>1347</v>
      </c>
      <c r="E1913" s="191">
        <v>42291</v>
      </c>
      <c r="F1913" s="189" t="s">
        <v>1348</v>
      </c>
      <c r="G1913" s="483" t="s">
        <v>332</v>
      </c>
      <c r="H1913" s="875" t="s">
        <v>878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76"/>
        <v>10</v>
      </c>
      <c r="C1914" s="184">
        <f t="shared" si="174"/>
        <v>42293</v>
      </c>
      <c r="D1914" s="184" t="s">
        <v>1347</v>
      </c>
      <c r="E1914" s="191">
        <v>42293</v>
      </c>
      <c r="F1914" s="189" t="s">
        <v>1348</v>
      </c>
      <c r="G1914" s="483" t="s">
        <v>332</v>
      </c>
      <c r="H1914" s="7" t="s">
        <v>984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>GBC</v>
      </c>
      <c r="B1915" s="36">
        <f t="shared" si="176"/>
        <v>10</v>
      </c>
      <c r="C1915" s="184">
        <f t="shared" si="174"/>
        <v>42296</v>
      </c>
      <c r="D1915" s="184" t="s">
        <v>1347</v>
      </c>
      <c r="E1915" s="191">
        <v>42296</v>
      </c>
      <c r="F1915" s="189" t="s">
        <v>1351</v>
      </c>
      <c r="G1915" s="483" t="s">
        <v>332</v>
      </c>
      <c r="H1915" s="7" t="s">
        <v>1361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76"/>
        <v>10</v>
      </c>
      <c r="C1916" s="184">
        <f t="shared" si="174"/>
        <v>42298</v>
      </c>
      <c r="D1916" s="184" t="s">
        <v>1347</v>
      </c>
      <c r="E1916" s="191">
        <v>42298</v>
      </c>
      <c r="F1916" s="189" t="s">
        <v>1348</v>
      </c>
      <c r="G1916" s="483" t="s">
        <v>332</v>
      </c>
      <c r="H1916" s="7" t="s">
        <v>864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76"/>
        <v>10</v>
      </c>
      <c r="C1917" s="184">
        <f t="shared" si="174"/>
        <v>42300</v>
      </c>
      <c r="D1917" s="184" t="s">
        <v>1347</v>
      </c>
      <c r="E1917" s="191">
        <v>42300</v>
      </c>
      <c r="F1917" s="189" t="s">
        <v>1348</v>
      </c>
      <c r="G1917" s="483" t="s">
        <v>332</v>
      </c>
      <c r="H1917" s="7" t="s">
        <v>984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76"/>
        <v>10</v>
      </c>
      <c r="C1918" s="184">
        <f t="shared" si="174"/>
        <v>42301</v>
      </c>
      <c r="D1918" s="184" t="s">
        <v>1347</v>
      </c>
      <c r="E1918" s="191">
        <v>42301</v>
      </c>
      <c r="F1918" s="189" t="s">
        <v>1349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76"/>
        <v>10</v>
      </c>
      <c r="C1919" s="184">
        <f t="shared" si="174"/>
        <v>42303</v>
      </c>
      <c r="D1919" s="184" t="s">
        <v>1347</v>
      </c>
      <c r="E1919" s="191">
        <v>42303</v>
      </c>
      <c r="F1919" s="189" t="s">
        <v>1348</v>
      </c>
      <c r="G1919" s="483" t="s">
        <v>332</v>
      </c>
      <c r="H1919" s="7" t="s">
        <v>826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76"/>
        <v>10</v>
      </c>
      <c r="C1920" s="184">
        <f t="shared" si="174"/>
        <v>42306</v>
      </c>
      <c r="D1920" s="184" t="s">
        <v>1347</v>
      </c>
      <c r="E1920" s="191">
        <v>42306</v>
      </c>
      <c r="F1920" s="189" t="s">
        <v>1348</v>
      </c>
      <c r="G1920" s="483" t="s">
        <v>332</v>
      </c>
      <c r="H1920" s="7" t="s">
        <v>1003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9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76"/>
        <v>10</v>
      </c>
      <c r="C1921" s="184">
        <f t="shared" si="174"/>
        <v>42282</v>
      </c>
      <c r="D1921" s="184" t="s">
        <v>1347</v>
      </c>
      <c r="E1921" s="191">
        <v>42282</v>
      </c>
      <c r="F1921" s="297" t="s">
        <v>1354</v>
      </c>
      <c r="G1921" s="483" t="s">
        <v>332</v>
      </c>
      <c r="H1921" s="7" t="s">
        <v>1532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  <c r="AC1921" s="591" t="str">
        <f>IF(VLOOKUP(H1921,DSKH,1,0)&lt;&gt;"","","x")</f>
        <v/>
      </c>
    </row>
    <row r="1922" spans="1:29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76"/>
        <v>10</v>
      </c>
      <c r="C1922" s="184">
        <f t="shared" si="174"/>
        <v>42282</v>
      </c>
      <c r="D1922" s="184" t="s">
        <v>1347</v>
      </c>
      <c r="E1922" s="191">
        <v>42282</v>
      </c>
      <c r="F1922" s="297" t="s">
        <v>1354</v>
      </c>
      <c r="G1922" s="483" t="s">
        <v>332</v>
      </c>
      <c r="H1922" s="7" t="s">
        <v>1957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  <c r="AC1922" s="591" t="str">
        <f>IF(VLOOKUP(H1922,DSKH,1,0)&lt;&gt;"","","x")</f>
        <v/>
      </c>
    </row>
    <row r="1923" spans="1:29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76"/>
        <v>10</v>
      </c>
      <c r="C1923" s="184">
        <f t="shared" si="174"/>
        <v>42282</v>
      </c>
      <c r="D1923" s="184" t="s">
        <v>1347</v>
      </c>
      <c r="E1923" s="191">
        <v>42282</v>
      </c>
      <c r="F1923" s="189" t="s">
        <v>1355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</row>
    <row r="1924" spans="1:29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76"/>
        <v>10</v>
      </c>
      <c r="C1924" s="184">
        <f t="shared" si="174"/>
        <v>42282</v>
      </c>
      <c r="D1924" s="184" t="s">
        <v>1347</v>
      </c>
      <c r="E1924" s="191">
        <v>42282</v>
      </c>
      <c r="F1924" s="189" t="s">
        <v>1355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</row>
    <row r="1925" spans="1:29" s="211" customFormat="1" ht="15.75" hidden="1" customHeight="1">
      <c r="A1925" s="204" t="str">
        <f>IF(B1925&lt;&gt;"",IF(AND(B1925&gt;=_TM1,B1925&lt;=_TM2,OR(TH!L1925="1111",TH!M1925="1111")),TH!D1925,""),"")</f>
        <v>GBC</v>
      </c>
      <c r="B1925" s="36">
        <f t="shared" si="176"/>
        <v>10</v>
      </c>
      <c r="C1925" s="184">
        <f t="shared" si="174"/>
        <v>42286</v>
      </c>
      <c r="D1925" s="184" t="s">
        <v>1347</v>
      </c>
      <c r="E1925" s="191">
        <v>42286</v>
      </c>
      <c r="F1925" s="189" t="s">
        <v>1353</v>
      </c>
      <c r="G1925" s="483" t="s">
        <v>332</v>
      </c>
      <c r="H1925" s="7" t="s">
        <v>1361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9" s="211" customFormat="1" ht="15.75" hidden="1" customHeight="1">
      <c r="A1926" s="204" t="str">
        <f>IF(B1926&lt;&gt;"",IF(AND(B1926&gt;=_TM1,B1926&lt;=_TM2,OR(TH!L1926="1111",TH!M1926="1111")),TH!D1926,""),"")</f>
        <v>GBC</v>
      </c>
      <c r="B1926" s="36">
        <f t="shared" si="176"/>
        <v>10</v>
      </c>
      <c r="C1926" s="184">
        <f t="shared" si="174"/>
        <v>42287</v>
      </c>
      <c r="D1926" s="184" t="s">
        <v>1347</v>
      </c>
      <c r="E1926" s="191">
        <v>42287</v>
      </c>
      <c r="F1926" s="189" t="s">
        <v>1353</v>
      </c>
      <c r="G1926" s="483" t="s">
        <v>332</v>
      </c>
      <c r="H1926" s="7" t="s">
        <v>1361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9" s="211" customFormat="1" ht="15.75" hidden="1" customHeight="1">
      <c r="A1927" s="204" t="str">
        <f>IF(B1927&lt;&gt;"",IF(AND(B1927&gt;=_TM1,B1927&lt;=_TM2,OR(TH!L1927="1111",TH!M1927="1111")),TH!D1927,""),"")</f>
        <v>GBC</v>
      </c>
      <c r="B1927" s="36">
        <f t="shared" si="176"/>
        <v>10</v>
      </c>
      <c r="C1927" s="184">
        <f t="shared" si="174"/>
        <v>42291</v>
      </c>
      <c r="D1927" s="184" t="s">
        <v>1347</v>
      </c>
      <c r="E1927" s="191">
        <v>42291</v>
      </c>
      <c r="F1927" s="189" t="s">
        <v>1353</v>
      </c>
      <c r="G1927" s="483" t="s">
        <v>332</v>
      </c>
      <c r="H1927" s="7" t="s">
        <v>1361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9" s="211" customFormat="1" ht="15.75" hidden="1" customHeight="1">
      <c r="A1928" s="204" t="str">
        <f>IF(B1928&lt;&gt;"",IF(AND(B1928&gt;=_TM1,B1928&lt;=_TM2,OR(TH!L1928="1111",TH!M1928="1111")),TH!D1928,""),"")</f>
        <v>GBC</v>
      </c>
      <c r="B1928" s="36">
        <f t="shared" si="176"/>
        <v>10</v>
      </c>
      <c r="C1928" s="184">
        <f t="shared" si="174"/>
        <v>42296</v>
      </c>
      <c r="D1928" s="184" t="s">
        <v>1347</v>
      </c>
      <c r="E1928" s="191">
        <v>42296</v>
      </c>
      <c r="F1928" s="189" t="s">
        <v>1353</v>
      </c>
      <c r="G1928" s="483" t="s">
        <v>332</v>
      </c>
      <c r="H1928" s="7" t="s">
        <v>1350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9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76"/>
        <v>10</v>
      </c>
      <c r="C1929" s="184">
        <f t="shared" si="174"/>
        <v>42296</v>
      </c>
      <c r="D1929" s="184" t="s">
        <v>1347</v>
      </c>
      <c r="E1929" s="191">
        <v>42296</v>
      </c>
      <c r="F1929" s="297" t="s">
        <v>1354</v>
      </c>
      <c r="G1929" s="483" t="s">
        <v>332</v>
      </c>
      <c r="H1929" s="7"/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/>
      </c>
      <c r="O1929" s="91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  <c r="AC1929" s="591" t="e">
        <f>IF(VLOOKUP(H1929,DSKH,1,0)&lt;&gt;"","","x")</f>
        <v>#N/A</v>
      </c>
    </row>
    <row r="1930" spans="1:29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76"/>
        <v>10</v>
      </c>
      <c r="C1930" s="184">
        <f t="shared" si="174"/>
        <v>42296</v>
      </c>
      <c r="D1930" s="184" t="s">
        <v>1347</v>
      </c>
      <c r="E1930" s="191">
        <v>42296</v>
      </c>
      <c r="F1930" s="189" t="s">
        <v>1355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9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76"/>
        <v>10</v>
      </c>
      <c r="C1931" s="184">
        <f t="shared" si="174"/>
        <v>42296</v>
      </c>
      <c r="D1931" s="184" t="s">
        <v>1347</v>
      </c>
      <c r="E1931" s="191">
        <v>42296</v>
      </c>
      <c r="F1931" s="297" t="s">
        <v>1354</v>
      </c>
      <c r="G1931" s="483" t="s">
        <v>332</v>
      </c>
      <c r="H1931" s="7" t="s">
        <v>1532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  <c r="AC1931" s="591" t="str">
        <f>IF(VLOOKUP(H1931,DSKH,1,0)&lt;&gt;"","","x")</f>
        <v/>
      </c>
    </row>
    <row r="1932" spans="1:29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76"/>
        <v>10</v>
      </c>
      <c r="C1932" s="184">
        <f t="shared" si="174"/>
        <v>42296</v>
      </c>
      <c r="D1932" s="184" t="s">
        <v>1347</v>
      </c>
      <c r="E1932" s="191">
        <v>42296</v>
      </c>
      <c r="F1932" s="297" t="s">
        <v>1354</v>
      </c>
      <c r="G1932" s="483" t="s">
        <v>332</v>
      </c>
      <c r="H1932" s="7" t="s">
        <v>1519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  <c r="AC1932" s="591" t="str">
        <f>IF(VLOOKUP(H1932,DSKH,1,0)&lt;&gt;"","","x")</f>
        <v/>
      </c>
    </row>
    <row r="1933" spans="1:29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76"/>
        <v>10</v>
      </c>
      <c r="C1933" s="184">
        <f t="shared" si="174"/>
        <v>42296</v>
      </c>
      <c r="D1933" s="184" t="s">
        <v>1347</v>
      </c>
      <c r="E1933" s="191">
        <v>42296</v>
      </c>
      <c r="F1933" s="297" t="s">
        <v>1354</v>
      </c>
      <c r="G1933" s="483" t="s">
        <v>332</v>
      </c>
      <c r="H1933" s="875" t="s">
        <v>1958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  <c r="AC1933" s="591" t="str">
        <f>IF(VLOOKUP(H1933,DSKH,1,0)&lt;&gt;"","","x")</f>
        <v/>
      </c>
    </row>
    <row r="1934" spans="1:29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76"/>
        <v>10</v>
      </c>
      <c r="C1934" s="184">
        <f t="shared" si="174"/>
        <v>42296</v>
      </c>
      <c r="D1934" s="184" t="s">
        <v>1347</v>
      </c>
      <c r="E1934" s="191">
        <v>42296</v>
      </c>
      <c r="F1934" s="189" t="s">
        <v>1366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</row>
    <row r="1935" spans="1:29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76"/>
        <v>10</v>
      </c>
      <c r="C1935" s="184">
        <f t="shared" si="174"/>
        <v>42296</v>
      </c>
      <c r="D1935" s="184" t="s">
        <v>1347</v>
      </c>
      <c r="E1935" s="191">
        <v>42296</v>
      </c>
      <c r="F1935" s="189" t="s">
        <v>1355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</row>
    <row r="1936" spans="1:29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76"/>
        <v>10</v>
      </c>
      <c r="C1936" s="184">
        <f t="shared" si="174"/>
        <v>42296</v>
      </c>
      <c r="D1936" s="184" t="s">
        <v>1347</v>
      </c>
      <c r="E1936" s="191">
        <v>42296</v>
      </c>
      <c r="F1936" s="189" t="s">
        <v>1355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9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76"/>
        <v>10</v>
      </c>
      <c r="C1937" s="184">
        <f t="shared" si="174"/>
        <v>42296</v>
      </c>
      <c r="D1937" s="184" t="s">
        <v>1347</v>
      </c>
      <c r="E1937" s="191">
        <v>42296</v>
      </c>
      <c r="F1937" s="189" t="s">
        <v>1355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9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76"/>
        <v>10</v>
      </c>
      <c r="C1938" s="184">
        <f t="shared" si="174"/>
        <v>42299</v>
      </c>
      <c r="D1938" s="184" t="s">
        <v>1347</v>
      </c>
      <c r="E1938" s="191">
        <v>42299</v>
      </c>
      <c r="F1938" s="189" t="s">
        <v>1367</v>
      </c>
      <c r="G1938" s="483" t="s">
        <v>1955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9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76"/>
        <v>10</v>
      </c>
      <c r="C1939" s="184">
        <f t="shared" si="174"/>
        <v>42299</v>
      </c>
      <c r="D1939" s="184" t="s">
        <v>1347</v>
      </c>
      <c r="E1939" s="191">
        <v>42299</v>
      </c>
      <c r="F1939" s="189" t="s">
        <v>1355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9" s="211" customFormat="1" ht="15.75" hidden="1" customHeight="1">
      <c r="A1940" s="204" t="str">
        <f>IF(B1940&lt;&gt;"",IF(AND(B1940&gt;=_TM1,B1940&lt;=_TM2,OR(TH!L1940="1111",TH!M1940="1111")),TH!D1940,""),"")</f>
        <v>GBC</v>
      </c>
      <c r="B1940" s="36">
        <f t="shared" si="176"/>
        <v>10</v>
      </c>
      <c r="C1940" s="184">
        <f t="shared" si="174"/>
        <v>42304</v>
      </c>
      <c r="D1940" s="184" t="s">
        <v>1347</v>
      </c>
      <c r="E1940" s="191">
        <v>42304</v>
      </c>
      <c r="F1940" s="189" t="s">
        <v>1353</v>
      </c>
      <c r="G1940" s="483" t="s">
        <v>332</v>
      </c>
      <c r="H1940" s="7" t="s">
        <v>1361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9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76"/>
        <v>10</v>
      </c>
      <c r="C1941" s="184">
        <f t="shared" si="174"/>
        <v>42304</v>
      </c>
      <c r="D1941" s="184" t="s">
        <v>1347</v>
      </c>
      <c r="E1941" s="191">
        <v>42304</v>
      </c>
      <c r="F1941" s="297" t="s">
        <v>1354</v>
      </c>
      <c r="G1941" s="483" t="s">
        <v>332</v>
      </c>
      <c r="H1941" s="7" t="s">
        <v>1519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  <c r="AC1941" s="591" t="str">
        <f>IF(VLOOKUP(H1941,DSKH,1,0)&lt;&gt;"","","x")</f>
        <v/>
      </c>
    </row>
    <row r="1942" spans="1:29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76"/>
        <v>10</v>
      </c>
      <c r="C1942" s="184">
        <f t="shared" si="174"/>
        <v>42304</v>
      </c>
      <c r="D1942" s="184" t="s">
        <v>1347</v>
      </c>
      <c r="E1942" s="191">
        <v>42304</v>
      </c>
      <c r="F1942" s="297" t="s">
        <v>1354</v>
      </c>
      <c r="G1942" s="483" t="s">
        <v>332</v>
      </c>
      <c r="H1942" s="7" t="s">
        <v>1957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  <c r="AC1942" s="591" t="str">
        <f>IF(VLOOKUP(H1942,DSKH,1,0)&lt;&gt;"","","x")</f>
        <v/>
      </c>
    </row>
    <row r="1943" spans="1:29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76"/>
        <v>10</v>
      </c>
      <c r="C1943" s="184">
        <f t="shared" si="174"/>
        <v>42304</v>
      </c>
      <c r="D1943" s="184" t="s">
        <v>1347</v>
      </c>
      <c r="E1943" s="191">
        <v>42304</v>
      </c>
      <c r="F1943" s="189" t="s">
        <v>1355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</row>
    <row r="1944" spans="1:29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76"/>
        <v>10</v>
      </c>
      <c r="C1944" s="184">
        <f t="shared" si="174"/>
        <v>42304</v>
      </c>
      <c r="D1944" s="184" t="s">
        <v>1347</v>
      </c>
      <c r="E1944" s="191">
        <v>42304</v>
      </c>
      <c r="F1944" s="189" t="s">
        <v>1355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</row>
    <row r="1945" spans="1:29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76"/>
        <v>10</v>
      </c>
      <c r="C1945" s="184">
        <f t="shared" si="174"/>
        <v>42307</v>
      </c>
      <c r="D1945" s="184" t="s">
        <v>1347</v>
      </c>
      <c r="E1945" s="191">
        <v>42307</v>
      </c>
      <c r="F1945" s="189" t="s">
        <v>1348</v>
      </c>
      <c r="G1945" s="483" t="s">
        <v>332</v>
      </c>
      <c r="H1945" s="7" t="s">
        <v>789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9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76"/>
        <v>10</v>
      </c>
      <c r="C1946" s="184">
        <f t="shared" si="174"/>
        <v>42307</v>
      </c>
      <c r="D1946" s="184" t="s">
        <v>1347</v>
      </c>
      <c r="E1946" s="191">
        <v>42307</v>
      </c>
      <c r="F1946" s="189" t="s">
        <v>1348</v>
      </c>
      <c r="G1946" s="483" t="s">
        <v>332</v>
      </c>
      <c r="H1946" s="7" t="s">
        <v>984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9" s="211" customFormat="1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76"/>
        <v>10</v>
      </c>
      <c r="C1947" s="184">
        <f t="shared" si="174"/>
        <v>42307</v>
      </c>
      <c r="D1947" s="184" t="s">
        <v>1347</v>
      </c>
      <c r="E1947" s="191">
        <v>42307</v>
      </c>
      <c r="F1947" s="189" t="s">
        <v>1348</v>
      </c>
      <c r="G1947" s="483" t="s">
        <v>332</v>
      </c>
      <c r="H1947" s="7" t="s">
        <v>427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9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76"/>
        <v>11</v>
      </c>
      <c r="C1948" s="184">
        <f t="shared" si="174"/>
        <v>42310</v>
      </c>
      <c r="D1948" s="184" t="s">
        <v>1352</v>
      </c>
      <c r="E1948" s="191">
        <v>42310</v>
      </c>
      <c r="F1948" s="189" t="s">
        <v>1348</v>
      </c>
      <c r="G1948" s="483" t="s">
        <v>332</v>
      </c>
      <c r="H1948" s="7" t="s">
        <v>1040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9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76"/>
        <v>11</v>
      </c>
      <c r="C1949" s="184">
        <f t="shared" si="174"/>
        <v>42311</v>
      </c>
      <c r="D1949" s="184" t="s">
        <v>1352</v>
      </c>
      <c r="E1949" s="191">
        <v>42311</v>
      </c>
      <c r="F1949" s="189" t="s">
        <v>1348</v>
      </c>
      <c r="G1949" s="483" t="s">
        <v>332</v>
      </c>
      <c r="H1949" s="7" t="s">
        <v>500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9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76"/>
        <v>11</v>
      </c>
      <c r="C1950" s="184">
        <f t="shared" si="174"/>
        <v>42318</v>
      </c>
      <c r="D1950" s="184" t="s">
        <v>1352</v>
      </c>
      <c r="E1950" s="191">
        <v>42318</v>
      </c>
      <c r="F1950" s="189" t="s">
        <v>1348</v>
      </c>
      <c r="G1950" s="483" t="s">
        <v>332</v>
      </c>
      <c r="H1950" s="7" t="s">
        <v>984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9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76"/>
        <v>11</v>
      </c>
      <c r="C1951" s="184">
        <f t="shared" si="174"/>
        <v>42320</v>
      </c>
      <c r="D1951" s="184" t="s">
        <v>1352</v>
      </c>
      <c r="E1951" s="191">
        <v>42320</v>
      </c>
      <c r="F1951" s="189" t="s">
        <v>1348</v>
      </c>
      <c r="G1951" s="483" t="s">
        <v>332</v>
      </c>
      <c r="H1951" s="45" t="s">
        <v>443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9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76"/>
        <v>11</v>
      </c>
      <c r="C1952" s="184">
        <f t="shared" si="174"/>
        <v>42321</v>
      </c>
      <c r="D1952" s="184" t="s">
        <v>1352</v>
      </c>
      <c r="E1952" s="191">
        <v>42321</v>
      </c>
      <c r="F1952" s="189" t="s">
        <v>1348</v>
      </c>
      <c r="G1952" s="483" t="s">
        <v>332</v>
      </c>
      <c r="H1952" s="193" t="s">
        <v>1120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/>
      </c>
      <c r="O1952" s="91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76"/>
        <v>11</v>
      </c>
      <c r="C1953" s="184">
        <f t="shared" si="174"/>
        <v>42325</v>
      </c>
      <c r="D1953" s="184" t="s">
        <v>1352</v>
      </c>
      <c r="E1953" s="191">
        <v>42325</v>
      </c>
      <c r="F1953" s="189" t="s">
        <v>1348</v>
      </c>
      <c r="G1953" s="483" t="s">
        <v>332</v>
      </c>
      <c r="H1953" s="7" t="s">
        <v>826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76"/>
        <v>11</v>
      </c>
      <c r="C1954" s="184">
        <f t="shared" si="174"/>
        <v>42325</v>
      </c>
      <c r="D1954" s="184" t="s">
        <v>1352</v>
      </c>
      <c r="E1954" s="191">
        <v>42325</v>
      </c>
      <c r="F1954" s="189" t="s">
        <v>1348</v>
      </c>
      <c r="G1954" s="483" t="s">
        <v>332</v>
      </c>
      <c r="H1954" s="7" t="s">
        <v>427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76"/>
        <v>11</v>
      </c>
      <c r="C1955" s="184">
        <f t="shared" si="174"/>
        <v>42326</v>
      </c>
      <c r="D1955" s="184" t="s">
        <v>1352</v>
      </c>
      <c r="E1955" s="191">
        <v>42326</v>
      </c>
      <c r="F1955" s="189" t="s">
        <v>1348</v>
      </c>
      <c r="G1955" s="483" t="s">
        <v>332</v>
      </c>
      <c r="H1955" s="7" t="s">
        <v>977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76"/>
        <v>11</v>
      </c>
      <c r="C1956" s="184">
        <f t="shared" si="174"/>
        <v>42326</v>
      </c>
      <c r="D1956" s="184" t="s">
        <v>1352</v>
      </c>
      <c r="E1956" s="191">
        <v>42326</v>
      </c>
      <c r="F1956" s="189" t="s">
        <v>1348</v>
      </c>
      <c r="G1956" s="483" t="s">
        <v>332</v>
      </c>
      <c r="H1956" s="7" t="s">
        <v>480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76"/>
        <v>11</v>
      </c>
      <c r="C1957" s="184">
        <f t="shared" ref="C1957:C2020" si="177">E1957</f>
        <v>42326</v>
      </c>
      <c r="D1957" s="184" t="s">
        <v>1352</v>
      </c>
      <c r="E1957" s="191">
        <v>42326</v>
      </c>
      <c r="F1957" s="189" t="s">
        <v>1348</v>
      </c>
      <c r="G1957" s="483" t="s">
        <v>332</v>
      </c>
      <c r="H1957" s="7" t="s">
        <v>1040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76"/>
        <v>11</v>
      </c>
      <c r="C1958" s="184">
        <f t="shared" si="177"/>
        <v>42328</v>
      </c>
      <c r="D1958" s="184" t="s">
        <v>1352</v>
      </c>
      <c r="E1958" s="191">
        <v>42328</v>
      </c>
      <c r="F1958" s="189" t="s">
        <v>1348</v>
      </c>
      <c r="G1958" s="483" t="s">
        <v>332</v>
      </c>
      <c r="H1958" s="7" t="s">
        <v>984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76"/>
        <v>11</v>
      </c>
      <c r="C1959" s="184">
        <f t="shared" si="177"/>
        <v>42328</v>
      </c>
      <c r="D1959" s="184" t="s">
        <v>1352</v>
      </c>
      <c r="E1959" s="191">
        <v>42328</v>
      </c>
      <c r="F1959" s="189" t="s">
        <v>1348</v>
      </c>
      <c r="G1959" s="483" t="s">
        <v>332</v>
      </c>
      <c r="H1959" s="7" t="s">
        <v>427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76"/>
        <v>11</v>
      </c>
      <c r="C1960" s="184">
        <f t="shared" si="177"/>
        <v>42332</v>
      </c>
      <c r="D1960" s="184" t="s">
        <v>1352</v>
      </c>
      <c r="E1960" s="191">
        <v>42332</v>
      </c>
      <c r="F1960" s="189" t="s">
        <v>1348</v>
      </c>
      <c r="G1960" s="483" t="s">
        <v>332</v>
      </c>
      <c r="H1960" s="7" t="s">
        <v>465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76"/>
        <v>11</v>
      </c>
      <c r="C1961" s="184">
        <f t="shared" si="177"/>
        <v>42332</v>
      </c>
      <c r="D1961" s="184" t="s">
        <v>1352</v>
      </c>
      <c r="E1961" s="191">
        <v>42332</v>
      </c>
      <c r="F1961" s="189" t="s">
        <v>1348</v>
      </c>
      <c r="G1961" s="483" t="s">
        <v>332</v>
      </c>
      <c r="H1961" s="7" t="s">
        <v>826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76"/>
        <v>11</v>
      </c>
      <c r="C1962" s="184">
        <f t="shared" si="177"/>
        <v>42333</v>
      </c>
      <c r="D1962" s="184" t="s">
        <v>1352</v>
      </c>
      <c r="E1962" s="191">
        <v>42333</v>
      </c>
      <c r="F1962" s="189" t="s">
        <v>1349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76"/>
        <v>11</v>
      </c>
      <c r="C1963" s="184">
        <f t="shared" si="177"/>
        <v>42335</v>
      </c>
      <c r="D1963" s="184" t="s">
        <v>1352</v>
      </c>
      <c r="E1963" s="191">
        <v>42335</v>
      </c>
      <c r="F1963" s="189" t="s">
        <v>1348</v>
      </c>
      <c r="G1963" s="483" t="s">
        <v>332</v>
      </c>
      <c r="H1963" s="7" t="s">
        <v>977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>GBN</v>
      </c>
      <c r="B1964" s="36">
        <f t="shared" si="176"/>
        <v>10</v>
      </c>
      <c r="C1964" s="184">
        <f t="shared" si="177"/>
        <v>42307</v>
      </c>
      <c r="D1964" s="184" t="s">
        <v>1352</v>
      </c>
      <c r="E1964" s="191">
        <v>42307</v>
      </c>
      <c r="F1964" s="189" t="s">
        <v>1353</v>
      </c>
      <c r="G1964" s="483" t="s">
        <v>332</v>
      </c>
      <c r="H1964" s="7" t="s">
        <v>1368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>GBN</v>
      </c>
      <c r="B1965" s="36">
        <f t="shared" si="176"/>
        <v>11</v>
      </c>
      <c r="C1965" s="184">
        <f t="shared" si="177"/>
        <v>42310</v>
      </c>
      <c r="D1965" s="184" t="s">
        <v>1352</v>
      </c>
      <c r="E1965" s="191">
        <v>42310</v>
      </c>
      <c r="F1965" s="189" t="s">
        <v>1353</v>
      </c>
      <c r="G1965" s="483" t="s">
        <v>332</v>
      </c>
      <c r="H1965" s="7" t="s">
        <v>1365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76"/>
        <v>11</v>
      </c>
      <c r="C1966" s="184">
        <f t="shared" si="177"/>
        <v>42312</v>
      </c>
      <c r="D1966" s="184" t="s">
        <v>1352</v>
      </c>
      <c r="E1966" s="191">
        <v>42312</v>
      </c>
      <c r="F1966" s="189" t="s">
        <v>1353</v>
      </c>
      <c r="G1966" s="483" t="s">
        <v>332</v>
      </c>
      <c r="H1966" s="7" t="s">
        <v>1365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>GBN</v>
      </c>
      <c r="B1967" s="36">
        <f t="shared" si="176"/>
        <v>11</v>
      </c>
      <c r="C1967" s="184">
        <f t="shared" si="177"/>
        <v>42318</v>
      </c>
      <c r="D1967" s="184" t="s">
        <v>1352</v>
      </c>
      <c r="E1967" s="191">
        <v>42318</v>
      </c>
      <c r="F1967" s="189" t="s">
        <v>1353</v>
      </c>
      <c r="G1967" s="483" t="s">
        <v>332</v>
      </c>
      <c r="H1967" s="7" t="s">
        <v>1365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>GBN</v>
      </c>
      <c r="B1968" s="36">
        <f t="shared" si="176"/>
        <v>11</v>
      </c>
      <c r="C1968" s="184">
        <f t="shared" si="177"/>
        <v>42321</v>
      </c>
      <c r="D1968" s="184" t="s">
        <v>1352</v>
      </c>
      <c r="E1968" s="191">
        <v>42321</v>
      </c>
      <c r="F1968" s="189" t="s">
        <v>1353</v>
      </c>
      <c r="G1968" s="483" t="s">
        <v>332</v>
      </c>
      <c r="H1968" s="7" t="s">
        <v>1365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9" s="211" customFormat="1" ht="15.75" hidden="1" customHeight="1">
      <c r="A1969" s="204" t="str">
        <f>IF(B1969&lt;&gt;"",IF(AND(B1969&gt;=_TM1,B1969&lt;=_TM2,OR(TH!L1969="1111",TH!M1969="1111")),TH!D1969,""),"")</f>
        <v>GBN</v>
      </c>
      <c r="B1969" s="36">
        <f t="shared" si="176"/>
        <v>11</v>
      </c>
      <c r="C1969" s="184">
        <f t="shared" si="177"/>
        <v>42324</v>
      </c>
      <c r="D1969" s="184" t="s">
        <v>1352</v>
      </c>
      <c r="E1969" s="191">
        <v>42324</v>
      </c>
      <c r="F1969" s="189" t="s">
        <v>1353</v>
      </c>
      <c r="G1969" s="483" t="s">
        <v>332</v>
      </c>
      <c r="H1969" s="7" t="s">
        <v>1365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9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76"/>
        <v>11</v>
      </c>
      <c r="C1970" s="184">
        <f t="shared" si="177"/>
        <v>42327</v>
      </c>
      <c r="D1970" s="184" t="s">
        <v>1352</v>
      </c>
      <c r="E1970" s="191">
        <v>42327</v>
      </c>
      <c r="F1970" s="189" t="s">
        <v>1367</v>
      </c>
      <c r="G1970" s="483" t="s">
        <v>1955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9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76"/>
        <v>11</v>
      </c>
      <c r="C1971" s="184">
        <f t="shared" si="177"/>
        <v>42327</v>
      </c>
      <c r="D1971" s="184" t="s">
        <v>1352</v>
      </c>
      <c r="E1971" s="191">
        <v>42327</v>
      </c>
      <c r="F1971" s="189" t="s">
        <v>1355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9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76"/>
        <v>11</v>
      </c>
      <c r="C1972" s="184">
        <f t="shared" si="177"/>
        <v>42329</v>
      </c>
      <c r="D1972" s="184" t="s">
        <v>1352</v>
      </c>
      <c r="E1972" s="191">
        <v>42329</v>
      </c>
      <c r="F1972" s="297" t="s">
        <v>1354</v>
      </c>
      <c r="G1972" s="483" t="s">
        <v>332</v>
      </c>
      <c r="H1972" s="7" t="s">
        <v>1958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  <c r="AC1972" s="591" t="str">
        <f>IF(VLOOKUP(H1972,DSKH,1,0)&lt;&gt;"","","x")</f>
        <v/>
      </c>
    </row>
    <row r="1973" spans="1:29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76"/>
        <v>11</v>
      </c>
      <c r="C1973" s="184">
        <f t="shared" si="177"/>
        <v>42329</v>
      </c>
      <c r="D1973" s="184" t="s">
        <v>1352</v>
      </c>
      <c r="E1973" s="191">
        <v>42329</v>
      </c>
      <c r="F1973" s="297" t="s">
        <v>1354</v>
      </c>
      <c r="G1973" s="483" t="s">
        <v>332</v>
      </c>
      <c r="H1973" s="7" t="s">
        <v>1500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  <c r="AC1973" s="591" t="str">
        <f>IF(VLOOKUP(H1973,DSKH,1,0)&lt;&gt;"","","x")</f>
        <v/>
      </c>
    </row>
    <row r="1974" spans="1:29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76"/>
        <v>11</v>
      </c>
      <c r="C1974" s="184">
        <f t="shared" si="177"/>
        <v>42329</v>
      </c>
      <c r="D1974" s="184" t="s">
        <v>1352</v>
      </c>
      <c r="E1974" s="191">
        <v>42329</v>
      </c>
      <c r="F1974" s="297" t="s">
        <v>1354</v>
      </c>
      <c r="G1974" s="483" t="s">
        <v>332</v>
      </c>
      <c r="H1974" s="7" t="s">
        <v>1519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  <c r="AC1974" s="591" t="str">
        <f>IF(VLOOKUP(H1974,DSKH,1,0)&lt;&gt;"","","x")</f>
        <v/>
      </c>
    </row>
    <row r="1975" spans="1:29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76"/>
        <v>11</v>
      </c>
      <c r="C1975" s="184">
        <f t="shared" si="177"/>
        <v>42329</v>
      </c>
      <c r="D1975" s="184" t="s">
        <v>1352</v>
      </c>
      <c r="E1975" s="191">
        <v>42329</v>
      </c>
      <c r="F1975" s="297" t="s">
        <v>1354</v>
      </c>
      <c r="G1975" s="483" t="s">
        <v>332</v>
      </c>
      <c r="H1975" s="7" t="s">
        <v>1532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  <c r="AC1975" s="591" t="str">
        <f>IF(VLOOKUP(H1975,DSKH,1,0)&lt;&gt;"","","x")</f>
        <v/>
      </c>
    </row>
    <row r="1976" spans="1:29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76"/>
        <v>11</v>
      </c>
      <c r="C1976" s="184">
        <f t="shared" si="177"/>
        <v>42329</v>
      </c>
      <c r="D1976" s="184" t="s">
        <v>1352</v>
      </c>
      <c r="E1976" s="191">
        <v>42329</v>
      </c>
      <c r="F1976" s="297" t="s">
        <v>1354</v>
      </c>
      <c r="G1976" s="483" t="s">
        <v>332</v>
      </c>
      <c r="H1976" s="875" t="s">
        <v>1958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  <c r="AC1976" s="591" t="str">
        <f>IF(VLOOKUP(H1976,DSKH,1,0)&lt;&gt;"","","x")</f>
        <v/>
      </c>
    </row>
    <row r="1977" spans="1:29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ref="B1977:B2040" si="178">IF(C1977&lt;&gt;"",MONTH(C1977),"")</f>
        <v>11</v>
      </c>
      <c r="C1977" s="184">
        <f t="shared" si="177"/>
        <v>42329</v>
      </c>
      <c r="D1977" s="184" t="s">
        <v>1352</v>
      </c>
      <c r="E1977" s="191">
        <v>42329</v>
      </c>
      <c r="F1977" s="189" t="s">
        <v>1355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</row>
    <row r="1978" spans="1:29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78"/>
        <v>11</v>
      </c>
      <c r="C1978" s="184">
        <f t="shared" si="177"/>
        <v>42329</v>
      </c>
      <c r="D1978" s="184" t="s">
        <v>1352</v>
      </c>
      <c r="E1978" s="191">
        <v>42329</v>
      </c>
      <c r="F1978" s="189" t="s">
        <v>1355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</row>
    <row r="1979" spans="1:29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78"/>
        <v>11</v>
      </c>
      <c r="C1979" s="184">
        <f t="shared" si="177"/>
        <v>42329</v>
      </c>
      <c r="D1979" s="184" t="s">
        <v>1352</v>
      </c>
      <c r="E1979" s="191">
        <v>42329</v>
      </c>
      <c r="F1979" s="189" t="s">
        <v>1355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9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78"/>
        <v>11</v>
      </c>
      <c r="C1980" s="184">
        <f t="shared" si="177"/>
        <v>42329</v>
      </c>
      <c r="D1980" s="184" t="s">
        <v>1352</v>
      </c>
      <c r="E1980" s="191">
        <v>42329</v>
      </c>
      <c r="F1980" s="189" t="s">
        <v>1355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9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78"/>
        <v>11</v>
      </c>
      <c r="C1981" s="184">
        <f t="shared" si="177"/>
        <v>42329</v>
      </c>
      <c r="D1981" s="184" t="s">
        <v>1352</v>
      </c>
      <c r="E1981" s="191">
        <v>42329</v>
      </c>
      <c r="F1981" s="189" t="s">
        <v>1355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9" s="211" customFormat="1" ht="15.75" hidden="1" customHeight="1">
      <c r="A1982" s="204" t="str">
        <f>IF(B1982&lt;&gt;"",IF(AND(B1982&gt;=_TM1,B1982&lt;=_TM2,OR(TH!L1982="1111",TH!M1982="1111")),TH!D1982,""),"")</f>
        <v>GBN</v>
      </c>
      <c r="B1982" s="36">
        <f t="shared" si="178"/>
        <v>11</v>
      </c>
      <c r="C1982" s="184">
        <f t="shared" si="177"/>
        <v>42332</v>
      </c>
      <c r="D1982" s="184" t="s">
        <v>1352</v>
      </c>
      <c r="E1982" s="191">
        <v>42332</v>
      </c>
      <c r="F1982" s="189" t="s">
        <v>1353</v>
      </c>
      <c r="G1982" s="483" t="s">
        <v>332</v>
      </c>
      <c r="H1982" s="7" t="s">
        <v>1365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9" s="211" customFormat="1" ht="15.75" hidden="1" customHeight="1">
      <c r="A1983" s="204" t="str">
        <f>IF(B1983&lt;&gt;"",IF(AND(B1983&gt;=_TM1,B1983&lt;=_TM2,OR(TH!L1983="1111",TH!M1983="1111")),TH!D1983,""),"")</f>
        <v>GBN</v>
      </c>
      <c r="B1983" s="36">
        <f t="shared" si="178"/>
        <v>11</v>
      </c>
      <c r="C1983" s="184">
        <f t="shared" si="177"/>
        <v>42333</v>
      </c>
      <c r="D1983" s="184" t="s">
        <v>1352</v>
      </c>
      <c r="E1983" s="191">
        <v>42333</v>
      </c>
      <c r="F1983" s="189" t="s">
        <v>1353</v>
      </c>
      <c r="G1983" s="483" t="s">
        <v>332</v>
      </c>
      <c r="H1983" s="7" t="s">
        <v>1365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9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78"/>
        <v>11</v>
      </c>
      <c r="C1984" s="184">
        <f t="shared" si="177"/>
        <v>42336</v>
      </c>
      <c r="D1984" s="184" t="s">
        <v>1352</v>
      </c>
      <c r="E1984" s="191">
        <v>42336</v>
      </c>
      <c r="F1984" s="189" t="s">
        <v>1354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9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78"/>
        <v>11</v>
      </c>
      <c r="C1985" s="184">
        <f t="shared" si="177"/>
        <v>42336</v>
      </c>
      <c r="D1985" s="184" t="s">
        <v>1352</v>
      </c>
      <c r="E1985" s="191">
        <v>42336</v>
      </c>
      <c r="F1985" s="297" t="s">
        <v>1354</v>
      </c>
      <c r="G1985" s="483" t="s">
        <v>332</v>
      </c>
      <c r="H1985" s="7"/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  <c r="AC1985" s="591" t="e">
        <f>IF(VLOOKUP(H1985,DSKH,1,0)&lt;&gt;"","","x")</f>
        <v>#N/A</v>
      </c>
    </row>
    <row r="1986" spans="1:29" s="211" customFormat="1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78"/>
        <v>11</v>
      </c>
      <c r="C1986" s="184">
        <f t="shared" si="177"/>
        <v>42336</v>
      </c>
      <c r="D1986" s="184" t="s">
        <v>1352</v>
      </c>
      <c r="E1986" s="191">
        <v>42336</v>
      </c>
      <c r="F1986" s="189" t="s">
        <v>1355</v>
      </c>
      <c r="G1986" s="483" t="s">
        <v>332</v>
      </c>
      <c r="H1986" s="7"/>
      <c r="I1986" s="256"/>
      <c r="J1986" s="256"/>
      <c r="K1986" s="599">
        <v>15000</v>
      </c>
      <c r="L1986" s="600" t="s">
        <v>83</v>
      </c>
      <c r="M1986" s="600" t="s">
        <v>24</v>
      </c>
      <c r="N1986" s="52" t="str">
        <f>IF(AND('331-CT'!$E$7=TH!H1986,OR(L1986="331",M1986="331")),"331",IF(AND(OR(L1986="131",M1986="131"),H1986='131-CT'!$E$7),"131",""))</f>
        <v/>
      </c>
      <c r="O1986" s="91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>x</v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>x</v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9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78"/>
        <v>11</v>
      </c>
      <c r="C1987" s="184">
        <f t="shared" si="177"/>
        <v>42336</v>
      </c>
      <c r="D1987" s="184" t="s">
        <v>1352</v>
      </c>
      <c r="E1987" s="191">
        <v>42336</v>
      </c>
      <c r="F1987" s="189" t="s">
        <v>1355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</row>
    <row r="1988" spans="1:29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78"/>
        <v>11</v>
      </c>
      <c r="C1988" s="184">
        <f t="shared" si="177"/>
        <v>42338</v>
      </c>
      <c r="D1988" s="184" t="s">
        <v>1352</v>
      </c>
      <c r="E1988" s="191">
        <v>42338</v>
      </c>
      <c r="F1988" s="189" t="s">
        <v>1348</v>
      </c>
      <c r="G1988" s="483" t="s">
        <v>332</v>
      </c>
      <c r="H1988" s="7" t="s">
        <v>984</v>
      </c>
      <c r="I1988" s="256"/>
      <c r="J1988" s="256"/>
      <c r="K1988" s="599">
        <v>24860000</v>
      </c>
      <c r="L1988" s="600" t="s">
        <v>24</v>
      </c>
      <c r="M1988" s="600" t="s">
        <v>259</v>
      </c>
      <c r="N1988" s="52" t="str">
        <f>IF(AND('331-CT'!$E$7=TH!H1988,OR(L1988="331",M1988="331")),"331",IF(AND(OR(L1988="131",M1988="131"),H1988='131-CT'!$E$7),"131",""))</f>
        <v/>
      </c>
      <c r="O1988" s="91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/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9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78"/>
        <v>12</v>
      </c>
      <c r="C1989" s="184">
        <f t="shared" si="177"/>
        <v>42339</v>
      </c>
      <c r="D1989" s="184" t="s">
        <v>1347</v>
      </c>
      <c r="E1989" s="191">
        <v>42339</v>
      </c>
      <c r="F1989" s="189" t="s">
        <v>1348</v>
      </c>
      <c r="G1989" s="483" t="s">
        <v>332</v>
      </c>
      <c r="H1989" s="7" t="s">
        <v>1003</v>
      </c>
      <c r="I1989" s="256"/>
      <c r="J1989" s="256"/>
      <c r="K1989" s="599">
        <v>12166550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9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78"/>
        <v>12</v>
      </c>
      <c r="C1990" s="184">
        <f t="shared" si="177"/>
        <v>42340</v>
      </c>
      <c r="D1990" s="184" t="s">
        <v>1347</v>
      </c>
      <c r="E1990" s="191">
        <v>42340</v>
      </c>
      <c r="F1990" s="189" t="s">
        <v>1369</v>
      </c>
      <c r="G1990" s="483" t="s">
        <v>332</v>
      </c>
      <c r="H1990" s="7"/>
      <c r="I1990" s="256"/>
      <c r="J1990" s="256"/>
      <c r="K1990" s="599">
        <v>11000000</v>
      </c>
      <c r="L1990" s="600" t="s">
        <v>24</v>
      </c>
      <c r="M1990" s="600" t="s">
        <v>56</v>
      </c>
      <c r="N1990" s="52" t="str">
        <f>IF(AND('331-CT'!$E$7=TH!H1990,OR(L1990="331",M1990="331")),"331",IF(AND(OR(L1990="131",M1990="131"),H1990='131-CT'!$E$7),"131",""))</f>
        <v/>
      </c>
      <c r="O1990" s="91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9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78"/>
        <v>12</v>
      </c>
      <c r="C1991" s="184">
        <f t="shared" si="177"/>
        <v>42342</v>
      </c>
      <c r="D1991" s="184" t="s">
        <v>1347</v>
      </c>
      <c r="E1991" s="191">
        <v>42342</v>
      </c>
      <c r="F1991" s="189" t="s">
        <v>1348</v>
      </c>
      <c r="G1991" s="483" t="s">
        <v>332</v>
      </c>
      <c r="H1991" s="45" t="s">
        <v>443</v>
      </c>
      <c r="I1991" s="256"/>
      <c r="J1991" s="256"/>
      <c r="K1991" s="599">
        <v>15940232</v>
      </c>
      <c r="L1991" s="600" t="s">
        <v>24</v>
      </c>
      <c r="M1991" s="600" t="s">
        <v>259</v>
      </c>
      <c r="N1991" s="52" t="str">
        <f>IF(AND('331-CT'!$E$7=TH!H1991,OR(L1991="331",M1991="331")),"331",IF(AND(OR(L1991="131",M1991="131"),H1991='131-CT'!$E$7),"131",""))</f>
        <v/>
      </c>
      <c r="O1991" s="91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9" s="211" customFormat="1" ht="15.75" hidden="1" customHeight="1">
      <c r="A1992" s="204" t="str">
        <f>IF(B1992&lt;&gt;"",IF(AND(B1992&gt;=_TM1,B1992&lt;=_TM2,OR(TH!L1992="1111",TH!M1992="1111")),TH!D1992,""),"")</f>
        <v>GBC</v>
      </c>
      <c r="B1992" s="36">
        <f t="shared" si="178"/>
        <v>12</v>
      </c>
      <c r="C1992" s="184">
        <f t="shared" si="177"/>
        <v>42343</v>
      </c>
      <c r="D1992" s="184" t="s">
        <v>1347</v>
      </c>
      <c r="E1992" s="191">
        <v>42343</v>
      </c>
      <c r="F1992" s="189" t="s">
        <v>1351</v>
      </c>
      <c r="G1992" s="483" t="s">
        <v>332</v>
      </c>
      <c r="H1992" s="7" t="s">
        <v>1361</v>
      </c>
      <c r="I1992" s="256"/>
      <c r="J1992" s="256"/>
      <c r="K1992" s="599">
        <v>6000000</v>
      </c>
      <c r="L1992" s="600" t="s">
        <v>24</v>
      </c>
      <c r="M1992" s="600" t="s">
        <v>47</v>
      </c>
      <c r="N1992" s="52" t="str">
        <f>IF(AND('331-CT'!$E$7=TH!H1992,OR(L1992="331",M1992="331")),"331",IF(AND(OR(L1992="131",M1992="131"),H1992='131-CT'!$E$7),"131",""))</f>
        <v/>
      </c>
      <c r="O1992" s="91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9" s="211" customFormat="1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78"/>
        <v>12</v>
      </c>
      <c r="C1993" s="184">
        <f t="shared" si="177"/>
        <v>42345</v>
      </c>
      <c r="D1993" s="184" t="s">
        <v>1347</v>
      </c>
      <c r="E1993" s="191">
        <v>42345</v>
      </c>
      <c r="F1993" s="189" t="s">
        <v>1348</v>
      </c>
      <c r="G1993" s="483" t="s">
        <v>332</v>
      </c>
      <c r="H1993" s="7" t="s">
        <v>789</v>
      </c>
      <c r="I1993" s="256"/>
      <c r="J1993" s="256"/>
      <c r="K1993" s="599">
        <v>5599660</v>
      </c>
      <c r="L1993" s="600" t="s">
        <v>24</v>
      </c>
      <c r="M1993" s="600" t="s">
        <v>259</v>
      </c>
      <c r="N1993" s="52" t="str">
        <f>IF(AND('331-CT'!$E$7=TH!H1993,OR(L1993="331",M1993="331")),"331",IF(AND(OR(L1993="131",M1993="131"),H1993='131-CT'!$E$7),"131",""))</f>
        <v/>
      </c>
      <c r="O1993" s="91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9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78"/>
        <v>12</v>
      </c>
      <c r="C1994" s="184">
        <f t="shared" si="177"/>
        <v>42345</v>
      </c>
      <c r="D1994" s="184" t="s">
        <v>1347</v>
      </c>
      <c r="E1994" s="191">
        <v>42345</v>
      </c>
      <c r="F1994" s="189" t="s">
        <v>1348</v>
      </c>
      <c r="G1994" s="483" t="s">
        <v>332</v>
      </c>
      <c r="H1994" s="7" t="s">
        <v>427</v>
      </c>
      <c r="I1994" s="256"/>
      <c r="J1994" s="256"/>
      <c r="K1994" s="599">
        <v>10470570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9" s="211" customFormat="1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78"/>
        <v>12</v>
      </c>
      <c r="C1995" s="184">
        <f t="shared" si="177"/>
        <v>42346</v>
      </c>
      <c r="D1995" s="184" t="s">
        <v>1347</v>
      </c>
      <c r="E1995" s="191">
        <v>42346</v>
      </c>
      <c r="F1995" s="189" t="s">
        <v>1348</v>
      </c>
      <c r="G1995" s="483" t="s">
        <v>332</v>
      </c>
      <c r="H1995" s="7" t="s">
        <v>984</v>
      </c>
      <c r="I1995" s="256"/>
      <c r="J1995" s="256"/>
      <c r="K1995" s="599">
        <v>2193400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9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78"/>
        <v>12</v>
      </c>
      <c r="C1996" s="184">
        <f t="shared" si="177"/>
        <v>42349</v>
      </c>
      <c r="D1996" s="184" t="s">
        <v>1347</v>
      </c>
      <c r="E1996" s="191">
        <v>42349</v>
      </c>
      <c r="F1996" s="189" t="s">
        <v>1348</v>
      </c>
      <c r="G1996" s="483" t="s">
        <v>332</v>
      </c>
      <c r="H1996" s="7" t="s">
        <v>984</v>
      </c>
      <c r="I1996" s="256"/>
      <c r="J1996" s="256"/>
      <c r="K1996" s="599">
        <v>44440000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9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78"/>
        <v>12</v>
      </c>
      <c r="C1997" s="184">
        <f t="shared" si="177"/>
        <v>42349</v>
      </c>
      <c r="D1997" s="184" t="s">
        <v>1347</v>
      </c>
      <c r="E1997" s="191">
        <v>42349</v>
      </c>
      <c r="F1997" s="189" t="s">
        <v>1348</v>
      </c>
      <c r="G1997" s="483" t="s">
        <v>332</v>
      </c>
      <c r="H1997" s="7" t="s">
        <v>977</v>
      </c>
      <c r="I1997" s="256"/>
      <c r="J1997" s="256"/>
      <c r="K1997" s="599">
        <v>9828940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9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78"/>
        <v>12</v>
      </c>
      <c r="C1998" s="184">
        <f t="shared" si="177"/>
        <v>42352</v>
      </c>
      <c r="D1998" s="184" t="s">
        <v>1347</v>
      </c>
      <c r="E1998" s="191">
        <v>42352</v>
      </c>
      <c r="F1998" s="189" t="s">
        <v>1348</v>
      </c>
      <c r="G1998" s="483" t="s">
        <v>332</v>
      </c>
      <c r="H1998" s="7" t="s">
        <v>1273</v>
      </c>
      <c r="I1998" s="256"/>
      <c r="J1998" s="256"/>
      <c r="K1998" s="599">
        <v>12104290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9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78"/>
        <v>12</v>
      </c>
      <c r="C1999" s="184">
        <f t="shared" si="177"/>
        <v>42353</v>
      </c>
      <c r="D1999" s="184" t="s">
        <v>1347</v>
      </c>
      <c r="E1999" s="191">
        <v>42353</v>
      </c>
      <c r="F1999" s="189" t="s">
        <v>1348</v>
      </c>
      <c r="G1999" s="483" t="s">
        <v>332</v>
      </c>
      <c r="H1999" s="7" t="s">
        <v>977</v>
      </c>
      <c r="I1999" s="256"/>
      <c r="J1999" s="256"/>
      <c r="K1999" s="599">
        <v>8775415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9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78"/>
        <v>12</v>
      </c>
      <c r="C2000" s="184">
        <f t="shared" si="177"/>
        <v>42353</v>
      </c>
      <c r="D2000" s="184" t="s">
        <v>1347</v>
      </c>
      <c r="E2000" s="191">
        <v>42353</v>
      </c>
      <c r="F2000" s="189" t="s">
        <v>1348</v>
      </c>
      <c r="G2000" s="483" t="s">
        <v>332</v>
      </c>
      <c r="H2000" s="7" t="s">
        <v>427</v>
      </c>
      <c r="I2000" s="256"/>
      <c r="J2000" s="256"/>
      <c r="K2000" s="599">
        <v>14636930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9" s="211" customFormat="1" ht="15.75" hidden="1" customHeight="1">
      <c r="A2001" s="204" t="str">
        <f>IF(B2001&lt;&gt;"",IF(AND(B2001&gt;=_TM1,B2001&lt;=_TM2,OR(TH!L2001="1111",TH!M2001="1111")),TH!D2001,""),"")</f>
        <v>GBC</v>
      </c>
      <c r="B2001" s="36">
        <f t="shared" si="178"/>
        <v>12</v>
      </c>
      <c r="C2001" s="184">
        <f t="shared" si="177"/>
        <v>42356</v>
      </c>
      <c r="D2001" s="184" t="s">
        <v>1347</v>
      </c>
      <c r="E2001" s="191">
        <v>42356</v>
      </c>
      <c r="F2001" s="189" t="s">
        <v>1351</v>
      </c>
      <c r="G2001" s="483" t="s">
        <v>332</v>
      </c>
      <c r="H2001" s="7" t="s">
        <v>1370</v>
      </c>
      <c r="I2001" s="256"/>
      <c r="J2001" s="256"/>
      <c r="K2001" s="599">
        <v>14100000</v>
      </c>
      <c r="L2001" s="600" t="s">
        <v>24</v>
      </c>
      <c r="M2001" s="600" t="s">
        <v>47</v>
      </c>
      <c r="N2001" s="52" t="str">
        <f>IF(AND('331-CT'!$E$7=TH!H2001,OR(L2001="331",M2001="331")),"331",IF(AND(OR(L2001="131",M2001="131"),H2001='131-CT'!$E$7),"131",""))</f>
        <v/>
      </c>
      <c r="O2001" s="91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9" s="211" customFormat="1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78"/>
        <v>12</v>
      </c>
      <c r="C2002" s="184">
        <f t="shared" si="177"/>
        <v>42356</v>
      </c>
      <c r="D2002" s="184" t="s">
        <v>1347</v>
      </c>
      <c r="E2002" s="191">
        <v>42356</v>
      </c>
      <c r="F2002" s="189" t="s">
        <v>1348</v>
      </c>
      <c r="G2002" s="483" t="s">
        <v>332</v>
      </c>
      <c r="H2002" s="7" t="s">
        <v>984</v>
      </c>
      <c r="I2002" s="256"/>
      <c r="J2002" s="256"/>
      <c r="K2002" s="599">
        <v>5192000</v>
      </c>
      <c r="L2002" s="600" t="s">
        <v>24</v>
      </c>
      <c r="M2002" s="600" t="s">
        <v>259</v>
      </c>
      <c r="N2002" s="52" t="str">
        <f>IF(AND('331-CT'!$E$7=TH!H2002,OR(L2002="331",M2002="331")),"331",IF(AND(OR(L2002="131",M2002="131"),H2002='131-CT'!$E$7),"131",""))</f>
        <v/>
      </c>
      <c r="O2002" s="91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9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78"/>
        <v>12</v>
      </c>
      <c r="C2003" s="184">
        <f t="shared" si="177"/>
        <v>42356</v>
      </c>
      <c r="D2003" s="184" t="s">
        <v>1347</v>
      </c>
      <c r="E2003" s="191">
        <v>42356</v>
      </c>
      <c r="F2003" s="189" t="s">
        <v>1348</v>
      </c>
      <c r="G2003" s="483" t="s">
        <v>332</v>
      </c>
      <c r="H2003" s="7" t="s">
        <v>1003</v>
      </c>
      <c r="I2003" s="256"/>
      <c r="J2003" s="256"/>
      <c r="K2003" s="599">
        <v>14794296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9" s="211" customFormat="1" ht="15.75" hidden="1" customHeight="1">
      <c r="A2004" s="204" t="str">
        <f>IF(B2004&lt;&gt;"",IF(AND(B2004&gt;=_TM1,B2004&lt;=_TM2,OR(TH!L2004="1111",TH!M2004="1111")),TH!D2004,""),"")</f>
        <v>GBC</v>
      </c>
      <c r="B2004" s="36">
        <f t="shared" si="178"/>
        <v>12</v>
      </c>
      <c r="C2004" s="184">
        <f t="shared" si="177"/>
        <v>42359</v>
      </c>
      <c r="D2004" s="184" t="s">
        <v>1347</v>
      </c>
      <c r="E2004" s="191">
        <v>42359</v>
      </c>
      <c r="F2004" s="189" t="s">
        <v>1351</v>
      </c>
      <c r="G2004" s="483" t="s">
        <v>332</v>
      </c>
      <c r="H2004" s="7" t="s">
        <v>1370</v>
      </c>
      <c r="I2004" s="256"/>
      <c r="J2004" s="256"/>
      <c r="K2004" s="599">
        <v>50000000</v>
      </c>
      <c r="L2004" s="600" t="s">
        <v>24</v>
      </c>
      <c r="M2004" s="600" t="s">
        <v>47</v>
      </c>
      <c r="N2004" s="52" t="str">
        <f>IF(AND('331-CT'!$E$7=TH!H2004,OR(L2004="331",M2004="331")),"331",IF(AND(OR(L2004="131",M2004="131"),H2004='131-CT'!$E$7),"131",""))</f>
        <v/>
      </c>
      <c r="O2004" s="91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9" s="211" customFormat="1" ht="15.75" hidden="1" customHeight="1">
      <c r="A2005" s="204" t="str">
        <f>IF(B2005&lt;&gt;"",IF(AND(B2005&gt;=_TM1,B2005&lt;=_TM2,OR(TH!L2005="1111",TH!M2005="1111")),TH!D2005,""),"")</f>
        <v>GBC</v>
      </c>
      <c r="B2005" s="36">
        <f t="shared" si="178"/>
        <v>12</v>
      </c>
      <c r="C2005" s="184">
        <f t="shared" si="177"/>
        <v>42359</v>
      </c>
      <c r="D2005" s="184" t="s">
        <v>1347</v>
      </c>
      <c r="E2005" s="191">
        <v>42359</v>
      </c>
      <c r="F2005" s="189" t="s">
        <v>1351</v>
      </c>
      <c r="G2005" s="483" t="s">
        <v>332</v>
      </c>
      <c r="H2005" s="7" t="s">
        <v>1370</v>
      </c>
      <c r="I2005" s="256"/>
      <c r="J2005" s="256"/>
      <c r="K2005" s="599">
        <v>100000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9" s="211" customFormat="1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78"/>
        <v>12</v>
      </c>
      <c r="C2006" s="184">
        <f t="shared" si="177"/>
        <v>42362</v>
      </c>
      <c r="D2006" s="184" t="s">
        <v>1347</v>
      </c>
      <c r="E2006" s="191">
        <v>42362</v>
      </c>
      <c r="F2006" s="189" t="s">
        <v>1348</v>
      </c>
      <c r="G2006" s="483" t="s">
        <v>332</v>
      </c>
      <c r="H2006" s="7" t="s">
        <v>1281</v>
      </c>
      <c r="I2006" s="256"/>
      <c r="J2006" s="256"/>
      <c r="K2006" s="599">
        <v>23114400</v>
      </c>
      <c r="L2006" s="600" t="s">
        <v>24</v>
      </c>
      <c r="M2006" s="600" t="s">
        <v>259</v>
      </c>
      <c r="N2006" s="52" t="str">
        <f>IF(AND('331-CT'!$E$7=TH!H2006,OR(L2006="331",M2006="331")),"331",IF(AND(OR(L2006="131",M2006="131"),H2006='131-CT'!$E$7),"131",""))</f>
        <v/>
      </c>
      <c r="O2006" s="91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9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78"/>
        <v>12</v>
      </c>
      <c r="C2007" s="184">
        <f t="shared" si="177"/>
        <v>42362</v>
      </c>
      <c r="D2007" s="184" t="s">
        <v>1347</v>
      </c>
      <c r="E2007" s="191">
        <v>42362</v>
      </c>
      <c r="F2007" s="189" t="s">
        <v>1348</v>
      </c>
      <c r="G2007" s="483" t="s">
        <v>332</v>
      </c>
      <c r="H2007" s="7" t="s">
        <v>465</v>
      </c>
      <c r="I2007" s="256"/>
      <c r="J2007" s="256"/>
      <c r="K2007" s="599">
        <v>4888400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9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78"/>
        <v>12</v>
      </c>
      <c r="C2008" s="184">
        <f t="shared" si="177"/>
        <v>42363</v>
      </c>
      <c r="D2008" s="184" t="s">
        <v>1347</v>
      </c>
      <c r="E2008" s="191">
        <v>42363</v>
      </c>
      <c r="F2008" s="189" t="s">
        <v>1349</v>
      </c>
      <c r="G2008" s="483" t="s">
        <v>332</v>
      </c>
      <c r="H2008" s="7"/>
      <c r="I2008" s="256"/>
      <c r="J2008" s="256"/>
      <c r="K2008" s="599">
        <v>3870</v>
      </c>
      <c r="L2008" s="600" t="s">
        <v>24</v>
      </c>
      <c r="M2008" s="600" t="s">
        <v>40</v>
      </c>
      <c r="N2008" s="52" t="str">
        <f>IF(AND('331-CT'!$E$7=TH!H2008,OR(L2008="331",M2008="331")),"331",IF(AND(OR(L2008="131",M2008="131"),H2008='131-CT'!$E$7),"131",""))</f>
        <v/>
      </c>
      <c r="O2008" s="91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9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78"/>
        <v>12</v>
      </c>
      <c r="C2009" s="184">
        <f t="shared" si="177"/>
        <v>42366</v>
      </c>
      <c r="D2009" s="184" t="s">
        <v>1347</v>
      </c>
      <c r="E2009" s="191">
        <v>42366</v>
      </c>
      <c r="F2009" s="189" t="s">
        <v>1348</v>
      </c>
      <c r="G2009" s="483" t="s">
        <v>332</v>
      </c>
      <c r="H2009" s="7" t="s">
        <v>984</v>
      </c>
      <c r="I2009" s="256"/>
      <c r="J2009" s="256"/>
      <c r="K2009" s="599">
        <v>51076300</v>
      </c>
      <c r="L2009" s="600" t="s">
        <v>24</v>
      </c>
      <c r="M2009" s="600" t="s">
        <v>259</v>
      </c>
      <c r="N2009" s="52" t="str">
        <f>IF(AND('331-CT'!$E$7=TH!H2009,OR(L2009="331",M2009="331")),"331",IF(AND(OR(L2009="131",M2009="131"),H2009='131-CT'!$E$7),"131",""))</f>
        <v/>
      </c>
      <c r="O2009" s="91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9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78"/>
        <v>12</v>
      </c>
      <c r="C2010" s="184">
        <f t="shared" si="177"/>
        <v>42367</v>
      </c>
      <c r="D2010" s="184" t="s">
        <v>1347</v>
      </c>
      <c r="E2010" s="191">
        <v>42367</v>
      </c>
      <c r="F2010" s="189" t="s">
        <v>1348</v>
      </c>
      <c r="G2010" s="483" t="s">
        <v>332</v>
      </c>
      <c r="H2010" s="193" t="s">
        <v>1117</v>
      </c>
      <c r="I2010" s="256"/>
      <c r="J2010" s="256"/>
      <c r="K2010" s="599">
        <v>2282500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9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78"/>
        <v>12</v>
      </c>
      <c r="C2011" s="184">
        <f t="shared" si="177"/>
        <v>42368</v>
      </c>
      <c r="D2011" s="184" t="s">
        <v>1347</v>
      </c>
      <c r="E2011" s="191">
        <v>42368</v>
      </c>
      <c r="F2011" s="189" t="s">
        <v>1348</v>
      </c>
      <c r="G2011" s="483" t="s">
        <v>332</v>
      </c>
      <c r="H2011" s="7" t="s">
        <v>500</v>
      </c>
      <c r="I2011" s="256"/>
      <c r="J2011" s="256"/>
      <c r="K2011" s="599">
        <v>27972120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9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78"/>
        <v>12</v>
      </c>
      <c r="C2012" s="184">
        <f t="shared" si="177"/>
        <v>42369</v>
      </c>
      <c r="D2012" s="184" t="s">
        <v>1347</v>
      </c>
      <c r="E2012" s="191">
        <v>42369</v>
      </c>
      <c r="F2012" s="189" t="s">
        <v>1348</v>
      </c>
      <c r="G2012" s="483" t="s">
        <v>332</v>
      </c>
      <c r="H2012" s="7" t="s">
        <v>480</v>
      </c>
      <c r="I2012" s="256"/>
      <c r="J2012" s="256"/>
      <c r="K2012" s="599">
        <v>15920520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9" s="211" customFormat="1" ht="15.75" hidden="1" customHeight="1">
      <c r="A2013" s="204" t="str">
        <f>IF(B2013&lt;&gt;"",IF(AND(B2013&gt;=_TM1,B2013&lt;=_TM2,OR(TH!L2013="1111",TH!M2013="1111")),TH!D2013,""),"")</f>
        <v>GBN</v>
      </c>
      <c r="B2013" s="36">
        <f t="shared" si="178"/>
        <v>12</v>
      </c>
      <c r="C2013" s="184">
        <f t="shared" si="177"/>
        <v>42340</v>
      </c>
      <c r="D2013" s="184" t="s">
        <v>1352</v>
      </c>
      <c r="E2013" s="191">
        <v>42340</v>
      </c>
      <c r="F2013" s="189" t="s">
        <v>1353</v>
      </c>
      <c r="G2013" s="483" t="s">
        <v>332</v>
      </c>
      <c r="H2013" s="7" t="s">
        <v>1350</v>
      </c>
      <c r="I2013" s="256"/>
      <c r="J2013" s="256"/>
      <c r="K2013" s="599">
        <v>17600000</v>
      </c>
      <c r="L2013" s="600" t="s">
        <v>47</v>
      </c>
      <c r="M2013" s="600" t="s">
        <v>24</v>
      </c>
      <c r="N2013" s="52" t="str">
        <f>IF(AND('331-CT'!$E$7=TH!H2013,OR(L2013="331",M2013="331")),"331",IF(AND(OR(L2013="131",M2013="131"),H2013='131-CT'!$E$7),"131",""))</f>
        <v/>
      </c>
      <c r="O2013" s="91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9" s="211" customFormat="1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78"/>
        <v>12</v>
      </c>
      <c r="C2014" s="184">
        <f t="shared" si="177"/>
        <v>42340</v>
      </c>
      <c r="D2014" s="184" t="s">
        <v>1352</v>
      </c>
      <c r="E2014" s="191">
        <v>42340</v>
      </c>
      <c r="F2014" s="297" t="s">
        <v>1354</v>
      </c>
      <c r="G2014" s="483" t="s">
        <v>332</v>
      </c>
      <c r="H2014" s="7"/>
      <c r="I2014" s="256"/>
      <c r="J2014" s="256"/>
      <c r="K2014" s="599">
        <v>20000000</v>
      </c>
      <c r="L2014" s="600" t="s">
        <v>8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  <c r="AC2014" s="591" t="e">
        <f>IF(VLOOKUP(H2014,DSKH,1,0)&lt;&gt;"","","x")</f>
        <v>#N/A</v>
      </c>
    </row>
    <row r="2015" spans="1:29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78"/>
        <v>12</v>
      </c>
      <c r="C2015" s="184">
        <f t="shared" si="177"/>
        <v>42340</v>
      </c>
      <c r="D2015" s="184" t="s">
        <v>1352</v>
      </c>
      <c r="E2015" s="191">
        <v>42340</v>
      </c>
      <c r="F2015" s="297" t="s">
        <v>1354</v>
      </c>
      <c r="G2015" s="483" t="s">
        <v>332</v>
      </c>
      <c r="H2015" s="7"/>
      <c r="I2015" s="256"/>
      <c r="J2015" s="256"/>
      <c r="K2015" s="599">
        <v>11000000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  <c r="AC2015" s="591" t="e">
        <f>IF(VLOOKUP(H2015,DSKH,1,0)&lt;&gt;"","","x")</f>
        <v>#N/A</v>
      </c>
    </row>
    <row r="2016" spans="1:29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78"/>
        <v>12</v>
      </c>
      <c r="C2016" s="184">
        <f t="shared" si="177"/>
        <v>42340</v>
      </c>
      <c r="D2016" s="184" t="s">
        <v>1352</v>
      </c>
      <c r="E2016" s="191">
        <v>42340</v>
      </c>
      <c r="F2016" s="189" t="s">
        <v>1355</v>
      </c>
      <c r="G2016" s="483" t="s">
        <v>332</v>
      </c>
      <c r="H2016" s="7"/>
      <c r="I2016" s="256"/>
      <c r="J2016" s="256"/>
      <c r="K2016" s="599">
        <v>15000</v>
      </c>
      <c r="L2016" s="600" t="s">
        <v>83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>x</v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</row>
    <row r="2017" spans="1:29" s="211" customFormat="1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78"/>
        <v>12</v>
      </c>
      <c r="C2017" s="184">
        <f t="shared" si="177"/>
        <v>42340</v>
      </c>
      <c r="D2017" s="184" t="s">
        <v>1352</v>
      </c>
      <c r="E2017" s="191">
        <v>42340</v>
      </c>
      <c r="F2017" s="189" t="s">
        <v>1355</v>
      </c>
      <c r="G2017" s="483" t="s">
        <v>332</v>
      </c>
      <c r="H2017" s="7"/>
      <c r="I2017" s="256"/>
      <c r="J2017" s="256"/>
      <c r="K2017" s="599">
        <v>15000</v>
      </c>
      <c r="L2017" s="600" t="s">
        <v>83</v>
      </c>
      <c r="M2017" s="600" t="s">
        <v>24</v>
      </c>
      <c r="N2017" s="52" t="str">
        <f>IF(AND('331-CT'!$E$7=TH!H2017,OR(L2017="331",M2017="331")),"331",IF(AND(OR(L2017="131",M2017="131"),H2017='131-CT'!$E$7),"131",""))</f>
        <v/>
      </c>
      <c r="O2017" s="91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>x</v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>x</v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</row>
    <row r="2018" spans="1:29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78"/>
        <v>12</v>
      </c>
      <c r="C2018" s="184">
        <f t="shared" si="177"/>
        <v>42343</v>
      </c>
      <c r="D2018" s="184" t="s">
        <v>1352</v>
      </c>
      <c r="E2018" s="191">
        <v>42343</v>
      </c>
      <c r="F2018" s="297" t="s">
        <v>1354</v>
      </c>
      <c r="G2018" s="483" t="s">
        <v>332</v>
      </c>
      <c r="H2018" s="7" t="s">
        <v>1500</v>
      </c>
      <c r="I2018" s="256"/>
      <c r="J2018" s="256"/>
      <c r="K2018" s="599">
        <v>22000000</v>
      </c>
      <c r="L2018" s="600" t="s">
        <v>8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/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  <c r="AC2018" s="591" t="str">
        <f>IF(VLOOKUP(H2018,DSKH,1,0)&lt;&gt;"","","x")</f>
        <v/>
      </c>
    </row>
    <row r="2019" spans="1:29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78"/>
        <v>12</v>
      </c>
      <c r="C2019" s="184">
        <f t="shared" si="177"/>
        <v>42343</v>
      </c>
      <c r="D2019" s="184" t="s">
        <v>1352</v>
      </c>
      <c r="E2019" s="191">
        <v>42343</v>
      </c>
      <c r="F2019" s="189" t="s">
        <v>1355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9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78"/>
        <v>12</v>
      </c>
      <c r="C2020" s="184">
        <f t="shared" si="177"/>
        <v>42346</v>
      </c>
      <c r="D2020" s="184" t="s">
        <v>1352</v>
      </c>
      <c r="E2020" s="191">
        <v>42346</v>
      </c>
      <c r="F2020" s="297" t="s">
        <v>1354</v>
      </c>
      <c r="G2020" s="483" t="s">
        <v>332</v>
      </c>
      <c r="H2020" s="7" t="s">
        <v>1957</v>
      </c>
      <c r="I2020" s="256"/>
      <c r="J2020" s="256"/>
      <c r="K2020" s="599">
        <v>15000000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  <c r="AC2020" s="591" t="str">
        <f>IF(VLOOKUP(H2020,DSKH,1,0)&lt;&gt;"","","x")</f>
        <v/>
      </c>
    </row>
    <row r="2021" spans="1:29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78"/>
        <v>12</v>
      </c>
      <c r="C2021" s="184">
        <f t="shared" ref="C2021:C2043" si="179">E2021</f>
        <v>42346</v>
      </c>
      <c r="D2021" s="184" t="s">
        <v>1352</v>
      </c>
      <c r="E2021" s="191">
        <v>42346</v>
      </c>
      <c r="F2021" s="189" t="s">
        <v>1355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9" s="211" customFormat="1" ht="15.75" hidden="1" customHeight="1">
      <c r="A2022" s="204" t="str">
        <f>IF(B2022&lt;&gt;"",IF(AND(B2022&gt;=_TM1,B2022&lt;=_TM2,OR(TH!L2022="1111",TH!M2022="1111")),TH!D2022,""),"")</f>
        <v>GBN</v>
      </c>
      <c r="B2022" s="36">
        <f t="shared" si="178"/>
        <v>12</v>
      </c>
      <c r="C2022" s="184">
        <f t="shared" si="179"/>
        <v>42349</v>
      </c>
      <c r="D2022" s="184" t="s">
        <v>1352</v>
      </c>
      <c r="E2022" s="191">
        <v>42349</v>
      </c>
      <c r="F2022" s="189" t="s">
        <v>1353</v>
      </c>
      <c r="G2022" s="483" t="s">
        <v>332</v>
      </c>
      <c r="H2022" s="7" t="s">
        <v>1365</v>
      </c>
      <c r="I2022" s="256"/>
      <c r="J2022" s="256"/>
      <c r="K2022" s="599">
        <v>22000000</v>
      </c>
      <c r="L2022" s="600" t="s">
        <v>47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</row>
    <row r="2023" spans="1:29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78"/>
        <v>12</v>
      </c>
      <c r="C2023" s="184">
        <f t="shared" si="179"/>
        <v>42349</v>
      </c>
      <c r="D2023" s="184" t="s">
        <v>1352</v>
      </c>
      <c r="E2023" s="191">
        <v>42349</v>
      </c>
      <c r="F2023" s="297" t="s">
        <v>1354</v>
      </c>
      <c r="G2023" s="483" t="s">
        <v>332</v>
      </c>
      <c r="H2023" s="7" t="s">
        <v>1500</v>
      </c>
      <c r="I2023" s="256"/>
      <c r="J2023" s="256"/>
      <c r="K2023" s="599">
        <v>35000000</v>
      </c>
      <c r="L2023" s="600" t="s">
        <v>8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/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  <c r="AC2023" s="591" t="str">
        <f>IF(VLOOKUP(H2023,DSKH,1,0)&lt;&gt;"","","x")</f>
        <v/>
      </c>
    </row>
    <row r="2024" spans="1:29" s="211" customFormat="1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78"/>
        <v>12</v>
      </c>
      <c r="C2024" s="184">
        <f t="shared" si="179"/>
        <v>42349</v>
      </c>
      <c r="D2024" s="184" t="s">
        <v>1352</v>
      </c>
      <c r="E2024" s="191">
        <v>42349</v>
      </c>
      <c r="F2024" s="189" t="s">
        <v>1355</v>
      </c>
      <c r="G2024" s="483" t="s">
        <v>332</v>
      </c>
      <c r="H2024" s="7"/>
      <c r="I2024" s="256"/>
      <c r="J2024" s="256"/>
      <c r="K2024" s="599">
        <v>10000</v>
      </c>
      <c r="L2024" s="600" t="s">
        <v>83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>x</v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9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78"/>
        <v>12</v>
      </c>
      <c r="C2025" s="184">
        <f t="shared" si="179"/>
        <v>42353</v>
      </c>
      <c r="D2025" s="184" t="s">
        <v>1352</v>
      </c>
      <c r="E2025" s="191">
        <v>42353</v>
      </c>
      <c r="F2025" s="297" t="s">
        <v>1354</v>
      </c>
      <c r="G2025" s="483" t="s">
        <v>332</v>
      </c>
      <c r="H2025" s="7" t="s">
        <v>1519</v>
      </c>
      <c r="I2025" s="256"/>
      <c r="J2025" s="256"/>
      <c r="K2025" s="599">
        <v>20000000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  <c r="AC2025" s="591" t="str">
        <f>IF(VLOOKUP(H2025,DSKH,1,0)&lt;&gt;"","","x")</f>
        <v/>
      </c>
    </row>
    <row r="2026" spans="1:29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78"/>
        <v>12</v>
      </c>
      <c r="C2026" s="184">
        <f t="shared" si="179"/>
        <v>42353</v>
      </c>
      <c r="D2026" s="184" t="s">
        <v>1352</v>
      </c>
      <c r="E2026" s="191">
        <v>42353</v>
      </c>
      <c r="F2026" s="189" t="s">
        <v>1355</v>
      </c>
      <c r="G2026" s="483" t="s">
        <v>332</v>
      </c>
      <c r="H2026" s="7"/>
      <c r="I2026" s="256"/>
      <c r="J2026" s="256"/>
      <c r="K2026" s="599">
        <v>15000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9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78"/>
        <v>12</v>
      </c>
      <c r="C2027" s="184">
        <f t="shared" si="179"/>
        <v>42356</v>
      </c>
      <c r="D2027" s="184" t="s">
        <v>1352</v>
      </c>
      <c r="E2027" s="191">
        <v>42356</v>
      </c>
      <c r="F2027" s="297" t="s">
        <v>1354</v>
      </c>
      <c r="G2027" s="483" t="s">
        <v>332</v>
      </c>
      <c r="H2027" s="7" t="s">
        <v>1500</v>
      </c>
      <c r="I2027" s="256"/>
      <c r="J2027" s="256"/>
      <c r="K2027" s="599">
        <v>30000000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  <c r="AC2027" s="591" t="str">
        <f>IF(VLOOKUP(H2027,DSKH,1,0)&lt;&gt;"","","x")</f>
        <v/>
      </c>
    </row>
    <row r="2028" spans="1:29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78"/>
        <v>12</v>
      </c>
      <c r="C2028" s="184">
        <f t="shared" si="179"/>
        <v>42356</v>
      </c>
      <c r="D2028" s="184" t="s">
        <v>1352</v>
      </c>
      <c r="E2028" s="191">
        <v>42356</v>
      </c>
      <c r="F2028" s="189" t="s">
        <v>1366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9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78"/>
        <v>12</v>
      </c>
      <c r="C2029" s="184">
        <f t="shared" si="179"/>
        <v>42356</v>
      </c>
      <c r="D2029" s="184" t="s">
        <v>1352</v>
      </c>
      <c r="E2029" s="191">
        <v>42356</v>
      </c>
      <c r="F2029" s="189" t="s">
        <v>1355</v>
      </c>
      <c r="G2029" s="483" t="s">
        <v>332</v>
      </c>
      <c r="H2029" s="7"/>
      <c r="I2029" s="256"/>
      <c r="J2029" s="256"/>
      <c r="K2029" s="599">
        <v>10000</v>
      </c>
      <c r="L2029" s="600" t="s">
        <v>83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>x</v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</row>
    <row r="2030" spans="1:29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78"/>
        <v>12</v>
      </c>
      <c r="C2030" s="184">
        <f t="shared" si="179"/>
        <v>42359</v>
      </c>
      <c r="D2030" s="184" t="s">
        <v>1352</v>
      </c>
      <c r="E2030" s="191">
        <v>42359</v>
      </c>
      <c r="F2030" s="297" t="s">
        <v>1354</v>
      </c>
      <c r="G2030" s="483" t="s">
        <v>332</v>
      </c>
      <c r="H2030" s="7" t="s">
        <v>1500</v>
      </c>
      <c r="I2030" s="256"/>
      <c r="J2030" s="256"/>
      <c r="K2030" s="599">
        <v>20000000</v>
      </c>
      <c r="L2030" s="600" t="s">
        <v>8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/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  <c r="AC2030" s="591" t="str">
        <f>IF(VLOOKUP(H2030,DSKH,1,0)&lt;&gt;"","","x")</f>
        <v/>
      </c>
    </row>
    <row r="2031" spans="1:29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78"/>
        <v>12</v>
      </c>
      <c r="C2031" s="184">
        <f t="shared" si="179"/>
        <v>42359</v>
      </c>
      <c r="D2031" s="184" t="s">
        <v>1352</v>
      </c>
      <c r="E2031" s="191">
        <v>42359</v>
      </c>
      <c r="F2031" s="189" t="s">
        <v>1367</v>
      </c>
      <c r="G2031" s="483" t="s">
        <v>1955</v>
      </c>
      <c r="H2031" s="7"/>
      <c r="I2031" s="256"/>
      <c r="J2031" s="256"/>
      <c r="K2031" s="599">
        <v>50000000</v>
      </c>
      <c r="L2031" s="600" t="s">
        <v>24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/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9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78"/>
        <v>12</v>
      </c>
      <c r="C2032" s="184">
        <f t="shared" si="179"/>
        <v>42359</v>
      </c>
      <c r="D2032" s="184" t="s">
        <v>1352</v>
      </c>
      <c r="E2032" s="191">
        <v>42359</v>
      </c>
      <c r="F2032" s="189" t="s">
        <v>1366</v>
      </c>
      <c r="G2032" s="483" t="s">
        <v>332</v>
      </c>
      <c r="H2032" s="7"/>
      <c r="I2032" s="256"/>
      <c r="J2032" s="256"/>
      <c r="K2032" s="599">
        <v>15000</v>
      </c>
      <c r="L2032" s="600" t="s">
        <v>83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>x</v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</row>
    <row r="2033" spans="1:30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78"/>
        <v>12</v>
      </c>
      <c r="C2033" s="184">
        <f t="shared" si="179"/>
        <v>42359</v>
      </c>
      <c r="D2033" s="184" t="s">
        <v>1352</v>
      </c>
      <c r="E2033" s="191">
        <v>42359</v>
      </c>
      <c r="F2033" s="189" t="s">
        <v>1355</v>
      </c>
      <c r="G2033" s="483" t="s">
        <v>332</v>
      </c>
      <c r="H2033" s="7"/>
      <c r="I2033" s="256"/>
      <c r="J2033" s="256"/>
      <c r="K2033" s="599">
        <v>10000</v>
      </c>
      <c r="L2033" s="600" t="s">
        <v>83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>x</v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30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78"/>
        <v>12</v>
      </c>
      <c r="C2034" s="184">
        <f t="shared" si="179"/>
        <v>42359</v>
      </c>
      <c r="D2034" s="184" t="s">
        <v>1352</v>
      </c>
      <c r="E2034" s="191">
        <v>42359</v>
      </c>
      <c r="F2034" s="189" t="s">
        <v>1355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30" s="211" customFormat="1" ht="15.75" hidden="1" customHeight="1">
      <c r="A2035" s="204" t="str">
        <f>IF(B2035&lt;&gt;"",IF(AND(B2035&gt;=_TM1,B2035&lt;=_TM2,OR(TH!L2035="1111",TH!M2035="1111")),TH!D2035,""),"")</f>
        <v>GBN</v>
      </c>
      <c r="B2035" s="36">
        <f t="shared" si="178"/>
        <v>12</v>
      </c>
      <c r="C2035" s="184">
        <f t="shared" si="179"/>
        <v>42362</v>
      </c>
      <c r="D2035" s="184" t="s">
        <v>1352</v>
      </c>
      <c r="E2035" s="191">
        <v>42362</v>
      </c>
      <c r="F2035" s="189" t="s">
        <v>1353</v>
      </c>
      <c r="G2035" s="483" t="s">
        <v>332</v>
      </c>
      <c r="H2035" s="7" t="s">
        <v>1361</v>
      </c>
      <c r="I2035" s="256"/>
      <c r="J2035" s="256"/>
      <c r="K2035" s="599">
        <v>23000000</v>
      </c>
      <c r="L2035" s="600" t="s">
        <v>47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/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30" s="211" customFormat="1" ht="15.75" hidden="1" customHeight="1">
      <c r="A2036" s="204" t="str">
        <f>IF(B2036&lt;&gt;"",IF(AND(B2036&gt;=_TM1,B2036&lt;=_TM2,OR(TH!L2036="1111",TH!M2036="1111")),TH!D2036,""),"")</f>
        <v>GBN</v>
      </c>
      <c r="B2036" s="36">
        <f t="shared" si="178"/>
        <v>12</v>
      </c>
      <c r="C2036" s="184">
        <f t="shared" si="179"/>
        <v>42363</v>
      </c>
      <c r="D2036" s="184" t="s">
        <v>1352</v>
      </c>
      <c r="E2036" s="191">
        <v>42363</v>
      </c>
      <c r="F2036" s="189" t="s">
        <v>1353</v>
      </c>
      <c r="G2036" s="483" t="s">
        <v>332</v>
      </c>
      <c r="H2036" s="7" t="s">
        <v>1361</v>
      </c>
      <c r="I2036" s="256"/>
      <c r="J2036" s="256"/>
      <c r="K2036" s="599">
        <v>5000000</v>
      </c>
      <c r="L2036" s="600" t="s">
        <v>47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/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30" s="211" customFormat="1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78"/>
        <v>12</v>
      </c>
      <c r="C2037" s="184">
        <f t="shared" si="179"/>
        <v>42366</v>
      </c>
      <c r="D2037" s="184" t="s">
        <v>1352</v>
      </c>
      <c r="E2037" s="191">
        <v>42366</v>
      </c>
      <c r="F2037" s="297" t="s">
        <v>1354</v>
      </c>
      <c r="G2037" s="483" t="s">
        <v>332</v>
      </c>
      <c r="H2037" s="7" t="s">
        <v>1519</v>
      </c>
      <c r="I2037" s="256"/>
      <c r="J2037" s="256"/>
      <c r="K2037" s="599">
        <v>13000000</v>
      </c>
      <c r="L2037" s="600" t="s">
        <v>8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  <c r="AC2037" s="591" t="str">
        <f>IF(VLOOKUP(H2037,DSKH,1,0)&lt;&gt;"","","x")</f>
        <v/>
      </c>
    </row>
    <row r="2038" spans="1:30" s="211" customFormat="1" ht="15.75" hidden="1" customHeight="1">
      <c r="A2038" s="204" t="str">
        <f>IF(B2038&lt;&gt;"",IF(AND(B2038&gt;=_TM1,B2038&lt;=_TM2,OR(TH!L2038="1111",TH!M2038="1111")),TH!D2038,""),"")</f>
        <v>GBN</v>
      </c>
      <c r="B2038" s="36">
        <f t="shared" si="178"/>
        <v>12</v>
      </c>
      <c r="C2038" s="184">
        <f t="shared" si="179"/>
        <v>42366</v>
      </c>
      <c r="D2038" s="184" t="s">
        <v>1352</v>
      </c>
      <c r="E2038" s="191">
        <v>42366</v>
      </c>
      <c r="F2038" s="189" t="s">
        <v>1353</v>
      </c>
      <c r="G2038" s="483" t="s">
        <v>332</v>
      </c>
      <c r="H2038" s="7" t="s">
        <v>1365</v>
      </c>
      <c r="I2038" s="256"/>
      <c r="J2038" s="256"/>
      <c r="K2038" s="599">
        <v>38000000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30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78"/>
        <v>12</v>
      </c>
      <c r="C2039" s="184">
        <f t="shared" si="179"/>
        <v>42366</v>
      </c>
      <c r="D2039" s="184" t="s">
        <v>1352</v>
      </c>
      <c r="E2039" s="191">
        <v>42366</v>
      </c>
      <c r="F2039" s="189" t="s">
        <v>1355</v>
      </c>
      <c r="G2039" s="483" t="s">
        <v>332</v>
      </c>
      <c r="H2039" s="7"/>
      <c r="I2039" s="256"/>
      <c r="J2039" s="256"/>
      <c r="K2039" s="599">
        <v>15000</v>
      </c>
      <c r="L2039" s="600" t="s">
        <v>83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>x</v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</row>
    <row r="2040" spans="1:30" s="211" customFormat="1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78"/>
        <v>12</v>
      </c>
      <c r="C2040" s="184">
        <f t="shared" si="179"/>
        <v>42369</v>
      </c>
      <c r="D2040" s="184" t="s">
        <v>1352</v>
      </c>
      <c r="E2040" s="191">
        <v>42369</v>
      </c>
      <c r="F2040" s="297" t="s">
        <v>1354</v>
      </c>
      <c r="G2040" s="483" t="s">
        <v>332</v>
      </c>
      <c r="H2040" s="193" t="s">
        <v>1956</v>
      </c>
      <c r="I2040" s="256"/>
      <c r="J2040" s="256"/>
      <c r="K2040" s="599">
        <v>10000000</v>
      </c>
      <c r="L2040" s="600" t="s">
        <v>8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  <c r="AC2040" s="591" t="str">
        <f>IF(VLOOKUP(H2040,DSKH,1,0)&lt;&gt;"","","x")</f>
        <v/>
      </c>
    </row>
    <row r="2041" spans="1:30" s="211" customFormat="1" ht="15.75" hidden="1" customHeight="1">
      <c r="A2041" s="204" t="str">
        <f>IF(B2041&lt;&gt;"",IF(AND(B2041&gt;=_TM1,B2041&lt;=_TM2,OR(TH!L2041="1111",TH!M2041="1111")),TH!D2041,""),"")</f>
        <v>GBN</v>
      </c>
      <c r="B2041" s="36">
        <f t="shared" ref="B2041:B2043" si="180">IF(C2041&lt;&gt;"",MONTH(C2041),"")</f>
        <v>12</v>
      </c>
      <c r="C2041" s="184">
        <f t="shared" si="179"/>
        <v>42369</v>
      </c>
      <c r="D2041" s="184" t="s">
        <v>1352</v>
      </c>
      <c r="E2041" s="191">
        <v>42369</v>
      </c>
      <c r="F2041" s="189" t="s">
        <v>1353</v>
      </c>
      <c r="G2041" s="483" t="s">
        <v>332</v>
      </c>
      <c r="H2041" s="7" t="s">
        <v>1365</v>
      </c>
      <c r="I2041" s="256"/>
      <c r="J2041" s="256"/>
      <c r="K2041" s="599">
        <v>20000000</v>
      </c>
      <c r="L2041" s="600" t="s">
        <v>47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/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30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80"/>
        <v>12</v>
      </c>
      <c r="C2042" s="184">
        <f t="shared" si="179"/>
        <v>42369</v>
      </c>
      <c r="D2042" s="184" t="s">
        <v>1352</v>
      </c>
      <c r="E2042" s="191">
        <v>42369</v>
      </c>
      <c r="F2042" s="189" t="s">
        <v>1355</v>
      </c>
      <c r="G2042" s="483" t="s">
        <v>332</v>
      </c>
      <c r="H2042" s="7"/>
      <c r="I2042" s="256"/>
      <c r="J2042" s="256"/>
      <c r="K2042" s="599">
        <v>15000</v>
      </c>
      <c r="L2042" s="600" t="s">
        <v>83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>x</v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</row>
    <row r="2043" spans="1:30" s="211" customFormat="1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80"/>
        <v>12</v>
      </c>
      <c r="C2043" s="184">
        <f t="shared" si="179"/>
        <v>42369</v>
      </c>
      <c r="D2043" s="184" t="s">
        <v>1352</v>
      </c>
      <c r="E2043" s="191">
        <v>42369</v>
      </c>
      <c r="F2043" s="189" t="s">
        <v>1371</v>
      </c>
      <c r="G2043" s="483" t="s">
        <v>332</v>
      </c>
      <c r="H2043" s="7"/>
      <c r="I2043" s="256"/>
      <c r="J2043" s="256"/>
      <c r="K2043" s="599">
        <v>30000</v>
      </c>
      <c r="L2043" s="600" t="s">
        <v>83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>x</v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30" s="211" customFormat="1" ht="15.75" hidden="1" customHeight="1">
      <c r="A2044" s="204" t="str">
        <f>IF(B2044&lt;&gt;"",IF(AND(B2044&gt;=_TM1,B2044&lt;=_TM2,OR(TH!L2082="1111",TH!M2082="1111")),TH!D2082,""),"")</f>
        <v/>
      </c>
      <c r="B2044" s="36">
        <f t="shared" ref="B2044:B2110" si="181">IF(C2044&lt;&gt;"",MONTH(C2044),"")</f>
        <v>1</v>
      </c>
      <c r="C2044" s="184">
        <v>42006</v>
      </c>
      <c r="D2044" s="37"/>
      <c r="E2044" s="764">
        <v>41967</v>
      </c>
      <c r="F2044" s="189" t="s">
        <v>1410</v>
      </c>
      <c r="G2044" s="483" t="s">
        <v>1414</v>
      </c>
      <c r="H2044" s="7" t="s">
        <v>1411</v>
      </c>
      <c r="I2044" s="256"/>
      <c r="J2044" s="256"/>
      <c r="K2044" s="599">
        <v>1081252</v>
      </c>
      <c r="L2044" s="194" t="s">
        <v>83</v>
      </c>
      <c r="M2044" s="194" t="s">
        <v>47</v>
      </c>
      <c r="N2044" s="52" t="str">
        <f>IF(AND('331-CT'!$E$7=TH!H2044,OR(L2044="331",M2044="331")),"331",IF(AND(OR(L2044="131",M2044="131"),H2044='131-CT'!$E$7),"131",""))</f>
        <v/>
      </c>
      <c r="O2044" s="91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>x</v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30" s="211" customFormat="1" ht="15.75" hidden="1" customHeight="1">
      <c r="A2045" s="204" t="str">
        <f>IF(B2045&lt;&gt;"",IF(AND(B2045&gt;=_TM1,B2045&lt;=_TM2,OR(TH!L2084="1111",TH!M2084="1111")),TH!D2084,""),"")</f>
        <v/>
      </c>
      <c r="B2045" s="36">
        <f t="shared" si="181"/>
        <v>1</v>
      </c>
      <c r="C2045" s="184">
        <v>42006</v>
      </c>
      <c r="D2045" s="37"/>
      <c r="E2045" s="764">
        <v>41967</v>
      </c>
      <c r="F2045" s="189" t="s">
        <v>1412</v>
      </c>
      <c r="G2045" s="483" t="s">
        <v>1414</v>
      </c>
      <c r="H2045" s="7" t="s">
        <v>1411</v>
      </c>
      <c r="I2045" s="256"/>
      <c r="J2045" s="256"/>
      <c r="K2045" s="599">
        <v>108125</v>
      </c>
      <c r="L2045" s="194" t="s">
        <v>9</v>
      </c>
      <c r="M2045" s="194" t="s">
        <v>47</v>
      </c>
      <c r="N2045" s="52" t="str">
        <f>IF(AND('331-CT'!$E$7=TH!H2045,OR(L2045="331",M2045="331")),"331",IF(AND(OR(L2045="131",M2045="131"),H2045='131-CT'!$E$7),"131",""))</f>
        <v/>
      </c>
      <c r="O2045" s="91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>x</v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/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30" s="211" customFormat="1" ht="15.75" hidden="1" customHeight="1">
      <c r="A2046" s="204" t="str">
        <f>IF(B2046&lt;&gt;"",IF(AND(B2046&gt;=_TM1,B2046&lt;=_TM2,OR(TH!L2085="1111",TH!M2085="1111")),TH!D2085,""),"")</f>
        <v/>
      </c>
      <c r="B2046" s="36">
        <f t="shared" si="181"/>
        <v>1</v>
      </c>
      <c r="C2046" s="184">
        <v>42006</v>
      </c>
      <c r="D2046" s="37"/>
      <c r="E2046" s="764">
        <v>41997</v>
      </c>
      <c r="F2046" s="189" t="s">
        <v>1410</v>
      </c>
      <c r="G2046" s="483" t="s">
        <v>1415</v>
      </c>
      <c r="H2046" s="7" t="s">
        <v>1411</v>
      </c>
      <c r="I2046" s="256"/>
      <c r="J2046" s="256"/>
      <c r="K2046" s="599">
        <v>949392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30" s="211" customFormat="1" ht="15.75" hidden="1" customHeight="1">
      <c r="A2047" s="204" t="str">
        <f>IF(B2047&lt;&gt;"",IF(AND(B2047&gt;=_TM1,B2047&lt;=_TM2,OR(TH!L2086="1111",TH!M2086="1111")),TH!D2086,""),"")</f>
        <v/>
      </c>
      <c r="B2047" s="36">
        <f t="shared" si="181"/>
        <v>1</v>
      </c>
      <c r="C2047" s="184">
        <v>42006</v>
      </c>
      <c r="D2047" s="37"/>
      <c r="E2047" s="764">
        <v>41997</v>
      </c>
      <c r="F2047" s="189" t="s">
        <v>1412</v>
      </c>
      <c r="G2047" s="483" t="s">
        <v>1415</v>
      </c>
      <c r="H2047" s="7" t="s">
        <v>1411</v>
      </c>
      <c r="I2047" s="256"/>
      <c r="J2047" s="256"/>
      <c r="K2047" s="599">
        <v>94939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30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81"/>
        <v>1</v>
      </c>
      <c r="C2048" s="184">
        <f t="shared" ref="C2048:C2114" si="182">E2048</f>
        <v>42011</v>
      </c>
      <c r="D2048" s="184" t="s">
        <v>1989</v>
      </c>
      <c r="E2048" s="191">
        <v>42011</v>
      </c>
      <c r="F2048" s="189" t="s">
        <v>356</v>
      </c>
      <c r="G2048" s="483" t="s">
        <v>1377</v>
      </c>
      <c r="H2048" s="7" t="s">
        <v>1376</v>
      </c>
      <c r="I2048" s="256">
        <v>100</v>
      </c>
      <c r="J2048" s="256">
        <v>21000</v>
      </c>
      <c r="K2048" s="599">
        <f>ROUND(I2048*J2048,0)</f>
        <v>2100000</v>
      </c>
      <c r="L2048" s="600" t="s">
        <v>161</v>
      </c>
      <c r="M2048" s="600" t="s">
        <v>8</v>
      </c>
      <c r="N2048" s="52" t="str">
        <f>IF(AND('331-CT'!$E$7=TH!H2048,OR(L2048="331",M2048="331")),"331",IF(AND(OR(L2048="131",M2048="131"),H2048='131-CT'!$E$7),"131",""))</f>
        <v/>
      </c>
      <c r="O2048" s="91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/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>x</v>
      </c>
      <c r="AA2048" s="52" t="str">
        <f>IF(AND(B2048&lt;=NKC!$N$8,B2048&gt;=NKC!$M$8),"x","")</f>
        <v/>
      </c>
      <c r="AB2048" s="843"/>
      <c r="AC2048" s="591" t="str">
        <f>IF(VLOOKUP(H2048,DSKH,1,0)&lt;&gt;"","","x")</f>
        <v/>
      </c>
      <c r="AD2048" s="591" t="str">
        <f>IF(VLOOKUP(F2048,NXT!$C$12:$C$666,1,0)&lt;&gt;"","","x")</f>
        <v/>
      </c>
    </row>
    <row r="2049" spans="1:30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81"/>
        <v>1</v>
      </c>
      <c r="C2049" s="184">
        <f t="shared" si="182"/>
        <v>42011</v>
      </c>
      <c r="D2049" s="184" t="s">
        <v>1989</v>
      </c>
      <c r="E2049" s="191">
        <v>42011</v>
      </c>
      <c r="F2049" s="297" t="s">
        <v>1354</v>
      </c>
      <c r="G2049" s="483" t="s">
        <v>1377</v>
      </c>
      <c r="H2049" s="7" t="s">
        <v>1376</v>
      </c>
      <c r="I2049" s="256">
        <v>100</v>
      </c>
      <c r="J2049" s="256">
        <v>21000</v>
      </c>
      <c r="K2049" s="599">
        <f>ROUND(I2049*J2049,0)</f>
        <v>2100000</v>
      </c>
      <c r="L2049" s="600" t="s">
        <v>8</v>
      </c>
      <c r="M2049" s="600" t="s">
        <v>47</v>
      </c>
      <c r="N2049" s="52" t="str">
        <f>IF(AND('331-CT'!$E$7=TH!H2049,OR(L2049="331",M2049="331")),"331",IF(AND(OR(L2049="131",M2049="131"),H2049='131-CT'!$E$7),"131",""))</f>
        <v/>
      </c>
      <c r="O2049" s="91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  <c r="AC2049" s="591" t="str">
        <f>IF(VLOOKUP(H2049,DSKH,1,0)&lt;&gt;"","","x")</f>
        <v/>
      </c>
    </row>
    <row r="2050" spans="1:30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81"/>
        <v>1</v>
      </c>
      <c r="C2050" s="184">
        <f t="shared" si="182"/>
        <v>42012</v>
      </c>
      <c r="D2050" s="184"/>
      <c r="E2050" s="191">
        <v>42012</v>
      </c>
      <c r="F2050" s="189" t="s">
        <v>1379</v>
      </c>
      <c r="G2050" s="483" t="s">
        <v>1381</v>
      </c>
      <c r="H2050" s="7" t="s">
        <v>1378</v>
      </c>
      <c r="I2050" s="256"/>
      <c r="J2050" s="256"/>
      <c r="K2050" s="599">
        <f>610233+185479+357233+242681</f>
        <v>1395626</v>
      </c>
      <c r="L2050" s="600" t="s">
        <v>83</v>
      </c>
      <c r="M2050" s="600" t="s">
        <v>47</v>
      </c>
      <c r="N2050" s="52" t="str">
        <f>IF(AND('331-CT'!$E$7=TH!H2050,OR(L2050="331",M2050="331")),"331",IF(AND(OR(L2050="131",M2050="131"),H2050='131-CT'!$E$7),"131",""))</f>
        <v/>
      </c>
      <c r="O2050" s="91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>x</v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>x</v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/>
      </c>
      <c r="AA2050" s="52" t="str">
        <f>IF(AND(B2050&lt;=NKC!$N$8,B2050&gt;=NKC!$M$8),"x","")</f>
        <v/>
      </c>
      <c r="AB2050" s="843"/>
    </row>
    <row r="2051" spans="1:30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81"/>
        <v>1</v>
      </c>
      <c r="C2051" s="184">
        <f t="shared" si="182"/>
        <v>42012</v>
      </c>
      <c r="D2051" s="184"/>
      <c r="E2051" s="191">
        <v>42012</v>
      </c>
      <c r="F2051" s="189" t="s">
        <v>1380</v>
      </c>
      <c r="G2051" s="483" t="s">
        <v>1381</v>
      </c>
      <c r="H2051" s="7" t="s">
        <v>1378</v>
      </c>
      <c r="I2051" s="256"/>
      <c r="J2051" s="256"/>
      <c r="K2051" s="599">
        <f>61023+18548+35724+24268</f>
        <v>139563</v>
      </c>
      <c r="L2051" s="600" t="s">
        <v>9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</row>
    <row r="2052" spans="1:30" s="211" customFormat="1" ht="15.75" customHeight="1">
      <c r="A2052" s="204" t="str">
        <f>IF(B2052&lt;&gt;"",IF(AND(B2052&gt;=_TM1,B2052&lt;=_TM2,OR(TH!L2062="1111",TH!M2062="1111")),TH!D2062,""),"")</f>
        <v/>
      </c>
      <c r="B2052" s="36">
        <f t="shared" si="181"/>
        <v>1</v>
      </c>
      <c r="C2052" s="184">
        <f t="shared" si="182"/>
        <v>42027</v>
      </c>
      <c r="D2052" s="184"/>
      <c r="E2052" s="191">
        <v>42027</v>
      </c>
      <c r="F2052" s="189" t="s">
        <v>376</v>
      </c>
      <c r="G2052" s="483" t="s">
        <v>1000</v>
      </c>
      <c r="H2052" s="7" t="s">
        <v>1393</v>
      </c>
      <c r="I2052" s="256"/>
      <c r="J2052" s="256"/>
      <c r="K2052" s="599">
        <v>4700000</v>
      </c>
      <c r="L2052" s="600" t="s">
        <v>165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/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30" s="211" customFormat="1" ht="15.75" hidden="1" customHeight="1">
      <c r="A2053" s="204" t="str">
        <f>IF(B2053&lt;&gt;"",IF(AND(B2053&gt;=_TM1,B2053&lt;=_TM2,OR(TH!L2063="1111",TH!M2063="1111")),TH!D2063,""),"")</f>
        <v/>
      </c>
      <c r="B2053" s="36">
        <f t="shared" si="181"/>
        <v>1</v>
      </c>
      <c r="C2053" s="184">
        <f t="shared" si="182"/>
        <v>42027</v>
      </c>
      <c r="D2053" s="184"/>
      <c r="E2053" s="191">
        <v>42027</v>
      </c>
      <c r="F2053" s="189" t="s">
        <v>1392</v>
      </c>
      <c r="G2053" s="483" t="s">
        <v>1000</v>
      </c>
      <c r="H2053" s="7" t="s">
        <v>1393</v>
      </c>
      <c r="I2053" s="256"/>
      <c r="J2053" s="256"/>
      <c r="K2053" s="599">
        <v>470000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30" s="211" customFormat="1" ht="15.75" hidden="1" customHeight="1">
      <c r="A2054" s="204" t="str">
        <f>IF(B2054&lt;&gt;"",IF(AND(B2054&gt;=_TM1,B2054&lt;=_TM2,OR(TH!L2087="1111",TH!M2087="1111")),TH!D2087,""),"")</f>
        <v/>
      </c>
      <c r="B2054" s="36">
        <f t="shared" si="181"/>
        <v>1</v>
      </c>
      <c r="C2054" s="184">
        <f t="shared" si="182"/>
        <v>42028</v>
      </c>
      <c r="D2054" s="191"/>
      <c r="E2054" s="764">
        <v>42028</v>
      </c>
      <c r="F2054" s="189" t="s">
        <v>1410</v>
      </c>
      <c r="G2054" s="483" t="s">
        <v>1416</v>
      </c>
      <c r="H2054" s="7" t="s">
        <v>1411</v>
      </c>
      <c r="I2054" s="256"/>
      <c r="J2054" s="256"/>
      <c r="K2054" s="599">
        <v>1117340</v>
      </c>
      <c r="L2054" s="194" t="s">
        <v>83</v>
      </c>
      <c r="M2054" s="194" t="s">
        <v>47</v>
      </c>
      <c r="N2054" s="52" t="str">
        <f>IF(AND('331-CT'!$E$7=TH!H2054,OR(L2054="331",M2054="331")),"331",IF(AND(OR(L2054="131",M2054="131"),H2054='131-CT'!$E$7),"131",""))</f>
        <v/>
      </c>
      <c r="O2054" s="91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>x</v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30" s="211" customFormat="1" ht="15.75" hidden="1" customHeight="1">
      <c r="A2055" s="204" t="str">
        <f>IF(B2055&lt;&gt;"",IF(AND(B2055&gt;=_TM1,B2055&lt;=_TM2,OR(TH!L2088="1111",TH!M2088="1111")),TH!D2088,""),"")</f>
        <v/>
      </c>
      <c r="B2055" s="36">
        <f t="shared" si="181"/>
        <v>1</v>
      </c>
      <c r="C2055" s="184">
        <f t="shared" si="182"/>
        <v>42028</v>
      </c>
      <c r="D2055" s="191"/>
      <c r="E2055" s="764">
        <v>42028</v>
      </c>
      <c r="F2055" s="189" t="s">
        <v>1412</v>
      </c>
      <c r="G2055" s="483" t="s">
        <v>1416</v>
      </c>
      <c r="H2055" s="7" t="s">
        <v>1411</v>
      </c>
      <c r="I2055" s="256"/>
      <c r="J2055" s="256"/>
      <c r="K2055" s="599">
        <v>111734</v>
      </c>
      <c r="L2055" s="194" t="s">
        <v>9</v>
      </c>
      <c r="M2055" s="194" t="s">
        <v>47</v>
      </c>
      <c r="N2055" s="52" t="str">
        <f>IF(AND('331-CT'!$E$7=TH!H2055,OR(L2055="331",M2055="331")),"331",IF(AND(OR(L2055="131",M2055="131"),H2055='131-CT'!$E$7),"131",""))</f>
        <v/>
      </c>
      <c r="O2055" s="91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30" s="211" customFormat="1" ht="15.75" hidden="1" customHeight="1">
      <c r="A2056" s="204" t="str">
        <f>IF(B2056&lt;&gt;"",IF(AND(B2056&gt;=_TM1,B2056&lt;=_TM2,OR(TH!L2064="1111",TH!M2064="1111")),TH!D2064,""),"")</f>
        <v/>
      </c>
      <c r="B2056" s="36">
        <f t="shared" si="181"/>
        <v>1</v>
      </c>
      <c r="C2056" s="184">
        <f t="shared" si="182"/>
        <v>42032</v>
      </c>
      <c r="D2056" s="37" t="s">
        <v>1990</v>
      </c>
      <c r="E2056" s="764">
        <v>42032</v>
      </c>
      <c r="F2056" s="189" t="s">
        <v>337</v>
      </c>
      <c r="G2056" s="483" t="s">
        <v>1395</v>
      </c>
      <c r="H2056" s="7" t="s">
        <v>357</v>
      </c>
      <c r="I2056" s="256">
        <v>24</v>
      </c>
      <c r="J2056" s="256">
        <v>43000</v>
      </c>
      <c r="K2056" s="599">
        <f>ROUND(I2056*J2056,0)</f>
        <v>1032000</v>
      </c>
      <c r="L2056" s="194" t="s">
        <v>161</v>
      </c>
      <c r="M2056" s="194" t="s">
        <v>8</v>
      </c>
      <c r="N2056" s="52" t="str">
        <f>IF(AND('331-CT'!$E$7=TH!H2056,OR(L2056="331",M2056="331")),"331",IF(AND(OR(L2056="131",M2056="131"),H2056='131-CT'!$E$7),"131",""))</f>
        <v/>
      </c>
      <c r="O2056" s="91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/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  <c r="AC2056" s="591" t="str">
        <f>IF(VLOOKUP(H2056,DSKH,1,0)&lt;&gt;"","","x")</f>
        <v/>
      </c>
      <c r="AD2056" s="591" t="str">
        <f>IF(VLOOKUP(F2056,NXT!$C$12:$C$666,1,0)&lt;&gt;"","","x")</f>
        <v/>
      </c>
    </row>
    <row r="2057" spans="1:30" s="211" customFormat="1" ht="15.75" hidden="1" customHeight="1">
      <c r="A2057" s="204" t="str">
        <f>IF(B2057&lt;&gt;"",IF(AND(B2057&gt;=_TM1,B2057&lt;=_TM2,OR(TH!L2065="1111",TH!M2065="1111")),TH!D2065,""),"")</f>
        <v/>
      </c>
      <c r="B2057" s="36">
        <f t="shared" si="181"/>
        <v>1</v>
      </c>
      <c r="C2057" s="184">
        <f t="shared" si="182"/>
        <v>42032</v>
      </c>
      <c r="D2057" s="37" t="s">
        <v>1990</v>
      </c>
      <c r="E2057" s="764">
        <v>42032</v>
      </c>
      <c r="F2057" s="189" t="s">
        <v>1394</v>
      </c>
      <c r="G2057" s="483" t="s">
        <v>1395</v>
      </c>
      <c r="H2057" s="7" t="s">
        <v>357</v>
      </c>
      <c r="I2057" s="256"/>
      <c r="J2057" s="256"/>
      <c r="K2057" s="599">
        <v>103200</v>
      </c>
      <c r="L2057" s="194" t="s">
        <v>9</v>
      </c>
      <c r="M2057" s="194" t="s">
        <v>8</v>
      </c>
      <c r="N2057" s="52" t="str">
        <f>IF(AND('331-CT'!$E$7=TH!H2057,OR(L2057="331",M2057="331")),"331",IF(AND(OR(L2057="131",M2057="131"),H2057='131-CT'!$E$7),"131",""))</f>
        <v/>
      </c>
      <c r="O2057" s="91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  <c r="AC2057" s="591" t="str">
        <f>IF(VLOOKUP(H2057,DSKH,1,0)&lt;&gt;"","","x")</f>
        <v/>
      </c>
    </row>
    <row r="2058" spans="1:30" s="211" customFormat="1" ht="15.75" hidden="1" customHeight="1">
      <c r="A2058" s="204" t="str">
        <f>IF(B2058&lt;&gt;"",IF(AND(B2058&gt;=_TM1,B2058&lt;=_TM2,OR(TH!L2066="1111",TH!M2066="1111")),TH!D2066,""),"")</f>
        <v/>
      </c>
      <c r="B2058" s="36">
        <f t="shared" si="181"/>
        <v>1</v>
      </c>
      <c r="C2058" s="184">
        <f t="shared" si="182"/>
        <v>42032</v>
      </c>
      <c r="D2058" s="37" t="s">
        <v>1990</v>
      </c>
      <c r="E2058" s="764">
        <v>42032</v>
      </c>
      <c r="F2058" s="297" t="s">
        <v>1354</v>
      </c>
      <c r="G2058" s="483" t="s">
        <v>1395</v>
      </c>
      <c r="H2058" s="7" t="s">
        <v>357</v>
      </c>
      <c r="I2058" s="256"/>
      <c r="J2058" s="256"/>
      <c r="K2058" s="599">
        <v>1135200</v>
      </c>
      <c r="L2058" s="194" t="s">
        <v>8</v>
      </c>
      <c r="M2058" s="194" t="s">
        <v>47</v>
      </c>
      <c r="N2058" s="52" t="str">
        <f>IF(AND('331-CT'!$E$7=TH!H2058,OR(L2058="331",M2058="331")),"331",IF(AND(OR(L2058="131",M2058="131"),H2058='131-CT'!$E$7),"131",""))</f>
        <v/>
      </c>
      <c r="O2058" s="91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>x</v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  <c r="AC2058" s="591" t="str">
        <f>IF(VLOOKUP(H2058,DSKH,1,0)&lt;&gt;"","","x")</f>
        <v/>
      </c>
    </row>
    <row r="2059" spans="1:30" s="211" customFormat="1" ht="15.75" hidden="1" customHeight="1">
      <c r="A2059" s="204" t="str">
        <f>IF(B2059&lt;&gt;"",IF(AND(B2059&gt;=_TM1,B2059&lt;=_TM2,OR(TH!L2044="1111",TH!M2044="1111")),TH!D2044,""),"")</f>
        <v/>
      </c>
      <c r="B2059" s="36">
        <f t="shared" si="181"/>
        <v>2</v>
      </c>
      <c r="C2059" s="184">
        <f t="shared" si="182"/>
        <v>42037</v>
      </c>
      <c r="D2059" s="184"/>
      <c r="E2059" s="191">
        <v>42037</v>
      </c>
      <c r="F2059" s="189" t="s">
        <v>1373</v>
      </c>
      <c r="G2059" s="483"/>
      <c r="H2059" s="45" t="s">
        <v>1372</v>
      </c>
      <c r="I2059" s="256"/>
      <c r="J2059" s="256"/>
      <c r="K2059" s="599">
        <v>3000000</v>
      </c>
      <c r="L2059" s="600" t="s">
        <v>17</v>
      </c>
      <c r="M2059" s="600" t="s">
        <v>47</v>
      </c>
      <c r="N2059" s="52" t="str">
        <f>IF(AND('331-CT'!$E$7=TH!H2059,OR(L2059="331",M2059="331")),"331",IF(AND(OR(L2059="131",M2059="131"),H2059='131-CT'!$E$7),"131",""))</f>
        <v/>
      </c>
      <c r="O2059" s="91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>x</v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</row>
    <row r="2060" spans="1:30" s="211" customFormat="1" ht="15.75" hidden="1" customHeight="1">
      <c r="A2060" s="204" t="str">
        <f>IF(B2060&lt;&gt;"",IF(AND(B2060&gt;=_TM1,B2060&lt;=_TM2,OR(TH!L2045="1111",TH!M2045="1111")),TH!D2045,""),"")</f>
        <v/>
      </c>
      <c r="B2060" s="36">
        <f t="shared" si="181"/>
        <v>2</v>
      </c>
      <c r="C2060" s="184">
        <f t="shared" si="182"/>
        <v>42037</v>
      </c>
      <c r="D2060" s="184"/>
      <c r="E2060" s="191">
        <v>42037</v>
      </c>
      <c r="F2060" s="192" t="s">
        <v>1374</v>
      </c>
      <c r="G2060" s="480"/>
      <c r="H2060" s="45" t="s">
        <v>1372</v>
      </c>
      <c r="I2060" s="257"/>
      <c r="J2060" s="256"/>
      <c r="K2060" s="38">
        <v>1000000</v>
      </c>
      <c r="L2060" s="194" t="s">
        <v>63</v>
      </c>
      <c r="M2060" s="600" t="s">
        <v>47</v>
      </c>
      <c r="N2060" s="52" t="str">
        <f>IF(AND('331-CT'!$E$7=TH!H2060,OR(L2060="331",M2060="331")),"331",IF(AND(OR(L2060="131",M2060="131"),H2060='131-CT'!$E$7),"131",""))</f>
        <v/>
      </c>
      <c r="O2060" s="91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</row>
    <row r="2061" spans="1:30" s="211" customFormat="1" ht="15.75" hidden="1" customHeight="1">
      <c r="A2061" s="204" t="str">
        <f>IF(B2061&lt;&gt;"",IF(AND(B2061&gt;=_TM1,B2061&lt;=_TM2,OR(TH!L2046="1111",TH!M2046="1111")),TH!D2046,""),"")</f>
        <v/>
      </c>
      <c r="B2061" s="36">
        <f t="shared" si="181"/>
        <v>2</v>
      </c>
      <c r="C2061" s="184">
        <f t="shared" si="182"/>
        <v>42037</v>
      </c>
      <c r="D2061" s="184"/>
      <c r="E2061" s="191">
        <v>42037</v>
      </c>
      <c r="F2061" s="192" t="s">
        <v>1375</v>
      </c>
      <c r="G2061" s="480"/>
      <c r="H2061" s="45" t="s">
        <v>1372</v>
      </c>
      <c r="I2061" s="257"/>
      <c r="J2061" s="256"/>
      <c r="K2061" s="38">
        <v>1000000</v>
      </c>
      <c r="L2061" s="194" t="s">
        <v>83</v>
      </c>
      <c r="M2061" s="600" t="s">
        <v>63</v>
      </c>
      <c r="N2061" s="52" t="str">
        <f>IF(AND('331-CT'!$E$7=TH!H2061,OR(L2061="331",M2061="331")),"331",IF(AND(OR(L2061="131",M2061="131"),H2061='131-CT'!$E$7),"131",""))</f>
        <v/>
      </c>
      <c r="O2061" s="91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>x</v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30" s="211" customFormat="1" ht="15.75" hidden="1" customHeight="1">
      <c r="A2062" s="204" t="str">
        <f>IF(B2062&lt;&gt;"",IF(AND(B2062&gt;=_TM1,B2062&lt;=_TM2,OR(TH!L2052="1111",TH!M2052="1111")),TH!D2052,""),"")</f>
        <v/>
      </c>
      <c r="B2062" s="36">
        <f t="shared" si="181"/>
        <v>2</v>
      </c>
      <c r="C2062" s="184">
        <f t="shared" si="182"/>
        <v>42042</v>
      </c>
      <c r="D2062" s="184"/>
      <c r="E2062" s="191">
        <v>42042</v>
      </c>
      <c r="F2062" s="189" t="s">
        <v>1379</v>
      </c>
      <c r="G2062" s="483" t="s">
        <v>1382</v>
      </c>
      <c r="H2062" s="7" t="s">
        <v>1378</v>
      </c>
      <c r="I2062" s="256"/>
      <c r="J2062" s="256"/>
      <c r="K2062" s="599">
        <f>205000+382236+524834+524834+173294</f>
        <v>1810198</v>
      </c>
      <c r="L2062" s="600" t="s">
        <v>83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>x</v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30" s="211" customFormat="1" ht="15.75" hidden="1" customHeight="1">
      <c r="A2063" s="204" t="str">
        <f>IF(B2063&lt;&gt;"",IF(AND(B2063&gt;=_TM1,B2063&lt;=_TM2,OR(TH!L2053="1111",TH!M2053="1111")),TH!D2053,""),"")</f>
        <v/>
      </c>
      <c r="B2063" s="36">
        <f t="shared" si="181"/>
        <v>2</v>
      </c>
      <c r="C2063" s="184">
        <f t="shared" si="182"/>
        <v>42042</v>
      </c>
      <c r="D2063" s="184"/>
      <c r="E2063" s="191">
        <v>42042</v>
      </c>
      <c r="F2063" s="189" t="s">
        <v>1380</v>
      </c>
      <c r="G2063" s="483" t="s">
        <v>1382</v>
      </c>
      <c r="H2063" s="7" t="s">
        <v>1378</v>
      </c>
      <c r="I2063" s="256"/>
      <c r="J2063" s="256"/>
      <c r="K2063" s="599">
        <f>20500+38223+52483+52483+17330</f>
        <v>181019</v>
      </c>
      <c r="L2063" s="600" t="s">
        <v>9</v>
      </c>
      <c r="M2063" s="600" t="s">
        <v>47</v>
      </c>
      <c r="N2063" s="52" t="str">
        <f>IF(AND('331-CT'!$E$7=TH!H2063,OR(L2063="331",M2063="331")),"331",IF(AND(OR(L2063="131",M2063="131"),H2063='131-CT'!$E$7),"131",""))</f>
        <v/>
      </c>
      <c r="O2063" s="91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>x</v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/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30" s="211" customFormat="1" ht="15.75" hidden="1" customHeight="1">
      <c r="A2064" s="204" t="str">
        <f>IF(B2064&lt;&gt;"",IF(AND(B2064&gt;=_TM1,B2064&lt;=_TM2,OR(TH!L2067="1111",TH!M2067="1111")),TH!D2067,""),"")</f>
        <v/>
      </c>
      <c r="B2064" s="36">
        <f t="shared" si="181"/>
        <v>2</v>
      </c>
      <c r="C2064" s="184">
        <f t="shared" si="182"/>
        <v>42043</v>
      </c>
      <c r="D2064" s="37"/>
      <c r="E2064" s="764">
        <v>42043</v>
      </c>
      <c r="F2064" s="40" t="s">
        <v>1398</v>
      </c>
      <c r="G2064" s="482" t="s">
        <v>1397</v>
      </c>
      <c r="H2064" s="7" t="s">
        <v>1396</v>
      </c>
      <c r="I2064" s="741"/>
      <c r="J2064" s="741"/>
      <c r="K2064" s="599">
        <v>776050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30" s="211" customFormat="1" ht="15.75" hidden="1" customHeight="1">
      <c r="A2065" s="204" t="str">
        <f>IF(B2065&lt;&gt;"",IF(AND(B2065&gt;=_TM1,B2065&lt;=_TM2,OR(TH!L2069="1111",TH!M2069="1111")),TH!D2069,""),"")</f>
        <v/>
      </c>
      <c r="B2065" s="36">
        <f t="shared" si="181"/>
        <v>2</v>
      </c>
      <c r="C2065" s="184">
        <f t="shared" si="182"/>
        <v>42043</v>
      </c>
      <c r="D2065" s="37"/>
      <c r="E2065" s="764">
        <v>42043</v>
      </c>
      <c r="F2065" s="40" t="s">
        <v>1399</v>
      </c>
      <c r="G2065" s="482" t="s">
        <v>1397</v>
      </c>
      <c r="H2065" s="7" t="s">
        <v>1396</v>
      </c>
      <c r="I2065" s="256"/>
      <c r="J2065" s="256"/>
      <c r="K2065" s="599">
        <v>77605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30" s="211" customFormat="1" ht="15.75" hidden="1" customHeight="1">
      <c r="A2066" s="204" t="str">
        <f>IF(B2066&lt;&gt;"",IF(AND(B2066&gt;=_TM1,B2066&lt;=_TM2,OR(TH!L2070="1111",TH!M2070="1111")),TH!D2070,""),"")</f>
        <v/>
      </c>
      <c r="B2066" s="36">
        <f t="shared" si="181"/>
        <v>2</v>
      </c>
      <c r="C2066" s="184">
        <f t="shared" si="182"/>
        <v>42045</v>
      </c>
      <c r="D2066" s="37" t="s">
        <v>1991</v>
      </c>
      <c r="E2066" s="764">
        <v>42045</v>
      </c>
      <c r="F2066" s="192" t="s">
        <v>1400</v>
      </c>
      <c r="G2066" s="483" t="s">
        <v>1306</v>
      </c>
      <c r="H2066" s="193" t="s">
        <v>1402</v>
      </c>
      <c r="I2066" s="256">
        <v>60</v>
      </c>
      <c r="J2066" s="256">
        <v>17500</v>
      </c>
      <c r="K2066" s="599">
        <f>ROUND(I2066*J2066,0)</f>
        <v>1050000</v>
      </c>
      <c r="L2066" s="600" t="s">
        <v>161</v>
      </c>
      <c r="M2066" s="600" t="s">
        <v>8</v>
      </c>
      <c r="N2066" s="52" t="str">
        <f>IF(AND('331-CT'!$E$7=TH!H2066,OR(L2066="331",M2066="331")),"331",IF(AND(OR(L2066="131",M2066="131"),H2066='131-CT'!$E$7),"131",""))</f>
        <v/>
      </c>
      <c r="O2066" s="91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/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30" s="211" customFormat="1" ht="15.75" hidden="1" customHeight="1">
      <c r="A2067" s="204" t="str">
        <f>IF(B2067&lt;&gt;"",IF(AND(B2067&gt;=_TM1,B2067&lt;=_TM2,OR(TH!L2071="1111",TH!M2071="1111")),TH!D2071,""),"")</f>
        <v/>
      </c>
      <c r="B2067" s="36">
        <f t="shared" si="181"/>
        <v>2</v>
      </c>
      <c r="C2067" s="184">
        <f t="shared" si="182"/>
        <v>42045</v>
      </c>
      <c r="D2067" s="37" t="s">
        <v>1991</v>
      </c>
      <c r="E2067" s="764">
        <v>42045</v>
      </c>
      <c r="F2067" s="192" t="s">
        <v>1401</v>
      </c>
      <c r="G2067" s="483" t="s">
        <v>1306</v>
      </c>
      <c r="H2067" s="193" t="s">
        <v>1402</v>
      </c>
      <c r="I2067" s="256"/>
      <c r="J2067" s="256"/>
      <c r="K2067" s="599">
        <v>105000</v>
      </c>
      <c r="L2067" s="600" t="s">
        <v>9</v>
      </c>
      <c r="M2067" s="600" t="s">
        <v>8</v>
      </c>
      <c r="N2067" s="52" t="str">
        <f>IF(AND('331-CT'!$E$7=TH!H2067,OR(L2067="331",M2067="331")),"331",IF(AND(OR(L2067="131",M2067="131"),H2067='131-CT'!$E$7),"131",""))</f>
        <v/>
      </c>
      <c r="O2067" s="91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30" s="211" customFormat="1" ht="15.75" hidden="1" customHeight="1">
      <c r="A2068" s="204" t="str">
        <f>IF(B2068&lt;&gt;"",IF(AND(B2068&gt;=_TM1,B2068&lt;=_TM2,OR(TH!L2072="1111",TH!M2072="1111")),TH!D2072,""),"")</f>
        <v/>
      </c>
      <c r="B2068" s="36">
        <f t="shared" ref="B2068" si="183">IF(C2068&lt;&gt;"",MONTH(C2068),"")</f>
        <v>2</v>
      </c>
      <c r="C2068" s="184">
        <f t="shared" ref="C2068" si="184">E2068</f>
        <v>42045</v>
      </c>
      <c r="D2068" s="37" t="s">
        <v>1991</v>
      </c>
      <c r="E2068" s="764">
        <v>42045</v>
      </c>
      <c r="F2068" s="297" t="s">
        <v>1354</v>
      </c>
      <c r="G2068" s="483" t="s">
        <v>1306</v>
      </c>
      <c r="H2068" s="193" t="s">
        <v>1402</v>
      </c>
      <c r="I2068" s="256"/>
      <c r="J2068" s="256"/>
      <c r="K2068" s="599">
        <v>1155000</v>
      </c>
      <c r="L2068" s="600" t="s">
        <v>8</v>
      </c>
      <c r="M2068" s="600" t="s">
        <v>47</v>
      </c>
      <c r="N2068" s="52" t="str">
        <f>IF(AND('331-CT'!$E$7=TH!H2068,OR(L2068="331",M2068="331")),"331",IF(AND(OR(L2068="131",M2068="131"),H2068='131-CT'!$E$7),"131",""))</f>
        <v/>
      </c>
      <c r="O2068" s="91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>x</v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30" s="211" customFormat="1" ht="15.75" hidden="1" customHeight="1">
      <c r="A2069" s="204" t="str">
        <f>IF(B2069&lt;&gt;"",IF(AND(B2069&gt;=_TM1,B2069&lt;=_TM2,OR(TH!L2080="1111",TH!M2080="1111")),TH!D2080,""),"")</f>
        <v/>
      </c>
      <c r="B2069" s="36">
        <f t="shared" si="181"/>
        <v>2</v>
      </c>
      <c r="C2069" s="184">
        <f t="shared" si="182"/>
        <v>42059</v>
      </c>
      <c r="D2069" s="37"/>
      <c r="E2069" s="764">
        <v>42059</v>
      </c>
      <c r="F2069" s="189" t="s">
        <v>1410</v>
      </c>
      <c r="G2069" s="483" t="s">
        <v>1413</v>
      </c>
      <c r="H2069" s="7" t="s">
        <v>1411</v>
      </c>
      <c r="I2069" s="256"/>
      <c r="J2069" s="256"/>
      <c r="K2069" s="599">
        <v>871664</v>
      </c>
      <c r="L2069" s="194" t="s">
        <v>83</v>
      </c>
      <c r="M2069" s="194" t="s">
        <v>47</v>
      </c>
      <c r="N2069" s="52" t="str">
        <f>IF(AND('331-CT'!$E$7=TH!H2069,OR(L2069="331",M2069="331")),"331",IF(AND(OR(L2069="131",M2069="131"),H2069='131-CT'!$E$7),"131",""))</f>
        <v/>
      </c>
      <c r="O2069" s="91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>x</v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>x</v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30" s="211" customFormat="1" ht="15.75" hidden="1" customHeight="1">
      <c r="A2070" s="204" t="str">
        <f>IF(B2070&lt;&gt;"",IF(AND(B2070&gt;=_TM1,B2070&lt;=_TM2,OR(TH!L2081="1111",TH!M2081="1111")),TH!D2081,""),"")</f>
        <v/>
      </c>
      <c r="B2070" s="36">
        <f t="shared" si="181"/>
        <v>2</v>
      </c>
      <c r="C2070" s="184">
        <f t="shared" si="182"/>
        <v>42059</v>
      </c>
      <c r="D2070" s="37"/>
      <c r="E2070" s="764">
        <v>42059</v>
      </c>
      <c r="F2070" s="189" t="s">
        <v>1412</v>
      </c>
      <c r="G2070" s="483" t="s">
        <v>1413</v>
      </c>
      <c r="H2070" s="7" t="s">
        <v>1411</v>
      </c>
      <c r="I2070" s="256"/>
      <c r="J2070" s="256"/>
      <c r="K2070" s="599">
        <v>87166</v>
      </c>
      <c r="L2070" s="194" t="s">
        <v>9</v>
      </c>
      <c r="M2070" s="194" t="s">
        <v>47</v>
      </c>
      <c r="N2070" s="52" t="str">
        <f>IF(AND('331-CT'!$E$7=TH!H2070,OR(L2070="331",M2070="331")),"331",IF(AND(OR(L2070="131",M2070="131"),H2070='131-CT'!$E$7),"131",""))</f>
        <v/>
      </c>
      <c r="O2070" s="91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30" s="211" customFormat="1" ht="15.75" hidden="1" customHeight="1">
      <c r="A2071" s="204" t="str">
        <f>IF(B2071&lt;&gt;"",IF(AND(B2071&gt;=_TM1,B2071&lt;=_TM2,OR(TH!L2054="1111",TH!M2054="1111")),TH!D2054,""),"")</f>
        <v/>
      </c>
      <c r="B2071" s="36">
        <f t="shared" si="181"/>
        <v>3</v>
      </c>
      <c r="C2071" s="184">
        <f t="shared" si="182"/>
        <v>42073</v>
      </c>
      <c r="D2071" s="184"/>
      <c r="E2071" s="191">
        <v>42073</v>
      </c>
      <c r="F2071" s="189" t="s">
        <v>1379</v>
      </c>
      <c r="G2071" s="483" t="s">
        <v>1383</v>
      </c>
      <c r="H2071" s="7" t="s">
        <v>1378</v>
      </c>
      <c r="I2071" s="256"/>
      <c r="J2071" s="256"/>
      <c r="K2071" s="599">
        <f>205000+209626+97872+315122</f>
        <v>827620</v>
      </c>
      <c r="L2071" s="600" t="s">
        <v>83</v>
      </c>
      <c r="M2071" s="600" t="s">
        <v>47</v>
      </c>
      <c r="N2071" s="52" t="str">
        <f>IF(AND('331-CT'!$E$7=TH!H2071,OR(L2071="331",M2071="331")),"331",IF(AND(OR(L2071="131",M2071="131"),H2071='131-CT'!$E$7),"131",""))</f>
        <v/>
      </c>
      <c r="O2071" s="91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30" s="211" customFormat="1" ht="15.75" hidden="1" customHeight="1">
      <c r="A2072" s="204" t="str">
        <f>IF(B2072&lt;&gt;"",IF(AND(B2072&gt;=_TM1,B2072&lt;=_TM2,OR(TH!L2055="1111",TH!M2055="1111")),TH!D2055,""),"")</f>
        <v/>
      </c>
      <c r="B2072" s="36">
        <f t="shared" si="181"/>
        <v>3</v>
      </c>
      <c r="C2072" s="184">
        <f t="shared" si="182"/>
        <v>42073</v>
      </c>
      <c r="D2072" s="184"/>
      <c r="E2072" s="191">
        <v>42073</v>
      </c>
      <c r="F2072" s="189" t="s">
        <v>1380</v>
      </c>
      <c r="G2072" s="483" t="s">
        <v>1383</v>
      </c>
      <c r="H2072" s="7" t="s">
        <v>1378</v>
      </c>
      <c r="I2072" s="741"/>
      <c r="J2072" s="741"/>
      <c r="K2072" s="599">
        <f>20500+20962+9788+31512</f>
        <v>82762</v>
      </c>
      <c r="L2072" s="600" t="s">
        <v>9</v>
      </c>
      <c r="M2072" s="600" t="s">
        <v>47</v>
      </c>
      <c r="N2072" s="52" t="str">
        <f>IF(AND('331-CT'!$E$7=TH!H2072,OR(L2072="331",M2072="331")),"331",IF(AND(OR(L2072="131",M2072="131"),H2072='131-CT'!$E$7),"131",""))</f>
        <v/>
      </c>
      <c r="O2072" s="91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30" s="211" customFormat="1" ht="15.75" hidden="1" customHeight="1">
      <c r="A2073" s="204" t="str">
        <f>IF(B2073&lt;&gt;"",IF(AND(B2073&gt;=_TM1,B2073&lt;=_TM2,OR(TH!L2072="1111",TH!M2072="1111")),TH!D2072,""),"")</f>
        <v/>
      </c>
      <c r="B2073" s="36">
        <f t="shared" si="181"/>
        <v>3</v>
      </c>
      <c r="C2073" s="184">
        <f t="shared" si="182"/>
        <v>42077</v>
      </c>
      <c r="D2073" s="37" t="s">
        <v>1992</v>
      </c>
      <c r="E2073" s="764">
        <v>42077</v>
      </c>
      <c r="F2073" s="189" t="s">
        <v>337</v>
      </c>
      <c r="G2073" s="483" t="s">
        <v>1403</v>
      </c>
      <c r="H2073" s="7" t="s">
        <v>357</v>
      </c>
      <c r="I2073" s="256">
        <v>24</v>
      </c>
      <c r="J2073" s="256">
        <v>43000</v>
      </c>
      <c r="K2073" s="599">
        <f>ROUND(I2073*J2073,0)</f>
        <v>1032000</v>
      </c>
      <c r="L2073" s="194" t="s">
        <v>161</v>
      </c>
      <c r="M2073" s="194" t="s">
        <v>8</v>
      </c>
      <c r="N2073" s="52" t="str">
        <f>IF(AND('331-CT'!$E$7=TH!H2073,OR(L2073="331",M2073="331")),"331",IF(AND(OR(L2073="131",M2073="131"),H2073='131-CT'!$E$7),"131",""))</f>
        <v/>
      </c>
      <c r="O2073" s="91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/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  <c r="AC2073" s="591" t="str">
        <f t="shared" ref="AC2073:AC2078" si="185">IF(VLOOKUP(H2073,DSKH,1,0)&lt;&gt;"","","x")</f>
        <v/>
      </c>
      <c r="AD2073" s="591" t="str">
        <f>IF(VLOOKUP(F2073,NXT!$C$12:$C$666,1,0)&lt;&gt;"","","x")</f>
        <v/>
      </c>
    </row>
    <row r="2074" spans="1:30" s="211" customFormat="1" ht="15.75" hidden="1" customHeight="1">
      <c r="A2074" s="204" t="str">
        <f>IF(B2074&lt;&gt;"",IF(AND(B2074&gt;=_TM1,B2074&lt;=_TM2,OR(TH!L2073="1111",TH!M2073="1111")),TH!D2073,""),"")</f>
        <v/>
      </c>
      <c r="B2074" s="36">
        <f t="shared" si="181"/>
        <v>3</v>
      </c>
      <c r="C2074" s="184">
        <f t="shared" si="182"/>
        <v>42077</v>
      </c>
      <c r="D2074" s="37" t="s">
        <v>1992</v>
      </c>
      <c r="E2074" s="764">
        <v>42077</v>
      </c>
      <c r="F2074" s="189" t="s">
        <v>1394</v>
      </c>
      <c r="G2074" s="483" t="s">
        <v>1403</v>
      </c>
      <c r="H2074" s="7" t="s">
        <v>357</v>
      </c>
      <c r="I2074" s="256"/>
      <c r="J2074" s="256"/>
      <c r="K2074" s="599">
        <v>103200</v>
      </c>
      <c r="L2074" s="194" t="s">
        <v>9</v>
      </c>
      <c r="M2074" s="194" t="s">
        <v>8</v>
      </c>
      <c r="N2074" s="52" t="str">
        <f>IF(AND('331-CT'!$E$7=TH!H2074,OR(L2074="331",M2074="331")),"331",IF(AND(OR(L2074="131",M2074="131"),H2074='131-CT'!$E$7),"131",""))</f>
        <v/>
      </c>
      <c r="O2074" s="91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  <c r="AC2074" s="591" t="str">
        <f t="shared" si="185"/>
        <v/>
      </c>
    </row>
    <row r="2075" spans="1:30" s="211" customFormat="1" ht="15.75" hidden="1" customHeight="1">
      <c r="A2075" s="204" t="str">
        <f>IF(B2075&lt;&gt;"",IF(AND(B2075&gt;=_TM1,B2075&lt;=_TM2,OR(TH!L2074="1111",TH!M2074="1111")),TH!D2074,""),"")</f>
        <v/>
      </c>
      <c r="B2075" s="36">
        <f t="shared" si="181"/>
        <v>3</v>
      </c>
      <c r="C2075" s="184">
        <f t="shared" si="182"/>
        <v>42077</v>
      </c>
      <c r="D2075" s="37" t="s">
        <v>1992</v>
      </c>
      <c r="E2075" s="764">
        <v>42077</v>
      </c>
      <c r="F2075" s="297" t="s">
        <v>1354</v>
      </c>
      <c r="G2075" s="483" t="s">
        <v>1403</v>
      </c>
      <c r="H2075" s="7" t="s">
        <v>357</v>
      </c>
      <c r="I2075" s="256"/>
      <c r="J2075" s="256"/>
      <c r="K2075" s="599">
        <v>1135200</v>
      </c>
      <c r="L2075" s="194" t="s">
        <v>8</v>
      </c>
      <c r="M2075" s="194" t="s">
        <v>47</v>
      </c>
      <c r="N2075" s="52" t="str">
        <f>IF(AND('331-CT'!$E$7=TH!H2075,OR(L2075="331",M2075="331")),"331",IF(AND(OR(L2075="131",M2075="131"),H2075='131-CT'!$E$7),"131",""))</f>
        <v/>
      </c>
      <c r="O2075" s="91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>x</v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  <c r="AC2075" s="591" t="str">
        <f t="shared" si="185"/>
        <v/>
      </c>
    </row>
    <row r="2076" spans="1:30" s="211" customFormat="1" ht="15.75" hidden="1" customHeight="1">
      <c r="A2076" s="204" t="str">
        <f>IF(B2076&lt;&gt;"",IF(AND(B2076&gt;=_TM1,B2076&lt;=_TM2,OR(TH!L2075="1111",TH!M2075="1111")),TH!D2075,""),"")</f>
        <v/>
      </c>
      <c r="B2076" s="36">
        <f t="shared" si="181"/>
        <v>3</v>
      </c>
      <c r="C2076" s="184">
        <f t="shared" si="182"/>
        <v>42084</v>
      </c>
      <c r="D2076" s="37" t="s">
        <v>1993</v>
      </c>
      <c r="E2076" s="764">
        <v>42084</v>
      </c>
      <c r="F2076" s="192" t="s">
        <v>1406</v>
      </c>
      <c r="G2076" s="483" t="s">
        <v>1405</v>
      </c>
      <c r="H2076" s="193" t="s">
        <v>1404</v>
      </c>
      <c r="I2076" s="256">
        <v>1980</v>
      </c>
      <c r="J2076" s="256">
        <v>9100</v>
      </c>
      <c r="K2076" s="599">
        <f>ROUND(I2076*J2076,0)</f>
        <v>18018000</v>
      </c>
      <c r="L2076" s="600" t="s">
        <v>159</v>
      </c>
      <c r="M2076" s="600" t="s">
        <v>8</v>
      </c>
      <c r="N2076" s="52" t="str">
        <f>IF(AND('331-CT'!$E$7=TH!H2076,OR(L2076="331",M2076="331")),"331",IF(AND(OR(L2076="131",M2076="131"),H2076='131-CT'!$E$7),"131",""))</f>
        <v/>
      </c>
      <c r="O2076" s="91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  <c r="AC2076" s="591" t="str">
        <f t="shared" si="185"/>
        <v/>
      </c>
      <c r="AD2076" s="591" t="str">
        <f>IF(VLOOKUP(F2076,NXT!$C$12:$C$666,1,0)&lt;&gt;"","","x")</f>
        <v/>
      </c>
    </row>
    <row r="2077" spans="1:30" s="211" customFormat="1" ht="15.75" hidden="1" customHeight="1">
      <c r="A2077" s="204" t="str">
        <f>IF(B2077&lt;&gt;"",IF(AND(B2077&gt;=_TM1,B2077&lt;=_TM2,OR(TH!L2076="1111",TH!M2076="1111")),TH!D2076,""),"")</f>
        <v/>
      </c>
      <c r="B2077" s="36">
        <f t="shared" si="181"/>
        <v>3</v>
      </c>
      <c r="C2077" s="184">
        <f t="shared" si="182"/>
        <v>42084</v>
      </c>
      <c r="D2077" s="37" t="s">
        <v>1993</v>
      </c>
      <c r="E2077" s="764">
        <v>42084</v>
      </c>
      <c r="F2077" s="192" t="s">
        <v>1407</v>
      </c>
      <c r="G2077" s="483" t="s">
        <v>1405</v>
      </c>
      <c r="H2077" s="193" t="s">
        <v>1404</v>
      </c>
      <c r="I2077" s="256"/>
      <c r="J2077" s="256"/>
      <c r="K2077" s="599">
        <v>1801800</v>
      </c>
      <c r="L2077" s="600" t="s">
        <v>9</v>
      </c>
      <c r="M2077" s="600" t="s">
        <v>8</v>
      </c>
      <c r="N2077" s="52" t="str">
        <f>IF(AND('331-CT'!$E$7=TH!H2077,OR(L2077="331",M2077="331")),"331",IF(AND(OR(L2077="131",M2077="131"),H2077='131-CT'!$E$7),"131",""))</f>
        <v/>
      </c>
      <c r="O2077" s="91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  <c r="AC2077" s="591" t="str">
        <f t="shared" si="185"/>
        <v/>
      </c>
    </row>
    <row r="2078" spans="1:30" s="211" customFormat="1" ht="15.75" hidden="1" customHeight="1">
      <c r="A2078" s="204" t="str">
        <f>IF(B2078&lt;&gt;"",IF(AND(B2078&gt;=_TM1,B2078&lt;=_TM2,OR(TH!L2077="1111",TH!M2077="1111")),TH!D2077,""),"")</f>
        <v/>
      </c>
      <c r="B2078" s="36">
        <f t="shared" ref="B2078" si="186">IF(C2078&lt;&gt;"",MONTH(C2078),"")</f>
        <v>3</v>
      </c>
      <c r="C2078" s="184">
        <f t="shared" ref="C2078" si="187">E2078</f>
        <v>42084</v>
      </c>
      <c r="D2078" s="37" t="s">
        <v>1993</v>
      </c>
      <c r="E2078" s="764">
        <v>42084</v>
      </c>
      <c r="F2078" s="297" t="s">
        <v>1354</v>
      </c>
      <c r="G2078" s="483" t="s">
        <v>1405</v>
      </c>
      <c r="H2078" s="193" t="s">
        <v>1404</v>
      </c>
      <c r="I2078" s="256"/>
      <c r="J2078" s="256"/>
      <c r="K2078" s="599">
        <v>19819800</v>
      </c>
      <c r="L2078" s="600" t="s">
        <v>8</v>
      </c>
      <c r="M2078" s="600" t="s">
        <v>47</v>
      </c>
      <c r="N2078" s="52" t="str">
        <f>IF(AND('331-CT'!$E$7=TH!H2078,OR(L2078="331",M2078="331")),"331",IF(AND(OR(L2078="131",M2078="131"),H2078='131-CT'!$E$7),"131",""))</f>
        <v/>
      </c>
      <c r="O2078" s="91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>x</v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  <c r="AC2078" s="591" t="str">
        <f t="shared" si="185"/>
        <v/>
      </c>
    </row>
    <row r="2079" spans="1:30" s="211" customFormat="1" ht="15.75" hidden="1" customHeight="1">
      <c r="A2079" s="204" t="str">
        <f>IF(B2079&lt;&gt;"",IF(AND(B2079&gt;=_TM1,B2079&lt;=_TM2,OR(TH!L2147="1111",TH!M2147="1111")),TH!D2147,""),"")</f>
        <v/>
      </c>
      <c r="B2079" s="36">
        <f t="shared" si="181"/>
        <v>3</v>
      </c>
      <c r="C2079" s="184">
        <f t="shared" si="182"/>
        <v>42087</v>
      </c>
      <c r="D2079" s="37"/>
      <c r="E2079" s="764">
        <v>42087</v>
      </c>
      <c r="F2079" s="189" t="s">
        <v>1410</v>
      </c>
      <c r="G2079" s="483" t="s">
        <v>1444</v>
      </c>
      <c r="H2079" s="7" t="s">
        <v>1411</v>
      </c>
      <c r="I2079" s="256"/>
      <c r="J2079" s="256"/>
      <c r="K2079" s="599">
        <v>963378</v>
      </c>
      <c r="L2079" s="194" t="s">
        <v>83</v>
      </c>
      <c r="M2079" s="194" t="s">
        <v>47</v>
      </c>
      <c r="N2079" s="52" t="str">
        <f>IF(AND('331-CT'!$E$7=TH!H2079,OR(L2079="331",M2079="331")),"331",IF(AND(OR(L2079="131",M2079="131"),H2079='131-CT'!$E$7),"131",""))</f>
        <v/>
      </c>
      <c r="O2079" s="91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>x</v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>x</v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</row>
    <row r="2080" spans="1:30" s="211" customFormat="1" ht="15.75" hidden="1" customHeight="1">
      <c r="A2080" s="204" t="str">
        <f>IF(B2080&lt;&gt;"",IF(AND(B2080&gt;=_TM1,B2080&lt;=_TM2,OR(TH!L2148="1111",TH!M2148="1111")),TH!D2148,""),"")</f>
        <v/>
      </c>
      <c r="B2080" s="36">
        <f t="shared" si="181"/>
        <v>3</v>
      </c>
      <c r="C2080" s="184">
        <f t="shared" si="182"/>
        <v>42087</v>
      </c>
      <c r="D2080" s="37"/>
      <c r="E2080" s="764">
        <v>42087</v>
      </c>
      <c r="F2080" s="189" t="s">
        <v>1412</v>
      </c>
      <c r="G2080" s="483" t="s">
        <v>1444</v>
      </c>
      <c r="H2080" s="7" t="s">
        <v>1411</v>
      </c>
      <c r="I2080" s="741"/>
      <c r="J2080" s="741"/>
      <c r="K2080" s="599">
        <v>96338</v>
      </c>
      <c r="L2080" s="194" t="s">
        <v>9</v>
      </c>
      <c r="M2080" s="194" t="s">
        <v>47</v>
      </c>
      <c r="N2080" s="52" t="str">
        <f>IF(AND('331-CT'!$E$7=TH!H2080,OR(L2080="331",M2080="331")),"331",IF(AND(OR(L2080="131",M2080="131"),H2080='131-CT'!$E$7),"131",""))</f>
        <v/>
      </c>
      <c r="O2080" s="91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</row>
    <row r="2081" spans="1:30" s="211" customFormat="1" ht="15.75" hidden="1" customHeight="1">
      <c r="A2081" s="204" t="str">
        <f>IF(B2081&lt;&gt;"",IF(AND(B2081&gt;=_TM1,B2081&lt;=_TM2,OR(TH!L2077="1111",TH!M2077="1111")),TH!D2077,""),"")</f>
        <v/>
      </c>
      <c r="B2081" s="36">
        <f t="shared" si="181"/>
        <v>3</v>
      </c>
      <c r="C2081" s="184">
        <f t="shared" si="182"/>
        <v>42089</v>
      </c>
      <c r="D2081" s="37" t="s">
        <v>1994</v>
      </c>
      <c r="E2081" s="764">
        <v>42089</v>
      </c>
      <c r="F2081" s="192" t="s">
        <v>1408</v>
      </c>
      <c r="G2081" s="483" t="s">
        <v>814</v>
      </c>
      <c r="H2081" s="193" t="s">
        <v>1404</v>
      </c>
      <c r="I2081" s="741">
        <v>2200</v>
      </c>
      <c r="J2081" s="741">
        <v>8000</v>
      </c>
      <c r="K2081" s="599">
        <f>ROUND(I2081*J2081,0)</f>
        <v>17600000</v>
      </c>
      <c r="L2081" s="600" t="s">
        <v>159</v>
      </c>
      <c r="M2081" s="600" t="s">
        <v>8</v>
      </c>
      <c r="N2081" s="52" t="str">
        <f>IF(AND('331-CT'!$E$7=TH!H2081,OR(L2081="331",M2081="331")),"331",IF(AND(OR(L2081="131",M2081="131"),H2081='131-CT'!$E$7),"131",""))</f>
        <v/>
      </c>
      <c r="O2081" s="91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/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  <c r="AC2081" s="591" t="str">
        <f t="shared" ref="AC2081:AC2089" si="188">IF(VLOOKUP(H2081,DSKH,1,0)&lt;&gt;"","","x")</f>
        <v/>
      </c>
      <c r="AD2081" s="591" t="str">
        <f>IF(VLOOKUP(F2081,NXT!$C$12:$C$666,1,0)&lt;&gt;"","","x")</f>
        <v/>
      </c>
    </row>
    <row r="2082" spans="1:30" s="211" customFormat="1" ht="15.75" hidden="1" customHeight="1">
      <c r="A2082" s="204" t="str">
        <f>IF(B2082&lt;&gt;"",IF(AND(B2082&gt;=_TM1,B2082&lt;=_TM2,OR(TH!L2079="1111",TH!M2079="1111")),TH!D2079,""),"")</f>
        <v/>
      </c>
      <c r="B2082" s="36">
        <f t="shared" si="181"/>
        <v>3</v>
      </c>
      <c r="C2082" s="184">
        <f t="shared" si="182"/>
        <v>42089</v>
      </c>
      <c r="D2082" s="37" t="s">
        <v>1994</v>
      </c>
      <c r="E2082" s="764">
        <v>42089</v>
      </c>
      <c r="F2082" s="192" t="s">
        <v>1409</v>
      </c>
      <c r="G2082" s="483" t="s">
        <v>814</v>
      </c>
      <c r="H2082" s="193" t="s">
        <v>1404</v>
      </c>
      <c r="I2082" s="741"/>
      <c r="J2082" s="741"/>
      <c r="K2082" s="599">
        <v>1760000</v>
      </c>
      <c r="L2082" s="600" t="s">
        <v>9</v>
      </c>
      <c r="M2082" s="600" t="s">
        <v>8</v>
      </c>
      <c r="N2082" s="52" t="str">
        <f>IF(AND('331-CT'!$E$7=TH!H2082,OR(L2082="331",M2082="331")),"331",IF(AND(OR(L2082="131",M2082="131"),H2082='131-CT'!$E$7),"131",""))</f>
        <v/>
      </c>
      <c r="O2082" s="91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  <c r="AC2082" s="591" t="str">
        <f t="shared" si="188"/>
        <v/>
      </c>
    </row>
    <row r="2083" spans="1:30" s="211" customFormat="1" ht="15.75" hidden="1" customHeight="1">
      <c r="A2083" s="204" t="str">
        <f>IF(B2083&lt;&gt;"",IF(AND(B2083&gt;=_TM1,B2083&lt;=_TM2,OR(TH!L2080="1111",TH!M2080="1111")),TH!D2080,""),"")</f>
        <v/>
      </c>
      <c r="B2083" s="36">
        <f t="shared" ref="B2083" si="189">IF(C2083&lt;&gt;"",MONTH(C2083),"")</f>
        <v>3</v>
      </c>
      <c r="C2083" s="184">
        <f t="shared" ref="C2083" si="190">E2083</f>
        <v>42089</v>
      </c>
      <c r="D2083" s="37" t="s">
        <v>1994</v>
      </c>
      <c r="E2083" s="764">
        <v>42089</v>
      </c>
      <c r="F2083" s="297" t="s">
        <v>1354</v>
      </c>
      <c r="G2083" s="483" t="s">
        <v>814</v>
      </c>
      <c r="H2083" s="193" t="s">
        <v>1404</v>
      </c>
      <c r="I2083" s="741"/>
      <c r="J2083" s="741"/>
      <c r="K2083" s="599">
        <v>19360000</v>
      </c>
      <c r="L2083" s="600" t="s">
        <v>8</v>
      </c>
      <c r="M2083" s="600" t="s">
        <v>47</v>
      </c>
      <c r="N2083" s="52" t="str">
        <f>IF(AND('331-CT'!$E$7=TH!H2083,OR(L2083="331",M2083="331")),"331",IF(AND(OR(L2083="131",M2083="131"),H2083='131-CT'!$E$7),"131",""))</f>
        <v/>
      </c>
      <c r="O2083" s="91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>x</v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/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  <c r="AC2083" s="591" t="str">
        <f t="shared" ref="AC2083" si="191">IF(VLOOKUP(H2083,DSKH,1,0)&lt;&gt;"","","x")</f>
        <v/>
      </c>
    </row>
    <row r="2084" spans="1:30" s="211" customFormat="1" ht="15.75" hidden="1" customHeight="1">
      <c r="A2084" s="204" t="str">
        <f>IF(B2084&lt;&gt;"",IF(AND(B2084&gt;=_TM1,B2084&lt;=_TM2,OR(TH!L2056="1111",TH!M2056="1111")),TH!D2056,""),"")</f>
        <v/>
      </c>
      <c r="B2084" s="36">
        <f t="shared" si="181"/>
        <v>3</v>
      </c>
      <c r="C2084" s="184">
        <f t="shared" si="182"/>
        <v>42090</v>
      </c>
      <c r="D2084" s="37" t="s">
        <v>1995</v>
      </c>
      <c r="E2084" s="191">
        <v>42090</v>
      </c>
      <c r="F2084" s="189" t="s">
        <v>1387</v>
      </c>
      <c r="G2084" s="483" t="s">
        <v>1289</v>
      </c>
      <c r="H2084" s="7" t="s">
        <v>1384</v>
      </c>
      <c r="I2084" s="741">
        <v>5000</v>
      </c>
      <c r="J2084" s="741">
        <v>7800</v>
      </c>
      <c r="K2084" s="599">
        <f>ROUND(I2084*J2084,0)</f>
        <v>39000000</v>
      </c>
      <c r="L2084" s="600" t="s">
        <v>159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  <c r="AC2084" s="591" t="str">
        <f t="shared" si="188"/>
        <v/>
      </c>
      <c r="AD2084" s="591" t="str">
        <f>IF(VLOOKUP(F2084,NXT!$C$12:$C$666,1,0)&lt;&gt;"","","x")</f>
        <v/>
      </c>
    </row>
    <row r="2085" spans="1:30" s="211" customFormat="1" ht="15.75" hidden="1" customHeight="1">
      <c r="A2085" s="204" t="str">
        <f>IF(B2085&lt;&gt;"",IF(AND(B2085&gt;=_TM1,B2085&lt;=_TM2,OR(TH!L2057="1111",TH!M2057="1111")),TH!D2057,""),"")</f>
        <v/>
      </c>
      <c r="B2085" s="36">
        <f t="shared" si="181"/>
        <v>3</v>
      </c>
      <c r="C2085" s="184">
        <f t="shared" si="182"/>
        <v>42090</v>
      </c>
      <c r="D2085" s="37" t="s">
        <v>1995</v>
      </c>
      <c r="E2085" s="191">
        <v>42090</v>
      </c>
      <c r="F2085" s="189" t="s">
        <v>1388</v>
      </c>
      <c r="G2085" s="483" t="s">
        <v>1289</v>
      </c>
      <c r="H2085" s="7" t="s">
        <v>1384</v>
      </c>
      <c r="I2085" s="741">
        <v>6400</v>
      </c>
      <c r="J2085" s="741">
        <v>7800</v>
      </c>
      <c r="K2085" s="599">
        <f>ROUND(I2085*J2085,0)</f>
        <v>49920000</v>
      </c>
      <c r="L2085" s="600" t="s">
        <v>159</v>
      </c>
      <c r="M2085" s="600" t="s">
        <v>8</v>
      </c>
      <c r="N2085" s="52" t="str">
        <f>IF(AND('331-CT'!$E$7=TH!H2085,OR(L2085="331",M2085="331")),"331",IF(AND(OR(L2085="131",M2085="131"),H2085='131-CT'!$E$7),"131",""))</f>
        <v/>
      </c>
      <c r="O2085" s="91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  <c r="AC2085" s="591" t="str">
        <f t="shared" si="188"/>
        <v/>
      </c>
      <c r="AD2085" s="591" t="str">
        <f>IF(VLOOKUP(F2085,NXT!$C$12:$C$666,1,0)&lt;&gt;"","","x")</f>
        <v/>
      </c>
    </row>
    <row r="2086" spans="1:30" s="211" customFormat="1" ht="15.75" hidden="1" customHeight="1">
      <c r="A2086" s="204" t="str">
        <f>IF(B2086&lt;&gt;"",IF(AND(B2086&gt;=_TM1,B2086&lt;=_TM2,OR(TH!L2058="1111",TH!M2058="1111")),TH!D2058,""),"")</f>
        <v/>
      </c>
      <c r="B2086" s="36">
        <f t="shared" si="181"/>
        <v>3</v>
      </c>
      <c r="C2086" s="184">
        <f t="shared" si="182"/>
        <v>42090</v>
      </c>
      <c r="D2086" s="37" t="s">
        <v>1995</v>
      </c>
      <c r="E2086" s="191">
        <v>42090</v>
      </c>
      <c r="F2086" s="189" t="s">
        <v>1389</v>
      </c>
      <c r="G2086" s="483" t="s">
        <v>1289</v>
      </c>
      <c r="H2086" s="7" t="s">
        <v>1384</v>
      </c>
      <c r="I2086" s="741">
        <v>4200</v>
      </c>
      <c r="J2086" s="741">
        <v>10500</v>
      </c>
      <c r="K2086" s="599">
        <f>ROUND(I2086*J2086,0)</f>
        <v>44100000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  <c r="AC2086" s="591" t="str">
        <f t="shared" si="188"/>
        <v/>
      </c>
      <c r="AD2086" s="591" t="str">
        <f>IF(VLOOKUP(F2086,NXT!$C$12:$C$666,1,0)&lt;&gt;"","","x")</f>
        <v/>
      </c>
    </row>
    <row r="2087" spans="1:30" s="211" customFormat="1" ht="15.75" hidden="1" customHeight="1">
      <c r="A2087" s="204" t="str">
        <f>IF(B2087&lt;&gt;"",IF(AND(B2087&gt;=_TM1,B2087&lt;=_TM2,OR(TH!L2059="1111",TH!M2059="1111")),TH!D2059,""),"")</f>
        <v/>
      </c>
      <c r="B2087" s="36">
        <f t="shared" si="181"/>
        <v>3</v>
      </c>
      <c r="C2087" s="184">
        <f t="shared" si="182"/>
        <v>42090</v>
      </c>
      <c r="D2087" s="37" t="s">
        <v>1995</v>
      </c>
      <c r="E2087" s="191">
        <v>42090</v>
      </c>
      <c r="F2087" s="189" t="s">
        <v>1390</v>
      </c>
      <c r="G2087" s="483" t="s">
        <v>1289</v>
      </c>
      <c r="H2087" s="7" t="s">
        <v>1384</v>
      </c>
      <c r="I2087" s="741">
        <v>2152</v>
      </c>
      <c r="J2087" s="741">
        <v>9100</v>
      </c>
      <c r="K2087" s="599">
        <f>ROUND(I2087*J2087,0)</f>
        <v>19583200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  <c r="AC2087" s="591" t="str">
        <f t="shared" si="188"/>
        <v/>
      </c>
      <c r="AD2087" s="591" t="str">
        <f>IF(VLOOKUP(F2087,NXT!$C$12:$C$666,1,0)&lt;&gt;"","","x")</f>
        <v/>
      </c>
    </row>
    <row r="2088" spans="1:30" s="211" customFormat="1" ht="15.75" hidden="1" customHeight="1">
      <c r="A2088" s="204" t="str">
        <f>IF(B2088&lt;&gt;"",IF(AND(B2088&gt;=_TM1,B2088&lt;=_TM2,OR(TH!L2060="1111",TH!M2060="1111")),TH!D2060,""),"")</f>
        <v/>
      </c>
      <c r="B2088" s="36">
        <f t="shared" si="181"/>
        <v>3</v>
      </c>
      <c r="C2088" s="184">
        <f t="shared" si="182"/>
        <v>42090</v>
      </c>
      <c r="D2088" s="37" t="s">
        <v>1995</v>
      </c>
      <c r="E2088" s="191">
        <v>42090</v>
      </c>
      <c r="F2088" s="189" t="s">
        <v>1391</v>
      </c>
      <c r="G2088" s="483" t="s">
        <v>1289</v>
      </c>
      <c r="H2088" s="7" t="s">
        <v>1384</v>
      </c>
      <c r="I2088" s="741">
        <v>3230</v>
      </c>
      <c r="J2088" s="741">
        <v>9100</v>
      </c>
      <c r="K2088" s="599">
        <f>ROUND(I2088*J2088,0)</f>
        <v>29393000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  <c r="AC2088" s="591" t="str">
        <f t="shared" si="188"/>
        <v/>
      </c>
      <c r="AD2088" s="591" t="str">
        <f>IF(VLOOKUP(F2088,NXT!$C$12:$C$666,1,0)&lt;&gt;"","","x")</f>
        <v/>
      </c>
    </row>
    <row r="2089" spans="1:30" s="211" customFormat="1" ht="15.75" hidden="1" customHeight="1">
      <c r="A2089" s="204" t="str">
        <f>IF(B2089&lt;&gt;"",IF(AND(B2089&gt;=_TM1,B2089&lt;=_TM2,OR(TH!L2061="1111",TH!M2061="1111")),TH!D2061,""),"")</f>
        <v/>
      </c>
      <c r="B2089" s="36">
        <f t="shared" si="181"/>
        <v>3</v>
      </c>
      <c r="C2089" s="184">
        <f t="shared" si="182"/>
        <v>42090</v>
      </c>
      <c r="D2089" s="37" t="s">
        <v>1995</v>
      </c>
      <c r="E2089" s="191">
        <v>42090</v>
      </c>
      <c r="F2089" s="189" t="s">
        <v>1386</v>
      </c>
      <c r="G2089" s="483" t="s">
        <v>1289</v>
      </c>
      <c r="H2089" s="7" t="s">
        <v>1384</v>
      </c>
      <c r="I2089" s="256"/>
      <c r="J2089" s="256"/>
      <c r="K2089" s="599">
        <v>18199620</v>
      </c>
      <c r="L2089" s="600" t="s">
        <v>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  <c r="AC2089" s="591" t="str">
        <f t="shared" si="188"/>
        <v/>
      </c>
    </row>
    <row r="2090" spans="1:30" s="211" customFormat="1" ht="15.75" customHeight="1">
      <c r="A2090" s="204" t="str">
        <f>IF(B2090&lt;&gt;"",IF(AND(B2090&gt;=_TM1,B2090&lt;=_TM2,OR(TH!L2089="1111",TH!M2089="1111")),TH!D2089,""),"")</f>
        <v/>
      </c>
      <c r="B2090" s="36">
        <f t="shared" si="181"/>
        <v>4</v>
      </c>
      <c r="C2090" s="184">
        <f t="shared" si="182"/>
        <v>42104</v>
      </c>
      <c r="D2090" s="191"/>
      <c r="E2090" s="764">
        <v>42104</v>
      </c>
      <c r="F2090" s="189" t="s">
        <v>376</v>
      </c>
      <c r="G2090" s="483" t="s">
        <v>1417</v>
      </c>
      <c r="H2090" s="7" t="s">
        <v>1393</v>
      </c>
      <c r="I2090" s="256"/>
      <c r="J2090" s="256"/>
      <c r="K2090" s="599">
        <v>6470000</v>
      </c>
      <c r="L2090" s="600" t="s">
        <v>165</v>
      </c>
      <c r="M2090" s="600" t="s">
        <v>47</v>
      </c>
      <c r="N2090" s="52" t="str">
        <f>IF(AND('331-CT'!$E$7=TH!H2090,OR(L2090="331",M2090="331")),"331",IF(AND(OR(L2090="131",M2090="131"),H2090='131-CT'!$E$7),"131",""))</f>
        <v/>
      </c>
      <c r="O2090" s="916" t="str">
        <f>IF(AND('341-CT'!$E$9=H2090,OR(LEFT(L2090,3)=$O$7,LEFT(M2090,3)=$O$7)),"x","")</f>
        <v/>
      </c>
      <c r="P2090" s="52" t="str">
        <f>IF(AND($B2090&gt;='111'!$N$11,$B2090&lt;='111'!$O$11,OR($L2090=$P$7,$M2090=$P$7)),"x","")</f>
        <v>x</v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>154</v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</row>
    <row r="2091" spans="1:30" s="211" customFormat="1" ht="15.75" hidden="1" customHeight="1">
      <c r="A2091" s="204" t="str">
        <f>IF(B2091&lt;&gt;"",IF(AND(B2091&gt;=_TM1,B2091&lt;=_TM2,OR(TH!L2090="1111",TH!M2090="1111")),TH!D2090,""),"")</f>
        <v/>
      </c>
      <c r="B2091" s="36">
        <f t="shared" si="181"/>
        <v>4</v>
      </c>
      <c r="C2091" s="184">
        <f t="shared" si="182"/>
        <v>42104</v>
      </c>
      <c r="D2091" s="191"/>
      <c r="E2091" s="764">
        <v>42104</v>
      </c>
      <c r="F2091" s="189" t="s">
        <v>1392</v>
      </c>
      <c r="G2091" s="483" t="s">
        <v>1417</v>
      </c>
      <c r="H2091" s="7" t="s">
        <v>1393</v>
      </c>
      <c r="I2091" s="741"/>
      <c r="J2091" s="741"/>
      <c r="K2091" s="599">
        <v>647000</v>
      </c>
      <c r="L2091" s="600" t="s">
        <v>9</v>
      </c>
      <c r="M2091" s="600" t="s">
        <v>47</v>
      </c>
      <c r="N2091" s="52" t="str">
        <f>IF(AND('331-CT'!$E$7=TH!H2091,OR(L2091="331",M2091="331")),"331",IF(AND(OR(L2091="131",M2091="131"),H2091='131-CT'!$E$7),"131",""))</f>
        <v/>
      </c>
      <c r="O2091" s="916" t="str">
        <f>IF(AND('341-CT'!$E$9=H2091,OR(LEFT(L2091,3)=$O$7,LEFT(M2091,3)=$O$7)),"x","")</f>
        <v/>
      </c>
      <c r="P2091" s="52" t="str">
        <f>IF(AND($B2091&gt;='111'!$N$11,$B2091&lt;='111'!$O$11,OR($L2091=$P$7,$M2091=$P$7)),"x","")</f>
        <v>x</v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</row>
    <row r="2092" spans="1:30" s="211" customFormat="1" ht="15.75" hidden="1" customHeight="1">
      <c r="A2092" s="204" t="str">
        <f>IF(B2092&lt;&gt;"",IF(AND(B2092&gt;=_TM1,B2092&lt;=_TM2,OR(TH!L2091="1111",TH!M2091="1111")),TH!D2091,""),"")</f>
        <v/>
      </c>
      <c r="B2092" s="36">
        <f t="shared" si="181"/>
        <v>4</v>
      </c>
      <c r="C2092" s="184">
        <f t="shared" si="182"/>
        <v>42104</v>
      </c>
      <c r="D2092" s="184" t="s">
        <v>1989</v>
      </c>
      <c r="E2092" s="764">
        <v>42104</v>
      </c>
      <c r="F2092" s="189" t="s">
        <v>337</v>
      </c>
      <c r="G2092" s="483" t="s">
        <v>1418</v>
      </c>
      <c r="H2092" s="7" t="s">
        <v>357</v>
      </c>
      <c r="I2092" s="256">
        <v>24</v>
      </c>
      <c r="J2092" s="256">
        <v>43000</v>
      </c>
      <c r="K2092" s="599">
        <f>ROUND(I2092*J2092,0)</f>
        <v>1032000</v>
      </c>
      <c r="L2092" s="194" t="s">
        <v>161</v>
      </c>
      <c r="M2092" s="194" t="s">
        <v>8</v>
      </c>
      <c r="N2092" s="52" t="str">
        <f>IF(AND('331-CT'!$E$7=TH!H2092,OR(L2092="331",M2092="331")),"331",IF(AND(OR(L2092="131",M2092="131"),H2092='131-CT'!$E$7),"131",""))</f>
        <v/>
      </c>
      <c r="O2092" s="916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  <c r="AC2092" s="591" t="str">
        <f t="shared" ref="AC2092:AC2100" si="192">IF(VLOOKUP(H2092,DSKH,1,0)&lt;&gt;"","","x")</f>
        <v/>
      </c>
      <c r="AD2092" s="591" t="str">
        <f>IF(VLOOKUP(F2092,NXT!$C$12:$C$666,1,0)&lt;&gt;"","","x")</f>
        <v/>
      </c>
    </row>
    <row r="2093" spans="1:30" s="211" customFormat="1" ht="15.75" hidden="1" customHeight="1">
      <c r="A2093" s="204" t="str">
        <f>IF(B2093&lt;&gt;"",IF(AND(B2093&gt;=_TM1,B2093&lt;=_TM2,OR(TH!L2092="1111",TH!M2092="1111")),TH!D2092,""),"")</f>
        <v/>
      </c>
      <c r="B2093" s="36">
        <f t="shared" si="181"/>
        <v>4</v>
      </c>
      <c r="C2093" s="184">
        <f t="shared" si="182"/>
        <v>42104</v>
      </c>
      <c r="D2093" s="184" t="s">
        <v>1989</v>
      </c>
      <c r="E2093" s="764">
        <v>42104</v>
      </c>
      <c r="F2093" s="189" t="s">
        <v>1394</v>
      </c>
      <c r="G2093" s="483" t="s">
        <v>1418</v>
      </c>
      <c r="H2093" s="7" t="s">
        <v>357</v>
      </c>
      <c r="I2093" s="256"/>
      <c r="J2093" s="256"/>
      <c r="K2093" s="599">
        <v>103200</v>
      </c>
      <c r="L2093" s="194" t="s">
        <v>9</v>
      </c>
      <c r="M2093" s="194" t="s">
        <v>8</v>
      </c>
      <c r="N2093" s="52" t="str">
        <f>IF(AND('331-CT'!$E$7=TH!H2093,OR(L2093="331",M2093="331")),"331",IF(AND(OR(L2093="131",M2093="131"),H2093='131-CT'!$E$7),"131",""))</f>
        <v/>
      </c>
      <c r="O2093" s="916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  <c r="AC2093" s="591" t="str">
        <f t="shared" si="192"/>
        <v/>
      </c>
    </row>
    <row r="2094" spans="1:30" s="211" customFormat="1" ht="15.75" hidden="1" customHeight="1">
      <c r="A2094" s="204" t="str">
        <f>IF(B2094&lt;&gt;"",IF(AND(B2094&gt;=_TM1,B2094&lt;=_TM2,OR(TH!L2093="1111",TH!M2093="1111")),TH!D2093,""),"")</f>
        <v/>
      </c>
      <c r="B2094" s="36">
        <f t="shared" si="181"/>
        <v>4</v>
      </c>
      <c r="C2094" s="184">
        <f t="shared" si="182"/>
        <v>42104</v>
      </c>
      <c r="D2094" s="184" t="s">
        <v>1989</v>
      </c>
      <c r="E2094" s="764">
        <v>42104</v>
      </c>
      <c r="F2094" s="297" t="s">
        <v>1354</v>
      </c>
      <c r="G2094" s="483" t="s">
        <v>1418</v>
      </c>
      <c r="H2094" s="7" t="s">
        <v>357</v>
      </c>
      <c r="I2094" s="256"/>
      <c r="J2094" s="256"/>
      <c r="K2094" s="599">
        <v>1135200</v>
      </c>
      <c r="L2094" s="194" t="s">
        <v>8</v>
      </c>
      <c r="M2094" s="194" t="s">
        <v>47</v>
      </c>
      <c r="N2094" s="52" t="str">
        <f>IF(AND('331-CT'!$E$7=TH!H2094,OR(L2094="331",M2094="331")),"331",IF(AND(OR(L2094="131",M2094="131"),H2094='131-CT'!$E$7),"131",""))</f>
        <v/>
      </c>
      <c r="O2094" s="916" t="str">
        <f>IF(AND('341-CT'!$E$9=H2094,OR(LEFT(L2094,3)=$O$7,LEFT(M2094,3)=$O$7)),"x","")</f>
        <v/>
      </c>
      <c r="P2094" s="52" t="str">
        <f>IF(AND($B2094&gt;='111'!$N$11,$B2094&lt;='111'!$O$11,OR($L2094=$P$7,$M2094=$P$7)),"x","")</f>
        <v>x</v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  <c r="AC2094" s="591" t="str">
        <f t="shared" si="192"/>
        <v/>
      </c>
    </row>
    <row r="2095" spans="1:30" s="211" customFormat="1" ht="15.75" hidden="1" customHeight="1">
      <c r="A2095" s="204" t="str">
        <f>IF(B2095&lt;&gt;"",IF(AND(B2095&gt;=_TM1,B2095&lt;=_TM2,OR(TH!L2094="1111",TH!M2094="1111")),TH!D2094,""),"")</f>
        <v/>
      </c>
      <c r="B2095" s="36">
        <f t="shared" si="181"/>
        <v>4</v>
      </c>
      <c r="C2095" s="184">
        <f t="shared" si="182"/>
        <v>42115</v>
      </c>
      <c r="D2095" s="191" t="s">
        <v>1993</v>
      </c>
      <c r="E2095" s="764">
        <v>42115</v>
      </c>
      <c r="F2095" s="297" t="s">
        <v>1385</v>
      </c>
      <c r="G2095" s="482" t="s">
        <v>1420</v>
      </c>
      <c r="H2095" s="7" t="s">
        <v>1419</v>
      </c>
      <c r="I2095" s="256">
        <v>1928</v>
      </c>
      <c r="J2095" s="256">
        <v>7300</v>
      </c>
      <c r="K2095" s="599">
        <f>ROUND(I2095*J2095,0)</f>
        <v>14074400</v>
      </c>
      <c r="L2095" s="600" t="s">
        <v>159</v>
      </c>
      <c r="M2095" s="600" t="s">
        <v>8</v>
      </c>
      <c r="N2095" s="52" t="str">
        <f>IF(AND('331-CT'!$E$7=TH!H2095,OR(L2095="331",M2095="331")),"331",IF(AND(OR(L2095="131",M2095="131"),H2095='131-CT'!$E$7),"131",""))</f>
        <v/>
      </c>
      <c r="O2095" s="91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  <c r="AC2095" s="591" t="str">
        <f t="shared" si="192"/>
        <v/>
      </c>
      <c r="AD2095" s="591" t="str">
        <f>IF(VLOOKUP(F2095,NXT!$C$12:$C$666,1,0)&lt;&gt;"","","x")</f>
        <v/>
      </c>
    </row>
    <row r="2096" spans="1:30" s="211" customFormat="1" ht="15.75" hidden="1" customHeight="1">
      <c r="A2096" s="204" t="str">
        <f>IF(B2096&lt;&gt;"",IF(AND(B2096&gt;=_TM1,B2096&lt;=_TM2,OR(TH!L2095="1111",TH!M2095="1111")),TH!D2095,""),"")</f>
        <v/>
      </c>
      <c r="B2096" s="36">
        <f t="shared" si="181"/>
        <v>4</v>
      </c>
      <c r="C2096" s="184">
        <f t="shared" si="182"/>
        <v>42115</v>
      </c>
      <c r="D2096" s="191" t="s">
        <v>1993</v>
      </c>
      <c r="E2096" s="764">
        <v>42115</v>
      </c>
      <c r="F2096" s="297" t="s">
        <v>1421</v>
      </c>
      <c r="G2096" s="482" t="s">
        <v>1420</v>
      </c>
      <c r="H2096" s="7" t="s">
        <v>1419</v>
      </c>
      <c r="I2096" s="791"/>
      <c r="J2096" s="256"/>
      <c r="K2096" s="599">
        <v>1407440</v>
      </c>
      <c r="L2096" s="600" t="s">
        <v>9</v>
      </c>
      <c r="M2096" s="600" t="s">
        <v>8</v>
      </c>
      <c r="N2096" s="52" t="str">
        <f>IF(AND('331-CT'!$E$7=TH!H2096,OR(L2096="331",M2096="331")),"331",IF(AND(OR(L2096="131",M2096="131"),H2096='131-CT'!$E$7),"131",""))</f>
        <v/>
      </c>
      <c r="O2096" s="916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  <c r="AC2096" s="591" t="str">
        <f t="shared" si="192"/>
        <v/>
      </c>
    </row>
    <row r="2097" spans="1:30" s="211" customFormat="1" ht="15.75" hidden="1" customHeight="1">
      <c r="A2097" s="204" t="str">
        <f>IF(B2097&lt;&gt;"",IF(AND(B2097&gt;=_TM1,B2097&lt;=_TM2,OR(TH!L2096="1111",TH!M2096="1111")),TH!D2096,""),"")</f>
        <v/>
      </c>
      <c r="B2097" s="36">
        <f t="shared" si="181"/>
        <v>4</v>
      </c>
      <c r="C2097" s="184">
        <f t="shared" si="182"/>
        <v>42116</v>
      </c>
      <c r="D2097" s="191" t="s">
        <v>1994</v>
      </c>
      <c r="E2097" s="191">
        <v>42116</v>
      </c>
      <c r="F2097" s="297" t="s">
        <v>1385</v>
      </c>
      <c r="G2097" s="482" t="s">
        <v>1422</v>
      </c>
      <c r="H2097" s="7" t="s">
        <v>1419</v>
      </c>
      <c r="I2097" s="256">
        <v>2096</v>
      </c>
      <c r="J2097" s="256">
        <v>7300</v>
      </c>
      <c r="K2097" s="599">
        <f>ROUND(I2097*J2097,0)</f>
        <v>15300800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  <c r="AC2097" s="591" t="str">
        <f t="shared" si="192"/>
        <v/>
      </c>
      <c r="AD2097" s="591" t="str">
        <f>IF(VLOOKUP(F2097,NXT!$C$12:$C$666,1,0)&lt;&gt;"","","x")</f>
        <v/>
      </c>
    </row>
    <row r="2098" spans="1:30" s="211" customFormat="1" ht="15.75" hidden="1" customHeight="1">
      <c r="A2098" s="204" t="str">
        <f>IF(B2098&lt;&gt;"",IF(AND(B2098&gt;=_TM1,B2098&lt;=_TM2,OR(TH!L2097="1111",TH!M2097="1111")),TH!D2097,""),"")</f>
        <v/>
      </c>
      <c r="B2098" s="36">
        <f t="shared" si="181"/>
        <v>4</v>
      </c>
      <c r="C2098" s="184">
        <f t="shared" si="182"/>
        <v>42116</v>
      </c>
      <c r="D2098" s="191" t="s">
        <v>1994</v>
      </c>
      <c r="E2098" s="191">
        <v>42116</v>
      </c>
      <c r="F2098" s="297" t="s">
        <v>1421</v>
      </c>
      <c r="G2098" s="482" t="s">
        <v>1422</v>
      </c>
      <c r="H2098" s="7" t="s">
        <v>1419</v>
      </c>
      <c r="I2098" s="256"/>
      <c r="J2098" s="256"/>
      <c r="K2098" s="599">
        <v>1530080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  <c r="AC2098" s="591" t="str">
        <f t="shared" si="192"/>
        <v/>
      </c>
    </row>
    <row r="2099" spans="1:30" s="211" customFormat="1" ht="15.75" hidden="1" customHeight="1">
      <c r="A2099" s="204" t="str">
        <f>IF(B2099&lt;&gt;"",IF(AND(B2099&gt;=_TM1,B2099&lt;=_TM2,OR(TH!L2098="1111",TH!M2098="1111")),TH!D2098,""),"")</f>
        <v/>
      </c>
      <c r="B2099" s="36">
        <f t="shared" si="181"/>
        <v>4</v>
      </c>
      <c r="C2099" s="184">
        <f t="shared" si="182"/>
        <v>42117</v>
      </c>
      <c r="D2099" s="191" t="s">
        <v>1995</v>
      </c>
      <c r="E2099" s="191">
        <v>42117</v>
      </c>
      <c r="F2099" s="297" t="s">
        <v>1385</v>
      </c>
      <c r="G2099" s="482" t="s">
        <v>1423</v>
      </c>
      <c r="H2099" s="7" t="s">
        <v>1419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  <c r="AC2099" s="591" t="str">
        <f t="shared" si="192"/>
        <v/>
      </c>
      <c r="AD2099" s="591" t="str">
        <f>IF(VLOOKUP(F2099,NXT!$C$12:$C$666,1,0)&lt;&gt;"","","x")</f>
        <v/>
      </c>
    </row>
    <row r="2100" spans="1:30" s="211" customFormat="1" ht="15.75" hidden="1" customHeight="1">
      <c r="A2100" s="204" t="str">
        <f>IF(B2100&lt;&gt;"",IF(AND(B2100&gt;=_TM1,B2100&lt;=_TM2,OR(TH!L2099="1111",TH!M2099="1111")),TH!D2099,""),"")</f>
        <v/>
      </c>
      <c r="B2100" s="36">
        <f t="shared" si="181"/>
        <v>4</v>
      </c>
      <c r="C2100" s="184">
        <f t="shared" si="182"/>
        <v>42117</v>
      </c>
      <c r="D2100" s="191" t="s">
        <v>1995</v>
      </c>
      <c r="E2100" s="191">
        <v>42117</v>
      </c>
      <c r="F2100" s="297" t="s">
        <v>1421</v>
      </c>
      <c r="G2100" s="482" t="s">
        <v>1423</v>
      </c>
      <c r="H2100" s="7" t="s">
        <v>1419</v>
      </c>
      <c r="I2100" s="741"/>
      <c r="J2100" s="741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  <c r="AC2100" s="591" t="str">
        <f t="shared" si="192"/>
        <v/>
      </c>
    </row>
    <row r="2101" spans="1:30" s="211" customFormat="1" ht="15.75" hidden="1" customHeight="1">
      <c r="A2101" s="204" t="str">
        <f>IF(B2101&lt;&gt;"",IF(AND(B2101&gt;=_TM1,B2101&lt;=_TM2,OR(TH!L2100="1111",TH!M2100="1111")),TH!D2100,""),"")</f>
        <v/>
      </c>
      <c r="B2101" s="36">
        <f t="shared" si="181"/>
        <v>4</v>
      </c>
      <c r="C2101" s="184">
        <f t="shared" si="182"/>
        <v>42117</v>
      </c>
      <c r="D2101" s="191"/>
      <c r="E2101" s="191">
        <v>42117</v>
      </c>
      <c r="F2101" s="189" t="s">
        <v>1410</v>
      </c>
      <c r="G2101" s="483" t="s">
        <v>1424</v>
      </c>
      <c r="H2101" s="7" t="s">
        <v>1411</v>
      </c>
      <c r="I2101" s="741"/>
      <c r="J2101" s="741"/>
      <c r="K2101" s="599">
        <v>1539252</v>
      </c>
      <c r="L2101" s="194" t="s">
        <v>83</v>
      </c>
      <c r="M2101" s="194" t="s">
        <v>47</v>
      </c>
      <c r="N2101" s="52" t="str">
        <f>IF(AND('331-CT'!$E$7=TH!H2101,OR(L2101="331",M2101="331")),"331",IF(AND(OR(L2101="131",M2101="131"),H2101='131-CT'!$E$7),"131",""))</f>
        <v/>
      </c>
      <c r="O2101" s="916" t="str">
        <f>IF(AND('341-CT'!$E$9=H2101,OR(LEFT(L2101,3)=$O$7,LEFT(M2101,3)=$O$7)),"x","")</f>
        <v/>
      </c>
      <c r="P2101" s="52" t="str">
        <f>IF(AND($B2101&gt;='111'!$N$11,$B2101&lt;='111'!$O$11,OR($L2101=$P$7,$M2101=$P$7)),"x","")</f>
        <v>x</v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>642</v>
      </c>
      <c r="W2101" s="52" t="str">
        <f>IF(OR(TH!L2101=TH!$W$7,M2101=TH!$W$7),"x","")</f>
        <v>x</v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</row>
    <row r="2102" spans="1:30" s="211" customFormat="1" ht="15.75" hidden="1" customHeight="1">
      <c r="A2102" s="204" t="str">
        <f>IF(B2102&lt;&gt;"",IF(AND(B2102&gt;=_TM1,B2102&lt;=_TM2,OR(TH!L2101="1111",TH!M2101="1111")),TH!D2101,""),"")</f>
        <v/>
      </c>
      <c r="B2102" s="36">
        <f t="shared" si="181"/>
        <v>4</v>
      </c>
      <c r="C2102" s="184">
        <f t="shared" si="182"/>
        <v>42117</v>
      </c>
      <c r="D2102" s="191"/>
      <c r="E2102" s="191">
        <v>42117</v>
      </c>
      <c r="F2102" s="189" t="s">
        <v>1412</v>
      </c>
      <c r="G2102" s="483" t="s">
        <v>1424</v>
      </c>
      <c r="H2102" s="7" t="s">
        <v>1411</v>
      </c>
      <c r="I2102" s="256"/>
      <c r="J2102" s="256"/>
      <c r="K2102" s="599">
        <v>153925</v>
      </c>
      <c r="L2102" s="194" t="s">
        <v>9</v>
      </c>
      <c r="M2102" s="194" t="s">
        <v>47</v>
      </c>
      <c r="N2102" s="52" t="str">
        <f>IF(AND('331-CT'!$E$7=TH!H2102,OR(L2102="331",M2102="331")),"331",IF(AND(OR(L2102="131",M2102="131"),H2102='131-CT'!$E$7),"131",""))</f>
        <v/>
      </c>
      <c r="O2102" s="916" t="str">
        <f>IF(AND('341-CT'!$E$9=H2102,OR(LEFT(L2102,3)=$O$7,LEFT(M2102,3)=$O$7)),"x","")</f>
        <v/>
      </c>
      <c r="P2102" s="52" t="str">
        <f>IF(AND($B2102&gt;='111'!$N$11,$B2102&lt;='111'!$O$11,OR($L2102=$P$7,$M2102=$P$7)),"x","")</f>
        <v>x</v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</row>
    <row r="2103" spans="1:30" s="211" customFormat="1" ht="15.75" hidden="1" customHeight="1">
      <c r="A2103" s="204" t="str">
        <f>IF(B2103&lt;&gt;"",IF(AND(B2103&gt;=_TM1,B2103&lt;=_TM2,OR(TH!L2102="1111",TH!M2102="1111")),TH!D2102,""),"")</f>
        <v/>
      </c>
      <c r="B2103" s="36">
        <f t="shared" si="181"/>
        <v>4</v>
      </c>
      <c r="C2103" s="184">
        <f t="shared" si="182"/>
        <v>42117</v>
      </c>
      <c r="D2103" s="191" t="s">
        <v>1996</v>
      </c>
      <c r="E2103" s="191">
        <v>42117</v>
      </c>
      <c r="F2103" s="192" t="s">
        <v>1426</v>
      </c>
      <c r="G2103" s="483" t="s">
        <v>1423</v>
      </c>
      <c r="H2103" s="7" t="s">
        <v>1425</v>
      </c>
      <c r="I2103" s="256">
        <v>1850</v>
      </c>
      <c r="J2103" s="256">
        <v>9100</v>
      </c>
      <c r="K2103" s="599">
        <f>ROUND(I2103*J2103,0)</f>
        <v>16835000</v>
      </c>
      <c r="L2103" s="600" t="s">
        <v>159</v>
      </c>
      <c r="M2103" s="600" t="s">
        <v>8</v>
      </c>
      <c r="N2103" s="52" t="str">
        <f>IF(AND('331-CT'!$E$7=TH!H2103,OR(L2103="331",M2103="331")),"331",IF(AND(OR(L2103="131",M2103="131"),H2103='131-CT'!$E$7),"131",""))</f>
        <v>331</v>
      </c>
      <c r="O2103" s="916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W2103" s="52" t="str">
        <f>IF(OR(TH!L2103=TH!$W$7,M2103=TH!$W$7),"x","")</f>
        <v/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  <c r="AC2103" s="591" t="str">
        <f t="shared" ref="AC2103:AC2122" si="193">IF(VLOOKUP(H2103,DSKH,1,0)&lt;&gt;"","","x")</f>
        <v/>
      </c>
      <c r="AD2103" s="591" t="str">
        <f>IF(VLOOKUP(F2103,NXT!$C$12:$C$666,1,0)&lt;&gt;"","","x")</f>
        <v/>
      </c>
    </row>
    <row r="2104" spans="1:30" s="211" customFormat="1" ht="15.75" hidden="1" customHeight="1">
      <c r="A2104" s="204" t="str">
        <f>IF(B2104&lt;&gt;"",IF(AND(B2104&gt;=_TM1,B2104&lt;=_TM2,OR(TH!L2103="1111",TH!M2103="1111")),TH!D2103,""),"")</f>
        <v/>
      </c>
      <c r="B2104" s="36">
        <f t="shared" si="181"/>
        <v>4</v>
      </c>
      <c r="C2104" s="184">
        <f t="shared" si="182"/>
        <v>42117</v>
      </c>
      <c r="D2104" s="191" t="s">
        <v>1996</v>
      </c>
      <c r="E2104" s="191">
        <v>42117</v>
      </c>
      <c r="F2104" s="192" t="s">
        <v>1430</v>
      </c>
      <c r="G2104" s="483" t="s">
        <v>1423</v>
      </c>
      <c r="H2104" s="7" t="s">
        <v>1425</v>
      </c>
      <c r="I2104" s="256">
        <v>1808</v>
      </c>
      <c r="J2104" s="256">
        <v>9000</v>
      </c>
      <c r="K2104" s="599">
        <f>ROUND(I2104*J2104,0)</f>
        <v>16272000</v>
      </c>
      <c r="L2104" s="600" t="s">
        <v>159</v>
      </c>
      <c r="M2104" s="600" t="s">
        <v>8</v>
      </c>
      <c r="N2104" s="52" t="str">
        <f>IF(AND('331-CT'!$E$7=TH!H2104,OR(L2104="331",M2104="331")),"331",IF(AND(OR(L2104="131",M2104="131"),H2104='131-CT'!$E$7),"131",""))</f>
        <v>331</v>
      </c>
      <c r="O2104" s="916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  <c r="AC2104" s="591" t="str">
        <f t="shared" si="193"/>
        <v/>
      </c>
      <c r="AD2104" s="591" t="str">
        <f>IF(VLOOKUP(F2104,NXT!$C$12:$C$666,1,0)&lt;&gt;"","","x")</f>
        <v/>
      </c>
    </row>
    <row r="2105" spans="1:30" s="211" customFormat="1" ht="15.75" hidden="1" customHeight="1">
      <c r="A2105" s="204" t="str">
        <f>IF(B2105&lt;&gt;"",IF(AND(B2105&gt;=_TM1,B2105&lt;=_TM2,OR(TH!L2104="1111",TH!M2104="1111")),TH!D2104,""),"")</f>
        <v/>
      </c>
      <c r="B2105" s="36">
        <f t="shared" si="181"/>
        <v>4</v>
      </c>
      <c r="C2105" s="184">
        <f t="shared" si="182"/>
        <v>42117</v>
      </c>
      <c r="D2105" s="191" t="s">
        <v>1996</v>
      </c>
      <c r="E2105" s="191">
        <v>42117</v>
      </c>
      <c r="F2105" s="192" t="s">
        <v>1407</v>
      </c>
      <c r="G2105" s="483" t="s">
        <v>1423</v>
      </c>
      <c r="H2105" s="7" t="s">
        <v>1425</v>
      </c>
      <c r="I2105" s="256"/>
      <c r="J2105" s="256"/>
      <c r="K2105" s="599">
        <v>3310700</v>
      </c>
      <c r="L2105" s="600" t="s">
        <v>9</v>
      </c>
      <c r="M2105" s="600" t="s">
        <v>8</v>
      </c>
      <c r="N2105" s="52" t="str">
        <f>IF(AND('331-CT'!$E$7=TH!H2105,OR(L2105="331",M2105="331")),"331",IF(AND(OR(L2105="131",M2105="131"),H2105='131-CT'!$E$7),"131",""))</f>
        <v>331</v>
      </c>
      <c r="O2105" s="91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  <c r="AC2105" s="591" t="str">
        <f t="shared" si="193"/>
        <v/>
      </c>
    </row>
    <row r="2106" spans="1:30" s="211" customFormat="1" ht="15.75" hidden="1" customHeight="1">
      <c r="A2106" s="204" t="str">
        <f>IF(B2106&lt;&gt;"",IF(AND(B2106&gt;=_TM1,B2106&lt;=_TM2,OR(TH!L2105="1111",TH!M2105="1111")),TH!D2105,""),"")</f>
        <v/>
      </c>
      <c r="B2106" s="36">
        <f t="shared" si="181"/>
        <v>4</v>
      </c>
      <c r="C2106" s="184">
        <f t="shared" si="182"/>
        <v>42118</v>
      </c>
      <c r="D2106" s="191" t="s">
        <v>1997</v>
      </c>
      <c r="E2106" s="191">
        <v>42118</v>
      </c>
      <c r="F2106" s="297" t="s">
        <v>1385</v>
      </c>
      <c r="G2106" s="483" t="s">
        <v>1427</v>
      </c>
      <c r="H2106" s="7" t="s">
        <v>1419</v>
      </c>
      <c r="I2106" s="256">
        <v>2450</v>
      </c>
      <c r="J2106" s="256">
        <v>7300</v>
      </c>
      <c r="K2106" s="599">
        <f>ROUND(I2106*J2106,0)</f>
        <v>17885000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  <c r="AC2106" s="591" t="str">
        <f t="shared" si="193"/>
        <v/>
      </c>
      <c r="AD2106" s="591" t="str">
        <f>IF(VLOOKUP(F2106,NXT!$C$12:$C$666,1,0)&lt;&gt;"","","x")</f>
        <v/>
      </c>
    </row>
    <row r="2107" spans="1:30" s="211" customFormat="1" ht="15.75" hidden="1" customHeight="1">
      <c r="A2107" s="204" t="str">
        <f>IF(B2107&lt;&gt;"",IF(AND(B2107&gt;=_TM1,B2107&lt;=_TM2,OR(TH!L2106="1111",TH!M2106="1111")),TH!D2106,""),"")</f>
        <v/>
      </c>
      <c r="B2107" s="36">
        <f t="shared" si="181"/>
        <v>4</v>
      </c>
      <c r="C2107" s="184">
        <f t="shared" si="182"/>
        <v>42118</v>
      </c>
      <c r="D2107" s="191" t="s">
        <v>1997</v>
      </c>
      <c r="E2107" s="191">
        <v>42118</v>
      </c>
      <c r="F2107" s="297" t="s">
        <v>1421</v>
      </c>
      <c r="G2107" s="483" t="s">
        <v>1427</v>
      </c>
      <c r="H2107" s="7" t="s">
        <v>1419</v>
      </c>
      <c r="I2107" s="256"/>
      <c r="J2107" s="256"/>
      <c r="K2107" s="599">
        <v>1788500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  <c r="AC2107" s="591" t="str">
        <f t="shared" si="193"/>
        <v/>
      </c>
    </row>
    <row r="2108" spans="1:30" s="211" customFormat="1" ht="15.75" hidden="1" customHeight="1">
      <c r="A2108" s="204" t="str">
        <f>IF(B2108&lt;&gt;"",IF(AND(B2108&gt;=_TM1,B2108&lt;=_TM2,OR(TH!L2107="1111",TH!M2107="1111")),TH!D2107,""),"")</f>
        <v/>
      </c>
      <c r="B2108" s="36">
        <f t="shared" si="181"/>
        <v>4</v>
      </c>
      <c r="C2108" s="184">
        <f t="shared" si="182"/>
        <v>42119</v>
      </c>
      <c r="D2108" s="191" t="s">
        <v>1998</v>
      </c>
      <c r="E2108" s="191">
        <v>42119</v>
      </c>
      <c r="F2108" s="297" t="s">
        <v>1385</v>
      </c>
      <c r="G2108" s="483" t="s">
        <v>1428</v>
      </c>
      <c r="H2108" s="7" t="s">
        <v>1419</v>
      </c>
      <c r="I2108" s="256">
        <v>2490</v>
      </c>
      <c r="J2108" s="256">
        <v>7300</v>
      </c>
      <c r="K2108" s="599">
        <f>ROUND(I2108*J2108,0)</f>
        <v>18177000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  <c r="AC2108" s="591" t="str">
        <f t="shared" si="193"/>
        <v/>
      </c>
      <c r="AD2108" s="591" t="str">
        <f>IF(VLOOKUP(F2108,NXT!$C$12:$C$666,1,0)&lt;&gt;"","","x")</f>
        <v/>
      </c>
    </row>
    <row r="2109" spans="1:30" s="211" customFormat="1" ht="15.75" hidden="1" customHeight="1">
      <c r="A2109" s="204" t="str">
        <f>IF(B2109&lt;&gt;"",IF(AND(B2109&gt;=_TM1,B2109&lt;=_TM2,OR(TH!L2108="1111",TH!M2108="1111")),TH!D2108,""),"")</f>
        <v/>
      </c>
      <c r="B2109" s="36">
        <f t="shared" si="181"/>
        <v>4</v>
      </c>
      <c r="C2109" s="184">
        <f t="shared" si="182"/>
        <v>42119</v>
      </c>
      <c r="D2109" s="191" t="s">
        <v>1998</v>
      </c>
      <c r="E2109" s="191">
        <v>42119</v>
      </c>
      <c r="F2109" s="297" t="s">
        <v>1421</v>
      </c>
      <c r="G2109" s="483" t="s">
        <v>1428</v>
      </c>
      <c r="H2109" s="7" t="s">
        <v>1419</v>
      </c>
      <c r="I2109" s="256"/>
      <c r="J2109" s="256"/>
      <c r="K2109" s="599">
        <v>1817700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  <c r="AC2109" s="591" t="str">
        <f t="shared" si="193"/>
        <v/>
      </c>
    </row>
    <row r="2110" spans="1:30" s="211" customFormat="1" ht="15.75" hidden="1" customHeight="1">
      <c r="A2110" s="204" t="str">
        <f>IF(B2110&lt;&gt;"",IF(AND(B2110&gt;=_TM1,B2110&lt;=_TM2,OR(TH!L2109="1111",TH!M2109="1111")),TH!D2109,""),"")</f>
        <v/>
      </c>
      <c r="B2110" s="36">
        <f t="shared" si="181"/>
        <v>4</v>
      </c>
      <c r="C2110" s="184">
        <f t="shared" si="182"/>
        <v>42121</v>
      </c>
      <c r="D2110" s="191" t="s">
        <v>1999</v>
      </c>
      <c r="E2110" s="191">
        <v>42121</v>
      </c>
      <c r="F2110" s="297" t="s">
        <v>1385</v>
      </c>
      <c r="G2110" s="483" t="s">
        <v>1429</v>
      </c>
      <c r="H2110" s="7" t="s">
        <v>1419</v>
      </c>
      <c r="I2110" s="256">
        <v>2360</v>
      </c>
      <c r="J2110" s="256">
        <v>7300</v>
      </c>
      <c r="K2110" s="599">
        <f>ROUND(I2110*J2110,0)</f>
        <v>17228000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  <c r="AC2110" s="591" t="str">
        <f t="shared" si="193"/>
        <v/>
      </c>
      <c r="AD2110" s="591" t="str">
        <f>IF(VLOOKUP(F2110,NXT!$C$12:$C$666,1,0)&lt;&gt;"","","x")</f>
        <v/>
      </c>
    </row>
    <row r="2111" spans="1:30" s="211" customFormat="1" ht="15.75" hidden="1" customHeight="1">
      <c r="A2111" s="204" t="str">
        <f>IF(B2111&lt;&gt;"",IF(AND(B2111&gt;=_TM1,B2111&lt;=_TM2,OR(TH!L2110="1111",TH!M2110="1111")),TH!D2110,""),"")</f>
        <v/>
      </c>
      <c r="B2111" s="36">
        <f t="shared" ref="B2111:B2189" si="194">IF(C2111&lt;&gt;"",MONTH(C2111),"")</f>
        <v>4</v>
      </c>
      <c r="C2111" s="184">
        <f t="shared" si="182"/>
        <v>42121</v>
      </c>
      <c r="D2111" s="191" t="s">
        <v>1999</v>
      </c>
      <c r="E2111" s="191">
        <v>42121</v>
      </c>
      <c r="F2111" s="297" t="s">
        <v>1421</v>
      </c>
      <c r="G2111" s="483" t="s">
        <v>1429</v>
      </c>
      <c r="H2111" s="7" t="s">
        <v>1419</v>
      </c>
      <c r="I2111" s="256"/>
      <c r="J2111" s="256"/>
      <c r="K2111" s="599">
        <v>1722800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  <c r="AC2111" s="591" t="str">
        <f t="shared" si="193"/>
        <v/>
      </c>
    </row>
    <row r="2112" spans="1:30" s="211" customFormat="1" ht="15.75" hidden="1" customHeight="1">
      <c r="A2112" s="204" t="str">
        <f>IF(B2112&lt;&gt;"",IF(AND(B2112&gt;=_TM1,B2112&lt;=_TM2,OR(TH!L2111="1111",TH!M2111="1111")),TH!D2111,""),"")</f>
        <v/>
      </c>
      <c r="B2112" s="36">
        <f t="shared" si="194"/>
        <v>4</v>
      </c>
      <c r="C2112" s="184">
        <f t="shared" si="182"/>
        <v>42121</v>
      </c>
      <c r="D2112" s="191" t="s">
        <v>2000</v>
      </c>
      <c r="E2112" s="191">
        <v>42121</v>
      </c>
      <c r="F2112" s="192" t="s">
        <v>1430</v>
      </c>
      <c r="G2112" s="483" t="s">
        <v>1431</v>
      </c>
      <c r="H2112" s="7" t="s">
        <v>1425</v>
      </c>
      <c r="I2112" s="256">
        <v>1322</v>
      </c>
      <c r="J2112" s="256">
        <v>9000</v>
      </c>
      <c r="K2112" s="599">
        <f>ROUND(I2112*J2112,0)</f>
        <v>11898000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>331</v>
      </c>
      <c r="O2112" s="91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  <c r="AC2112" s="591" t="str">
        <f t="shared" si="193"/>
        <v/>
      </c>
      <c r="AD2112" s="591" t="str">
        <f>IF(VLOOKUP(F2112,NXT!$C$12:$C$666,1,0)&lt;&gt;"","","x")</f>
        <v/>
      </c>
    </row>
    <row r="2113" spans="1:30" s="211" customFormat="1" ht="15.75" hidden="1" customHeight="1">
      <c r="A2113" s="204" t="str">
        <f>IF(B2113&lt;&gt;"",IF(AND(B2113&gt;=_TM1,B2113&lt;=_TM2,OR(TH!L2112="1111",TH!M2112="1111")),TH!D2112,""),"")</f>
        <v/>
      </c>
      <c r="B2113" s="36">
        <f t="shared" si="194"/>
        <v>4</v>
      </c>
      <c r="C2113" s="184">
        <f t="shared" si="182"/>
        <v>42121</v>
      </c>
      <c r="D2113" s="191" t="s">
        <v>2000</v>
      </c>
      <c r="E2113" s="191">
        <v>42121</v>
      </c>
      <c r="F2113" s="192" t="s">
        <v>1407</v>
      </c>
      <c r="G2113" s="483" t="s">
        <v>1431</v>
      </c>
      <c r="H2113" s="7" t="s">
        <v>1425</v>
      </c>
      <c r="I2113" s="256"/>
      <c r="J2113" s="256"/>
      <c r="K2113" s="599">
        <v>1189800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>331</v>
      </c>
      <c r="O2113" s="91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  <c r="AC2113" s="591" t="str">
        <f t="shared" si="193"/>
        <v/>
      </c>
    </row>
    <row r="2114" spans="1:30" s="211" customFormat="1" ht="15.75" hidden="1" customHeight="1">
      <c r="A2114" s="204" t="str">
        <f>IF(B2114&lt;&gt;"",IF(AND(B2114&gt;=_TM1,B2114&lt;=_TM2,OR(TH!L2113="1111",TH!M2113="1111")),TH!D2113,""),"")</f>
        <v/>
      </c>
      <c r="B2114" s="36">
        <f t="shared" si="194"/>
        <v>4</v>
      </c>
      <c r="C2114" s="184">
        <f t="shared" si="182"/>
        <v>42122</v>
      </c>
      <c r="D2114" s="191" t="s">
        <v>2001</v>
      </c>
      <c r="E2114" s="191">
        <v>42122</v>
      </c>
      <c r="F2114" s="297" t="s">
        <v>1385</v>
      </c>
      <c r="G2114" s="483" t="s">
        <v>1432</v>
      </c>
      <c r="H2114" s="7" t="s">
        <v>1419</v>
      </c>
      <c r="I2114" s="256">
        <v>2370</v>
      </c>
      <c r="J2114" s="256">
        <v>7300</v>
      </c>
      <c r="K2114" s="599">
        <f>ROUND(I2114*J2114,0)</f>
        <v>17301000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  <c r="AC2114" s="591" t="str">
        <f t="shared" si="193"/>
        <v/>
      </c>
      <c r="AD2114" s="591" t="str">
        <f>IF(VLOOKUP(F2114,NXT!$C$12:$C$666,1,0)&lt;&gt;"","","x")</f>
        <v/>
      </c>
    </row>
    <row r="2115" spans="1:30" s="211" customFormat="1" ht="15.75" hidden="1" customHeight="1">
      <c r="A2115" s="204" t="str">
        <f>IF(B2115&lt;&gt;"",IF(AND(B2115&gt;=_TM1,B2115&lt;=_TM2,OR(TH!L2114="1111",TH!M2114="1111")),TH!D2114,""),"")</f>
        <v/>
      </c>
      <c r="B2115" s="36">
        <f t="shared" si="194"/>
        <v>4</v>
      </c>
      <c r="C2115" s="184">
        <f t="shared" ref="C2115:C2193" si="195">E2115</f>
        <v>42122</v>
      </c>
      <c r="D2115" s="191" t="s">
        <v>2001</v>
      </c>
      <c r="E2115" s="191">
        <v>42122</v>
      </c>
      <c r="F2115" s="297" t="s">
        <v>1421</v>
      </c>
      <c r="G2115" s="483" t="s">
        <v>1432</v>
      </c>
      <c r="H2115" s="7" t="s">
        <v>1419</v>
      </c>
      <c r="I2115" s="256"/>
      <c r="J2115" s="256"/>
      <c r="K2115" s="599">
        <v>1730100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  <c r="AC2115" s="591" t="str">
        <f t="shared" si="193"/>
        <v/>
      </c>
    </row>
    <row r="2116" spans="1:30" s="211" customFormat="1" ht="15.75" hidden="1" customHeight="1">
      <c r="A2116" s="204" t="str">
        <f>IF(B2116&lt;&gt;"",IF(AND(B2116&gt;=_TM1,B2116&lt;=_TM2,OR(TH!L2115="1111",TH!M2115="1111")),TH!D2115,""),"")</f>
        <v/>
      </c>
      <c r="B2116" s="36">
        <f t="shared" si="194"/>
        <v>4</v>
      </c>
      <c r="C2116" s="184">
        <f t="shared" si="195"/>
        <v>42123</v>
      </c>
      <c r="D2116" s="191" t="s">
        <v>2002</v>
      </c>
      <c r="E2116" s="191">
        <v>42123</v>
      </c>
      <c r="F2116" s="192" t="s">
        <v>1430</v>
      </c>
      <c r="G2116" s="483" t="s">
        <v>1433</v>
      </c>
      <c r="H2116" s="7" t="s">
        <v>1425</v>
      </c>
      <c r="I2116" s="256">
        <v>860</v>
      </c>
      <c r="J2116" s="256">
        <v>9000</v>
      </c>
      <c r="K2116" s="599">
        <f>ROUND(I2116*J2116,0)</f>
        <v>7740000</v>
      </c>
      <c r="L2116" s="600" t="s">
        <v>159</v>
      </c>
      <c r="M2116" s="600" t="s">
        <v>8</v>
      </c>
      <c r="N2116" s="52" t="str">
        <f>IF(AND('331-CT'!$E$7=TH!H2116,OR(L2116="331",M2116="331")),"331",IF(AND(OR(L2116="131",M2116="131"),H2116='131-CT'!$E$7),"131",""))</f>
        <v>331</v>
      </c>
      <c r="O2116" s="916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  <c r="AC2116" s="591" t="str">
        <f t="shared" si="193"/>
        <v/>
      </c>
      <c r="AD2116" s="591" t="str">
        <f>IF(VLOOKUP(F2116,NXT!$C$12:$C$666,1,0)&lt;&gt;"","","x")</f>
        <v/>
      </c>
    </row>
    <row r="2117" spans="1:30" s="211" customFormat="1" ht="15.75" hidden="1" customHeight="1">
      <c r="A2117" s="204" t="str">
        <f>IF(B2117&lt;&gt;"",IF(AND(B2117&gt;=_TM1,B2117&lt;=_TM2,OR(TH!L2116="1111",TH!M2116="1111")),TH!D2116,""),"")</f>
        <v/>
      </c>
      <c r="B2117" s="36">
        <f t="shared" si="194"/>
        <v>4</v>
      </c>
      <c r="C2117" s="184">
        <f t="shared" si="195"/>
        <v>42123</v>
      </c>
      <c r="D2117" s="191" t="s">
        <v>2002</v>
      </c>
      <c r="E2117" s="191">
        <v>42123</v>
      </c>
      <c r="F2117" s="192" t="s">
        <v>1426</v>
      </c>
      <c r="G2117" s="483" t="s">
        <v>1433</v>
      </c>
      <c r="H2117" s="7" t="s">
        <v>1425</v>
      </c>
      <c r="I2117" s="256">
        <v>573</v>
      </c>
      <c r="J2117" s="256">
        <v>9100</v>
      </c>
      <c r="K2117" s="599">
        <f>ROUND(I2117*J2117,0)</f>
        <v>5214300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>331</v>
      </c>
      <c r="O2117" s="91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  <c r="AC2117" s="591" t="str">
        <f t="shared" si="193"/>
        <v/>
      </c>
      <c r="AD2117" s="591" t="str">
        <f>IF(VLOOKUP(F2117,NXT!$C$12:$C$666,1,0)&lt;&gt;"","","x")</f>
        <v/>
      </c>
    </row>
    <row r="2118" spans="1:30" s="211" customFormat="1" ht="15.75" hidden="1" customHeight="1">
      <c r="A2118" s="204" t="str">
        <f>IF(B2118&lt;&gt;"",IF(AND(B2118&gt;=_TM1,B2118&lt;=_TM2,OR(TH!L2117="1111",TH!M2117="1111")),TH!D2117,""),"")</f>
        <v/>
      </c>
      <c r="B2118" s="36">
        <f t="shared" si="194"/>
        <v>4</v>
      </c>
      <c r="C2118" s="184">
        <f t="shared" si="195"/>
        <v>42123</v>
      </c>
      <c r="D2118" s="191" t="s">
        <v>2002</v>
      </c>
      <c r="E2118" s="191">
        <v>42123</v>
      </c>
      <c r="F2118" s="192" t="s">
        <v>1407</v>
      </c>
      <c r="G2118" s="483" t="s">
        <v>1433</v>
      </c>
      <c r="H2118" s="7" t="s">
        <v>1425</v>
      </c>
      <c r="I2118" s="256"/>
      <c r="J2118" s="256"/>
      <c r="K2118" s="599">
        <v>1295430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>331</v>
      </c>
      <c r="O2118" s="91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  <c r="AC2118" s="591" t="str">
        <f t="shared" si="193"/>
        <v/>
      </c>
    </row>
    <row r="2119" spans="1:30" s="211" customFormat="1" ht="15.75" hidden="1" customHeight="1">
      <c r="A2119" s="204" t="str">
        <f>IF(B2119&lt;&gt;"",IF(AND(B2119&gt;=_TM1,B2119&lt;=_TM2,OR(TH!L2118="1111",TH!M2118="1111")),TH!D2118,""),"")</f>
        <v/>
      </c>
      <c r="B2119" s="36">
        <f t="shared" si="194"/>
        <v>5</v>
      </c>
      <c r="C2119" s="184">
        <f t="shared" si="195"/>
        <v>42128</v>
      </c>
      <c r="D2119" s="191" t="s">
        <v>2003</v>
      </c>
      <c r="E2119" s="764">
        <v>42128</v>
      </c>
      <c r="F2119" s="297" t="s">
        <v>1385</v>
      </c>
      <c r="G2119" s="483" t="s">
        <v>1434</v>
      </c>
      <c r="H2119" s="7" t="s">
        <v>1419</v>
      </c>
      <c r="I2119" s="256">
        <v>1469</v>
      </c>
      <c r="J2119" s="256">
        <v>7300</v>
      </c>
      <c r="K2119" s="599">
        <f>ROUND(I2119*J2119,0)</f>
        <v>10723700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  <c r="AC2119" s="591" t="str">
        <f t="shared" si="193"/>
        <v/>
      </c>
      <c r="AD2119" s="591" t="str">
        <f>IF(VLOOKUP(F2119,NXT!$C$12:$C$666,1,0)&lt;&gt;"","","x")</f>
        <v/>
      </c>
    </row>
    <row r="2120" spans="1:30" s="211" customFormat="1" ht="15.75" hidden="1" customHeight="1">
      <c r="A2120" s="204" t="str">
        <f>IF(B2120&lt;&gt;"",IF(AND(B2120&gt;=_TM1,B2120&lt;=_TM2,OR(TH!L2119="1111",TH!M2119="1111")),TH!D2119,""),"")</f>
        <v/>
      </c>
      <c r="B2120" s="36">
        <f t="shared" si="194"/>
        <v>5</v>
      </c>
      <c r="C2120" s="184">
        <f t="shared" si="195"/>
        <v>42128</v>
      </c>
      <c r="D2120" s="191" t="s">
        <v>2003</v>
      </c>
      <c r="E2120" s="764">
        <v>42128</v>
      </c>
      <c r="F2120" s="297" t="s">
        <v>1421</v>
      </c>
      <c r="G2120" s="483" t="s">
        <v>1434</v>
      </c>
      <c r="H2120" s="7" t="s">
        <v>1419</v>
      </c>
      <c r="I2120" s="256"/>
      <c r="J2120" s="256"/>
      <c r="K2120" s="599">
        <v>1072370</v>
      </c>
      <c r="L2120" s="600" t="s">
        <v>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  <c r="AC2120" s="591" t="str">
        <f t="shared" si="193"/>
        <v/>
      </c>
    </row>
    <row r="2121" spans="1:30" s="211" customFormat="1" ht="15.75" hidden="1" customHeight="1">
      <c r="A2121" s="204" t="str">
        <f>IF(B2121&lt;&gt;"",IF(AND(B2121&gt;=_TM1,B2121&lt;=_TM2,OR(TH!L2120="1111",TH!M2120="1111")),TH!D2120,""),"")</f>
        <v/>
      </c>
      <c r="B2121" s="36">
        <f t="shared" si="194"/>
        <v>5</v>
      </c>
      <c r="C2121" s="184">
        <f t="shared" si="195"/>
        <v>42130</v>
      </c>
      <c r="D2121" s="191" t="s">
        <v>2004</v>
      </c>
      <c r="E2121" s="764">
        <v>42130</v>
      </c>
      <c r="F2121" s="297" t="s">
        <v>1385</v>
      </c>
      <c r="G2121" s="483" t="s">
        <v>1435</v>
      </c>
      <c r="H2121" s="7" t="s">
        <v>1419</v>
      </c>
      <c r="I2121" s="256">
        <v>1602</v>
      </c>
      <c r="J2121" s="256">
        <v>7300</v>
      </c>
      <c r="K2121" s="599">
        <f>ROUND(I2121*J2121,0)</f>
        <v>11694600</v>
      </c>
      <c r="L2121" s="600" t="s">
        <v>159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  <c r="AC2121" s="591" t="str">
        <f t="shared" si="193"/>
        <v/>
      </c>
      <c r="AD2121" s="591" t="str">
        <f>IF(VLOOKUP(F2121,NXT!$C$12:$C$666,1,0)&lt;&gt;"","","x")</f>
        <v/>
      </c>
    </row>
    <row r="2122" spans="1:30" s="211" customFormat="1" ht="15.75" hidden="1" customHeight="1">
      <c r="A2122" s="204" t="str">
        <f>IF(B2122&lt;&gt;"",IF(AND(B2122&gt;=_TM1,B2122&lt;=_TM2,OR(TH!L2121="1111",TH!M2121="1111")),TH!D2121,""),"")</f>
        <v/>
      </c>
      <c r="B2122" s="36">
        <f t="shared" si="194"/>
        <v>5</v>
      </c>
      <c r="C2122" s="184">
        <f t="shared" si="195"/>
        <v>42130</v>
      </c>
      <c r="D2122" s="191" t="s">
        <v>2004</v>
      </c>
      <c r="E2122" s="764">
        <v>42130</v>
      </c>
      <c r="F2122" s="297" t="s">
        <v>1421</v>
      </c>
      <c r="G2122" s="483" t="s">
        <v>1435</v>
      </c>
      <c r="H2122" s="7" t="s">
        <v>1419</v>
      </c>
      <c r="I2122" s="256"/>
      <c r="J2122" s="256"/>
      <c r="K2122" s="599">
        <v>1169460</v>
      </c>
      <c r="L2122" s="600" t="s">
        <v>9</v>
      </c>
      <c r="M2122" s="600" t="s">
        <v>8</v>
      </c>
      <c r="N2122" s="52" t="str">
        <f>IF(AND('331-CT'!$E$7=TH!H2122,OR(L2122="331",M2122="331")),"331",IF(AND(OR(L2122="131",M2122="131"),H2122='131-CT'!$E$7),"131",""))</f>
        <v/>
      </c>
      <c r="O2122" s="916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  <c r="AC2122" s="591" t="str">
        <f t="shared" si="193"/>
        <v/>
      </c>
    </row>
    <row r="2123" spans="1:30" s="211" customFormat="1" ht="15.75" hidden="1" customHeight="1">
      <c r="A2123" s="204" t="str">
        <f>IF(B2123&lt;&gt;"",IF(AND(B2123&gt;=_TM1,B2123&lt;=_TM2,OR(TH!L2122="1111",TH!M2122="1111")),TH!D2122,""),"")</f>
        <v/>
      </c>
      <c r="B2123" s="36">
        <f t="shared" si="194"/>
        <v>5</v>
      </c>
      <c r="C2123" s="184">
        <f t="shared" si="195"/>
        <v>42132</v>
      </c>
      <c r="D2123" s="37"/>
      <c r="E2123" s="764">
        <v>42132</v>
      </c>
      <c r="F2123" s="189" t="s">
        <v>1379</v>
      </c>
      <c r="G2123" s="483" t="s">
        <v>1436</v>
      </c>
      <c r="H2123" s="7" t="s">
        <v>1378</v>
      </c>
      <c r="I2123" s="256"/>
      <c r="J2123" s="256"/>
      <c r="K2123" s="599">
        <f>268601+616236+499194+393361</f>
        <v>1777392</v>
      </c>
      <c r="L2123" s="600" t="s">
        <v>83</v>
      </c>
      <c r="M2123" s="600" t="s">
        <v>47</v>
      </c>
      <c r="N2123" s="52" t="str">
        <f>IF(AND('331-CT'!$E$7=TH!H2123,OR(L2123="331",M2123="331")),"331",IF(AND(OR(L2123="131",M2123="131"),H2123='131-CT'!$E$7),"131",""))</f>
        <v/>
      </c>
      <c r="O2123" s="916" t="str">
        <f>IF(AND('341-CT'!$E$9=H2123,OR(LEFT(L2123,3)=$O$7,LEFT(M2123,3)=$O$7)),"x","")</f>
        <v/>
      </c>
      <c r="P2123" s="52" t="str">
        <f>IF(AND($B2123&gt;='111'!$N$11,$B2123&lt;='111'!$O$11,OR($L2123=$P$7,$M2123=$P$7)),"x","")</f>
        <v>x</v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>642</v>
      </c>
      <c r="W2123" s="52" t="str">
        <f>IF(OR(TH!L2123=TH!$W$7,M2123=TH!$W$7),"x","")</f>
        <v>x</v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</row>
    <row r="2124" spans="1:30" s="211" customFormat="1" ht="15.75" hidden="1" customHeight="1">
      <c r="A2124" s="204" t="str">
        <f>IF(B2124&lt;&gt;"",IF(AND(B2124&gt;=_TM1,B2124&lt;=_TM2,OR(TH!L2123="1111",TH!M2123="1111")),TH!D2123,""),"")</f>
        <v/>
      </c>
      <c r="B2124" s="36">
        <f t="shared" si="194"/>
        <v>5</v>
      </c>
      <c r="C2124" s="184">
        <f t="shared" si="195"/>
        <v>42132</v>
      </c>
      <c r="D2124" s="37"/>
      <c r="E2124" s="764">
        <v>42132</v>
      </c>
      <c r="F2124" s="189" t="s">
        <v>1380</v>
      </c>
      <c r="G2124" s="483" t="s">
        <v>1383</v>
      </c>
      <c r="H2124" s="7" t="s">
        <v>1378</v>
      </c>
      <c r="I2124" s="256"/>
      <c r="J2124" s="256"/>
      <c r="K2124" s="599">
        <f>26862+61624+49918+39336</f>
        <v>177740</v>
      </c>
      <c r="L2124" s="600" t="s">
        <v>9</v>
      </c>
      <c r="M2124" s="600" t="s">
        <v>47</v>
      </c>
      <c r="N2124" s="52" t="str">
        <f>IF(AND('331-CT'!$E$7=TH!H2124,OR(L2124="331",M2124="331")),"331",IF(AND(OR(L2124="131",M2124="131"),H2124='131-CT'!$E$7),"131",""))</f>
        <v/>
      </c>
      <c r="O2124" s="916" t="str">
        <f>IF(AND('341-CT'!$E$9=H2124,OR(LEFT(L2124,3)=$O$7,LEFT(M2124,3)=$O$7)),"x","")</f>
        <v/>
      </c>
      <c r="P2124" s="52" t="str">
        <f>IF(AND($B2124&gt;='111'!$N$11,$B2124&lt;='111'!$O$11,OR($L2124=$P$7,$M2124=$P$7)),"x","")</f>
        <v>x</v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</row>
    <row r="2125" spans="1:30" s="211" customFormat="1" ht="15.75" hidden="1" customHeight="1">
      <c r="A2125" s="204" t="str">
        <f>IF(B2125&lt;&gt;"",IF(AND(B2125&gt;=_TM1,B2125&lt;=_TM2,OR(TH!L2124="1111",TH!M2124="1111")),TH!D2124,""),"")</f>
        <v/>
      </c>
      <c r="B2125" s="36">
        <f t="shared" si="194"/>
        <v>5</v>
      </c>
      <c r="C2125" s="184">
        <f t="shared" si="195"/>
        <v>42132</v>
      </c>
      <c r="D2125" s="191" t="s">
        <v>2005</v>
      </c>
      <c r="E2125" s="764">
        <v>42132</v>
      </c>
      <c r="F2125" s="192" t="s">
        <v>1430</v>
      </c>
      <c r="G2125" s="483" t="s">
        <v>1437</v>
      </c>
      <c r="H2125" s="7" t="s">
        <v>1425</v>
      </c>
      <c r="I2125" s="256">
        <v>1771</v>
      </c>
      <c r="J2125" s="256">
        <v>9000</v>
      </c>
      <c r="K2125" s="599">
        <f>ROUND(I2125*J2125,0)</f>
        <v>15939000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>331</v>
      </c>
      <c r="O2125" s="91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  <c r="AC2125" s="591" t="str">
        <f t="shared" ref="AC2125:AC2166" si="196">IF(VLOOKUP(H2125,DSKH,1,0)&lt;&gt;"","","x")</f>
        <v/>
      </c>
      <c r="AD2125" s="591" t="str">
        <f>IF(VLOOKUP(F2125,NXT!$C$12:$C$666,1,0)&lt;&gt;"","","x")</f>
        <v/>
      </c>
    </row>
    <row r="2126" spans="1:30" s="211" customFormat="1" ht="15.75" hidden="1" customHeight="1">
      <c r="A2126" s="204" t="str">
        <f>IF(B2126&lt;&gt;"",IF(AND(B2126&gt;=_TM1,B2126&lt;=_TM2,OR(TH!L2125="1111",TH!M2125="1111")),TH!D2125,""),"")</f>
        <v/>
      </c>
      <c r="B2126" s="36">
        <f t="shared" si="194"/>
        <v>5</v>
      </c>
      <c r="C2126" s="184">
        <f t="shared" si="195"/>
        <v>42132</v>
      </c>
      <c r="D2126" s="191" t="s">
        <v>2005</v>
      </c>
      <c r="E2126" s="764">
        <v>42132</v>
      </c>
      <c r="F2126" s="192" t="s">
        <v>1407</v>
      </c>
      <c r="G2126" s="483" t="s">
        <v>1437</v>
      </c>
      <c r="H2126" s="7" t="s">
        <v>1425</v>
      </c>
      <c r="I2126" s="256"/>
      <c r="J2126" s="256"/>
      <c r="K2126" s="599">
        <v>1593900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>331</v>
      </c>
      <c r="O2126" s="91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  <c r="AC2126" s="591" t="str">
        <f t="shared" si="196"/>
        <v/>
      </c>
    </row>
    <row r="2127" spans="1:30" s="211" customFormat="1" ht="15.75" hidden="1" customHeight="1">
      <c r="A2127" s="204" t="str">
        <f>IF(B2127&lt;&gt;"",IF(AND(B2127&gt;=_TM1,B2127&lt;=_TM2,OR(TH!L2126="1111",TH!M2126="1111")),TH!D2126,""),"")</f>
        <v/>
      </c>
      <c r="B2127" s="36">
        <f t="shared" si="194"/>
        <v>5</v>
      </c>
      <c r="C2127" s="184">
        <f t="shared" si="195"/>
        <v>42133</v>
      </c>
      <c r="D2127" s="191" t="s">
        <v>2006</v>
      </c>
      <c r="E2127" s="764">
        <v>42133</v>
      </c>
      <c r="F2127" s="297" t="s">
        <v>1385</v>
      </c>
      <c r="G2127" s="483" t="s">
        <v>1438</v>
      </c>
      <c r="H2127" s="7" t="s">
        <v>1419</v>
      </c>
      <c r="I2127" s="256">
        <v>2480</v>
      </c>
      <c r="J2127" s="256">
        <v>7300</v>
      </c>
      <c r="K2127" s="599">
        <f>ROUND(I2127*J2127,0)</f>
        <v>18104000</v>
      </c>
      <c r="L2127" s="600" t="s">
        <v>159</v>
      </c>
      <c r="M2127" s="600" t="s">
        <v>8</v>
      </c>
      <c r="N2127" s="52" t="str">
        <f>IF(AND('331-CT'!$E$7=TH!H2127,OR(L2127="331",M2127="331")),"331",IF(AND(OR(L2127="131",M2127="131"),H2127='131-CT'!$E$7),"131",""))</f>
        <v/>
      </c>
      <c r="O2127" s="916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W2127" s="52" t="str">
        <f>IF(OR(TH!L2127=TH!$W$7,M2127=TH!$W$7),"x","")</f>
        <v/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  <c r="AC2127" s="591" t="str">
        <f t="shared" si="196"/>
        <v/>
      </c>
      <c r="AD2127" s="591" t="str">
        <f>IF(VLOOKUP(F2127,NXT!$C$12:$C$666,1,0)&lt;&gt;"","","x")</f>
        <v/>
      </c>
    </row>
    <row r="2128" spans="1:30" s="211" customFormat="1" ht="15.75" hidden="1" customHeight="1">
      <c r="A2128" s="204" t="str">
        <f>IF(B2128&lt;&gt;"",IF(AND(B2128&gt;=_TM1,B2128&lt;=_TM2,OR(TH!L2127="1111",TH!M2127="1111")),TH!D2127,""),"")</f>
        <v/>
      </c>
      <c r="B2128" s="36">
        <f t="shared" si="194"/>
        <v>5</v>
      </c>
      <c r="C2128" s="184">
        <f t="shared" si="195"/>
        <v>42133</v>
      </c>
      <c r="D2128" s="191" t="s">
        <v>2006</v>
      </c>
      <c r="E2128" s="764">
        <v>42133</v>
      </c>
      <c r="F2128" s="297" t="s">
        <v>1421</v>
      </c>
      <c r="G2128" s="483" t="s">
        <v>1438</v>
      </c>
      <c r="H2128" s="7" t="s">
        <v>1419</v>
      </c>
      <c r="I2128" s="256"/>
      <c r="J2128" s="256"/>
      <c r="K2128" s="599">
        <v>1810400</v>
      </c>
      <c r="L2128" s="600" t="s">
        <v>9</v>
      </c>
      <c r="M2128" s="600" t="s">
        <v>8</v>
      </c>
      <c r="N2128" s="52" t="str">
        <f>IF(AND('331-CT'!$E$7=TH!H2128,OR(L2128="331",M2128="331")),"331",IF(AND(OR(L2128="131",M2128="131"),H2128='131-CT'!$E$7),"131",""))</f>
        <v/>
      </c>
      <c r="O2128" s="916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  <c r="AC2128" s="591" t="str">
        <f t="shared" si="196"/>
        <v/>
      </c>
    </row>
    <row r="2129" spans="1:30" s="211" customFormat="1" ht="15.75" hidden="1" customHeight="1">
      <c r="A2129" s="204" t="str">
        <f>IF(B2129&lt;&gt;"",IF(AND(B2129&gt;=_TM1,B2129&lt;=_TM2,OR(TH!L2128="1111",TH!M2128="1111")),TH!D2128,""),"")</f>
        <v/>
      </c>
      <c r="B2129" s="36">
        <f t="shared" ref="B2129" si="197">IF(C2129&lt;&gt;"",MONTH(C2129),"")</f>
        <v>5</v>
      </c>
      <c r="C2129" s="184">
        <f t="shared" ref="C2129" si="198">E2129</f>
        <v>42133</v>
      </c>
      <c r="D2129" s="191" t="s">
        <v>2006</v>
      </c>
      <c r="E2129" s="764">
        <v>42133</v>
      </c>
      <c r="F2129" s="297" t="s">
        <v>1354</v>
      </c>
      <c r="G2129" s="483" t="s">
        <v>1438</v>
      </c>
      <c r="H2129" s="7" t="s">
        <v>1419</v>
      </c>
      <c r="I2129" s="256"/>
      <c r="J2129" s="256"/>
      <c r="K2129" s="599">
        <v>19914400</v>
      </c>
      <c r="L2129" s="600" t="s">
        <v>8</v>
      </c>
      <c r="M2129" s="600" t="s">
        <v>47</v>
      </c>
      <c r="N2129" s="52" t="str">
        <f>IF(AND('331-CT'!$E$7=TH!H2129,OR(L2129="331",M2129="331")),"331",IF(AND(OR(L2129="131",M2129="131"),H2129='131-CT'!$E$7),"131",""))</f>
        <v/>
      </c>
      <c r="O2129" s="916" t="str">
        <f>IF(AND('341-CT'!$E$9=H2129,OR(LEFT(L2129,3)=$O$7,LEFT(M2129,3)=$O$7)),"x","")</f>
        <v/>
      </c>
      <c r="P2129" s="52" t="str">
        <f>IF(AND($B2129&gt;='111'!$N$11,$B2129&lt;='111'!$O$11,OR($L2129=$P$7,$M2129=$P$7)),"x","")</f>
        <v>x</v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  <c r="AC2129" s="591" t="str">
        <f t="shared" ref="AC2129" si="199">IF(VLOOKUP(H2129,DSKH,1,0)&lt;&gt;"","","x")</f>
        <v/>
      </c>
    </row>
    <row r="2130" spans="1:30" s="211" customFormat="1" ht="15.75" hidden="1" customHeight="1">
      <c r="A2130" s="204" t="str">
        <f>IF(B2130&lt;&gt;"",IF(AND(B2130&gt;=_TM1,B2130&lt;=_TM2,OR(TH!L2128="1111",TH!M2128="1111")),TH!D2128,""),"")</f>
        <v/>
      </c>
      <c r="B2130" s="36">
        <f t="shared" si="194"/>
        <v>5</v>
      </c>
      <c r="C2130" s="184">
        <f t="shared" si="195"/>
        <v>42135</v>
      </c>
      <c r="D2130" s="191" t="s">
        <v>2007</v>
      </c>
      <c r="E2130" s="764">
        <v>42135</v>
      </c>
      <c r="F2130" s="297" t="s">
        <v>1385</v>
      </c>
      <c r="G2130" s="483" t="s">
        <v>1439</v>
      </c>
      <c r="H2130" s="7" t="s">
        <v>1419</v>
      </c>
      <c r="I2130" s="256">
        <v>2447</v>
      </c>
      <c r="J2130" s="256">
        <v>7300</v>
      </c>
      <c r="K2130" s="599">
        <f>ROUND(I2130*J2130,0)</f>
        <v>17863100</v>
      </c>
      <c r="L2130" s="600" t="s">
        <v>159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  <c r="AC2130" s="591" t="str">
        <f t="shared" si="196"/>
        <v/>
      </c>
      <c r="AD2130" s="591" t="str">
        <f>IF(VLOOKUP(F2130,NXT!$C$12:$C$666,1,0)&lt;&gt;"","","x")</f>
        <v/>
      </c>
    </row>
    <row r="2131" spans="1:30" s="211" customFormat="1" ht="15.75" hidden="1" customHeight="1">
      <c r="A2131" s="204" t="str">
        <f>IF(B2131&lt;&gt;"",IF(AND(B2131&gt;=_TM1,B2131&lt;=_TM2,OR(TH!L2130="1111",TH!M2130="1111")),TH!D2130,""),"")</f>
        <v/>
      </c>
      <c r="B2131" s="36">
        <f t="shared" si="194"/>
        <v>5</v>
      </c>
      <c r="C2131" s="184">
        <f t="shared" si="195"/>
        <v>42135</v>
      </c>
      <c r="D2131" s="191" t="s">
        <v>2007</v>
      </c>
      <c r="E2131" s="764">
        <v>42135</v>
      </c>
      <c r="F2131" s="297" t="s">
        <v>1421</v>
      </c>
      <c r="G2131" s="483" t="s">
        <v>1439</v>
      </c>
      <c r="H2131" s="7" t="s">
        <v>1419</v>
      </c>
      <c r="I2131" s="256"/>
      <c r="J2131" s="256"/>
      <c r="K2131" s="599">
        <v>1786310</v>
      </c>
      <c r="L2131" s="600" t="s">
        <v>9</v>
      </c>
      <c r="M2131" s="600" t="s">
        <v>8</v>
      </c>
      <c r="N2131" s="52" t="str">
        <f>IF(AND('331-CT'!$E$7=TH!H2131,OR(L2131="331",M2131="331")),"331",IF(AND(OR(L2131="131",M2131="131"),H2131='131-CT'!$E$7),"131",""))</f>
        <v/>
      </c>
      <c r="O2131" s="916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  <c r="AC2131" s="591" t="str">
        <f t="shared" si="196"/>
        <v/>
      </c>
    </row>
    <row r="2132" spans="1:30" s="211" customFormat="1" ht="15.75" hidden="1" customHeight="1">
      <c r="A2132" s="204" t="str">
        <f>IF(B2132&lt;&gt;"",IF(AND(B2132&gt;=_TM1,B2132&lt;=_TM2,OR(TH!L2131="1111",TH!M2131="1111")),TH!D2131,""),"")</f>
        <v/>
      </c>
      <c r="B2132" s="36">
        <f t="shared" ref="B2132" si="200">IF(C2132&lt;&gt;"",MONTH(C2132),"")</f>
        <v>5</v>
      </c>
      <c r="C2132" s="184">
        <f t="shared" ref="C2132" si="201">E2132</f>
        <v>42135</v>
      </c>
      <c r="D2132" s="191" t="s">
        <v>2007</v>
      </c>
      <c r="E2132" s="764">
        <v>42135</v>
      </c>
      <c r="F2132" s="297" t="s">
        <v>1354</v>
      </c>
      <c r="G2132" s="483" t="s">
        <v>1439</v>
      </c>
      <c r="H2132" s="7" t="s">
        <v>1419</v>
      </c>
      <c r="I2132" s="256"/>
      <c r="J2132" s="256"/>
      <c r="K2132" s="599">
        <f>K2130+K2131</f>
        <v>19649410</v>
      </c>
      <c r="L2132" s="600" t="s">
        <v>8</v>
      </c>
      <c r="M2132" s="600" t="s">
        <v>47</v>
      </c>
      <c r="N2132" s="52" t="str">
        <f>IF(AND('331-CT'!$E$7=TH!H2132,OR(L2132="331",M2132="331")),"331",IF(AND(OR(L2132="131",M2132="131"),H2132='131-CT'!$E$7),"131",""))</f>
        <v/>
      </c>
      <c r="O2132" s="916" t="str">
        <f>IF(AND('341-CT'!$E$9=H2132,OR(LEFT(L2132,3)=$O$7,LEFT(M2132,3)=$O$7)),"x","")</f>
        <v/>
      </c>
      <c r="P2132" s="52" t="str">
        <f>IF(AND($B2132&gt;='111'!$N$11,$B2132&lt;='111'!$O$11,OR($L2132=$P$7,$M2132=$P$7)),"x","")</f>
        <v>x</v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  <c r="AC2132" s="591" t="str">
        <f t="shared" si="196"/>
        <v/>
      </c>
    </row>
    <row r="2133" spans="1:30" s="881" customFormat="1" ht="15.75" hidden="1" customHeight="1">
      <c r="A2133" s="204" t="str">
        <f>IF(B2133&lt;&gt;"",IF(AND(B2133&gt;=_TM1,B2133&lt;=_TM2,OR(TH!L2131="1111",TH!M2131="1111")),TH!D2131,""),"")</f>
        <v/>
      </c>
      <c r="B2133" s="870">
        <f t="shared" si="194"/>
        <v>5</v>
      </c>
      <c r="C2133" s="871">
        <f t="shared" si="195"/>
        <v>42135</v>
      </c>
      <c r="D2133" s="191" t="s">
        <v>2008</v>
      </c>
      <c r="E2133" s="930">
        <v>42135</v>
      </c>
      <c r="F2133" s="873" t="s">
        <v>1426</v>
      </c>
      <c r="G2133" s="874" t="s">
        <v>1440</v>
      </c>
      <c r="H2133" s="875" t="s">
        <v>1425</v>
      </c>
      <c r="I2133" s="876">
        <v>767</v>
      </c>
      <c r="J2133" s="876">
        <v>9100</v>
      </c>
      <c r="K2133" s="877">
        <f>ROUND(I2133*J2133,0)</f>
        <v>6979700</v>
      </c>
      <c r="L2133" s="878" t="s">
        <v>159</v>
      </c>
      <c r="M2133" s="878" t="s">
        <v>8</v>
      </c>
      <c r="N2133" s="52" t="str">
        <f>IF(AND('331-CT'!$E$7=TH!H2133,OR(L2133="331",M2133="331")),"331",IF(AND(OR(L2133="131",M2133="131"),H2133='131-CT'!$E$7),"131",""))</f>
        <v>331</v>
      </c>
      <c r="O2133" s="91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79"/>
      <c r="AC2133" s="880" t="str">
        <f t="shared" si="196"/>
        <v/>
      </c>
      <c r="AD2133" s="880" t="str">
        <f>IF(VLOOKUP(F2133,NXT!$C$12:$C$666,1,0)&lt;&gt;"","","x")</f>
        <v/>
      </c>
    </row>
    <row r="2134" spans="1:30" s="881" customFormat="1" ht="15.75" hidden="1" customHeight="1">
      <c r="A2134" s="204" t="str">
        <f>IF(B2134&lt;&gt;"",IF(AND(B2134&gt;=_TM1,B2134&lt;=_TM2,OR(TH!L2133="1111",TH!M2133="1111")),TH!D2133,""),"")</f>
        <v/>
      </c>
      <c r="B2134" s="870">
        <f t="shared" si="194"/>
        <v>5</v>
      </c>
      <c r="C2134" s="871">
        <f t="shared" si="195"/>
        <v>42135</v>
      </c>
      <c r="D2134" s="191" t="s">
        <v>2008</v>
      </c>
      <c r="E2134" s="930">
        <v>42135</v>
      </c>
      <c r="F2134" s="873" t="s">
        <v>1430</v>
      </c>
      <c r="G2134" s="874" t="s">
        <v>1440</v>
      </c>
      <c r="H2134" s="875" t="s">
        <v>1425</v>
      </c>
      <c r="I2134" s="876">
        <v>2755</v>
      </c>
      <c r="J2134" s="876">
        <v>9000</v>
      </c>
      <c r="K2134" s="877">
        <f>ROUND(I2134*J2134,0)</f>
        <v>24795000</v>
      </c>
      <c r="L2134" s="878" t="s">
        <v>159</v>
      </c>
      <c r="M2134" s="878" t="s">
        <v>8</v>
      </c>
      <c r="N2134" s="52" t="str">
        <f>IF(AND('331-CT'!$E$7=TH!H2134,OR(L2134="331",M2134="331")),"331",IF(AND(OR(L2134="131",M2134="131"),H2134='131-CT'!$E$7),"131",""))</f>
        <v>331</v>
      </c>
      <c r="O2134" s="916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79"/>
      <c r="AC2134" s="880" t="str">
        <f t="shared" si="196"/>
        <v/>
      </c>
      <c r="AD2134" s="880" t="str">
        <f>IF(VLOOKUP(F2134,NXT!$C$12:$C$666,1,0)&lt;&gt;"","","x")</f>
        <v/>
      </c>
    </row>
    <row r="2135" spans="1:30" s="881" customFormat="1" ht="15.75" hidden="1" customHeight="1">
      <c r="A2135" s="204" t="str">
        <f>IF(B2135&lt;&gt;"",IF(AND(B2135&gt;=_TM1,B2135&lt;=_TM2,OR(TH!L2134="1111",TH!M2134="1111")),TH!D2134,""),"")</f>
        <v/>
      </c>
      <c r="B2135" s="870">
        <f t="shared" si="194"/>
        <v>5</v>
      </c>
      <c r="C2135" s="871">
        <f t="shared" si="195"/>
        <v>42135</v>
      </c>
      <c r="D2135" s="191" t="s">
        <v>2008</v>
      </c>
      <c r="E2135" s="930">
        <v>42135</v>
      </c>
      <c r="F2135" s="873" t="s">
        <v>1407</v>
      </c>
      <c r="G2135" s="874" t="s">
        <v>1440</v>
      </c>
      <c r="H2135" s="875" t="s">
        <v>1425</v>
      </c>
      <c r="I2135" s="876"/>
      <c r="J2135" s="876"/>
      <c r="K2135" s="877">
        <v>3174470</v>
      </c>
      <c r="L2135" s="878" t="s">
        <v>9</v>
      </c>
      <c r="M2135" s="878" t="s">
        <v>8</v>
      </c>
      <c r="N2135" s="52" t="str">
        <f>IF(AND('331-CT'!$E$7=TH!H2135,OR(L2135="331",M2135="331")),"331",IF(AND(OR(L2135="131",M2135="131"),H2135='131-CT'!$E$7),"131",""))</f>
        <v>331</v>
      </c>
      <c r="O2135" s="91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79"/>
      <c r="AC2135" s="880" t="str">
        <f t="shared" si="196"/>
        <v/>
      </c>
    </row>
    <row r="2136" spans="1:30" s="211" customFormat="1" ht="15.75" hidden="1" customHeight="1">
      <c r="A2136" s="204" t="str">
        <f>IF(B2136&lt;&gt;"",IF(AND(B2136&gt;=_TM1,B2136&lt;=_TM2,OR(TH!L2135="1111",TH!M2135="1111")),TH!D2135,""),"")</f>
        <v/>
      </c>
      <c r="B2136" s="36">
        <f t="shared" si="194"/>
        <v>5</v>
      </c>
      <c r="C2136" s="184">
        <f t="shared" si="195"/>
        <v>42137</v>
      </c>
      <c r="D2136" s="191" t="s">
        <v>2009</v>
      </c>
      <c r="E2136" s="764">
        <v>42137</v>
      </c>
      <c r="F2136" s="297" t="s">
        <v>1385</v>
      </c>
      <c r="G2136" s="483" t="s">
        <v>1431</v>
      </c>
      <c r="H2136" s="7" t="s">
        <v>1419</v>
      </c>
      <c r="I2136" s="256">
        <v>2450</v>
      </c>
      <c r="J2136" s="256">
        <v>7300</v>
      </c>
      <c r="K2136" s="599">
        <f>ROUND(I2136*J2136,0)</f>
        <v>17885000</v>
      </c>
      <c r="L2136" s="600" t="s">
        <v>159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3"/>
      <c r="AC2136" s="591" t="str">
        <f t="shared" si="196"/>
        <v/>
      </c>
      <c r="AD2136" s="591" t="str">
        <f>IF(VLOOKUP(F2136,NXT!$C$12:$C$666,1,0)&lt;&gt;"","","x")</f>
        <v/>
      </c>
    </row>
    <row r="2137" spans="1:30" s="211" customFormat="1" ht="15.75" hidden="1" customHeight="1">
      <c r="A2137" s="204" t="str">
        <f>IF(B2137&lt;&gt;"",IF(AND(B2137&gt;=_TM1,B2137&lt;=_TM2,OR(TH!L2136="1111",TH!M2136="1111")),TH!D2136,""),"")</f>
        <v/>
      </c>
      <c r="B2137" s="36">
        <f t="shared" si="194"/>
        <v>5</v>
      </c>
      <c r="C2137" s="184">
        <f t="shared" si="195"/>
        <v>42137</v>
      </c>
      <c r="D2137" s="191" t="s">
        <v>2009</v>
      </c>
      <c r="E2137" s="762">
        <v>42137</v>
      </c>
      <c r="F2137" s="297" t="s">
        <v>1421</v>
      </c>
      <c r="G2137" s="483" t="s">
        <v>1431</v>
      </c>
      <c r="H2137" s="7" t="s">
        <v>1419</v>
      </c>
      <c r="I2137" s="256"/>
      <c r="J2137" s="256"/>
      <c r="K2137" s="599">
        <v>1788500</v>
      </c>
      <c r="L2137" s="600" t="s">
        <v>9</v>
      </c>
      <c r="M2137" s="600" t="s">
        <v>8</v>
      </c>
      <c r="N2137" s="52" t="str">
        <f>IF(AND('331-CT'!$E$7=TH!H2137,OR(L2137="331",M2137="331")),"331",IF(AND(OR(L2137="131",M2137="131"),H2137='131-CT'!$E$7),"131",""))</f>
        <v/>
      </c>
      <c r="O2137" s="916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3"/>
      <c r="AC2137" s="591" t="str">
        <f t="shared" si="196"/>
        <v/>
      </c>
    </row>
    <row r="2138" spans="1:30" s="211" customFormat="1" ht="15.75" hidden="1" customHeight="1">
      <c r="A2138" s="204" t="str">
        <f>IF(B2138&lt;&gt;"",IF(AND(B2138&gt;=_TM1,B2138&lt;=_TM2,OR(TH!L2137="1111",TH!M2137="1111")),TH!D2137,""),"")</f>
        <v/>
      </c>
      <c r="B2138" s="36">
        <f t="shared" ref="B2138" si="202">IF(C2138&lt;&gt;"",MONTH(C2138),"")</f>
        <v>5</v>
      </c>
      <c r="C2138" s="184">
        <f t="shared" ref="C2138" si="203">E2138</f>
        <v>42137</v>
      </c>
      <c r="D2138" s="191" t="s">
        <v>2009</v>
      </c>
      <c r="E2138" s="762">
        <v>42137</v>
      </c>
      <c r="F2138" s="297" t="s">
        <v>1354</v>
      </c>
      <c r="G2138" s="483" t="s">
        <v>1431</v>
      </c>
      <c r="H2138" s="7" t="s">
        <v>1419</v>
      </c>
      <c r="I2138" s="256"/>
      <c r="J2138" s="256"/>
      <c r="K2138" s="599">
        <v>19673500</v>
      </c>
      <c r="L2138" s="600" t="s">
        <v>8</v>
      </c>
      <c r="M2138" s="600" t="s">
        <v>47</v>
      </c>
      <c r="N2138" s="52" t="str">
        <f>IF(AND('331-CT'!$E$7=TH!H2138,OR(L2138="331",M2138="331")),"331",IF(AND(OR(L2138="131",M2138="131"),H2138='131-CT'!$E$7),"131",""))</f>
        <v/>
      </c>
      <c r="O2138" s="916" t="str">
        <f>IF(AND('341-CT'!$E$9=H2138,OR(LEFT(L2138,3)=$O$7,LEFT(M2138,3)=$O$7)),"x","")</f>
        <v/>
      </c>
      <c r="P2138" s="52" t="str">
        <f>IF(AND($B2138&gt;='111'!$N$11,$B2138&lt;='111'!$O$11,OR($L2138=$P$7,$M2138=$P$7)),"x","")</f>
        <v>x</v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43"/>
      <c r="AC2138" s="591" t="str">
        <f t="shared" ref="AC2138" si="204">IF(VLOOKUP(H2138,DSKH,1,0)&lt;&gt;"","","x")</f>
        <v/>
      </c>
    </row>
    <row r="2139" spans="1:30" s="211" customFormat="1" ht="15.75" hidden="1" customHeight="1">
      <c r="A2139" s="204" t="str">
        <f>IF(B2139&lt;&gt;"",IF(AND(B2139&gt;=_TM1,B2139&lt;=_TM2,OR(TH!L2137="1111",TH!M2137="1111")),TH!D2137,""),"")</f>
        <v/>
      </c>
      <c r="B2139" s="36">
        <f t="shared" si="194"/>
        <v>5</v>
      </c>
      <c r="C2139" s="184">
        <f t="shared" si="195"/>
        <v>42139</v>
      </c>
      <c r="D2139" s="191" t="s">
        <v>2010</v>
      </c>
      <c r="E2139" s="762">
        <v>42139</v>
      </c>
      <c r="F2139" s="297" t="s">
        <v>1385</v>
      </c>
      <c r="G2139" s="483" t="s">
        <v>1441</v>
      </c>
      <c r="H2139" s="7" t="s">
        <v>1419</v>
      </c>
      <c r="I2139" s="256">
        <v>2490</v>
      </c>
      <c r="J2139" s="256">
        <v>7300</v>
      </c>
      <c r="K2139" s="599">
        <f>ROUND(I2139*J2139,0)</f>
        <v>18177000</v>
      </c>
      <c r="L2139" s="600" t="s">
        <v>159</v>
      </c>
      <c r="M2139" s="600" t="s">
        <v>8</v>
      </c>
      <c r="N2139" s="52" t="str">
        <f>IF(AND('331-CT'!$E$7=TH!H2139,OR(L2139="331",M2139="331")),"331",IF(AND(OR(L2139="131",M2139="131"),H2139='131-CT'!$E$7),"131",""))</f>
        <v/>
      </c>
      <c r="O2139" s="91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43"/>
      <c r="AC2139" s="591" t="str">
        <f t="shared" si="196"/>
        <v/>
      </c>
      <c r="AD2139" s="591" t="str">
        <f>IF(VLOOKUP(F2139,NXT!$C$12:$C$666,1,0)&lt;&gt;"","","x")</f>
        <v/>
      </c>
    </row>
    <row r="2140" spans="1:30" s="211" customFormat="1" ht="15.75" hidden="1" customHeight="1">
      <c r="A2140" s="204" t="str">
        <f>IF(B2140&lt;&gt;"",IF(AND(B2140&gt;=_TM1,B2140&lt;=_TM2,OR(TH!L2138="1111",TH!M2138="1111")),TH!D2138,""),"")</f>
        <v/>
      </c>
      <c r="B2140" s="36">
        <f t="shared" ref="B2140" si="205">IF(C2140&lt;&gt;"",MONTH(C2140),"")</f>
        <v>5</v>
      </c>
      <c r="C2140" s="184">
        <f t="shared" ref="C2140" si="206">E2140</f>
        <v>42139</v>
      </c>
      <c r="D2140" s="191" t="s">
        <v>2010</v>
      </c>
      <c r="E2140" s="762">
        <v>42139</v>
      </c>
      <c r="F2140" s="297" t="s">
        <v>1421</v>
      </c>
      <c r="G2140" s="483" t="s">
        <v>1441</v>
      </c>
      <c r="H2140" s="7" t="s">
        <v>1419</v>
      </c>
      <c r="I2140" s="256"/>
      <c r="J2140" s="256"/>
      <c r="K2140" s="599">
        <v>1817700</v>
      </c>
      <c r="L2140" s="600" t="s">
        <v>9</v>
      </c>
      <c r="M2140" s="600" t="s">
        <v>8</v>
      </c>
      <c r="N2140" s="52" t="str">
        <f>IF(AND('331-CT'!$E$7=TH!H2140,OR(L2140="331",M2140="331")),"331",IF(AND(OR(L2140="131",M2140="131"),H2140='131-CT'!$E$7),"131",""))</f>
        <v/>
      </c>
      <c r="O2140" s="91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43"/>
      <c r="AC2140" s="591" t="str">
        <f t="shared" ref="AC2140" si="207">IF(VLOOKUP(H2140,DSKH,1,0)&lt;&gt;"","","x")</f>
        <v/>
      </c>
    </row>
    <row r="2141" spans="1:30" s="211" customFormat="1" ht="15.75" hidden="1" customHeight="1">
      <c r="A2141" s="204" t="str">
        <f>IF(B2141&lt;&gt;"",IF(AND(B2141&gt;=_TM1,B2141&lt;=_TM2,OR(TH!L2139="1111",TH!M2139="1111")),TH!D2139,""),"")</f>
        <v/>
      </c>
      <c r="B2141" s="36">
        <f t="shared" si="194"/>
        <v>5</v>
      </c>
      <c r="C2141" s="184">
        <f t="shared" si="195"/>
        <v>42139</v>
      </c>
      <c r="D2141" s="191" t="s">
        <v>2010</v>
      </c>
      <c r="E2141" s="762">
        <v>42139</v>
      </c>
      <c r="F2141" s="297" t="s">
        <v>1354</v>
      </c>
      <c r="G2141" s="483" t="s">
        <v>1441</v>
      </c>
      <c r="H2141" s="7" t="s">
        <v>1419</v>
      </c>
      <c r="I2141" s="256"/>
      <c r="J2141" s="256"/>
      <c r="K2141" s="599">
        <v>19994700</v>
      </c>
      <c r="L2141" s="600" t="s">
        <v>8</v>
      </c>
      <c r="M2141" s="600" t="s">
        <v>47</v>
      </c>
      <c r="N2141" s="52" t="str">
        <f>IF(AND('331-CT'!$E$7=TH!H2141,OR(L2141="331",M2141="331")),"331",IF(AND(OR(L2141="131",M2141="131"),H2141='131-CT'!$E$7),"131",""))</f>
        <v/>
      </c>
      <c r="O2141" s="916" t="str">
        <f>IF(AND('341-CT'!$E$9=H2141,OR(LEFT(L2141,3)=$O$7,LEFT(M2141,3)=$O$7)),"x","")</f>
        <v/>
      </c>
      <c r="P2141" s="52" t="str">
        <f>IF(AND($B2141&gt;='111'!$N$11,$B2141&lt;='111'!$O$11,OR($L2141=$P$7,$M2141=$P$7)),"x","")</f>
        <v>x</v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  <c r="AC2141" s="591" t="str">
        <f t="shared" si="196"/>
        <v/>
      </c>
    </row>
    <row r="2142" spans="1:30" s="211" customFormat="1" ht="15.75" hidden="1" customHeight="1">
      <c r="A2142" s="204" t="str">
        <f>IF(B2142&lt;&gt;"",IF(AND(B2142&gt;=_TM1,B2142&lt;=_TM2,OR(TH!L2141="1111",TH!M2141="1111")),TH!D2141,""),"")</f>
        <v/>
      </c>
      <c r="B2142" s="36">
        <f t="shared" si="194"/>
        <v>5</v>
      </c>
      <c r="C2142" s="184">
        <f t="shared" si="195"/>
        <v>42142</v>
      </c>
      <c r="D2142" s="191" t="s">
        <v>2011</v>
      </c>
      <c r="E2142" s="762">
        <v>42142</v>
      </c>
      <c r="F2142" s="297" t="s">
        <v>1385</v>
      </c>
      <c r="G2142" s="483" t="s">
        <v>1442</v>
      </c>
      <c r="H2142" s="7" t="s">
        <v>1419</v>
      </c>
      <c r="I2142" s="256">
        <v>2485</v>
      </c>
      <c r="J2142" s="256">
        <v>7300</v>
      </c>
      <c r="K2142" s="599">
        <f>ROUND(I2142*J2142,0)</f>
        <v>18140500</v>
      </c>
      <c r="L2142" s="600" t="s">
        <v>159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  <c r="AC2142" s="591" t="str">
        <f t="shared" si="196"/>
        <v/>
      </c>
      <c r="AD2142" s="591" t="str">
        <f>IF(VLOOKUP(F2142,NXT!$C$12:$C$666,1,0)&lt;&gt;"","","x")</f>
        <v/>
      </c>
    </row>
    <row r="2143" spans="1:30" s="211" customFormat="1" ht="15.75" hidden="1" customHeight="1">
      <c r="A2143" s="204" t="str">
        <f>IF(B2143&lt;&gt;"",IF(AND(B2143&gt;=_TM1,B2143&lt;=_TM2,OR(TH!L2141="1111",TH!M2141="1111")),TH!D2141,""),"")</f>
        <v/>
      </c>
      <c r="B2143" s="36">
        <f t="shared" ref="B2143" si="208">IF(C2143&lt;&gt;"",MONTH(C2143),"")</f>
        <v>5</v>
      </c>
      <c r="C2143" s="184">
        <f t="shared" ref="C2143" si="209">E2143</f>
        <v>42142</v>
      </c>
      <c r="D2143" s="191" t="s">
        <v>2011</v>
      </c>
      <c r="E2143" s="764">
        <v>42142</v>
      </c>
      <c r="F2143" s="297" t="s">
        <v>1421</v>
      </c>
      <c r="G2143" s="483" t="s">
        <v>1442</v>
      </c>
      <c r="H2143" s="7" t="s">
        <v>1419</v>
      </c>
      <c r="I2143" s="256"/>
      <c r="J2143" s="256"/>
      <c r="K2143" s="599">
        <v>1814050</v>
      </c>
      <c r="L2143" s="600" t="s">
        <v>9</v>
      </c>
      <c r="M2143" s="600" t="s">
        <v>8</v>
      </c>
      <c r="N2143" s="52" t="str">
        <f>IF(AND('331-CT'!$E$7=TH!H2143,OR(L2143="331",M2143="331")),"331",IF(AND(OR(L2143="131",M2143="131"),H2143='131-CT'!$E$7),"131",""))</f>
        <v/>
      </c>
      <c r="O2143" s="916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  <c r="AC2143" s="591" t="str">
        <f t="shared" ref="AC2143" si="210">IF(VLOOKUP(H2143,DSKH,1,0)&lt;&gt;"","","x")</f>
        <v/>
      </c>
    </row>
    <row r="2144" spans="1:30" s="211" customFormat="1" ht="15.75" hidden="1" customHeight="1">
      <c r="A2144" s="204" t="str">
        <f>IF(B2144&lt;&gt;"",IF(AND(B2144&gt;=_TM1,B2144&lt;=_TM2,OR(TH!L2142="1111",TH!M2142="1111")),TH!D2142,""),"")</f>
        <v/>
      </c>
      <c r="B2144" s="36">
        <f t="shared" si="194"/>
        <v>5</v>
      </c>
      <c r="C2144" s="184">
        <f t="shared" si="195"/>
        <v>42142</v>
      </c>
      <c r="D2144" s="191" t="s">
        <v>2011</v>
      </c>
      <c r="E2144" s="764">
        <v>42142</v>
      </c>
      <c r="F2144" s="297" t="s">
        <v>1354</v>
      </c>
      <c r="G2144" s="483" t="s">
        <v>1442</v>
      </c>
      <c r="H2144" s="7" t="s">
        <v>1419</v>
      </c>
      <c r="I2144" s="256"/>
      <c r="J2144" s="256"/>
      <c r="K2144" s="599">
        <v>19954550</v>
      </c>
      <c r="L2144" s="600" t="s">
        <v>8</v>
      </c>
      <c r="M2144" s="600" t="s">
        <v>47</v>
      </c>
      <c r="N2144" s="52" t="str">
        <f>IF(AND('331-CT'!$E$7=TH!H2144,OR(L2144="331",M2144="331")),"331",IF(AND(OR(L2144="131",M2144="131"),H2144='131-CT'!$E$7),"131",""))</f>
        <v/>
      </c>
      <c r="O2144" s="916" t="str">
        <f>IF(AND('341-CT'!$E$9=H2144,OR(LEFT(L2144,3)=$O$7,LEFT(M2144,3)=$O$7)),"x","")</f>
        <v/>
      </c>
      <c r="P2144" s="52" t="str">
        <f>IF(AND($B2144&gt;='111'!$N$11,$B2144&lt;='111'!$O$11,OR($L2144=$P$7,$M2144=$P$7)),"x","")</f>
        <v>x</v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  <c r="AC2144" s="591" t="str">
        <f t="shared" si="196"/>
        <v/>
      </c>
    </row>
    <row r="2145" spans="1:30" s="211" customFormat="1" ht="15.75" hidden="1" customHeight="1">
      <c r="A2145" s="204" t="str">
        <f>IF(B2145&lt;&gt;"",IF(AND(B2145&gt;=_TM1,B2145&lt;=_TM2,OR(TH!L2144="1111",TH!M2144="1111")),TH!D2144,""),"")</f>
        <v/>
      </c>
      <c r="B2145" s="36">
        <f t="shared" si="194"/>
        <v>5</v>
      </c>
      <c r="C2145" s="184">
        <f t="shared" si="195"/>
        <v>42146</v>
      </c>
      <c r="D2145" s="191" t="s">
        <v>2012</v>
      </c>
      <c r="E2145" s="764">
        <v>42146</v>
      </c>
      <c r="F2145" s="297" t="s">
        <v>1385</v>
      </c>
      <c r="G2145" s="483" t="s">
        <v>1443</v>
      </c>
      <c r="H2145" s="7" t="s">
        <v>1419</v>
      </c>
      <c r="I2145" s="256">
        <v>2470</v>
      </c>
      <c r="J2145" s="256">
        <v>7300</v>
      </c>
      <c r="K2145" s="599">
        <f>ROUND(I2145*J2145,0)</f>
        <v>18031000</v>
      </c>
      <c r="L2145" s="600" t="s">
        <v>159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  <c r="AC2145" s="591" t="str">
        <f t="shared" si="196"/>
        <v/>
      </c>
      <c r="AD2145" s="591" t="str">
        <f>IF(VLOOKUP(F2145,NXT!$C$12:$C$666,1,0)&lt;&gt;"","","x")</f>
        <v/>
      </c>
    </row>
    <row r="2146" spans="1:30" s="211" customFormat="1" ht="15.75" hidden="1" customHeight="1">
      <c r="A2146" s="204" t="str">
        <f>IF(B2146&lt;&gt;"",IF(AND(B2146&gt;=_TM1,B2146&lt;=_TM2,OR(TH!L2144="1111",TH!M2144="1111")),TH!D2144,""),"")</f>
        <v/>
      </c>
      <c r="B2146" s="36">
        <f t="shared" ref="B2146" si="211">IF(C2146&lt;&gt;"",MONTH(C2146),"")</f>
        <v>5</v>
      </c>
      <c r="C2146" s="184">
        <f t="shared" ref="C2146" si="212">E2146</f>
        <v>42146</v>
      </c>
      <c r="D2146" s="191" t="s">
        <v>2012</v>
      </c>
      <c r="E2146" s="764">
        <v>42146</v>
      </c>
      <c r="F2146" s="297" t="s">
        <v>1421</v>
      </c>
      <c r="G2146" s="483" t="s">
        <v>1443</v>
      </c>
      <c r="H2146" s="7" t="s">
        <v>1419</v>
      </c>
      <c r="I2146" s="741"/>
      <c r="J2146" s="741"/>
      <c r="K2146" s="599">
        <v>1803100</v>
      </c>
      <c r="L2146" s="600" t="s">
        <v>9</v>
      </c>
      <c r="M2146" s="600" t="s">
        <v>8</v>
      </c>
      <c r="N2146" s="52" t="str">
        <f>IF(AND('331-CT'!$E$7=TH!H2146,OR(L2146="331",M2146="331")),"331",IF(AND(OR(L2146="131",M2146="131"),H2146='131-CT'!$E$7),"131",""))</f>
        <v/>
      </c>
      <c r="O2146" s="916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  <c r="AC2146" s="591" t="str">
        <f t="shared" ref="AC2146" si="213">IF(VLOOKUP(H2146,DSKH,1,0)&lt;&gt;"","","x")</f>
        <v/>
      </c>
    </row>
    <row r="2147" spans="1:30" s="211" customFormat="1" ht="15.75" hidden="1" customHeight="1">
      <c r="A2147" s="204" t="str">
        <f>IF(B2147&lt;&gt;"",IF(AND(B2147&gt;=_TM1,B2147&lt;=_TM2,OR(TH!L2145="1111",TH!M2145="1111")),TH!D2145,""),"")</f>
        <v/>
      </c>
      <c r="B2147" s="36">
        <f t="shared" si="194"/>
        <v>5</v>
      </c>
      <c r="C2147" s="184">
        <f t="shared" si="195"/>
        <v>42146</v>
      </c>
      <c r="D2147" s="191" t="s">
        <v>2012</v>
      </c>
      <c r="E2147" s="764">
        <v>42146</v>
      </c>
      <c r="F2147" s="297" t="s">
        <v>1354</v>
      </c>
      <c r="G2147" s="483" t="s">
        <v>1443</v>
      </c>
      <c r="H2147" s="7" t="s">
        <v>1419</v>
      </c>
      <c r="I2147" s="741"/>
      <c r="J2147" s="741"/>
      <c r="K2147" s="599">
        <v>19834100</v>
      </c>
      <c r="L2147" s="600" t="s">
        <v>8</v>
      </c>
      <c r="M2147" s="600" t="s">
        <v>47</v>
      </c>
      <c r="N2147" s="52" t="str">
        <f>IF(AND('331-CT'!$E$7=TH!H2147,OR(L2147="331",M2147="331")),"331",IF(AND(OR(L2147="131",M2147="131"),H2147='131-CT'!$E$7),"131",""))</f>
        <v/>
      </c>
      <c r="O2147" s="916" t="str">
        <f>IF(AND('341-CT'!$E$9=H2147,OR(LEFT(L2147,3)=$O$7,LEFT(M2147,3)=$O$7)),"x","")</f>
        <v/>
      </c>
      <c r="P2147" s="52" t="str">
        <f>IF(AND($B2147&gt;='111'!$N$11,$B2147&lt;='111'!$O$11,OR($L2147=$P$7,$M2147=$P$7)),"x","")</f>
        <v>x</v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  <c r="AC2147" s="591" t="str">
        <f t="shared" si="196"/>
        <v/>
      </c>
    </row>
    <row r="2148" spans="1:30" s="211" customFormat="1" ht="15.75" hidden="1" customHeight="1">
      <c r="A2148" s="204" t="str">
        <f>IF(B2148&lt;&gt;"",IF(AND(B2148&gt;=_TM1,B2148&lt;=_TM2,OR(TH!L2150="1111",TH!M2150="1111")),TH!D2150,""),"")</f>
        <v/>
      </c>
      <c r="B2148" s="36">
        <f t="shared" si="194"/>
        <v>5</v>
      </c>
      <c r="C2148" s="184">
        <f t="shared" si="195"/>
        <v>42150</v>
      </c>
      <c r="D2148" s="191" t="s">
        <v>2013</v>
      </c>
      <c r="E2148" s="764">
        <v>42150</v>
      </c>
      <c r="F2148" s="297" t="s">
        <v>1385</v>
      </c>
      <c r="G2148" s="483" t="s">
        <v>1445</v>
      </c>
      <c r="H2148" s="7" t="s">
        <v>1419</v>
      </c>
      <c r="I2148" s="741">
        <v>2465</v>
      </c>
      <c r="J2148" s="741">
        <v>7300</v>
      </c>
      <c r="K2148" s="599">
        <f>ROUND(I2148*J2148,0)</f>
        <v>17994500</v>
      </c>
      <c r="L2148" s="600" t="s">
        <v>159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  <c r="AC2148" s="591" t="str">
        <f t="shared" si="196"/>
        <v/>
      </c>
      <c r="AD2148" s="591" t="str">
        <f>IF(VLOOKUP(F2148,NXT!$C$12:$C$666,1,0)&lt;&gt;"","","x")</f>
        <v/>
      </c>
    </row>
    <row r="2149" spans="1:30" s="211" customFormat="1" ht="15.75" hidden="1" customHeight="1">
      <c r="A2149" s="204" t="str">
        <f>IF(B2149&lt;&gt;"",IF(AND(B2149&gt;=_TM1,B2149&lt;=_TM2,OR(TH!L2150="1111",TH!M2150="1111")),TH!D2150,""),"")</f>
        <v/>
      </c>
      <c r="B2149" s="36">
        <f t="shared" ref="B2149" si="214">IF(C2149&lt;&gt;"",MONTH(C2149),"")</f>
        <v>5</v>
      </c>
      <c r="C2149" s="184">
        <f t="shared" ref="C2149" si="215">E2149</f>
        <v>42150</v>
      </c>
      <c r="D2149" s="191" t="s">
        <v>2013</v>
      </c>
      <c r="E2149" s="764">
        <v>42150</v>
      </c>
      <c r="F2149" s="297" t="s">
        <v>1421</v>
      </c>
      <c r="G2149" s="483" t="s">
        <v>1445</v>
      </c>
      <c r="H2149" s="7" t="s">
        <v>1419</v>
      </c>
      <c r="I2149" s="256"/>
      <c r="J2149" s="256"/>
      <c r="K2149" s="599">
        <v>1799450</v>
      </c>
      <c r="L2149" s="600" t="s">
        <v>9</v>
      </c>
      <c r="M2149" s="600" t="s">
        <v>8</v>
      </c>
      <c r="N2149" s="52" t="str">
        <f>IF(AND('331-CT'!$E$7=TH!H2149,OR(L2149="331",M2149="331")),"331",IF(AND(OR(L2149="131",M2149="131"),H2149='131-CT'!$E$7),"131",""))</f>
        <v/>
      </c>
      <c r="O2149" s="916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  <c r="AC2149" s="591" t="str">
        <f t="shared" ref="AC2149" si="216">IF(VLOOKUP(H2149,DSKH,1,0)&lt;&gt;"","","x")</f>
        <v/>
      </c>
    </row>
    <row r="2150" spans="1:30" s="211" customFormat="1" ht="15.75" hidden="1" customHeight="1">
      <c r="A2150" s="204" t="str">
        <f>IF(B2150&lt;&gt;"",IF(AND(B2150&gt;=_TM1,B2150&lt;=_TM2,OR(TH!L2151="1111",TH!M2151="1111")),TH!D2151,""),"")</f>
        <v/>
      </c>
      <c r="B2150" s="36">
        <f t="shared" si="194"/>
        <v>5</v>
      </c>
      <c r="C2150" s="184">
        <f t="shared" si="195"/>
        <v>42150</v>
      </c>
      <c r="D2150" s="191" t="s">
        <v>2013</v>
      </c>
      <c r="E2150" s="764">
        <v>42150</v>
      </c>
      <c r="F2150" s="297" t="s">
        <v>1354</v>
      </c>
      <c r="G2150" s="483" t="s">
        <v>1445</v>
      </c>
      <c r="H2150" s="7" t="s">
        <v>1419</v>
      </c>
      <c r="I2150" s="256"/>
      <c r="J2150" s="256"/>
      <c r="K2150" s="599">
        <v>19793950</v>
      </c>
      <c r="L2150" s="600" t="s">
        <v>8</v>
      </c>
      <c r="M2150" s="600" t="s">
        <v>47</v>
      </c>
      <c r="N2150" s="52" t="str">
        <f>IF(AND('331-CT'!$E$7=TH!H2150,OR(L2150="331",M2150="331")),"331",IF(AND(OR(L2150="131",M2150="131"),H2150='131-CT'!$E$7),"131",""))</f>
        <v/>
      </c>
      <c r="O2150" s="916" t="str">
        <f>IF(AND('341-CT'!$E$9=H2150,OR(LEFT(L2150,3)=$O$7,LEFT(M2150,3)=$O$7)),"x","")</f>
        <v/>
      </c>
      <c r="P2150" s="52" t="str">
        <f>IF(AND($B2150&gt;='111'!$N$11,$B2150&lt;='111'!$O$11,OR($L2150=$P$7,$M2150=$P$7)),"x","")</f>
        <v>x</v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  <c r="AC2150" s="591" t="str">
        <f t="shared" si="196"/>
        <v/>
      </c>
    </row>
    <row r="2151" spans="1:30" s="211" customFormat="1" ht="15.75" hidden="1" customHeight="1">
      <c r="A2151" s="204" t="str">
        <f>IF(B2151&lt;&gt;"",IF(AND(B2151&gt;=_TM1,B2151&lt;=_TM2,OR(TH!L2152="1111",TH!M2152="1111")),TH!D2152,""),"")</f>
        <v/>
      </c>
      <c r="B2151" s="36">
        <f t="shared" si="194"/>
        <v>5</v>
      </c>
      <c r="C2151" s="184">
        <f t="shared" si="195"/>
        <v>42151</v>
      </c>
      <c r="D2151" s="191" t="s">
        <v>2014</v>
      </c>
      <c r="E2151" s="764">
        <v>42151</v>
      </c>
      <c r="F2151" s="192" t="s">
        <v>1430</v>
      </c>
      <c r="G2151" s="483" t="s">
        <v>1446</v>
      </c>
      <c r="H2151" s="7" t="s">
        <v>1425</v>
      </c>
      <c r="I2151" s="256">
        <v>3622</v>
      </c>
      <c r="J2151" s="256">
        <v>9000</v>
      </c>
      <c r="K2151" s="599">
        <f>ROUND(I2151*J2151,0)</f>
        <v>32598000</v>
      </c>
      <c r="L2151" s="600" t="s">
        <v>159</v>
      </c>
      <c r="M2151" s="600" t="s">
        <v>8</v>
      </c>
      <c r="N2151" s="52" t="str">
        <f>IF(AND('331-CT'!$E$7=TH!H2151,OR(L2151="331",M2151="331")),"331",IF(AND(OR(L2151="131",M2151="131"),H2151='131-CT'!$E$7),"131",""))</f>
        <v>331</v>
      </c>
      <c r="O2151" s="91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  <c r="AC2151" s="591" t="str">
        <f t="shared" si="196"/>
        <v/>
      </c>
      <c r="AD2151" s="591" t="str">
        <f>IF(VLOOKUP(F2151,NXT!$C$12:$C$666,1,0)&lt;&gt;"","","x")</f>
        <v/>
      </c>
    </row>
    <row r="2152" spans="1:30" s="211" customFormat="1" ht="15.75" hidden="1" customHeight="1">
      <c r="A2152" s="204" t="str">
        <f>IF(B2152&lt;&gt;"",IF(AND(B2152&gt;=_TM1,B2152&lt;=_TM2,OR(TH!L2153="1111",TH!M2153="1111")),TH!D2153,""),"")</f>
        <v/>
      </c>
      <c r="B2152" s="36">
        <f t="shared" si="194"/>
        <v>5</v>
      </c>
      <c r="C2152" s="184">
        <f t="shared" si="195"/>
        <v>42151</v>
      </c>
      <c r="D2152" s="191" t="s">
        <v>2014</v>
      </c>
      <c r="E2152" s="764">
        <v>42151</v>
      </c>
      <c r="F2152" s="192" t="s">
        <v>1407</v>
      </c>
      <c r="G2152" s="483" t="s">
        <v>1446</v>
      </c>
      <c r="H2152" s="7" t="s">
        <v>1425</v>
      </c>
      <c r="I2152" s="256"/>
      <c r="J2152" s="256"/>
      <c r="K2152" s="599">
        <v>3259800</v>
      </c>
      <c r="L2152" s="600" t="s">
        <v>9</v>
      </c>
      <c r="M2152" s="600" t="s">
        <v>8</v>
      </c>
      <c r="N2152" s="52" t="str">
        <f>IF(AND('331-CT'!$E$7=TH!H2152,OR(L2152="331",M2152="331")),"331",IF(AND(OR(L2152="131",M2152="131"),H2152='131-CT'!$E$7),"131",""))</f>
        <v>331</v>
      </c>
      <c r="O2152" s="916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  <c r="AC2152" s="591" t="str">
        <f t="shared" si="196"/>
        <v/>
      </c>
    </row>
    <row r="2153" spans="1:30" s="211" customFormat="1" ht="15.75" hidden="1" customHeight="1">
      <c r="A2153" s="204" t="str">
        <f>IF(B2153&lt;&gt;"",IF(AND(B2153&gt;=_TM1,B2153&lt;=_TM2,OR(TH!L2154="1111",TH!M2154="1111")),TH!D2154,""),"")</f>
        <v/>
      </c>
      <c r="B2153" s="36">
        <f t="shared" si="194"/>
        <v>5</v>
      </c>
      <c r="C2153" s="184">
        <f t="shared" si="195"/>
        <v>42151</v>
      </c>
      <c r="D2153" s="191" t="s">
        <v>2015</v>
      </c>
      <c r="E2153" s="764">
        <v>42151</v>
      </c>
      <c r="F2153" s="192" t="s">
        <v>1426</v>
      </c>
      <c r="G2153" s="483" t="s">
        <v>1447</v>
      </c>
      <c r="H2153" s="7" t="s">
        <v>1425</v>
      </c>
      <c r="I2153" s="256">
        <v>1256</v>
      </c>
      <c r="J2153" s="256">
        <v>9100</v>
      </c>
      <c r="K2153" s="599">
        <f>ROUND(I2153*J2153,0)</f>
        <v>11429600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>331</v>
      </c>
      <c r="O2153" s="91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  <c r="AC2153" s="591" t="str">
        <f t="shared" si="196"/>
        <v/>
      </c>
      <c r="AD2153" s="591" t="str">
        <f>IF(VLOOKUP(F2153,NXT!$C$12:$C$666,1,0)&lt;&gt;"","","x")</f>
        <v/>
      </c>
    </row>
    <row r="2154" spans="1:30" s="211" customFormat="1" ht="15.75" hidden="1" customHeight="1">
      <c r="A2154" s="204" t="str">
        <f>IF(B2154&lt;&gt;"",IF(AND(B2154&gt;=_TM1,B2154&lt;=_TM2,OR(TH!L2155="1111",TH!M2155="1111")),TH!D2155,""),"")</f>
        <v/>
      </c>
      <c r="B2154" s="36">
        <f t="shared" si="194"/>
        <v>5</v>
      </c>
      <c r="C2154" s="184">
        <f t="shared" si="195"/>
        <v>42151</v>
      </c>
      <c r="D2154" s="191" t="s">
        <v>2015</v>
      </c>
      <c r="E2154" s="764">
        <v>42151</v>
      </c>
      <c r="F2154" s="192" t="s">
        <v>1430</v>
      </c>
      <c r="G2154" s="483" t="s">
        <v>1447</v>
      </c>
      <c r="H2154" s="7" t="s">
        <v>1425</v>
      </c>
      <c r="I2154" s="256">
        <v>2752</v>
      </c>
      <c r="J2154" s="256">
        <v>9000</v>
      </c>
      <c r="K2154" s="599">
        <f>ROUND(I2154*J2154,0)</f>
        <v>24768000</v>
      </c>
      <c r="L2154" s="600" t="s">
        <v>159</v>
      </c>
      <c r="M2154" s="600" t="s">
        <v>8</v>
      </c>
      <c r="N2154" s="52" t="str">
        <f>IF(AND('331-CT'!$E$7=TH!H2154,OR(L2154="331",M2154="331")),"331",IF(AND(OR(L2154="131",M2154="131"),H2154='131-CT'!$E$7),"131",""))</f>
        <v>331</v>
      </c>
      <c r="O2154" s="91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  <c r="AC2154" s="591" t="str">
        <f t="shared" si="196"/>
        <v/>
      </c>
      <c r="AD2154" s="591" t="str">
        <f>IF(VLOOKUP(F2154,NXT!$C$12:$C$666,1,0)&lt;&gt;"","","x")</f>
        <v/>
      </c>
    </row>
    <row r="2155" spans="1:30" s="211" customFormat="1" ht="15.75" hidden="1" customHeight="1">
      <c r="A2155" s="204" t="str">
        <f>IF(B2155&lt;&gt;"",IF(AND(B2155&gt;=_TM1,B2155&lt;=_TM2,OR(TH!L2156="1111",TH!M2156="1111")),TH!D2156,""),"")</f>
        <v/>
      </c>
      <c r="B2155" s="36">
        <f t="shared" si="194"/>
        <v>5</v>
      </c>
      <c r="C2155" s="184">
        <f t="shared" si="195"/>
        <v>42151</v>
      </c>
      <c r="D2155" s="191" t="s">
        <v>2015</v>
      </c>
      <c r="E2155" s="764">
        <v>42151</v>
      </c>
      <c r="F2155" s="192" t="s">
        <v>1407</v>
      </c>
      <c r="G2155" s="483" t="s">
        <v>1447</v>
      </c>
      <c r="H2155" s="7" t="s">
        <v>1425</v>
      </c>
      <c r="I2155" s="256"/>
      <c r="J2155" s="256"/>
      <c r="K2155" s="599">
        <v>3619760</v>
      </c>
      <c r="L2155" s="600" t="s">
        <v>9</v>
      </c>
      <c r="M2155" s="600" t="s">
        <v>8</v>
      </c>
      <c r="N2155" s="52" t="str">
        <f>IF(AND('331-CT'!$E$7=TH!H2155,OR(L2155="331",M2155="331")),"331",IF(AND(OR(L2155="131",M2155="131"),H2155='131-CT'!$E$7),"131",""))</f>
        <v>331</v>
      </c>
      <c r="O2155" s="916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  <c r="AC2155" s="591" t="str">
        <f t="shared" si="196"/>
        <v/>
      </c>
    </row>
    <row r="2156" spans="1:30" s="211" customFormat="1" ht="15.75" hidden="1" customHeight="1">
      <c r="A2156" s="204" t="str">
        <f>IF(B2156&lt;&gt;"",IF(AND(B2156&gt;=_TM1,B2156&lt;=_TM2,OR(TH!L2158="1111",TH!M2158="1111")),TH!D2158,""),"")</f>
        <v/>
      </c>
      <c r="B2156" s="36">
        <f t="shared" si="194"/>
        <v>5</v>
      </c>
      <c r="C2156" s="184">
        <f t="shared" si="195"/>
        <v>42151</v>
      </c>
      <c r="D2156" s="191" t="s">
        <v>2016</v>
      </c>
      <c r="E2156" s="764">
        <v>42151</v>
      </c>
      <c r="F2156" s="297" t="s">
        <v>1385</v>
      </c>
      <c r="G2156" s="483" t="s">
        <v>1448</v>
      </c>
      <c r="H2156" s="7" t="s">
        <v>1419</v>
      </c>
      <c r="I2156" s="256">
        <v>2450</v>
      </c>
      <c r="J2156" s="256">
        <v>7300</v>
      </c>
      <c r="K2156" s="599">
        <f>ROUND(I2156*J2156,0)</f>
        <v>17885000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  <c r="AC2156" s="591" t="str">
        <f t="shared" si="196"/>
        <v/>
      </c>
      <c r="AD2156" s="591" t="str">
        <f>IF(VLOOKUP(F2156,NXT!$C$12:$C$666,1,0)&lt;&gt;"","","x")</f>
        <v/>
      </c>
    </row>
    <row r="2157" spans="1:30" s="211" customFormat="1" ht="15.75" hidden="1" customHeight="1">
      <c r="A2157" s="204" t="str">
        <f>IF(B2157&lt;&gt;"",IF(AND(B2157&gt;=_TM1,B2157&lt;=_TM2,OR(TH!L2158="1111",TH!M2158="1111")),TH!D2158,""),"")</f>
        <v/>
      </c>
      <c r="B2157" s="36">
        <f t="shared" ref="B2157" si="217">IF(C2157&lt;&gt;"",MONTH(C2157),"")</f>
        <v>5</v>
      </c>
      <c r="C2157" s="184">
        <f t="shared" ref="C2157" si="218">E2157</f>
        <v>42151</v>
      </c>
      <c r="D2157" s="191" t="s">
        <v>2016</v>
      </c>
      <c r="E2157" s="764">
        <v>42151</v>
      </c>
      <c r="F2157" s="297" t="s">
        <v>1421</v>
      </c>
      <c r="G2157" s="483" t="s">
        <v>1448</v>
      </c>
      <c r="H2157" s="7" t="s">
        <v>1419</v>
      </c>
      <c r="I2157" s="256"/>
      <c r="J2157" s="256"/>
      <c r="K2157" s="599">
        <v>1788500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  <c r="AC2157" s="591" t="str">
        <f t="shared" ref="AC2157" si="219">IF(VLOOKUP(H2157,DSKH,1,0)&lt;&gt;"","","x")</f>
        <v/>
      </c>
    </row>
    <row r="2158" spans="1:30" s="211" customFormat="1" ht="15.75" hidden="1" customHeight="1">
      <c r="A2158" s="204" t="str">
        <f>IF(B2158&lt;&gt;"",IF(AND(B2158&gt;=_TM1,B2158&lt;=_TM2,OR(TH!L2159="1111",TH!M2159="1111")),TH!D2159,""),"")</f>
        <v/>
      </c>
      <c r="B2158" s="36">
        <f t="shared" si="194"/>
        <v>5</v>
      </c>
      <c r="C2158" s="184">
        <f t="shared" si="195"/>
        <v>42151</v>
      </c>
      <c r="D2158" s="191" t="s">
        <v>2016</v>
      </c>
      <c r="E2158" s="764">
        <v>42151</v>
      </c>
      <c r="F2158" s="297" t="s">
        <v>1354</v>
      </c>
      <c r="G2158" s="483" t="s">
        <v>1448</v>
      </c>
      <c r="H2158" s="7" t="s">
        <v>1419</v>
      </c>
      <c r="I2158" s="256"/>
      <c r="J2158" s="256"/>
      <c r="K2158" s="599">
        <v>19673500</v>
      </c>
      <c r="L2158" s="600" t="s">
        <v>8</v>
      </c>
      <c r="M2158" s="600" t="s">
        <v>47</v>
      </c>
      <c r="N2158" s="52" t="str">
        <f>IF(AND('331-CT'!$E$7=TH!H2158,OR(L2158="331",M2158="331")),"331",IF(AND(OR(L2158="131",M2158="131"),H2158='131-CT'!$E$7),"131",""))</f>
        <v/>
      </c>
      <c r="O2158" s="916" t="str">
        <f>IF(AND('341-CT'!$E$9=H2158,OR(LEFT(L2158,3)=$O$7,LEFT(M2158,3)=$O$7)),"x","")</f>
        <v/>
      </c>
      <c r="P2158" s="52" t="str">
        <f>IF(AND($B2158&gt;='111'!$N$11,$B2158&lt;='111'!$O$11,OR($L2158=$P$7,$M2158=$P$7)),"x","")</f>
        <v>x</v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  <c r="AC2158" s="591" t="str">
        <f t="shared" si="196"/>
        <v/>
      </c>
    </row>
    <row r="2159" spans="1:30" s="211" customFormat="1" ht="15.75" hidden="1" customHeight="1">
      <c r="A2159" s="204" t="str">
        <f>IF(B2159&lt;&gt;"",IF(AND(B2159&gt;=_TM1,B2159&lt;=_TM2,OR(TH!L2160="1111",TH!M2160="1111")),TH!D2160,""),"")</f>
        <v/>
      </c>
      <c r="B2159" s="36">
        <f t="shared" si="194"/>
        <v>5</v>
      </c>
      <c r="C2159" s="184">
        <f t="shared" si="195"/>
        <v>42152</v>
      </c>
      <c r="D2159" s="191" t="s">
        <v>2017</v>
      </c>
      <c r="E2159" s="764">
        <v>42152</v>
      </c>
      <c r="F2159" s="192" t="s">
        <v>1426</v>
      </c>
      <c r="G2159" s="483" t="s">
        <v>1449</v>
      </c>
      <c r="H2159" s="7" t="s">
        <v>1425</v>
      </c>
      <c r="I2159" s="256">
        <v>2477</v>
      </c>
      <c r="J2159" s="256">
        <v>9100</v>
      </c>
      <c r="K2159" s="599">
        <f>ROUND(I2159*J2159,0)</f>
        <v>22540700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>331</v>
      </c>
      <c r="O2159" s="91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  <c r="AC2159" s="591" t="str">
        <f t="shared" si="196"/>
        <v/>
      </c>
      <c r="AD2159" s="591" t="str">
        <f>IF(VLOOKUP(F2159,NXT!$C$12:$C$666,1,0)&lt;&gt;"","","x")</f>
        <v/>
      </c>
    </row>
    <row r="2160" spans="1:30" s="211" customFormat="1" ht="15.75" hidden="1" customHeight="1">
      <c r="A2160" s="204" t="str">
        <f>IF(B2160&lt;&gt;"",IF(AND(B2160&gt;=_TM1,B2160&lt;=_TM2,OR(TH!L2161="1111",TH!M2161="1111")),TH!D2161,""),"")</f>
        <v/>
      </c>
      <c r="B2160" s="36">
        <f t="shared" si="194"/>
        <v>5</v>
      </c>
      <c r="C2160" s="184">
        <f t="shared" si="195"/>
        <v>42152</v>
      </c>
      <c r="D2160" s="191" t="s">
        <v>2017</v>
      </c>
      <c r="E2160" s="764">
        <v>42152</v>
      </c>
      <c r="F2160" s="192" t="s">
        <v>1430</v>
      </c>
      <c r="G2160" s="483" t="s">
        <v>1449</v>
      </c>
      <c r="H2160" s="7" t="s">
        <v>1425</v>
      </c>
      <c r="I2160" s="256">
        <v>849</v>
      </c>
      <c r="J2160" s="256">
        <v>9000</v>
      </c>
      <c r="K2160" s="599">
        <f>ROUND(I2160*J2160,0)</f>
        <v>7641000</v>
      </c>
      <c r="L2160" s="600" t="s">
        <v>159</v>
      </c>
      <c r="M2160" s="600" t="s">
        <v>8</v>
      </c>
      <c r="N2160" s="52" t="str">
        <f>IF(AND('331-CT'!$E$7=TH!H2160,OR(L2160="331",M2160="331")),"331",IF(AND(OR(L2160="131",M2160="131"),H2160='131-CT'!$E$7),"131",""))</f>
        <v>331</v>
      </c>
      <c r="O2160" s="91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  <c r="AC2160" s="591" t="str">
        <f t="shared" si="196"/>
        <v/>
      </c>
      <c r="AD2160" s="591" t="str">
        <f>IF(VLOOKUP(F2160,NXT!$C$12:$C$666,1,0)&lt;&gt;"","","x")</f>
        <v/>
      </c>
    </row>
    <row r="2161" spans="1:30" s="211" customFormat="1" ht="15.75" hidden="1" customHeight="1">
      <c r="A2161" s="204" t="str">
        <f>IF(B2161&lt;&gt;"",IF(AND(B2161&gt;=_TM1,B2161&lt;=_TM2,OR(TH!L2162="1111",TH!M2162="1111")),TH!D2162,""),"")</f>
        <v/>
      </c>
      <c r="B2161" s="36">
        <f t="shared" si="194"/>
        <v>5</v>
      </c>
      <c r="C2161" s="184">
        <f t="shared" si="195"/>
        <v>42152</v>
      </c>
      <c r="D2161" s="191" t="s">
        <v>2017</v>
      </c>
      <c r="E2161" s="764">
        <v>42152</v>
      </c>
      <c r="F2161" s="192" t="s">
        <v>1407</v>
      </c>
      <c r="G2161" s="483" t="s">
        <v>1449</v>
      </c>
      <c r="H2161" s="7" t="s">
        <v>1425</v>
      </c>
      <c r="I2161" s="256"/>
      <c r="J2161" s="256"/>
      <c r="K2161" s="599">
        <v>3018170</v>
      </c>
      <c r="L2161" s="600" t="s">
        <v>9</v>
      </c>
      <c r="M2161" s="600" t="s">
        <v>8</v>
      </c>
      <c r="N2161" s="52" t="str">
        <f>IF(AND('331-CT'!$E$7=TH!H2161,OR(L2161="331",M2161="331")),"331",IF(AND(OR(L2161="131",M2161="131"),H2161='131-CT'!$E$7),"131",""))</f>
        <v>331</v>
      </c>
      <c r="O2161" s="91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  <c r="AC2161" s="591" t="str">
        <f t="shared" si="196"/>
        <v/>
      </c>
    </row>
    <row r="2162" spans="1:30" s="211" customFormat="1" ht="15.75" hidden="1" customHeight="1">
      <c r="A2162" s="204" t="str">
        <f>IF(B2162&lt;&gt;"",IF(AND(B2162&gt;=_TM1,B2162&lt;=_TM2,OR(TH!L2164="1111",TH!M2164="1111")),TH!D2164,""),"")</f>
        <v/>
      </c>
      <c r="B2162" s="36">
        <f t="shared" si="194"/>
        <v>5</v>
      </c>
      <c r="C2162" s="184">
        <f t="shared" si="195"/>
        <v>42152</v>
      </c>
      <c r="D2162" s="191" t="s">
        <v>2018</v>
      </c>
      <c r="E2162" s="764">
        <v>42152</v>
      </c>
      <c r="F2162" s="297" t="s">
        <v>1385</v>
      </c>
      <c r="G2162" s="483" t="s">
        <v>1450</v>
      </c>
      <c r="H2162" s="7" t="s">
        <v>1419</v>
      </c>
      <c r="I2162" s="256">
        <v>2455</v>
      </c>
      <c r="J2162" s="256">
        <v>7300</v>
      </c>
      <c r="K2162" s="599">
        <f>ROUND(I2162*J2162,0)</f>
        <v>17921500</v>
      </c>
      <c r="L2162" s="600" t="s">
        <v>159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  <c r="AC2162" s="591" t="str">
        <f t="shared" si="196"/>
        <v/>
      </c>
      <c r="AD2162" s="591" t="str">
        <f>IF(VLOOKUP(F2162,NXT!$C$12:$C$666,1,0)&lt;&gt;"","","x")</f>
        <v/>
      </c>
    </row>
    <row r="2163" spans="1:30" s="211" customFormat="1" ht="15.75" hidden="1" customHeight="1">
      <c r="A2163" s="204" t="str">
        <f>IF(B2163&lt;&gt;"",IF(AND(B2163&gt;=_TM1,B2163&lt;=_TM2,OR(TH!L2164="1111",TH!M2164="1111")),TH!D2164,""),"")</f>
        <v/>
      </c>
      <c r="B2163" s="36">
        <f t="shared" ref="B2163" si="220">IF(C2163&lt;&gt;"",MONTH(C2163),"")</f>
        <v>5</v>
      </c>
      <c r="C2163" s="184">
        <f t="shared" ref="C2163" si="221">E2163</f>
        <v>42152</v>
      </c>
      <c r="D2163" s="191" t="s">
        <v>2018</v>
      </c>
      <c r="E2163" s="764">
        <v>42152</v>
      </c>
      <c r="F2163" s="297" t="s">
        <v>1421</v>
      </c>
      <c r="G2163" s="483" t="s">
        <v>1450</v>
      </c>
      <c r="H2163" s="7" t="s">
        <v>1419</v>
      </c>
      <c r="I2163" s="256"/>
      <c r="J2163" s="256"/>
      <c r="K2163" s="599">
        <v>1792150</v>
      </c>
      <c r="L2163" s="600" t="s">
        <v>9</v>
      </c>
      <c r="M2163" s="600" t="s">
        <v>8</v>
      </c>
      <c r="N2163" s="52" t="str">
        <f>IF(AND('331-CT'!$E$7=TH!H2163,OR(L2163="331",M2163="331")),"331",IF(AND(OR(L2163="131",M2163="131"),H2163='131-CT'!$E$7),"131",""))</f>
        <v/>
      </c>
      <c r="O2163" s="916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  <c r="AC2163" s="591" t="str">
        <f t="shared" ref="AC2163" si="222">IF(VLOOKUP(H2163,DSKH,1,0)&lt;&gt;"","","x")</f>
        <v/>
      </c>
    </row>
    <row r="2164" spans="1:30" s="211" customFormat="1" ht="15.75" hidden="1" customHeight="1">
      <c r="A2164" s="204" t="str">
        <f>IF(B2164&lt;&gt;"",IF(AND(B2164&gt;=_TM1,B2164&lt;=_TM2,OR(TH!L2165="1111",TH!M2165="1111")),TH!D2165,""),"")</f>
        <v/>
      </c>
      <c r="B2164" s="36">
        <f t="shared" si="194"/>
        <v>5</v>
      </c>
      <c r="C2164" s="184">
        <f t="shared" si="195"/>
        <v>42152</v>
      </c>
      <c r="D2164" s="191" t="s">
        <v>2018</v>
      </c>
      <c r="E2164" s="764">
        <v>42152</v>
      </c>
      <c r="F2164" s="297" t="s">
        <v>1354</v>
      </c>
      <c r="G2164" s="483" t="s">
        <v>1450</v>
      </c>
      <c r="H2164" s="7" t="s">
        <v>1419</v>
      </c>
      <c r="I2164" s="256"/>
      <c r="J2164" s="256"/>
      <c r="K2164" s="599">
        <v>19713650</v>
      </c>
      <c r="L2164" s="600" t="s">
        <v>8</v>
      </c>
      <c r="M2164" s="600" t="s">
        <v>47</v>
      </c>
      <c r="N2164" s="52" t="str">
        <f>IF(AND('331-CT'!$E$7=TH!H2164,OR(L2164="331",M2164="331")),"331",IF(AND(OR(L2164="131",M2164="131"),H2164='131-CT'!$E$7),"131",""))</f>
        <v/>
      </c>
      <c r="O2164" s="916" t="str">
        <f>IF(AND('341-CT'!$E$9=H2164,OR(LEFT(L2164,3)=$O$7,LEFT(M2164,3)=$O$7)),"x","")</f>
        <v/>
      </c>
      <c r="P2164" s="52" t="str">
        <f>IF(AND($B2164&gt;='111'!$N$11,$B2164&lt;='111'!$O$11,OR($L2164=$P$7,$M2164=$P$7)),"x","")</f>
        <v>x</v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  <c r="AC2164" s="591" t="str">
        <f t="shared" si="196"/>
        <v/>
      </c>
    </row>
    <row r="2165" spans="1:30" s="211" customFormat="1" ht="15.75" hidden="1" customHeight="1">
      <c r="A2165" s="204" t="str">
        <f>IF(B2165&lt;&gt;"",IF(AND(B2165&gt;=_TM1,B2165&lt;=_TM2,OR(TH!L2167="1111",TH!M2167="1111")),TH!D2167,""),"")</f>
        <v/>
      </c>
      <c r="B2165" s="36">
        <f t="shared" si="194"/>
        <v>5</v>
      </c>
      <c r="C2165" s="184">
        <f t="shared" si="195"/>
        <v>42153</v>
      </c>
      <c r="D2165" s="191" t="s">
        <v>2019</v>
      </c>
      <c r="E2165" s="764">
        <v>42153</v>
      </c>
      <c r="F2165" s="297" t="s">
        <v>1385</v>
      </c>
      <c r="G2165" s="483" t="s">
        <v>1451</v>
      </c>
      <c r="H2165" s="7" t="s">
        <v>1419</v>
      </c>
      <c r="I2165" s="256">
        <v>1918</v>
      </c>
      <c r="J2165" s="256">
        <v>7300</v>
      </c>
      <c r="K2165" s="599">
        <f>ROUND(I2165*J2165,0)</f>
        <v>14001400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  <c r="AC2165" s="591" t="str">
        <f t="shared" si="196"/>
        <v/>
      </c>
      <c r="AD2165" s="591" t="str">
        <f>IF(VLOOKUP(F2165,NXT!$C$12:$C$666,1,0)&lt;&gt;"","","x")</f>
        <v/>
      </c>
    </row>
    <row r="2166" spans="1:30" s="211" customFormat="1" ht="15.75" hidden="1" customHeight="1">
      <c r="A2166" s="204" t="str">
        <f>IF(B2166&lt;&gt;"",IF(AND(B2166&gt;=_TM1,B2166&lt;=_TM2,OR(TH!L2167="1111",TH!M2167="1111")),TH!D2167,""),"")</f>
        <v/>
      </c>
      <c r="B2166" s="36">
        <f t="shared" ref="B2166" si="223">IF(C2166&lt;&gt;"",MONTH(C2166),"")</f>
        <v>5</v>
      </c>
      <c r="C2166" s="184">
        <f t="shared" ref="C2166" si="224">E2166</f>
        <v>42153</v>
      </c>
      <c r="D2166" s="191" t="s">
        <v>2019</v>
      </c>
      <c r="E2166" s="764">
        <v>42153</v>
      </c>
      <c r="F2166" s="297" t="s">
        <v>1421</v>
      </c>
      <c r="G2166" s="483" t="s">
        <v>1451</v>
      </c>
      <c r="H2166" s="7" t="s">
        <v>1419</v>
      </c>
      <c r="I2166" s="256"/>
      <c r="J2166" s="256"/>
      <c r="K2166" s="599">
        <v>1400140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  <c r="AC2166" s="591" t="str">
        <f t="shared" si="196"/>
        <v/>
      </c>
    </row>
    <row r="2167" spans="1:30" s="211" customFormat="1" ht="15.75" hidden="1" customHeight="1">
      <c r="A2167" s="204" t="str">
        <f>IF(B2167&lt;&gt;"",IF(AND(B2167&gt;=_TM1,B2167&lt;=_TM2,OR(TH!L2168="1111",TH!M2168="1111")),TH!D2168,""),"")</f>
        <v/>
      </c>
      <c r="B2167" s="36">
        <f t="shared" si="194"/>
        <v>5</v>
      </c>
      <c r="C2167" s="184">
        <f t="shared" si="195"/>
        <v>42153</v>
      </c>
      <c r="D2167" s="191" t="s">
        <v>2019</v>
      </c>
      <c r="E2167" s="764">
        <v>42153</v>
      </c>
      <c r="F2167" s="297" t="s">
        <v>1354</v>
      </c>
      <c r="G2167" s="483" t="s">
        <v>1451</v>
      </c>
      <c r="H2167" s="7" t="s">
        <v>1419</v>
      </c>
      <c r="I2167" s="256"/>
      <c r="J2167" s="256"/>
      <c r="K2167" s="599">
        <v>15401540</v>
      </c>
      <c r="L2167" s="600" t="s">
        <v>8</v>
      </c>
      <c r="M2167" s="600" t="s">
        <v>47</v>
      </c>
      <c r="N2167" s="52" t="str">
        <f>IF(AND('331-CT'!$E$7=TH!H2167,OR(L2167="331",M2167="331")),"331",IF(AND(OR(L2167="131",M2167="131"),H2167='131-CT'!$E$7),"131",""))</f>
        <v/>
      </c>
      <c r="O2167" s="916" t="str">
        <f>IF(AND('341-CT'!$E$9=H2167,OR(LEFT(L2167,3)=$O$7,LEFT(M2167,3)=$O$7)),"x","")</f>
        <v/>
      </c>
      <c r="P2167" s="52" t="str">
        <f>IF(AND($B2167&gt;='111'!$N$11,$B2167&lt;='111'!$O$11,OR($L2167=$P$7,$M2167=$P$7)),"x","")</f>
        <v>x</v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  <c r="AC2167" s="591" t="str">
        <f t="shared" ref="AC2167:AC2197" si="225">IF(VLOOKUP(H2167,DSKH,1,0)&lt;&gt;"","","x")</f>
        <v/>
      </c>
    </row>
    <row r="2168" spans="1:30" s="211" customFormat="1" ht="15.75" hidden="1" customHeight="1">
      <c r="A2168" s="204" t="str">
        <f>IF(B2168&lt;&gt;"",IF(AND(B2168&gt;=_TM1,B2168&lt;=_TM2,OR(TH!L2169="1111",TH!M2169="1111")),TH!D2169,""),"")</f>
        <v/>
      </c>
      <c r="B2168" s="36">
        <f t="shared" si="194"/>
        <v>5</v>
      </c>
      <c r="C2168" s="184">
        <f t="shared" si="195"/>
        <v>42154</v>
      </c>
      <c r="D2168" s="184" t="s">
        <v>1990</v>
      </c>
      <c r="E2168" s="764">
        <v>42154</v>
      </c>
      <c r="F2168" s="189" t="s">
        <v>337</v>
      </c>
      <c r="G2168" s="483" t="s">
        <v>1452</v>
      </c>
      <c r="H2168" s="7" t="s">
        <v>357</v>
      </c>
      <c r="I2168" s="256">
        <v>24</v>
      </c>
      <c r="J2168" s="256">
        <v>44000</v>
      </c>
      <c r="K2168" s="599">
        <f>ROUND(I2168*J2168,0)</f>
        <v>1056000</v>
      </c>
      <c r="L2168" s="194" t="s">
        <v>161</v>
      </c>
      <c r="M2168" s="194" t="s">
        <v>8</v>
      </c>
      <c r="N2168" s="52" t="str">
        <f>IF(AND('331-CT'!$E$7=TH!H2168,OR(L2168="331",M2168="331")),"331",IF(AND(OR(L2168="131",M2168="131"),H2168='131-CT'!$E$7),"131",""))</f>
        <v/>
      </c>
      <c r="O2168" s="91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  <c r="AC2168" s="591" t="str">
        <f t="shared" si="225"/>
        <v/>
      </c>
      <c r="AD2168" s="591" t="str">
        <f>IF(VLOOKUP(F2168,NXT!$C$12:$C$666,1,0)&lt;&gt;"","","x")</f>
        <v/>
      </c>
    </row>
    <row r="2169" spans="1:30" s="211" customFormat="1" ht="15.75" hidden="1" customHeight="1">
      <c r="A2169" s="204" t="str">
        <f>IF(B2169&lt;&gt;"",IF(AND(B2169&gt;=_TM1,B2169&lt;=_TM2,OR(TH!L2170="1111",TH!M2170="1111")),TH!D2170,""),"")</f>
        <v/>
      </c>
      <c r="B2169" s="36">
        <f t="shared" si="194"/>
        <v>5</v>
      </c>
      <c r="C2169" s="184">
        <f t="shared" si="195"/>
        <v>42154</v>
      </c>
      <c r="D2169" s="184" t="s">
        <v>1990</v>
      </c>
      <c r="E2169" s="764">
        <v>42154</v>
      </c>
      <c r="F2169" s="189" t="s">
        <v>1394</v>
      </c>
      <c r="G2169" s="483" t="s">
        <v>1452</v>
      </c>
      <c r="H2169" s="7" t="s">
        <v>357</v>
      </c>
      <c r="I2169" s="741"/>
      <c r="J2169" s="741"/>
      <c r="K2169" s="599">
        <v>105600</v>
      </c>
      <c r="L2169" s="194" t="s">
        <v>9</v>
      </c>
      <c r="M2169" s="194" t="s">
        <v>8</v>
      </c>
      <c r="N2169" s="52" t="str">
        <f>IF(AND('331-CT'!$E$7=TH!H2169,OR(L2169="331",M2169="331")),"331",IF(AND(OR(L2169="131",M2169="131"),H2169='131-CT'!$E$7),"131",""))</f>
        <v/>
      </c>
      <c r="O2169" s="916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  <c r="AC2169" s="591" t="str">
        <f t="shared" si="225"/>
        <v/>
      </c>
    </row>
    <row r="2170" spans="1:30" s="211" customFormat="1" ht="15.75" hidden="1" customHeight="1">
      <c r="A2170" s="204" t="str">
        <f>IF(B2170&lt;&gt;"",IF(AND(B2170&gt;=_TM1,B2170&lt;=_TM2,OR(TH!L2171="1111",TH!M2171="1111")),TH!D2171,""),"")</f>
        <v/>
      </c>
      <c r="B2170" s="36">
        <f t="shared" si="194"/>
        <v>5</v>
      </c>
      <c r="C2170" s="184">
        <f t="shared" si="195"/>
        <v>42154</v>
      </c>
      <c r="D2170" s="184" t="s">
        <v>1990</v>
      </c>
      <c r="E2170" s="764">
        <v>42154</v>
      </c>
      <c r="F2170" s="297" t="s">
        <v>1354</v>
      </c>
      <c r="G2170" s="483" t="s">
        <v>1452</v>
      </c>
      <c r="H2170" s="7" t="s">
        <v>357</v>
      </c>
      <c r="I2170" s="256"/>
      <c r="J2170" s="256"/>
      <c r="K2170" s="599">
        <v>1161600</v>
      </c>
      <c r="L2170" s="194" t="s">
        <v>8</v>
      </c>
      <c r="M2170" s="194" t="s">
        <v>47</v>
      </c>
      <c r="N2170" s="52" t="str">
        <f>IF(AND('331-CT'!$E$7=TH!H2170,OR(L2170="331",M2170="331")),"331",IF(AND(OR(L2170="131",M2170="131"),H2170='131-CT'!$E$7),"131",""))</f>
        <v/>
      </c>
      <c r="O2170" s="916" t="str">
        <f>IF(AND('341-CT'!$E$9=H2170,OR(LEFT(L2170,3)=$O$7,LEFT(M2170,3)=$O$7)),"x","")</f>
        <v/>
      </c>
      <c r="P2170" s="52" t="str">
        <f>IF(AND($B2170&gt;='111'!$N$11,$B2170&lt;='111'!$O$11,OR($L2170=$P$7,$M2170=$P$7)),"x","")</f>
        <v>x</v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  <c r="AC2170" s="591" t="str">
        <f t="shared" si="225"/>
        <v/>
      </c>
    </row>
    <row r="2171" spans="1:30" s="211" customFormat="1" ht="15.75" hidden="1" customHeight="1">
      <c r="A2171" s="204" t="str">
        <f>IF(B2171&lt;&gt;"",IF(AND(B2171&gt;=_TM1,B2171&lt;=_TM2,OR(TH!L2172="1111",TH!M2172="1111")),TH!D2172,""),"")</f>
        <v/>
      </c>
      <c r="B2171" s="36">
        <f t="shared" si="194"/>
        <v>6</v>
      </c>
      <c r="C2171" s="184">
        <f t="shared" si="195"/>
        <v>42160</v>
      </c>
      <c r="D2171" s="191" t="s">
        <v>2020</v>
      </c>
      <c r="E2171" s="764">
        <v>42160</v>
      </c>
      <c r="F2171" s="297" t="s">
        <v>1385</v>
      </c>
      <c r="G2171" s="483" t="s">
        <v>1453</v>
      </c>
      <c r="H2171" s="7" t="s">
        <v>1419</v>
      </c>
      <c r="I2171" s="256">
        <v>2486</v>
      </c>
      <c r="J2171" s="256">
        <v>7300</v>
      </c>
      <c r="K2171" s="599">
        <f>ROUND(I2171*J2171,0)</f>
        <v>18147800</v>
      </c>
      <c r="L2171" s="600" t="s">
        <v>159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  <c r="AC2171" s="591" t="str">
        <f t="shared" si="225"/>
        <v/>
      </c>
      <c r="AD2171" s="591" t="str">
        <f>IF(VLOOKUP(F2171,NXT!$C$12:$C$666,1,0)&lt;&gt;"","","x")</f>
        <v/>
      </c>
    </row>
    <row r="2172" spans="1:30" s="211" customFormat="1" ht="15.75" hidden="1" customHeight="1">
      <c r="A2172" s="204" t="str">
        <f>IF(B2172&lt;&gt;"",IF(AND(B2172&gt;=_TM1,B2172&lt;=_TM2,OR(TH!L2174="1111",TH!M2174="1111")),TH!D2174,""),"")</f>
        <v/>
      </c>
      <c r="B2172" s="36">
        <f t="shared" si="194"/>
        <v>6</v>
      </c>
      <c r="C2172" s="184">
        <f t="shared" si="195"/>
        <v>42160</v>
      </c>
      <c r="D2172" s="191" t="s">
        <v>2020</v>
      </c>
      <c r="E2172" s="764">
        <v>42160</v>
      </c>
      <c r="F2172" s="297" t="s">
        <v>1421</v>
      </c>
      <c r="G2172" s="483" t="s">
        <v>1453</v>
      </c>
      <c r="H2172" s="7" t="s">
        <v>1419</v>
      </c>
      <c r="I2172" s="256"/>
      <c r="J2172" s="256"/>
      <c r="K2172" s="599">
        <v>1814780</v>
      </c>
      <c r="L2172" s="600" t="s">
        <v>9</v>
      </c>
      <c r="M2172" s="600" t="s">
        <v>8</v>
      </c>
      <c r="N2172" s="52" t="str">
        <f>IF(AND('331-CT'!$E$7=TH!H2172,OR(L2172="331",M2172="331")),"331",IF(AND(OR(L2172="131",M2172="131"),H2172='131-CT'!$E$7),"131",""))</f>
        <v/>
      </c>
      <c r="O2172" s="916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  <c r="AC2172" s="591" t="str">
        <f t="shared" si="225"/>
        <v/>
      </c>
    </row>
    <row r="2173" spans="1:30" s="211" customFormat="1" ht="15.75" hidden="1" customHeight="1">
      <c r="A2173" s="204" t="str">
        <f>IF(B2173&lt;&gt;"",IF(AND(B2173&gt;=_TM1,B2173&lt;=_TM2,OR(TH!L2176="1111",TH!M2176="1111")),TH!D2176,""),"")</f>
        <v/>
      </c>
      <c r="B2173" s="36">
        <f t="shared" ref="B2173" si="226">IF(C2173&lt;&gt;"",MONTH(C2173),"")</f>
        <v>6</v>
      </c>
      <c r="C2173" s="184">
        <f t="shared" ref="C2173" si="227">E2173</f>
        <v>42160</v>
      </c>
      <c r="D2173" s="191" t="s">
        <v>2020</v>
      </c>
      <c r="E2173" s="764">
        <v>42160</v>
      </c>
      <c r="F2173" s="297" t="s">
        <v>1354</v>
      </c>
      <c r="G2173" s="483" t="s">
        <v>1453</v>
      </c>
      <c r="H2173" s="7" t="s">
        <v>1419</v>
      </c>
      <c r="I2173" s="256"/>
      <c r="J2173" s="256"/>
      <c r="K2173" s="599">
        <v>19962580</v>
      </c>
      <c r="L2173" s="600" t="s">
        <v>8</v>
      </c>
      <c r="M2173" s="600" t="s">
        <v>47</v>
      </c>
      <c r="N2173" s="52" t="str">
        <f>IF(AND('331-CT'!$E$7=TH!H2173,OR(L2173="331",M2173="331")),"331",IF(AND(OR(L2173="131",M2173="131"),H2173='131-CT'!$E$7),"131",""))</f>
        <v/>
      </c>
      <c r="O2173" s="916" t="str">
        <f>IF(AND('341-CT'!$E$9=H2173,OR(LEFT(L2173,3)=$O$7,LEFT(M2173,3)=$O$7)),"x","")</f>
        <v/>
      </c>
      <c r="P2173" s="52" t="str">
        <f>IF(AND($B2173&gt;='111'!$N$11,$B2173&lt;='111'!$O$11,OR($L2173=$P$7,$M2173=$P$7)),"x","")</f>
        <v>x</v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  <c r="AC2173" s="591" t="str">
        <f t="shared" ref="AC2173" si="228">IF(VLOOKUP(H2173,DSKH,1,0)&lt;&gt;"","","x")</f>
        <v/>
      </c>
    </row>
    <row r="2174" spans="1:30" s="211" customFormat="1" ht="15.75" hidden="1" customHeight="1">
      <c r="A2174" s="204" t="str">
        <f>IF(B2174&lt;&gt;"",IF(AND(B2174&gt;=_TM1,B2174&lt;=_TM2,OR(TH!L2176="1111",TH!M2176="1111")),TH!D2176,""),"")</f>
        <v/>
      </c>
      <c r="B2174" s="36">
        <f t="shared" si="194"/>
        <v>6</v>
      </c>
      <c r="C2174" s="184">
        <f t="shared" si="195"/>
        <v>42161</v>
      </c>
      <c r="D2174" s="191" t="s">
        <v>2021</v>
      </c>
      <c r="E2174" s="764">
        <v>42161</v>
      </c>
      <c r="F2174" s="297" t="s">
        <v>1385</v>
      </c>
      <c r="G2174" s="483" t="s">
        <v>1454</v>
      </c>
      <c r="H2174" s="7" t="s">
        <v>1419</v>
      </c>
      <c r="I2174" s="256">
        <v>2346</v>
      </c>
      <c r="J2174" s="256">
        <v>7300</v>
      </c>
      <c r="K2174" s="599">
        <f>ROUND(I2174*J2174,0)</f>
        <v>17125800</v>
      </c>
      <c r="L2174" s="600" t="s">
        <v>159</v>
      </c>
      <c r="M2174" s="600" t="s">
        <v>8</v>
      </c>
      <c r="N2174" s="52" t="str">
        <f>IF(AND('331-CT'!$E$7=TH!H2174,OR(L2174="331",M2174="331")),"331",IF(AND(OR(L2174="131",M2174="131"),H2174='131-CT'!$E$7),"131",""))</f>
        <v/>
      </c>
      <c r="O2174" s="91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  <c r="AC2174" s="591" t="str">
        <f t="shared" si="225"/>
        <v/>
      </c>
      <c r="AD2174" s="591" t="str">
        <f>IF(VLOOKUP(F2174,NXT!$C$12:$C$666,1,0)&lt;&gt;"","","x")</f>
        <v/>
      </c>
    </row>
    <row r="2175" spans="1:30" s="211" customFormat="1" ht="15.75" hidden="1" customHeight="1">
      <c r="A2175" s="204" t="str">
        <f>IF(B2175&lt;&gt;"",IF(AND(B2175&gt;=_TM1,B2175&lt;=_TM2,OR(TH!L2176="1111",TH!M2176="1111")),TH!D2176,""),"")</f>
        <v/>
      </c>
      <c r="B2175" s="36">
        <f t="shared" ref="B2175" si="229">IF(C2175&lt;&gt;"",MONTH(C2175),"")</f>
        <v>6</v>
      </c>
      <c r="C2175" s="184">
        <f t="shared" ref="C2175" si="230">E2175</f>
        <v>42161</v>
      </c>
      <c r="D2175" s="191" t="s">
        <v>2021</v>
      </c>
      <c r="E2175" s="764">
        <v>42161</v>
      </c>
      <c r="F2175" s="297" t="s">
        <v>1421</v>
      </c>
      <c r="G2175" s="483" t="s">
        <v>1454</v>
      </c>
      <c r="H2175" s="7" t="s">
        <v>1419</v>
      </c>
      <c r="I2175" s="256"/>
      <c r="J2175" s="256"/>
      <c r="K2175" s="599">
        <v>1712580</v>
      </c>
      <c r="L2175" s="600" t="s">
        <v>9</v>
      </c>
      <c r="M2175" s="600" t="s">
        <v>8</v>
      </c>
      <c r="N2175" s="52" t="str">
        <f>IF(AND('331-CT'!$E$7=TH!H2175,OR(L2175="331",M2175="331")),"331",IF(AND(OR(L2175="131",M2175="131"),H2175='131-CT'!$E$7),"131",""))</f>
        <v/>
      </c>
      <c r="O2175" s="916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  <c r="AC2175" s="591" t="str">
        <f t="shared" ref="AC2175" si="231">IF(VLOOKUP(H2175,DSKH,1,0)&lt;&gt;"","","x")</f>
        <v/>
      </c>
    </row>
    <row r="2176" spans="1:30" s="211" customFormat="1" ht="15.75" hidden="1" customHeight="1">
      <c r="A2176" s="204" t="str">
        <f>IF(B2176&lt;&gt;"",IF(AND(B2176&gt;=_TM1,B2176&lt;=_TM2,OR(TH!L2177="1111",TH!M2177="1111")),TH!D2177,""),"")</f>
        <v/>
      </c>
      <c r="B2176" s="36">
        <f t="shared" si="194"/>
        <v>6</v>
      </c>
      <c r="C2176" s="184">
        <f t="shared" si="195"/>
        <v>42161</v>
      </c>
      <c r="D2176" s="191" t="s">
        <v>2021</v>
      </c>
      <c r="E2176" s="764">
        <v>42161</v>
      </c>
      <c r="F2176" s="297" t="s">
        <v>1354</v>
      </c>
      <c r="G2176" s="483" t="s">
        <v>1454</v>
      </c>
      <c r="H2176" s="7" t="s">
        <v>1419</v>
      </c>
      <c r="I2176" s="256"/>
      <c r="J2176" s="256"/>
      <c r="K2176" s="599">
        <v>18838380</v>
      </c>
      <c r="L2176" s="600" t="s">
        <v>8</v>
      </c>
      <c r="M2176" s="600" t="s">
        <v>47</v>
      </c>
      <c r="N2176" s="52" t="str">
        <f>IF(AND('331-CT'!$E$7=TH!H2176,OR(L2176="331",M2176="331")),"331",IF(AND(OR(L2176="131",M2176="131"),H2176='131-CT'!$E$7),"131",""))</f>
        <v/>
      </c>
      <c r="O2176" s="916" t="str">
        <f>IF(AND('341-CT'!$E$9=H2176,OR(LEFT(L2176,3)=$O$7,LEFT(M2176,3)=$O$7)),"x","")</f>
        <v/>
      </c>
      <c r="P2176" s="52" t="str">
        <f>IF(AND($B2176&gt;='111'!$N$11,$B2176&lt;='111'!$O$11,OR($L2176=$P$7,$M2176=$P$7)),"x","")</f>
        <v>x</v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  <c r="AC2176" s="591" t="str">
        <f t="shared" si="225"/>
        <v/>
      </c>
    </row>
    <row r="2177" spans="1:30" s="211" customFormat="1" ht="15.75" hidden="1" customHeight="1">
      <c r="A2177" s="204" t="str">
        <f>IF(B2177&lt;&gt;"",IF(AND(B2177&gt;=_TM1,B2177&lt;=_TM2,OR(TH!L2179="1111",TH!M2179="1111")),TH!D2179,""),"")</f>
        <v/>
      </c>
      <c r="B2177" s="36">
        <f t="shared" si="194"/>
        <v>6</v>
      </c>
      <c r="C2177" s="184">
        <f t="shared" si="195"/>
        <v>42163</v>
      </c>
      <c r="D2177" s="191" t="s">
        <v>2022</v>
      </c>
      <c r="E2177" s="764">
        <v>42163</v>
      </c>
      <c r="F2177" s="297" t="s">
        <v>1385</v>
      </c>
      <c r="G2177" s="483" t="s">
        <v>1455</v>
      </c>
      <c r="H2177" s="7" t="s">
        <v>1419</v>
      </c>
      <c r="I2177" s="256">
        <v>2358</v>
      </c>
      <c r="J2177" s="256">
        <v>7300</v>
      </c>
      <c r="K2177" s="599">
        <f>ROUND(I2177*J2177,0)</f>
        <v>17213400</v>
      </c>
      <c r="L2177" s="600" t="s">
        <v>159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  <c r="AC2177" s="591" t="str">
        <f t="shared" si="225"/>
        <v/>
      </c>
      <c r="AD2177" s="591" t="str">
        <f>IF(VLOOKUP(F2177,NXT!$C$12:$C$666,1,0)&lt;&gt;"","","x")</f>
        <v/>
      </c>
    </row>
    <row r="2178" spans="1:30" s="211" customFormat="1" ht="15.75" hidden="1" customHeight="1">
      <c r="A2178" s="204" t="str">
        <f>IF(B2178&lt;&gt;"",IF(AND(B2178&gt;=_TM1,B2178&lt;=_TM2,OR(TH!L2179="1111",TH!M2179="1111")),TH!D2179,""),"")</f>
        <v/>
      </c>
      <c r="B2178" s="36">
        <f t="shared" ref="B2178" si="232">IF(C2178&lt;&gt;"",MONTH(C2178),"")</f>
        <v>6</v>
      </c>
      <c r="C2178" s="184">
        <f t="shared" ref="C2178" si="233">E2178</f>
        <v>42163</v>
      </c>
      <c r="D2178" s="191" t="s">
        <v>2022</v>
      </c>
      <c r="E2178" s="764">
        <v>42163</v>
      </c>
      <c r="F2178" s="297" t="s">
        <v>1421</v>
      </c>
      <c r="G2178" s="483" t="s">
        <v>1455</v>
      </c>
      <c r="H2178" s="7" t="s">
        <v>1419</v>
      </c>
      <c r="I2178" s="256"/>
      <c r="J2178" s="256"/>
      <c r="K2178" s="599">
        <v>1721340</v>
      </c>
      <c r="L2178" s="600" t="s">
        <v>9</v>
      </c>
      <c r="M2178" s="600" t="s">
        <v>8</v>
      </c>
      <c r="N2178" s="52" t="str">
        <f>IF(AND('331-CT'!$E$7=TH!H2178,OR(L2178="331",M2178="331")),"331",IF(AND(OR(L2178="131",M2178="131"),H2178='131-CT'!$E$7),"131",""))</f>
        <v/>
      </c>
      <c r="O2178" s="916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  <c r="AC2178" s="591" t="str">
        <f t="shared" ref="AC2178" si="234">IF(VLOOKUP(H2178,DSKH,1,0)&lt;&gt;"","","x")</f>
        <v/>
      </c>
    </row>
    <row r="2179" spans="1:30" s="211" customFormat="1" ht="15.75" hidden="1" customHeight="1">
      <c r="A2179" s="204" t="str">
        <f>IF(B2179&lt;&gt;"",IF(AND(B2179&gt;=_TM1,B2179&lt;=_TM2,OR(TH!L2180="1111",TH!M2180="1111")),TH!D2180,""),"")</f>
        <v/>
      </c>
      <c r="B2179" s="36">
        <f t="shared" si="194"/>
        <v>6</v>
      </c>
      <c r="C2179" s="184">
        <f t="shared" si="195"/>
        <v>42163</v>
      </c>
      <c r="D2179" s="191" t="s">
        <v>2022</v>
      </c>
      <c r="E2179" s="764">
        <v>42163</v>
      </c>
      <c r="F2179" s="297" t="s">
        <v>1354</v>
      </c>
      <c r="G2179" s="483" t="s">
        <v>1455</v>
      </c>
      <c r="H2179" s="7" t="s">
        <v>1419</v>
      </c>
      <c r="I2179" s="256"/>
      <c r="J2179" s="256"/>
      <c r="K2179" s="599">
        <v>18934740</v>
      </c>
      <c r="L2179" s="600" t="s">
        <v>8</v>
      </c>
      <c r="M2179" s="600" t="s">
        <v>47</v>
      </c>
      <c r="N2179" s="52" t="str">
        <f>IF(AND('331-CT'!$E$7=TH!H2179,OR(L2179="331",M2179="331")),"331",IF(AND(OR(L2179="131",M2179="131"),H2179='131-CT'!$E$7),"131",""))</f>
        <v/>
      </c>
      <c r="O2179" s="916" t="str">
        <f>IF(AND('341-CT'!$E$9=H2179,OR(LEFT(L2179,3)=$O$7,LEFT(M2179,3)=$O$7)),"x","")</f>
        <v/>
      </c>
      <c r="P2179" s="52" t="str">
        <f>IF(AND($B2179&gt;='111'!$N$11,$B2179&lt;='111'!$O$11,OR($L2179=$P$7,$M2179=$P$7)),"x","")</f>
        <v>x</v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  <c r="AC2179" s="591" t="str">
        <f t="shared" si="225"/>
        <v/>
      </c>
    </row>
    <row r="2180" spans="1:30" s="211" customFormat="1" ht="15.75" hidden="1" customHeight="1">
      <c r="A2180" s="204" t="str">
        <f>IF(B2180&lt;&gt;"",IF(AND(B2180&gt;=_TM1,B2180&lt;=_TM2,OR(TH!L2182="1111",TH!M2182="1111")),TH!D2182,""),"")</f>
        <v/>
      </c>
      <c r="B2180" s="36">
        <f t="shared" si="194"/>
        <v>6</v>
      </c>
      <c r="C2180" s="184">
        <f t="shared" si="195"/>
        <v>42164</v>
      </c>
      <c r="D2180" s="191" t="s">
        <v>2023</v>
      </c>
      <c r="E2180" s="764">
        <v>42164</v>
      </c>
      <c r="F2180" s="297" t="s">
        <v>1385</v>
      </c>
      <c r="G2180" s="483" t="s">
        <v>1456</v>
      </c>
      <c r="H2180" s="7" t="s">
        <v>1419</v>
      </c>
      <c r="I2180" s="256">
        <v>1886</v>
      </c>
      <c r="J2180" s="256">
        <v>7300</v>
      </c>
      <c r="K2180" s="599">
        <f>ROUND(I2180*J2180,0)</f>
        <v>13767800</v>
      </c>
      <c r="L2180" s="600" t="s">
        <v>159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  <c r="AC2180" s="591" t="str">
        <f t="shared" si="225"/>
        <v/>
      </c>
      <c r="AD2180" s="591" t="str">
        <f>IF(VLOOKUP(F2180,NXT!$C$12:$C$666,1,0)&lt;&gt;"","","x")</f>
        <v/>
      </c>
    </row>
    <row r="2181" spans="1:30" s="211" customFormat="1" ht="15.75" hidden="1" customHeight="1">
      <c r="A2181" s="204" t="str">
        <f>IF(B2181&lt;&gt;"",IF(AND(B2181&gt;=_TM1,B2181&lt;=_TM2,OR(TH!L2182="1111",TH!M2182="1111")),TH!D2182,""),"")</f>
        <v/>
      </c>
      <c r="B2181" s="36">
        <f t="shared" ref="B2181" si="235">IF(C2181&lt;&gt;"",MONTH(C2181),"")</f>
        <v>6</v>
      </c>
      <c r="C2181" s="184">
        <f t="shared" ref="C2181" si="236">E2181</f>
        <v>42164</v>
      </c>
      <c r="D2181" s="191" t="s">
        <v>2023</v>
      </c>
      <c r="E2181" s="764">
        <v>42164</v>
      </c>
      <c r="F2181" s="297" t="s">
        <v>1421</v>
      </c>
      <c r="G2181" s="483" t="s">
        <v>1456</v>
      </c>
      <c r="H2181" s="7" t="s">
        <v>1419</v>
      </c>
      <c r="I2181" s="256"/>
      <c r="J2181" s="256"/>
      <c r="K2181" s="599">
        <v>1376780</v>
      </c>
      <c r="L2181" s="600" t="s">
        <v>9</v>
      </c>
      <c r="M2181" s="600" t="s">
        <v>8</v>
      </c>
      <c r="N2181" s="52" t="str">
        <f>IF(AND('331-CT'!$E$7=TH!H2181,OR(L2181="331",M2181="331")),"331",IF(AND(OR(L2181="131",M2181="131"),H2181='131-CT'!$E$7),"131",""))</f>
        <v/>
      </c>
      <c r="O2181" s="916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  <c r="AC2181" s="591" t="str">
        <f t="shared" ref="AC2181" si="237">IF(VLOOKUP(H2181,DSKH,1,0)&lt;&gt;"","","x")</f>
        <v/>
      </c>
    </row>
    <row r="2182" spans="1:30" s="211" customFormat="1" ht="15.75" hidden="1" customHeight="1">
      <c r="A2182" s="204" t="str">
        <f>IF(B2182&lt;&gt;"",IF(AND(B2182&gt;=_TM1,B2182&lt;=_TM2,OR(TH!L2183="1111",TH!M2183="1111")),TH!D2183,""),"")</f>
        <v/>
      </c>
      <c r="B2182" s="36">
        <f t="shared" si="194"/>
        <v>6</v>
      </c>
      <c r="C2182" s="184">
        <f t="shared" si="195"/>
        <v>42164</v>
      </c>
      <c r="D2182" s="191" t="s">
        <v>2023</v>
      </c>
      <c r="E2182" s="764">
        <v>42164</v>
      </c>
      <c r="F2182" s="297" t="s">
        <v>1354</v>
      </c>
      <c r="G2182" s="483" t="s">
        <v>1456</v>
      </c>
      <c r="H2182" s="7" t="s">
        <v>1419</v>
      </c>
      <c r="I2182" s="256"/>
      <c r="J2182" s="256"/>
      <c r="K2182" s="599">
        <v>15144580</v>
      </c>
      <c r="L2182" s="600" t="s">
        <v>8</v>
      </c>
      <c r="M2182" s="600" t="s">
        <v>47</v>
      </c>
      <c r="N2182" s="52" t="str">
        <f>IF(AND('331-CT'!$E$7=TH!H2182,OR(L2182="331",M2182="331")),"331",IF(AND(OR(L2182="131",M2182="131"),H2182='131-CT'!$E$7),"131",""))</f>
        <v/>
      </c>
      <c r="O2182" s="916" t="str">
        <f>IF(AND('341-CT'!$E$9=H2182,OR(LEFT(L2182,3)=$O$7,LEFT(M2182,3)=$O$7)),"x","")</f>
        <v/>
      </c>
      <c r="P2182" s="52" t="str">
        <f>IF(AND($B2182&gt;='111'!$N$11,$B2182&lt;='111'!$O$11,OR($L2182=$P$7,$M2182=$P$7)),"x","")</f>
        <v>x</v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  <c r="AC2182" s="591" t="str">
        <f t="shared" si="225"/>
        <v/>
      </c>
    </row>
    <row r="2183" spans="1:30" s="211" customFormat="1" ht="15.75" hidden="1" customHeight="1">
      <c r="A2183" s="204" t="str">
        <f>IF(B2183&lt;&gt;"",IF(AND(B2183&gt;=_TM1,B2183&lt;=_TM2,OR(TH!L2185="1111",TH!M2185="1111")),TH!D2185,""),"")</f>
        <v/>
      </c>
      <c r="B2183" s="36">
        <f t="shared" si="194"/>
        <v>6</v>
      </c>
      <c r="C2183" s="184">
        <f t="shared" si="195"/>
        <v>42167</v>
      </c>
      <c r="D2183" s="191" t="s">
        <v>2024</v>
      </c>
      <c r="E2183" s="764">
        <v>42167</v>
      </c>
      <c r="F2183" s="297" t="s">
        <v>1385</v>
      </c>
      <c r="G2183" s="483" t="s">
        <v>1457</v>
      </c>
      <c r="H2183" s="7" t="s">
        <v>1419</v>
      </c>
      <c r="I2183" s="256">
        <v>1762</v>
      </c>
      <c r="J2183" s="256">
        <v>7300</v>
      </c>
      <c r="K2183" s="599">
        <f>ROUND(I2183*J2183,0)</f>
        <v>12862600</v>
      </c>
      <c r="L2183" s="600" t="s">
        <v>159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  <c r="AC2183" s="591" t="str">
        <f t="shared" si="225"/>
        <v/>
      </c>
      <c r="AD2183" s="591" t="str">
        <f>IF(VLOOKUP(F2183,NXT!$C$12:$C$666,1,0)&lt;&gt;"","","x")</f>
        <v/>
      </c>
    </row>
    <row r="2184" spans="1:30" s="211" customFormat="1" ht="15.75" hidden="1" customHeight="1">
      <c r="A2184" s="204" t="str">
        <f>IF(B2184&lt;&gt;"",IF(AND(B2184&gt;=_TM1,B2184&lt;=_TM2,OR(TH!L2185="1111",TH!M2185="1111")),TH!D2185,""),"")</f>
        <v/>
      </c>
      <c r="B2184" s="36">
        <f t="shared" ref="B2184" si="238">IF(C2184&lt;&gt;"",MONTH(C2184),"")</f>
        <v>6</v>
      </c>
      <c r="C2184" s="184">
        <f t="shared" ref="C2184" si="239">E2184</f>
        <v>42167</v>
      </c>
      <c r="D2184" s="191" t="s">
        <v>2024</v>
      </c>
      <c r="E2184" s="764">
        <v>42167</v>
      </c>
      <c r="F2184" s="297" t="s">
        <v>1421</v>
      </c>
      <c r="G2184" s="483" t="s">
        <v>1457</v>
      </c>
      <c r="H2184" s="7" t="s">
        <v>1419</v>
      </c>
      <c r="I2184" s="256"/>
      <c r="J2184" s="256"/>
      <c r="K2184" s="599">
        <v>1286260</v>
      </c>
      <c r="L2184" s="600" t="s">
        <v>9</v>
      </c>
      <c r="M2184" s="600" t="s">
        <v>8</v>
      </c>
      <c r="N2184" s="52" t="str">
        <f>IF(AND('331-CT'!$E$7=TH!H2184,OR(L2184="331",M2184="331")),"331",IF(AND(OR(L2184="131",M2184="131"),H2184='131-CT'!$E$7),"131",""))</f>
        <v/>
      </c>
      <c r="O2184" s="916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  <c r="AC2184" s="591" t="str">
        <f t="shared" ref="AC2184" si="240">IF(VLOOKUP(H2184,DSKH,1,0)&lt;&gt;"","","x")</f>
        <v/>
      </c>
    </row>
    <row r="2185" spans="1:30" s="211" customFormat="1" ht="15.75" hidden="1" customHeight="1">
      <c r="A2185" s="204" t="str">
        <f>IF(B2185&lt;&gt;"",IF(AND(B2185&gt;=_TM1,B2185&lt;=_TM2,OR(TH!L2186="1111",TH!M2186="1111")),TH!D2186,""),"")</f>
        <v/>
      </c>
      <c r="B2185" s="36">
        <f t="shared" si="194"/>
        <v>6</v>
      </c>
      <c r="C2185" s="184">
        <f t="shared" si="195"/>
        <v>42167</v>
      </c>
      <c r="D2185" s="191" t="s">
        <v>2024</v>
      </c>
      <c r="E2185" s="764">
        <v>42167</v>
      </c>
      <c r="F2185" s="297" t="s">
        <v>1354</v>
      </c>
      <c r="G2185" s="483" t="s">
        <v>1457</v>
      </c>
      <c r="H2185" s="7" t="s">
        <v>1419</v>
      </c>
      <c r="I2185" s="256"/>
      <c r="J2185" s="256"/>
      <c r="K2185" s="599">
        <v>14148860</v>
      </c>
      <c r="L2185" s="600" t="s">
        <v>8</v>
      </c>
      <c r="M2185" s="600" t="s">
        <v>47</v>
      </c>
      <c r="N2185" s="52" t="str">
        <f>IF(AND('331-CT'!$E$7=TH!H2185,OR(L2185="331",M2185="331")),"331",IF(AND(OR(L2185="131",M2185="131"),H2185='131-CT'!$E$7),"131",""))</f>
        <v/>
      </c>
      <c r="O2185" s="916" t="str">
        <f>IF(AND('341-CT'!$E$9=H2185,OR(LEFT(L2185,3)=$O$7,LEFT(M2185,3)=$O$7)),"x","")</f>
        <v/>
      </c>
      <c r="P2185" s="52" t="str">
        <f>IF(AND($B2185&gt;='111'!$N$11,$B2185&lt;='111'!$O$11,OR($L2185=$P$7,$M2185=$P$7)),"x","")</f>
        <v>x</v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  <c r="AC2185" s="591" t="str">
        <f t="shared" si="225"/>
        <v/>
      </c>
    </row>
    <row r="2186" spans="1:30" s="211" customFormat="1" ht="15.75" hidden="1" customHeight="1">
      <c r="A2186" s="204" t="str">
        <f>IF(B2186&lt;&gt;"",IF(AND(B2186&gt;=_TM1,B2186&lt;=_TM2,OR(TH!L2187="1111",TH!M2187="1111")),TH!D2187,""),"")</f>
        <v/>
      </c>
      <c r="B2186" s="36">
        <f t="shared" si="194"/>
        <v>6</v>
      </c>
      <c r="C2186" s="184">
        <f t="shared" si="195"/>
        <v>42171</v>
      </c>
      <c r="D2186" s="184" t="s">
        <v>1991</v>
      </c>
      <c r="E2186" s="764">
        <v>42171</v>
      </c>
      <c r="F2186" s="189" t="s">
        <v>356</v>
      </c>
      <c r="G2186" s="483" t="s">
        <v>1033</v>
      </c>
      <c r="H2186" s="7" t="s">
        <v>1458</v>
      </c>
      <c r="I2186" s="256">
        <v>300</v>
      </c>
      <c r="J2186" s="256">
        <v>18181</v>
      </c>
      <c r="K2186" s="599">
        <f>ROUND(I2186*J2186,0)</f>
        <v>5454300</v>
      </c>
      <c r="L2186" s="600" t="s">
        <v>161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>x</v>
      </c>
      <c r="AA2186" s="52" t="str">
        <f>IF(AND(B2186&lt;=NKC!$N$8,B2186&gt;=NKC!$M$8),"x","")</f>
        <v/>
      </c>
      <c r="AB2186" s="843"/>
      <c r="AC2186" s="591" t="str">
        <f t="shared" si="225"/>
        <v/>
      </c>
      <c r="AD2186" s="591" t="str">
        <f>IF(VLOOKUP(F2186,NXT!$C$12:$C$666,1,0)&lt;&gt;"","","x")</f>
        <v/>
      </c>
    </row>
    <row r="2187" spans="1:30" s="211" customFormat="1" ht="15.75" hidden="1" customHeight="1">
      <c r="A2187" s="204" t="str">
        <f>IF(B2187&lt;&gt;"",IF(AND(B2187&gt;=_TM1,B2187&lt;=_TM2,OR(TH!L2188="1111",TH!M2188="1111")),TH!D2188,""),"")</f>
        <v/>
      </c>
      <c r="B2187" s="36">
        <f t="shared" si="194"/>
        <v>6</v>
      </c>
      <c r="C2187" s="184">
        <f t="shared" si="195"/>
        <v>42171</v>
      </c>
      <c r="D2187" s="184" t="s">
        <v>1991</v>
      </c>
      <c r="E2187" s="764">
        <v>42171</v>
      </c>
      <c r="F2187" s="189" t="s">
        <v>1459</v>
      </c>
      <c r="G2187" s="483" t="s">
        <v>1033</v>
      </c>
      <c r="H2187" s="7" t="s">
        <v>1458</v>
      </c>
      <c r="I2187" s="256"/>
      <c r="J2187" s="256"/>
      <c r="K2187" s="599">
        <v>545430</v>
      </c>
      <c r="L2187" s="600" t="s">
        <v>9</v>
      </c>
      <c r="M2187" s="600" t="s">
        <v>8</v>
      </c>
      <c r="N2187" s="52" t="str">
        <f>IF(AND('331-CT'!$E$7=TH!H2187,OR(L2187="331",M2187="331")),"331",IF(AND(OR(L2187="131",M2187="131"),H2187='131-CT'!$E$7),"131",""))</f>
        <v/>
      </c>
      <c r="O2187" s="916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  <c r="AC2187" s="591" t="str">
        <f t="shared" si="225"/>
        <v/>
      </c>
    </row>
    <row r="2188" spans="1:30" s="211" customFormat="1" ht="15.75" hidden="1" customHeight="1">
      <c r="A2188" s="204" t="str">
        <f>IF(B2188&lt;&gt;"",IF(AND(B2188&gt;=_TM1,B2188&lt;=_TM2,OR(TH!L2189="1111",TH!M2189="1111")),TH!D2189,""),"")</f>
        <v/>
      </c>
      <c r="B2188" s="36">
        <f t="shared" si="194"/>
        <v>6</v>
      </c>
      <c r="C2188" s="184">
        <f t="shared" si="195"/>
        <v>42171</v>
      </c>
      <c r="D2188" s="184" t="s">
        <v>1991</v>
      </c>
      <c r="E2188" s="764">
        <v>42171</v>
      </c>
      <c r="F2188" s="297" t="s">
        <v>1354</v>
      </c>
      <c r="G2188" s="483" t="s">
        <v>1033</v>
      </c>
      <c r="H2188" s="7" t="s">
        <v>1458</v>
      </c>
      <c r="I2188" s="256"/>
      <c r="J2188" s="256"/>
      <c r="K2188" s="599">
        <v>5999730</v>
      </c>
      <c r="L2188" s="600" t="s">
        <v>8</v>
      </c>
      <c r="M2188" s="600" t="s">
        <v>47</v>
      </c>
      <c r="N2188" s="52" t="str">
        <f>IF(AND('331-CT'!$E$7=TH!H2188,OR(L2188="331",M2188="331")),"331",IF(AND(OR(L2188="131",M2188="131"),H2188='131-CT'!$E$7),"131",""))</f>
        <v/>
      </c>
      <c r="O2188" s="916" t="str">
        <f>IF(AND('341-CT'!$E$9=H2188,OR(LEFT(L2188,3)=$O$7,LEFT(M2188,3)=$O$7)),"x","")</f>
        <v/>
      </c>
      <c r="P2188" s="52" t="str">
        <f>IF(AND($B2188&gt;='111'!$N$11,$B2188&lt;='111'!$O$11,OR($L2188=$P$7,$M2188=$P$7)),"x","")</f>
        <v>x</v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3"/>
      <c r="AC2188" s="591" t="str">
        <f t="shared" si="225"/>
        <v/>
      </c>
    </row>
    <row r="2189" spans="1:30" s="211" customFormat="1" ht="15.75" hidden="1" customHeight="1">
      <c r="A2189" s="204" t="str">
        <f>IF(B2189&lt;&gt;"",IF(AND(B2189&gt;=_TM1,B2189&lt;=_TM2,OR(TH!L2190="1111",TH!M2190="1111")),TH!D2190,""),"")</f>
        <v/>
      </c>
      <c r="B2189" s="36">
        <f t="shared" si="194"/>
        <v>6</v>
      </c>
      <c r="C2189" s="184">
        <f t="shared" si="195"/>
        <v>42171</v>
      </c>
      <c r="D2189" s="191" t="s">
        <v>2025</v>
      </c>
      <c r="E2189" s="764">
        <v>42171</v>
      </c>
      <c r="F2189" s="297" t="s">
        <v>1385</v>
      </c>
      <c r="G2189" s="483" t="s">
        <v>1460</v>
      </c>
      <c r="H2189" s="7" t="s">
        <v>1419</v>
      </c>
      <c r="I2189" s="256">
        <v>1796</v>
      </c>
      <c r="J2189" s="256">
        <v>7300</v>
      </c>
      <c r="K2189" s="599">
        <f>ROUND(I2189*J2189,0)</f>
        <v>13110800</v>
      </c>
      <c r="L2189" s="600" t="s">
        <v>159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  <c r="AC2189" s="591" t="str">
        <f t="shared" si="225"/>
        <v/>
      </c>
      <c r="AD2189" s="591" t="str">
        <f>IF(VLOOKUP(F2189,NXT!$C$12:$C$666,1,0)&lt;&gt;"","","x")</f>
        <v/>
      </c>
    </row>
    <row r="2190" spans="1:30" s="211" customFormat="1" ht="15.75" hidden="1" customHeight="1">
      <c r="A2190" s="204" t="str">
        <f>IF(B2190&lt;&gt;"",IF(AND(B2190&gt;=_TM1,B2190&lt;=_TM2,OR(TH!L2191="1111",TH!M2191="1111")),TH!D2191,""),"")</f>
        <v/>
      </c>
      <c r="B2190" s="36">
        <f t="shared" ref="B2190:B2254" si="241">IF(C2190&lt;&gt;"",MONTH(C2190),"")</f>
        <v>6</v>
      </c>
      <c r="C2190" s="184">
        <f t="shared" si="195"/>
        <v>42171</v>
      </c>
      <c r="D2190" s="191" t="s">
        <v>2025</v>
      </c>
      <c r="E2190" s="764">
        <v>42171</v>
      </c>
      <c r="F2190" s="297" t="s">
        <v>1421</v>
      </c>
      <c r="G2190" s="483" t="s">
        <v>1460</v>
      </c>
      <c r="H2190" s="7" t="s">
        <v>1419</v>
      </c>
      <c r="I2190" s="256"/>
      <c r="J2190" s="256"/>
      <c r="K2190" s="599">
        <v>1311080</v>
      </c>
      <c r="L2190" s="600" t="s">
        <v>9</v>
      </c>
      <c r="M2190" s="600" t="s">
        <v>8</v>
      </c>
      <c r="N2190" s="52" t="str">
        <f>IF(AND('331-CT'!$E$7=TH!H2190,OR(L2190="331",M2190="331")),"331",IF(AND(OR(L2190="131",M2190="131"),H2190='131-CT'!$E$7),"131",""))</f>
        <v/>
      </c>
      <c r="O2190" s="916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  <c r="AC2190" s="591" t="str">
        <f t="shared" si="225"/>
        <v/>
      </c>
    </row>
    <row r="2191" spans="1:30" s="211" customFormat="1" ht="15.75" hidden="1" customHeight="1">
      <c r="A2191" s="204" t="str">
        <f>IF(B2191&lt;&gt;"",IF(AND(B2191&gt;=_TM1,B2191&lt;=_TM2,OR(TH!L2192="1111",TH!M2192="1111")),TH!D2192,""),"")</f>
        <v/>
      </c>
      <c r="B2191" s="36">
        <f t="shared" si="241"/>
        <v>6</v>
      </c>
      <c r="C2191" s="184">
        <f t="shared" si="195"/>
        <v>42171</v>
      </c>
      <c r="D2191" s="191" t="s">
        <v>2025</v>
      </c>
      <c r="E2191" s="764">
        <v>42171</v>
      </c>
      <c r="F2191" s="297" t="s">
        <v>1354</v>
      </c>
      <c r="G2191" s="483" t="s">
        <v>1460</v>
      </c>
      <c r="H2191" s="7" t="s">
        <v>1419</v>
      </c>
      <c r="I2191" s="256"/>
      <c r="J2191" s="256"/>
      <c r="K2191" s="599">
        <v>14421880</v>
      </c>
      <c r="L2191" s="600" t="s">
        <v>8</v>
      </c>
      <c r="M2191" s="600" t="s">
        <v>47</v>
      </c>
      <c r="N2191" s="52" t="str">
        <f>IF(AND('331-CT'!$E$7=TH!H2191,OR(L2191="331",M2191="331")),"331",IF(AND(OR(L2191="131",M2191="131"),H2191='131-CT'!$E$7),"131",""))</f>
        <v/>
      </c>
      <c r="O2191" s="916" t="str">
        <f>IF(AND('341-CT'!$E$9=H2191,OR(LEFT(L2191,3)=$O$7,LEFT(M2191,3)=$O$7)),"x","")</f>
        <v/>
      </c>
      <c r="P2191" s="52" t="str">
        <f>IF(AND($B2191&gt;='111'!$N$11,$B2191&lt;='111'!$O$11,OR($L2191=$P$7,$M2191=$P$7)),"x","")</f>
        <v>x</v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/>
      </c>
      <c r="AA2191" s="52" t="str">
        <f>IF(AND(B2191&lt;=NKC!$N$8,B2191&gt;=NKC!$M$8),"x","")</f>
        <v/>
      </c>
      <c r="AB2191" s="843"/>
      <c r="AC2191" s="591" t="str">
        <f t="shared" si="225"/>
        <v/>
      </c>
    </row>
    <row r="2192" spans="1:30" s="211" customFormat="1" ht="15.75" hidden="1" customHeight="1">
      <c r="A2192" s="204" t="str">
        <f>IF(B2192&lt;&gt;"",IF(AND(B2192&gt;=_TM1,B2192&lt;=_TM2,OR(TH!L2193="1111",TH!M2193="1111")),TH!D2193,""),"")</f>
        <v/>
      </c>
      <c r="B2192" s="36">
        <f t="shared" si="241"/>
        <v>6</v>
      </c>
      <c r="C2192" s="184">
        <f t="shared" si="195"/>
        <v>42172</v>
      </c>
      <c r="D2192" s="191" t="s">
        <v>2026</v>
      </c>
      <c r="E2192" s="764">
        <v>42172</v>
      </c>
      <c r="F2192" s="297" t="s">
        <v>1385</v>
      </c>
      <c r="G2192" s="483" t="s">
        <v>1461</v>
      </c>
      <c r="H2192" s="7" t="s">
        <v>1419</v>
      </c>
      <c r="I2192" s="256">
        <v>2077</v>
      </c>
      <c r="J2192" s="256">
        <v>7300</v>
      </c>
      <c r="K2192" s="599">
        <f>ROUND(I2192*J2192,0)</f>
        <v>15162100</v>
      </c>
      <c r="L2192" s="600" t="s">
        <v>159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  <c r="AC2192" s="591" t="str">
        <f t="shared" si="225"/>
        <v/>
      </c>
      <c r="AD2192" s="591" t="str">
        <f>IF(VLOOKUP(F2192,NXT!$C$12:$C$666,1,0)&lt;&gt;"","","x")</f>
        <v/>
      </c>
    </row>
    <row r="2193" spans="1:30" s="211" customFormat="1" ht="15.75" hidden="1" customHeight="1">
      <c r="A2193" s="204" t="str">
        <f>IF(B2193&lt;&gt;"",IF(AND(B2193&gt;=_TM1,B2193&lt;=_TM2,OR(TH!L2194="1111",TH!M2194="1111")),TH!D2194,""),"")</f>
        <v/>
      </c>
      <c r="B2193" s="36">
        <f t="shared" si="241"/>
        <v>6</v>
      </c>
      <c r="C2193" s="184">
        <f t="shared" si="195"/>
        <v>42172</v>
      </c>
      <c r="D2193" s="191" t="s">
        <v>2026</v>
      </c>
      <c r="E2193" s="764">
        <v>42172</v>
      </c>
      <c r="F2193" s="297" t="s">
        <v>1421</v>
      </c>
      <c r="G2193" s="483" t="s">
        <v>1461</v>
      </c>
      <c r="H2193" s="7" t="s">
        <v>1419</v>
      </c>
      <c r="I2193" s="256"/>
      <c r="J2193" s="256"/>
      <c r="K2193" s="599">
        <v>1516210</v>
      </c>
      <c r="L2193" s="600" t="s">
        <v>9</v>
      </c>
      <c r="M2193" s="600" t="s">
        <v>8</v>
      </c>
      <c r="N2193" s="52" t="str">
        <f>IF(AND('331-CT'!$E$7=TH!H2193,OR(L2193="331",M2193="331")),"331",IF(AND(OR(L2193="131",M2193="131"),H2193='131-CT'!$E$7),"131",""))</f>
        <v/>
      </c>
      <c r="O2193" s="916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  <c r="AC2193" s="591" t="str">
        <f t="shared" si="225"/>
        <v/>
      </c>
    </row>
    <row r="2194" spans="1:30" s="211" customFormat="1" ht="15.75" hidden="1" customHeight="1">
      <c r="A2194" s="204" t="str">
        <f>IF(B2194&lt;&gt;"",IF(AND(B2194&gt;=_TM1,B2194&lt;=_TM2,OR(TH!L2195="1111",TH!M2195="1111")),TH!D2195,""),"")</f>
        <v/>
      </c>
      <c r="B2194" s="36">
        <f t="shared" si="241"/>
        <v>6</v>
      </c>
      <c r="C2194" s="184">
        <f t="shared" ref="C2194:C2259" si="242">E2194</f>
        <v>42172</v>
      </c>
      <c r="D2194" s="191" t="s">
        <v>2026</v>
      </c>
      <c r="E2194" s="764">
        <v>42172</v>
      </c>
      <c r="F2194" s="297" t="s">
        <v>1354</v>
      </c>
      <c r="G2194" s="483" t="s">
        <v>1461</v>
      </c>
      <c r="H2194" s="7" t="s">
        <v>1419</v>
      </c>
      <c r="I2194" s="256"/>
      <c r="J2194" s="256"/>
      <c r="K2194" s="599">
        <v>16678310</v>
      </c>
      <c r="L2194" s="600" t="s">
        <v>8</v>
      </c>
      <c r="M2194" s="600" t="s">
        <v>47</v>
      </c>
      <c r="N2194" s="52" t="str">
        <f>IF(AND('331-CT'!$E$7=TH!H2194,OR(L2194="331",M2194="331")),"331",IF(AND(OR(L2194="131",M2194="131"),H2194='131-CT'!$E$7),"131",""))</f>
        <v/>
      </c>
      <c r="O2194" s="916" t="str">
        <f>IF(AND('341-CT'!$E$9=H2194,OR(LEFT(L2194,3)=$O$7,LEFT(M2194,3)=$O$7)),"x","")</f>
        <v/>
      </c>
      <c r="P2194" s="52" t="str">
        <f>IF(AND($B2194&gt;='111'!$N$11,$B2194&lt;='111'!$O$11,OR($L2194=$P$7,$M2194=$P$7)),"x","")</f>
        <v>x</v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  <c r="AC2194" s="591" t="str">
        <f t="shared" si="225"/>
        <v/>
      </c>
    </row>
    <row r="2195" spans="1:30" s="211" customFormat="1" ht="15.75" hidden="1" customHeight="1">
      <c r="A2195" s="204" t="str">
        <f>IF(B2195&lt;&gt;"",IF(AND(B2195&gt;=_TM1,B2195&lt;=_TM2,OR(TH!L2196="1111",TH!M2196="1111")),TH!D2196,""),"")</f>
        <v/>
      </c>
      <c r="B2195" s="36">
        <f t="shared" si="241"/>
        <v>6</v>
      </c>
      <c r="C2195" s="184">
        <f t="shared" si="242"/>
        <v>42173</v>
      </c>
      <c r="D2195" s="191" t="s">
        <v>2027</v>
      </c>
      <c r="E2195" s="764">
        <v>42173</v>
      </c>
      <c r="F2195" s="297" t="s">
        <v>1385</v>
      </c>
      <c r="G2195" s="483" t="s">
        <v>1462</v>
      </c>
      <c r="H2195" s="7" t="s">
        <v>1419</v>
      </c>
      <c r="I2195" s="256">
        <v>2244</v>
      </c>
      <c r="J2195" s="256">
        <v>7300</v>
      </c>
      <c r="K2195" s="599">
        <f>ROUND(I2195*J2195,0)</f>
        <v>16381200</v>
      </c>
      <c r="L2195" s="600" t="s">
        <v>159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  <c r="AC2195" s="591" t="str">
        <f t="shared" si="225"/>
        <v/>
      </c>
      <c r="AD2195" s="591" t="str">
        <f>IF(VLOOKUP(F2195,NXT!$C$12:$C$666,1,0)&lt;&gt;"","","x")</f>
        <v/>
      </c>
    </row>
    <row r="2196" spans="1:30" s="211" customFormat="1" ht="15.75" hidden="1" customHeight="1">
      <c r="A2196" s="204" t="str">
        <f>IF(B2196&lt;&gt;"",IF(AND(B2196&gt;=_TM1,B2196&lt;=_TM2,OR(TH!L2197="1111",TH!M2197="1111")),TH!D2197,""),"")</f>
        <v/>
      </c>
      <c r="B2196" s="36">
        <f t="shared" si="241"/>
        <v>6</v>
      </c>
      <c r="C2196" s="184">
        <f t="shared" si="242"/>
        <v>42173</v>
      </c>
      <c r="D2196" s="191" t="s">
        <v>2027</v>
      </c>
      <c r="E2196" s="764">
        <v>42173</v>
      </c>
      <c r="F2196" s="297" t="s">
        <v>1421</v>
      </c>
      <c r="G2196" s="483" t="s">
        <v>1462</v>
      </c>
      <c r="H2196" s="7" t="s">
        <v>1419</v>
      </c>
      <c r="I2196" s="256"/>
      <c r="J2196" s="256"/>
      <c r="K2196" s="599">
        <v>1638120</v>
      </c>
      <c r="L2196" s="600" t="s">
        <v>9</v>
      </c>
      <c r="M2196" s="600" t="s">
        <v>8</v>
      </c>
      <c r="N2196" s="52" t="str">
        <f>IF(AND('331-CT'!$E$7=TH!H2196,OR(L2196="331",M2196="331")),"331",IF(AND(OR(L2196="131",M2196="131"),H2196='131-CT'!$E$7),"131",""))</f>
        <v/>
      </c>
      <c r="O2196" s="916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  <c r="AC2196" s="591" t="str">
        <f t="shared" si="225"/>
        <v/>
      </c>
    </row>
    <row r="2197" spans="1:30" s="211" customFormat="1" ht="15.75" hidden="1" customHeight="1">
      <c r="A2197" s="204" t="str">
        <f>IF(B2197&lt;&gt;"",IF(AND(B2197&gt;=_TM1,B2197&lt;=_TM2,OR(TH!L2198="1111",TH!M2198="1111")),TH!D2198,""),"")</f>
        <v/>
      </c>
      <c r="B2197" s="36">
        <f t="shared" si="241"/>
        <v>6</v>
      </c>
      <c r="C2197" s="184">
        <f t="shared" si="242"/>
        <v>42173</v>
      </c>
      <c r="D2197" s="191" t="s">
        <v>2027</v>
      </c>
      <c r="E2197" s="764">
        <v>42173</v>
      </c>
      <c r="F2197" s="297" t="s">
        <v>1354</v>
      </c>
      <c r="G2197" s="483" t="s">
        <v>1462</v>
      </c>
      <c r="H2197" s="7" t="s">
        <v>1419</v>
      </c>
      <c r="I2197" s="256"/>
      <c r="J2197" s="256"/>
      <c r="K2197" s="599">
        <v>18019320</v>
      </c>
      <c r="L2197" s="600" t="s">
        <v>8</v>
      </c>
      <c r="M2197" s="600" t="s">
        <v>47</v>
      </c>
      <c r="N2197" s="52" t="str">
        <f>IF(AND('331-CT'!$E$7=TH!H2197,OR(L2197="331",M2197="331")),"331",IF(AND(OR(L2197="131",M2197="131"),H2197='131-CT'!$E$7),"131",""))</f>
        <v/>
      </c>
      <c r="O2197" s="916" t="str">
        <f>IF(AND('341-CT'!$E$9=H2197,OR(LEFT(L2197,3)=$O$7,LEFT(M2197,3)=$O$7)),"x","")</f>
        <v/>
      </c>
      <c r="P2197" s="52" t="str">
        <f>IF(AND($B2197&gt;='111'!$N$11,$B2197&lt;='111'!$O$11,OR($L2197=$P$7,$M2197=$P$7)),"x","")</f>
        <v>x</v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  <c r="AC2197" s="591" t="str">
        <f t="shared" si="225"/>
        <v/>
      </c>
    </row>
    <row r="2198" spans="1:30" s="211" customFormat="1" ht="15.75" hidden="1" customHeight="1">
      <c r="A2198" s="204" t="str">
        <f>IF(B2198&lt;&gt;"",IF(AND(B2198&gt;=_TM1,B2198&lt;=_TM2,OR(TH!L2199="1111",TH!M2199="1111")),TH!D2199,""),"")</f>
        <v/>
      </c>
      <c r="B2198" s="36">
        <f t="shared" si="241"/>
        <v>6</v>
      </c>
      <c r="C2198" s="184">
        <f t="shared" si="242"/>
        <v>42173</v>
      </c>
      <c r="D2198" s="191"/>
      <c r="E2198" s="764">
        <v>42173</v>
      </c>
      <c r="F2198" s="297" t="s">
        <v>1464</v>
      </c>
      <c r="G2198" s="483" t="s">
        <v>1466</v>
      </c>
      <c r="H2198" s="7" t="s">
        <v>1463</v>
      </c>
      <c r="I2198" s="256"/>
      <c r="J2198" s="256"/>
      <c r="K2198" s="599">
        <v>1017727</v>
      </c>
      <c r="L2198" s="600" t="s">
        <v>83</v>
      </c>
      <c r="M2198" s="600" t="s">
        <v>47</v>
      </c>
      <c r="N2198" s="52" t="str">
        <f>IF(AND('331-CT'!$E$7=TH!H2198,OR(L2198="331",M2198="331")),"331",IF(AND(OR(L2198="131",M2198="131"),H2198='131-CT'!$E$7),"131",""))</f>
        <v/>
      </c>
      <c r="O2198" s="916" t="str">
        <f>IF(AND('341-CT'!$E$9=H2198,OR(LEFT(L2198,3)=$O$7,LEFT(M2198,3)=$O$7)),"x","")</f>
        <v/>
      </c>
      <c r="P2198" s="52" t="str">
        <f>IF(AND($B2198&gt;='111'!$N$11,$B2198&lt;='111'!$O$11,OR($L2198=$P$7,$M2198=$P$7)),"x","")</f>
        <v>x</v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>642</v>
      </c>
      <c r="W2198" s="52" t="str">
        <f>IF(OR(TH!L2198=TH!$W$7,M2198=TH!$W$7),"x","")</f>
        <v>x</v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</row>
    <row r="2199" spans="1:30" s="211" customFormat="1" ht="15.75" hidden="1" customHeight="1">
      <c r="A2199" s="204" t="str">
        <f>IF(B2199&lt;&gt;"",IF(AND(B2199&gt;=_TM1,B2199&lt;=_TM2,OR(TH!L2200="1111",TH!M2200="1111")),TH!D2200,""),"")</f>
        <v/>
      </c>
      <c r="B2199" s="36">
        <f t="shared" si="241"/>
        <v>6</v>
      </c>
      <c r="C2199" s="184">
        <f t="shared" si="242"/>
        <v>42173</v>
      </c>
      <c r="D2199" s="184"/>
      <c r="E2199" s="764">
        <v>42173</v>
      </c>
      <c r="F2199" s="297" t="s">
        <v>1465</v>
      </c>
      <c r="G2199" s="483" t="s">
        <v>1466</v>
      </c>
      <c r="H2199" s="7" t="s">
        <v>1463</v>
      </c>
      <c r="I2199" s="256"/>
      <c r="J2199" s="256"/>
      <c r="K2199" s="599">
        <v>101773</v>
      </c>
      <c r="L2199" s="600" t="s">
        <v>9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6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</row>
    <row r="2200" spans="1:30" s="211" customFormat="1" ht="15.75" hidden="1" customHeight="1">
      <c r="A2200" s="204" t="str">
        <f>IF(B2200&lt;&gt;"",IF(AND(B2200&gt;=_TM1,B2200&lt;=_TM2,OR(TH!L2327="1111",TH!M2327="1111")),TH!D2327,""),"")</f>
        <v/>
      </c>
      <c r="B2200" s="36">
        <f t="shared" si="241"/>
        <v>6</v>
      </c>
      <c r="C2200" s="184">
        <f t="shared" si="242"/>
        <v>42175</v>
      </c>
      <c r="D2200" s="191" t="s">
        <v>2028</v>
      </c>
      <c r="E2200" s="764">
        <v>42175</v>
      </c>
      <c r="F2200" s="192" t="s">
        <v>1426</v>
      </c>
      <c r="G2200" s="483" t="s">
        <v>1513</v>
      </c>
      <c r="H2200" s="7" t="s">
        <v>1425</v>
      </c>
      <c r="I2200" s="256">
        <v>2700</v>
      </c>
      <c r="J2200" s="256">
        <v>9100</v>
      </c>
      <c r="K2200" s="599">
        <f>ROUND(I2200*J2200,0)</f>
        <v>24570000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>331</v>
      </c>
      <c r="O2200" s="91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  <c r="AC2200" s="591" t="str">
        <f t="shared" ref="AC2200:AC2213" si="243">IF(VLOOKUP(H2200,DSKH,1,0)&lt;&gt;"","","x")</f>
        <v/>
      </c>
      <c r="AD2200" s="591" t="str">
        <f>IF(VLOOKUP(F2200,NXT!$C$12:$C$666,1,0)&lt;&gt;"","","x")</f>
        <v/>
      </c>
    </row>
    <row r="2201" spans="1:30" s="211" customFormat="1" ht="15.75" hidden="1" customHeight="1">
      <c r="A2201" s="204" t="str">
        <f>IF(B2201&lt;&gt;"",IF(AND(B2201&gt;=_TM1,B2201&lt;=_TM2,OR(TH!L2328="1111",TH!M2328="1111")),TH!D2328,""),"")</f>
        <v/>
      </c>
      <c r="B2201" s="36">
        <f t="shared" si="241"/>
        <v>6</v>
      </c>
      <c r="C2201" s="184">
        <f t="shared" si="242"/>
        <v>42175</v>
      </c>
      <c r="D2201" s="191" t="s">
        <v>2028</v>
      </c>
      <c r="E2201" s="764">
        <v>42175</v>
      </c>
      <c r="F2201" s="192" t="s">
        <v>1430</v>
      </c>
      <c r="G2201" s="483" t="s">
        <v>1513</v>
      </c>
      <c r="H2201" s="7" t="s">
        <v>1425</v>
      </c>
      <c r="I2201" s="741">
        <v>1554</v>
      </c>
      <c r="J2201" s="741">
        <v>9000</v>
      </c>
      <c r="K2201" s="599">
        <f>ROUND(I2201*J2201,0)</f>
        <v>13986000</v>
      </c>
      <c r="L2201" s="600" t="s">
        <v>159</v>
      </c>
      <c r="M2201" s="600" t="s">
        <v>8</v>
      </c>
      <c r="N2201" s="52" t="str">
        <f>IF(AND('331-CT'!$E$7=TH!H2201,OR(L2201="331",M2201="331")),"331",IF(AND(OR(L2201="131",M2201="131"),H2201='131-CT'!$E$7),"131",""))</f>
        <v>331</v>
      </c>
      <c r="O2201" s="91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  <c r="AC2201" s="591" t="str">
        <f t="shared" si="243"/>
        <v/>
      </c>
      <c r="AD2201" s="591" t="str">
        <f>IF(VLOOKUP(F2201,NXT!$C$12:$C$666,1,0)&lt;&gt;"","","x")</f>
        <v/>
      </c>
    </row>
    <row r="2202" spans="1:30" s="211" customFormat="1" ht="15.75" hidden="1" customHeight="1">
      <c r="A2202" s="204" t="str">
        <f>IF(B2202&lt;&gt;"",IF(AND(B2202&gt;=_TM1,B2202&lt;=_TM2,OR(TH!L2329="1111",TH!M2329="1111")),TH!D2329,""),"")</f>
        <v/>
      </c>
      <c r="B2202" s="36">
        <f t="shared" si="241"/>
        <v>6</v>
      </c>
      <c r="C2202" s="184">
        <f t="shared" si="242"/>
        <v>42175</v>
      </c>
      <c r="D2202" s="191" t="s">
        <v>2028</v>
      </c>
      <c r="E2202" s="764">
        <v>42175</v>
      </c>
      <c r="F2202" s="192" t="s">
        <v>1407</v>
      </c>
      <c r="G2202" s="483" t="s">
        <v>1513</v>
      </c>
      <c r="H2202" s="7" t="s">
        <v>1425</v>
      </c>
      <c r="I2202" s="741"/>
      <c r="J2202" s="741"/>
      <c r="K2202" s="599">
        <v>3855600</v>
      </c>
      <c r="L2202" s="600" t="s">
        <v>9</v>
      </c>
      <c r="M2202" s="600" t="s">
        <v>8</v>
      </c>
      <c r="N2202" s="52" t="str">
        <f>IF(AND('331-CT'!$E$7=TH!H2202,OR(L2202="331",M2202="331")),"331",IF(AND(OR(L2202="131",M2202="131"),H2202='131-CT'!$E$7),"131",""))</f>
        <v>331</v>
      </c>
      <c r="O2202" s="916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  <c r="AC2202" s="591" t="str">
        <f t="shared" si="243"/>
        <v/>
      </c>
    </row>
    <row r="2203" spans="1:30" s="211" customFormat="1" ht="15.75" hidden="1" customHeight="1">
      <c r="A2203" s="204" t="str">
        <f>IF(B2203&lt;&gt;"",IF(AND(B2203&gt;=_TM1,B2203&lt;=_TM2,OR(TH!L2330="1111",TH!M2330="1111")),TH!D2330,""),"")</f>
        <v/>
      </c>
      <c r="B2203" s="36">
        <f t="shared" si="241"/>
        <v>6</v>
      </c>
      <c r="C2203" s="184">
        <f t="shared" si="242"/>
        <v>42175</v>
      </c>
      <c r="D2203" s="191" t="s">
        <v>2029</v>
      </c>
      <c r="E2203" s="764">
        <v>42175</v>
      </c>
      <c r="F2203" s="192" t="s">
        <v>1426</v>
      </c>
      <c r="G2203" s="483" t="s">
        <v>1514</v>
      </c>
      <c r="H2203" s="7" t="s">
        <v>1425</v>
      </c>
      <c r="I2203" s="256">
        <v>1275</v>
      </c>
      <c r="J2203" s="256">
        <v>9100</v>
      </c>
      <c r="K2203" s="599">
        <f>ROUND(I2203*J2203,0)</f>
        <v>11602500</v>
      </c>
      <c r="L2203" s="600" t="s">
        <v>159</v>
      </c>
      <c r="M2203" s="600" t="s">
        <v>8</v>
      </c>
      <c r="N2203" s="52" t="str">
        <f>IF(AND('331-CT'!$E$7=TH!H2203,OR(L2203="331",M2203="331")),"331",IF(AND(OR(L2203="131",M2203="131"),H2203='131-CT'!$E$7),"131",""))</f>
        <v>331</v>
      </c>
      <c r="O2203" s="916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W2203" s="52" t="str">
        <f>IF(OR(TH!L2203=TH!$W$7,M2203=TH!$W$7),"x","")</f>
        <v/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  <c r="AC2203" s="591" t="str">
        <f t="shared" si="243"/>
        <v/>
      </c>
      <c r="AD2203" s="591" t="str">
        <f>IF(VLOOKUP(F2203,NXT!$C$12:$C$666,1,0)&lt;&gt;"","","x")</f>
        <v/>
      </c>
    </row>
    <row r="2204" spans="1:30" s="211" customFormat="1" ht="15.75" hidden="1" customHeight="1">
      <c r="A2204" s="204" t="str">
        <f>IF(B2204&lt;&gt;"",IF(AND(B2204&gt;=_TM1,B2204&lt;=_TM2,OR(TH!L2331="1111",TH!M2331="1111")),TH!D2331,""),"")</f>
        <v/>
      </c>
      <c r="B2204" s="36">
        <f t="shared" si="241"/>
        <v>6</v>
      </c>
      <c r="C2204" s="184">
        <f t="shared" si="242"/>
        <v>42175</v>
      </c>
      <c r="D2204" s="191" t="s">
        <v>2029</v>
      </c>
      <c r="E2204" s="764">
        <v>42175</v>
      </c>
      <c r="F2204" s="192" t="s">
        <v>1430</v>
      </c>
      <c r="G2204" s="483" t="s">
        <v>1514</v>
      </c>
      <c r="H2204" s="7" t="s">
        <v>1425</v>
      </c>
      <c r="I2204" s="256">
        <v>3028</v>
      </c>
      <c r="J2204" s="256">
        <v>9000</v>
      </c>
      <c r="K2204" s="599">
        <f>ROUND(I2204*J2204,0)</f>
        <v>27252000</v>
      </c>
      <c r="L2204" s="600" t="s">
        <v>159</v>
      </c>
      <c r="M2204" s="600" t="s">
        <v>8</v>
      </c>
      <c r="N2204" s="52" t="str">
        <f>IF(AND('331-CT'!$E$7=TH!H2204,OR(L2204="331",M2204="331")),"331",IF(AND(OR(L2204="131",M2204="131"),H2204='131-CT'!$E$7),"131",""))</f>
        <v>331</v>
      </c>
      <c r="O2204" s="916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  <c r="AC2204" s="591" t="str">
        <f t="shared" si="243"/>
        <v/>
      </c>
      <c r="AD2204" s="591" t="str">
        <f>IF(VLOOKUP(F2204,NXT!$C$12:$C$666,1,0)&lt;&gt;"","","x")</f>
        <v/>
      </c>
    </row>
    <row r="2205" spans="1:30" s="211" customFormat="1" ht="15.75" hidden="1" customHeight="1">
      <c r="A2205" s="204" t="str">
        <f>IF(B2205&lt;&gt;"",IF(AND(B2205&gt;=_TM1,B2205&lt;=_TM2,OR(TH!L2332="1111",TH!M2332="1111")),TH!D2332,""),"")</f>
        <v/>
      </c>
      <c r="B2205" s="36">
        <f t="shared" si="241"/>
        <v>6</v>
      </c>
      <c r="C2205" s="184">
        <f t="shared" si="242"/>
        <v>42175</v>
      </c>
      <c r="D2205" s="191" t="s">
        <v>2029</v>
      </c>
      <c r="E2205" s="764">
        <v>42175</v>
      </c>
      <c r="F2205" s="192" t="s">
        <v>1407</v>
      </c>
      <c r="G2205" s="483" t="s">
        <v>1514</v>
      </c>
      <c r="H2205" s="7" t="s">
        <v>1425</v>
      </c>
      <c r="I2205" s="256"/>
      <c r="J2205" s="256"/>
      <c r="K2205" s="599">
        <v>3885450</v>
      </c>
      <c r="L2205" s="600" t="s">
        <v>9</v>
      </c>
      <c r="M2205" s="600" t="s">
        <v>8</v>
      </c>
      <c r="N2205" s="52" t="str">
        <f>IF(AND('331-CT'!$E$7=TH!H2205,OR(L2205="331",M2205="331")),"331",IF(AND(OR(L2205="131",M2205="131"),H2205='131-CT'!$E$7),"131",""))</f>
        <v>331</v>
      </c>
      <c r="O2205" s="91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  <c r="AC2205" s="591" t="str">
        <f t="shared" si="243"/>
        <v/>
      </c>
    </row>
    <row r="2206" spans="1:30" s="211" customFormat="1" ht="15.75" hidden="1" customHeight="1">
      <c r="A2206" s="204" t="str">
        <f>IF(B2206&lt;&gt;"",IF(AND(B2206&gt;=_TM1,B2206&lt;=_TM2,OR(TH!L2316="1111",TH!M2316="1111")),TH!D2316,""),"")</f>
        <v/>
      </c>
      <c r="B2206" s="36">
        <f t="shared" si="241"/>
        <v>6</v>
      </c>
      <c r="C2206" s="184">
        <f t="shared" si="242"/>
        <v>42177</v>
      </c>
      <c r="D2206" s="191" t="s">
        <v>2030</v>
      </c>
      <c r="E2206" s="764">
        <v>42177</v>
      </c>
      <c r="F2206" s="297" t="s">
        <v>1408</v>
      </c>
      <c r="G2206" s="483" t="s">
        <v>538</v>
      </c>
      <c r="H2206" s="7" t="s">
        <v>1478</v>
      </c>
      <c r="I2206" s="256">
        <v>11655</v>
      </c>
      <c r="J2206" s="256">
        <v>7400</v>
      </c>
      <c r="K2206" s="599">
        <f>ROUND(I2206*J2206,0)</f>
        <v>86247000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  <c r="AC2206" s="591" t="str">
        <f t="shared" si="243"/>
        <v/>
      </c>
      <c r="AD2206" s="591" t="str">
        <f>IF(VLOOKUP(F2206,NXT!$C$12:$C$666,1,0)&lt;&gt;"","","x")</f>
        <v/>
      </c>
    </row>
    <row r="2207" spans="1:30" s="211" customFormat="1" ht="15.75" hidden="1" customHeight="1">
      <c r="A2207" s="204" t="str">
        <f>IF(B2207&lt;&gt;"",IF(AND(B2207&gt;=_TM1,B2207&lt;=_TM2,OR(TH!L2317="1111",TH!M2317="1111")),TH!D2317,""),"")</f>
        <v/>
      </c>
      <c r="B2207" s="36">
        <f t="shared" si="241"/>
        <v>6</v>
      </c>
      <c r="C2207" s="184">
        <f t="shared" si="242"/>
        <v>42177</v>
      </c>
      <c r="D2207" s="191" t="s">
        <v>2030</v>
      </c>
      <c r="E2207" s="764">
        <v>42177</v>
      </c>
      <c r="F2207" s="297" t="s">
        <v>1409</v>
      </c>
      <c r="G2207" s="483" t="s">
        <v>538</v>
      </c>
      <c r="H2207" s="7" t="s">
        <v>1478</v>
      </c>
      <c r="I2207" s="256"/>
      <c r="J2207" s="256"/>
      <c r="K2207" s="599">
        <v>8624700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  <c r="AC2207" s="591" t="str">
        <f t="shared" si="243"/>
        <v/>
      </c>
    </row>
    <row r="2208" spans="1:30" s="211" customFormat="1" ht="15.75" hidden="1" customHeight="1">
      <c r="A2208" s="204" t="str">
        <f>IF(B2208&lt;&gt;"",IF(AND(B2208&gt;=_TM1,B2208&lt;=_TM2,OR(TH!L2320="1111",TH!M2320="1111")),TH!D2320,""),"")</f>
        <v/>
      </c>
      <c r="B2208" s="36">
        <f t="shared" si="241"/>
        <v>6</v>
      </c>
      <c r="C2208" s="184">
        <f t="shared" si="242"/>
        <v>42177</v>
      </c>
      <c r="D2208" s="191" t="s">
        <v>2031</v>
      </c>
      <c r="E2208" s="764">
        <v>42177</v>
      </c>
      <c r="F2208" s="192" t="s">
        <v>1426</v>
      </c>
      <c r="G2208" s="483" t="s">
        <v>1511</v>
      </c>
      <c r="H2208" s="7" t="s">
        <v>1425</v>
      </c>
      <c r="I2208" s="256">
        <v>1871</v>
      </c>
      <c r="J2208" s="256">
        <v>9100</v>
      </c>
      <c r="K2208" s="599">
        <f>ROUND(I2208*J2208,0)</f>
        <v>17026100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>331</v>
      </c>
      <c r="O2208" s="91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  <c r="AC2208" s="591" t="str">
        <f t="shared" si="243"/>
        <v/>
      </c>
      <c r="AD2208" s="591" t="str">
        <f>IF(VLOOKUP(F2208,NXT!$C$12:$C$666,1,0)&lt;&gt;"","","x")</f>
        <v/>
      </c>
    </row>
    <row r="2209" spans="1:30" s="211" customFormat="1" ht="15.75" hidden="1" customHeight="1">
      <c r="A2209" s="204" t="str">
        <f>IF(B2209&lt;&gt;"",IF(AND(B2209&gt;=_TM1,B2209&lt;=_TM2,OR(TH!L2321="1111",TH!M2321="1111")),TH!D2321,""),"")</f>
        <v/>
      </c>
      <c r="B2209" s="36">
        <f t="shared" si="241"/>
        <v>6</v>
      </c>
      <c r="C2209" s="184">
        <f t="shared" si="242"/>
        <v>42177</v>
      </c>
      <c r="D2209" s="191" t="s">
        <v>2031</v>
      </c>
      <c r="E2209" s="764">
        <v>42177</v>
      </c>
      <c r="F2209" s="192" t="s">
        <v>1430</v>
      </c>
      <c r="G2209" s="483" t="s">
        <v>1511</v>
      </c>
      <c r="H2209" s="7" t="s">
        <v>1425</v>
      </c>
      <c r="I2209" s="256">
        <v>2553</v>
      </c>
      <c r="J2209" s="256">
        <v>9000</v>
      </c>
      <c r="K2209" s="599">
        <f>ROUND(I2209*J2209,0)</f>
        <v>22977000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>331</v>
      </c>
      <c r="O2209" s="91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  <c r="AC2209" s="591" t="str">
        <f t="shared" si="243"/>
        <v/>
      </c>
      <c r="AD2209" s="591" t="str">
        <f>IF(VLOOKUP(F2209,NXT!$C$12:$C$666,1,0)&lt;&gt;"","","x")</f>
        <v/>
      </c>
    </row>
    <row r="2210" spans="1:30" s="211" customFormat="1" ht="15.75" hidden="1" customHeight="1">
      <c r="A2210" s="204" t="str">
        <f>IF(B2210&lt;&gt;"",IF(AND(B2210&gt;=_TM1,B2210&lt;=_TM2,OR(TH!L2323="1111",TH!M2323="1111")),TH!D2323,""),"")</f>
        <v/>
      </c>
      <c r="B2210" s="36">
        <f t="shared" si="241"/>
        <v>6</v>
      </c>
      <c r="C2210" s="184">
        <f t="shared" si="242"/>
        <v>42177</v>
      </c>
      <c r="D2210" s="191" t="s">
        <v>2031</v>
      </c>
      <c r="E2210" s="764">
        <v>42177</v>
      </c>
      <c r="F2210" s="192" t="s">
        <v>1407</v>
      </c>
      <c r="G2210" s="483" t="s">
        <v>1511</v>
      </c>
      <c r="H2210" s="7" t="s">
        <v>1425</v>
      </c>
      <c r="I2210" s="256"/>
      <c r="J2210" s="256"/>
      <c r="K2210" s="599">
        <v>4000310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>331</v>
      </c>
      <c r="O2210" s="91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  <c r="AC2210" s="591" t="str">
        <f t="shared" si="243"/>
        <v/>
      </c>
    </row>
    <row r="2211" spans="1:30" s="211" customFormat="1" ht="15.75" hidden="1" customHeight="1">
      <c r="A2211" s="204" t="str">
        <f>IF(B2211&lt;&gt;"",IF(AND(B2211&gt;=_TM1,B2211&lt;=_TM2,OR(TH!L2324="1111",TH!M2324="1111")),TH!D2324,""),"")</f>
        <v/>
      </c>
      <c r="B2211" s="36">
        <f t="shared" si="241"/>
        <v>6</v>
      </c>
      <c r="C2211" s="184">
        <f t="shared" si="242"/>
        <v>42178</v>
      </c>
      <c r="D2211" s="191" t="s">
        <v>2032</v>
      </c>
      <c r="E2211" s="764">
        <v>42178</v>
      </c>
      <c r="F2211" s="192" t="s">
        <v>1426</v>
      </c>
      <c r="G2211" s="483" t="s">
        <v>1512</v>
      </c>
      <c r="H2211" s="7" t="s">
        <v>1425</v>
      </c>
      <c r="I2211" s="256">
        <v>1169</v>
      </c>
      <c r="J2211" s="256">
        <v>9100</v>
      </c>
      <c r="K2211" s="599">
        <f>ROUND(I2211*J2211,0)</f>
        <v>10637900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>331</v>
      </c>
      <c r="O2211" s="91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/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  <c r="AC2211" s="591" t="str">
        <f t="shared" si="243"/>
        <v/>
      </c>
      <c r="AD2211" s="591" t="str">
        <f>IF(VLOOKUP(F2211,NXT!$C$12:$C$666,1,0)&lt;&gt;"","","x")</f>
        <v/>
      </c>
    </row>
    <row r="2212" spans="1:30" s="211" customFormat="1" ht="15.75" hidden="1" customHeight="1">
      <c r="A2212" s="204" t="str">
        <f>IF(B2212&lt;&gt;"",IF(AND(B2212&gt;=_TM1,B2212&lt;=_TM2,OR(TH!L2325="1111",TH!M2325="1111")),TH!D2325,""),"")</f>
        <v/>
      </c>
      <c r="B2212" s="36">
        <f t="shared" si="241"/>
        <v>6</v>
      </c>
      <c r="C2212" s="184">
        <f t="shared" si="242"/>
        <v>42178</v>
      </c>
      <c r="D2212" s="191" t="s">
        <v>2032</v>
      </c>
      <c r="E2212" s="764">
        <v>42178</v>
      </c>
      <c r="F2212" s="192" t="s">
        <v>1430</v>
      </c>
      <c r="G2212" s="483" t="s">
        <v>1512</v>
      </c>
      <c r="H2212" s="7" t="s">
        <v>1425</v>
      </c>
      <c r="I2212" s="256">
        <v>1716</v>
      </c>
      <c r="J2212" s="256">
        <v>9000</v>
      </c>
      <c r="K2212" s="599">
        <f>ROUND(I2212*J2212,0)</f>
        <v>15444000</v>
      </c>
      <c r="L2212" s="600" t="s">
        <v>159</v>
      </c>
      <c r="M2212" s="600" t="s">
        <v>8</v>
      </c>
      <c r="N2212" s="52" t="str">
        <f>IF(AND('331-CT'!$E$7=TH!H2212,OR(L2212="331",M2212="331")),"331",IF(AND(OR(L2212="131",M2212="131"),H2212='131-CT'!$E$7),"131",""))</f>
        <v>331</v>
      </c>
      <c r="O2212" s="91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  <c r="AC2212" s="591" t="str">
        <f t="shared" si="243"/>
        <v/>
      </c>
      <c r="AD2212" s="591" t="str">
        <f>IF(VLOOKUP(F2212,NXT!$C$12:$C$666,1,0)&lt;&gt;"","","x")</f>
        <v/>
      </c>
    </row>
    <row r="2213" spans="1:30" s="211" customFormat="1" ht="15.75" hidden="1" customHeight="1">
      <c r="A2213" s="204" t="str">
        <f>IF(B2213&lt;&gt;"",IF(AND(B2213&gt;=_TM1,B2213&lt;=_TM2,OR(TH!L2326="1111",TH!M2326="1111")),TH!D2326,""),"")</f>
        <v/>
      </c>
      <c r="B2213" s="36">
        <f t="shared" si="241"/>
        <v>6</v>
      </c>
      <c r="C2213" s="184">
        <f t="shared" si="242"/>
        <v>42178</v>
      </c>
      <c r="D2213" s="191" t="s">
        <v>2032</v>
      </c>
      <c r="E2213" s="764">
        <v>42178</v>
      </c>
      <c r="F2213" s="192" t="s">
        <v>1407</v>
      </c>
      <c r="G2213" s="483" t="s">
        <v>1512</v>
      </c>
      <c r="H2213" s="7" t="s">
        <v>1425</v>
      </c>
      <c r="I2213" s="256"/>
      <c r="J2213" s="256"/>
      <c r="K2213" s="599">
        <v>2608190</v>
      </c>
      <c r="L2213" s="600" t="s">
        <v>9</v>
      </c>
      <c r="M2213" s="600" t="s">
        <v>8</v>
      </c>
      <c r="N2213" s="52" t="str">
        <f>IF(AND('331-CT'!$E$7=TH!H2213,OR(L2213="331",M2213="331")),"331",IF(AND(OR(L2213="131",M2213="131"),H2213='131-CT'!$E$7),"131",""))</f>
        <v>331</v>
      </c>
      <c r="O2213" s="91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  <c r="AC2213" s="591" t="str">
        <f t="shared" si="243"/>
        <v/>
      </c>
    </row>
    <row r="2214" spans="1:30" s="211" customFormat="1" ht="15.75" hidden="1" customHeight="1">
      <c r="A2214" s="204" t="str">
        <f>IF(B2214&lt;&gt;"",IF(AND(B2214&gt;=_TM1,B2214&lt;=_TM2,OR(TH!L2201="1111",TH!M2201="1111")),TH!D2201,""),"")</f>
        <v/>
      </c>
      <c r="B2214" s="36">
        <f t="shared" si="241"/>
        <v>6</v>
      </c>
      <c r="C2214" s="184">
        <f t="shared" si="242"/>
        <v>42179</v>
      </c>
      <c r="D2214" s="191"/>
      <c r="E2214" s="764">
        <v>42179</v>
      </c>
      <c r="F2214" s="189" t="s">
        <v>1410</v>
      </c>
      <c r="G2214" s="483" t="s">
        <v>1467</v>
      </c>
      <c r="H2214" s="7" t="s">
        <v>1411</v>
      </c>
      <c r="I2214" s="741"/>
      <c r="J2214" s="741"/>
      <c r="K2214" s="599">
        <v>1792758</v>
      </c>
      <c r="L2214" s="194" t="s">
        <v>83</v>
      </c>
      <c r="M2214" s="194" t="s">
        <v>47</v>
      </c>
      <c r="N2214" s="52" t="str">
        <f>IF(AND('331-CT'!$E$7=TH!H2214,OR(L2214="331",M2214="331")),"331",IF(AND(OR(L2214="131",M2214="131"),H2214='131-CT'!$E$7),"131",""))</f>
        <v/>
      </c>
      <c r="O2214" s="916" t="str">
        <f>IF(AND('341-CT'!$E$9=H2214,OR(LEFT(L2214,3)=$O$7,LEFT(M2214,3)=$O$7)),"x","")</f>
        <v/>
      </c>
      <c r="P2214" s="52" t="str">
        <f>IF(AND($B2214&gt;='111'!$N$11,$B2214&lt;='111'!$O$11,OR($L2214=$P$7,$M2214=$P$7)),"x","")</f>
        <v>x</v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>642</v>
      </c>
      <c r="W2214" s="52" t="str">
        <f>IF(OR(TH!L2214=TH!$W$7,M2214=TH!$W$7),"x","")</f>
        <v>x</v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</row>
    <row r="2215" spans="1:30" s="211" customFormat="1" ht="15.75" hidden="1" customHeight="1">
      <c r="A2215" s="204" t="str">
        <f>IF(B2215&lt;&gt;"",IF(AND(B2215&gt;=_TM1,B2215&lt;=_TM2,OR(TH!L2202="1111",TH!M2202="1111")),TH!D2202,""),"")</f>
        <v/>
      </c>
      <c r="B2215" s="36">
        <f t="shared" si="241"/>
        <v>6</v>
      </c>
      <c r="C2215" s="184">
        <f t="shared" si="242"/>
        <v>42179</v>
      </c>
      <c r="D2215" s="184"/>
      <c r="E2215" s="764">
        <v>42179</v>
      </c>
      <c r="F2215" s="189" t="s">
        <v>1412</v>
      </c>
      <c r="G2215" s="483" t="s">
        <v>1467</v>
      </c>
      <c r="H2215" s="7" t="s">
        <v>1411</v>
      </c>
      <c r="I2215" s="256"/>
      <c r="J2215" s="256"/>
      <c r="K2215" s="599">
        <v>179276</v>
      </c>
      <c r="L2215" s="194" t="s">
        <v>9</v>
      </c>
      <c r="M2215" s="194" t="s">
        <v>47</v>
      </c>
      <c r="N2215" s="52" t="str">
        <f>IF(AND('331-CT'!$E$7=TH!H2215,OR(L2215="331",M2215="331")),"331",IF(AND(OR(L2215="131",M2215="131"),H2215='131-CT'!$E$7),"131",""))</f>
        <v/>
      </c>
      <c r="O2215" s="916" t="str">
        <f>IF(AND('341-CT'!$E$9=H2215,OR(LEFT(L2215,3)=$O$7,LEFT(M2215,3)=$O$7)),"x","")</f>
        <v/>
      </c>
      <c r="P2215" s="52" t="str">
        <f>IF(AND($B2215&gt;='111'!$N$11,$B2215&lt;='111'!$O$11,OR($L2215=$P$7,$M2215=$P$7)),"x","")</f>
        <v>x</v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</row>
    <row r="2216" spans="1:30" s="211" customFormat="1" ht="15.75" hidden="1" customHeight="1">
      <c r="A2216" s="204" t="str">
        <f>IF(B2216&lt;&gt;"",IF(AND(B2216&gt;=_TM1,B2216&lt;=_TM2,OR(TH!L2203="1111",TH!M2203="1111")),TH!D2203,""),"")</f>
        <v/>
      </c>
      <c r="B2216" s="36">
        <f t="shared" si="241"/>
        <v>6</v>
      </c>
      <c r="C2216" s="184">
        <f t="shared" si="242"/>
        <v>42180</v>
      </c>
      <c r="D2216" s="191" t="s">
        <v>2033</v>
      </c>
      <c r="E2216" s="764">
        <v>42180</v>
      </c>
      <c r="F2216" s="297" t="s">
        <v>1385</v>
      </c>
      <c r="G2216" s="483" t="s">
        <v>1468</v>
      </c>
      <c r="H2216" s="7" t="s">
        <v>1419</v>
      </c>
      <c r="I2216" s="256">
        <v>1936</v>
      </c>
      <c r="J2216" s="256">
        <v>7300</v>
      </c>
      <c r="K2216" s="599">
        <f>ROUND(I2216*J2216,0)</f>
        <v>14132800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  <c r="AC2216" s="591" t="str">
        <f t="shared" ref="AC2216:AC2223" si="244">IF(VLOOKUP(H2216,DSKH,1,0)&lt;&gt;"","","x")</f>
        <v/>
      </c>
      <c r="AD2216" s="591" t="str">
        <f>IF(VLOOKUP(F2216,NXT!$C$12:$C$666,1,0)&lt;&gt;"","","x")</f>
        <v/>
      </c>
    </row>
    <row r="2217" spans="1:30" s="211" customFormat="1" ht="15.75" hidden="1" customHeight="1">
      <c r="A2217" s="204" t="str">
        <f>IF(B2217&lt;&gt;"",IF(AND(B2217&gt;=_TM1,B2217&lt;=_TM2,OR(TH!L2204="1111",TH!M2204="1111")),TH!D2204,""),"")</f>
        <v/>
      </c>
      <c r="B2217" s="36">
        <f t="shared" si="241"/>
        <v>6</v>
      </c>
      <c r="C2217" s="184">
        <f t="shared" si="242"/>
        <v>42180</v>
      </c>
      <c r="D2217" s="191" t="s">
        <v>2033</v>
      </c>
      <c r="E2217" s="764">
        <v>42180</v>
      </c>
      <c r="F2217" s="297" t="s">
        <v>1421</v>
      </c>
      <c r="G2217" s="483" t="s">
        <v>1468</v>
      </c>
      <c r="H2217" s="7" t="s">
        <v>1419</v>
      </c>
      <c r="I2217" s="256"/>
      <c r="J2217" s="256"/>
      <c r="K2217" s="599">
        <v>1413280</v>
      </c>
      <c r="L2217" s="600" t="s">
        <v>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  <c r="AC2217" s="591" t="str">
        <f t="shared" si="244"/>
        <v/>
      </c>
    </row>
    <row r="2218" spans="1:30" s="211" customFormat="1" ht="15.75" hidden="1" customHeight="1">
      <c r="A2218" s="204" t="str">
        <f>IF(B2218&lt;&gt;"",IF(AND(B2218&gt;=_TM1,B2218&lt;=_TM2,OR(TH!L2205="1111",TH!M2205="1111")),TH!D2205,""),"")</f>
        <v/>
      </c>
      <c r="B2218" s="36">
        <f t="shared" si="241"/>
        <v>6</v>
      </c>
      <c r="C2218" s="184">
        <f t="shared" si="242"/>
        <v>42180</v>
      </c>
      <c r="D2218" s="191" t="s">
        <v>2033</v>
      </c>
      <c r="E2218" s="764">
        <v>42180</v>
      </c>
      <c r="F2218" s="297" t="s">
        <v>1354</v>
      </c>
      <c r="G2218" s="483" t="s">
        <v>1468</v>
      </c>
      <c r="H2218" s="7" t="s">
        <v>1419</v>
      </c>
      <c r="I2218" s="256"/>
      <c r="J2218" s="256"/>
      <c r="K2218" s="599">
        <v>15546080</v>
      </c>
      <c r="L2218" s="600" t="s">
        <v>8</v>
      </c>
      <c r="M2218" s="600" t="s">
        <v>47</v>
      </c>
      <c r="N2218" s="52" t="str">
        <f>IF(AND('331-CT'!$E$7=TH!H2218,OR(L2218="331",M2218="331")),"331",IF(AND(OR(L2218="131",M2218="131"),H2218='131-CT'!$E$7),"131",""))</f>
        <v/>
      </c>
      <c r="O2218" s="916" t="str">
        <f>IF(AND('341-CT'!$E$9=H2218,OR(LEFT(L2218,3)=$O$7,LEFT(M2218,3)=$O$7)),"x","")</f>
        <v/>
      </c>
      <c r="P2218" s="52" t="str">
        <f>IF(AND($B2218&gt;='111'!$N$11,$B2218&lt;='111'!$O$11,OR($L2218=$P$7,$M2218=$P$7)),"x","")</f>
        <v>x</v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  <c r="AC2218" s="591" t="str">
        <f t="shared" si="244"/>
        <v/>
      </c>
    </row>
    <row r="2219" spans="1:30" s="211" customFormat="1" ht="15.75" hidden="1" customHeight="1">
      <c r="A2219" s="204" t="str">
        <f>IF(B2219&lt;&gt;"",IF(AND(B2219&gt;=_TM1,B2219&lt;=_TM2,OR(TH!L2318="1111",TH!M2318="1111")),TH!D2318,""),"")</f>
        <v/>
      </c>
      <c r="B2219" s="36">
        <f t="shared" si="241"/>
        <v>6</v>
      </c>
      <c r="C2219" s="184">
        <f t="shared" si="242"/>
        <v>42182</v>
      </c>
      <c r="D2219" s="191" t="s">
        <v>2034</v>
      </c>
      <c r="E2219" s="764">
        <v>42182</v>
      </c>
      <c r="F2219" s="192" t="s">
        <v>1430</v>
      </c>
      <c r="G2219" s="483" t="s">
        <v>1510</v>
      </c>
      <c r="H2219" s="7" t="s">
        <v>1425</v>
      </c>
      <c r="I2219" s="256">
        <v>3662</v>
      </c>
      <c r="J2219" s="256">
        <v>9000</v>
      </c>
      <c r="K2219" s="599">
        <f>ROUND(I2219*J2219,0)</f>
        <v>32958000</v>
      </c>
      <c r="L2219" s="600" t="s">
        <v>159</v>
      </c>
      <c r="M2219" s="600" t="s">
        <v>8</v>
      </c>
      <c r="N2219" s="52" t="str">
        <f>IF(AND('331-CT'!$E$7=TH!H2219,OR(L2219="331",M2219="331")),"331",IF(AND(OR(L2219="131",M2219="131"),H2219='131-CT'!$E$7),"131",""))</f>
        <v>331</v>
      </c>
      <c r="O2219" s="916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W2219" s="52" t="str">
        <f>IF(OR(TH!L2219=TH!$W$7,M2219=TH!$W$7),"x","")</f>
        <v/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  <c r="AC2219" s="591" t="str">
        <f t="shared" si="244"/>
        <v/>
      </c>
      <c r="AD2219" s="591" t="str">
        <f>IF(VLOOKUP(F2219,NXT!$C$12:$C$666,1,0)&lt;&gt;"","","x")</f>
        <v/>
      </c>
    </row>
    <row r="2220" spans="1:30" s="211" customFormat="1" ht="15.75" hidden="1" customHeight="1">
      <c r="A2220" s="204" t="str">
        <f>IF(B2220&lt;&gt;"",IF(AND(B2220&gt;=_TM1,B2220&lt;=_TM2,OR(TH!L2319="1111",TH!M2319="1111")),TH!D2319,""),"")</f>
        <v/>
      </c>
      <c r="B2220" s="36">
        <f t="shared" si="241"/>
        <v>6</v>
      </c>
      <c r="C2220" s="184">
        <f t="shared" si="242"/>
        <v>42182</v>
      </c>
      <c r="D2220" s="191" t="s">
        <v>2034</v>
      </c>
      <c r="E2220" s="764">
        <v>42182</v>
      </c>
      <c r="F2220" s="192" t="s">
        <v>1407</v>
      </c>
      <c r="G2220" s="483" t="s">
        <v>1510</v>
      </c>
      <c r="H2220" s="7" t="s">
        <v>1425</v>
      </c>
      <c r="I2220" s="256"/>
      <c r="J2220" s="256"/>
      <c r="K2220" s="599">
        <v>3295800</v>
      </c>
      <c r="L2220" s="600" t="s">
        <v>9</v>
      </c>
      <c r="M2220" s="600" t="s">
        <v>8</v>
      </c>
      <c r="N2220" s="52" t="str">
        <f>IF(AND('331-CT'!$E$7=TH!H2220,OR(L2220="331",M2220="331")),"331",IF(AND(OR(L2220="131",M2220="131"),H2220='131-CT'!$E$7),"131",""))</f>
        <v>331</v>
      </c>
      <c r="O2220" s="916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  <c r="AC2220" s="591" t="str">
        <f t="shared" si="244"/>
        <v/>
      </c>
    </row>
    <row r="2221" spans="1:30" s="211" customFormat="1" ht="15.75" hidden="1" customHeight="1">
      <c r="A2221" s="204" t="str">
        <f>IF(B2221&lt;&gt;"",IF(AND(B2221&gt;=_TM1,B2221&lt;=_TM2,OR(TH!L2206="1111",TH!M2206="1111")),TH!D2206,""),"")</f>
        <v/>
      </c>
      <c r="B2221" s="36">
        <f t="shared" si="241"/>
        <v>6</v>
      </c>
      <c r="C2221" s="184">
        <f t="shared" si="242"/>
        <v>42185</v>
      </c>
      <c r="D2221" s="191" t="s">
        <v>2035</v>
      </c>
      <c r="E2221" s="191">
        <v>42185</v>
      </c>
      <c r="F2221" s="297" t="s">
        <v>1385</v>
      </c>
      <c r="G2221" s="483" t="s">
        <v>1469</v>
      </c>
      <c r="H2221" s="7" t="s">
        <v>1419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  <c r="AC2221" s="591" t="str">
        <f t="shared" si="244"/>
        <v/>
      </c>
      <c r="AD2221" s="591" t="str">
        <f>IF(VLOOKUP(F2221,NXT!$C$12:$C$666,1,0)&lt;&gt;"","","x")</f>
        <v/>
      </c>
    </row>
    <row r="2222" spans="1:30" s="211" customFormat="1" ht="15.75" hidden="1" customHeight="1">
      <c r="A2222" s="204" t="str">
        <f>IF(B2222&lt;&gt;"",IF(AND(B2222&gt;=_TM1,B2222&lt;=_TM2,OR(TH!L2207="1111",TH!M2207="1111")),TH!D2207,""),"")</f>
        <v/>
      </c>
      <c r="B2222" s="36">
        <f t="shared" si="241"/>
        <v>6</v>
      </c>
      <c r="C2222" s="184">
        <f t="shared" si="242"/>
        <v>42185</v>
      </c>
      <c r="D2222" s="191" t="s">
        <v>2035</v>
      </c>
      <c r="E2222" s="191">
        <v>42185</v>
      </c>
      <c r="F2222" s="297" t="s">
        <v>1421</v>
      </c>
      <c r="G2222" s="483" t="s">
        <v>1469</v>
      </c>
      <c r="H2222" s="7" t="s">
        <v>1419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  <c r="AC2222" s="591" t="str">
        <f t="shared" si="244"/>
        <v/>
      </c>
    </row>
    <row r="2223" spans="1:30" s="211" customFormat="1" ht="15.75" hidden="1" customHeight="1">
      <c r="A2223" s="204" t="str">
        <f>IF(B2223&lt;&gt;"",IF(AND(B2223&gt;=_TM1,B2223&lt;=_TM2,OR(TH!L2208="1111",TH!M2208="1111")),TH!D2208,""),"")</f>
        <v/>
      </c>
      <c r="B2223" s="36">
        <f t="shared" si="241"/>
        <v>6</v>
      </c>
      <c r="C2223" s="184">
        <f t="shared" si="242"/>
        <v>42185</v>
      </c>
      <c r="D2223" s="191" t="s">
        <v>2035</v>
      </c>
      <c r="E2223" s="191">
        <v>42185</v>
      </c>
      <c r="F2223" s="297" t="s">
        <v>1354</v>
      </c>
      <c r="G2223" s="483" t="s">
        <v>1469</v>
      </c>
      <c r="H2223" s="7" t="s">
        <v>1419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6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  <c r="AC2223" s="591" t="str">
        <f t="shared" si="244"/>
        <v/>
      </c>
    </row>
    <row r="2224" spans="1:30" s="211" customFormat="1" ht="15.75" customHeight="1">
      <c r="A2224" s="204" t="str">
        <f>IF(B2224&lt;&gt;"",IF(AND(B2224&gt;=_TM1,B2224&lt;=_TM2,OR(TH!L2209="1111",TH!M2209="1111")),TH!D2209,""),"")</f>
        <v/>
      </c>
      <c r="B2224" s="36">
        <f t="shared" si="241"/>
        <v>7</v>
      </c>
      <c r="C2224" s="184">
        <f t="shared" si="242"/>
        <v>42188</v>
      </c>
      <c r="D2224" s="191"/>
      <c r="E2224" s="764">
        <v>42188</v>
      </c>
      <c r="F2224" s="189" t="s">
        <v>376</v>
      </c>
      <c r="G2224" s="483" t="s">
        <v>1470</v>
      </c>
      <c r="H2224" s="7" t="s">
        <v>1393</v>
      </c>
      <c r="I2224" s="256"/>
      <c r="J2224" s="256"/>
      <c r="K2224" s="599">
        <v>9005000</v>
      </c>
      <c r="L2224" s="600" t="s">
        <v>165</v>
      </c>
      <c r="M2224" s="600" t="s">
        <v>47</v>
      </c>
      <c r="N2224" s="52" t="str">
        <f>IF(AND('331-CT'!$E$7=TH!H2224,OR(L2224="331",M2224="331")),"331",IF(AND(OR(L2224="131",M2224="131"),H2224='131-CT'!$E$7),"131",""))</f>
        <v/>
      </c>
      <c r="O2224" s="91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>x</v>
      </c>
      <c r="AB2224" s="843"/>
    </row>
    <row r="2225" spans="1:30" s="211" customFormat="1" ht="15.75" hidden="1" customHeight="1">
      <c r="A2225" s="204" t="str">
        <f>IF(B2225&lt;&gt;"",IF(AND(B2225&gt;=_TM1,B2225&lt;=_TM2,OR(TH!L2210="1111",TH!M2210="1111")),TH!D2210,""),"")</f>
        <v/>
      </c>
      <c r="B2225" s="36">
        <f t="shared" si="241"/>
        <v>7</v>
      </c>
      <c r="C2225" s="184">
        <f t="shared" si="242"/>
        <v>42188</v>
      </c>
      <c r="D2225" s="184"/>
      <c r="E2225" s="764">
        <v>42188</v>
      </c>
      <c r="F2225" s="189" t="s">
        <v>1392</v>
      </c>
      <c r="G2225" s="483" t="s">
        <v>1470</v>
      </c>
      <c r="H2225" s="7" t="s">
        <v>1393</v>
      </c>
      <c r="I2225" s="256"/>
      <c r="J2225" s="256"/>
      <c r="K2225" s="599">
        <v>900500</v>
      </c>
      <c r="L2225" s="600" t="s">
        <v>9</v>
      </c>
      <c r="M2225" s="600" t="s">
        <v>47</v>
      </c>
      <c r="N2225" s="52" t="str">
        <f>IF(AND('331-CT'!$E$7=TH!H2225,OR(L2225="331",M2225="331")),"331",IF(AND(OR(L2225="131",M2225="131"),H2225='131-CT'!$E$7),"131",""))</f>
        <v/>
      </c>
      <c r="O2225" s="91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>x</v>
      </c>
      <c r="AB2225" s="843"/>
    </row>
    <row r="2226" spans="1:30" s="211" customFormat="1" ht="15.75" hidden="1" customHeight="1">
      <c r="A2226" s="204" t="str">
        <f>IF(B2226&lt;&gt;"",IF(AND(B2226&gt;=_TM1,B2226&lt;=_TM2,OR(TH!L2211="1111",TH!M2211="1111")),TH!D2211,""),"")</f>
        <v/>
      </c>
      <c r="B2226" s="36">
        <f t="shared" si="241"/>
        <v>7</v>
      </c>
      <c r="C2226" s="184">
        <f t="shared" si="242"/>
        <v>42198</v>
      </c>
      <c r="D2226" s="191" t="s">
        <v>1993</v>
      </c>
      <c r="E2226" s="191">
        <v>42198</v>
      </c>
      <c r="F2226" s="192" t="s">
        <v>1408</v>
      </c>
      <c r="G2226" s="483" t="s">
        <v>1472</v>
      </c>
      <c r="H2226" s="7" t="s">
        <v>1471</v>
      </c>
      <c r="I2226" s="256">
        <v>739</v>
      </c>
      <c r="J2226" s="256">
        <v>9800</v>
      </c>
      <c r="K2226" s="599">
        <f>ROUND(I2226*J2226,0)</f>
        <v>7242200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>x</v>
      </c>
      <c r="AB2226" s="843"/>
      <c r="AC2226" s="591" t="str">
        <f t="shared" ref="AC2226:AC2238" si="245">IF(VLOOKUP(H2226,DSKH,1,0)&lt;&gt;"","","x")</f>
        <v/>
      </c>
      <c r="AD2226" s="591" t="str">
        <f>IF(VLOOKUP(F2226,NXT!$C$12:$C$666,1,0)&lt;&gt;"","","x")</f>
        <v/>
      </c>
    </row>
    <row r="2227" spans="1:30" s="211" customFormat="1" ht="15.75" hidden="1" customHeight="1">
      <c r="A2227" s="204" t="str">
        <f>IF(B2227&lt;&gt;"",IF(AND(B2227&gt;=_TM1,B2227&lt;=_TM2,OR(TH!L2212="1111",TH!M2212="1111")),TH!D2212,""),"")</f>
        <v/>
      </c>
      <c r="B2227" s="36">
        <f t="shared" si="241"/>
        <v>7</v>
      </c>
      <c r="C2227" s="184">
        <f t="shared" si="242"/>
        <v>42198</v>
      </c>
      <c r="D2227" s="191" t="s">
        <v>1993</v>
      </c>
      <c r="E2227" s="191">
        <v>42198</v>
      </c>
      <c r="F2227" s="192" t="s">
        <v>1409</v>
      </c>
      <c r="G2227" s="483" t="s">
        <v>1472</v>
      </c>
      <c r="H2227" s="7" t="s">
        <v>1471</v>
      </c>
      <c r="I2227" s="256"/>
      <c r="J2227" s="256"/>
      <c r="K2227" s="599">
        <v>724220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>x</v>
      </c>
      <c r="AB2227" s="843"/>
      <c r="AC2227" s="591" t="str">
        <f t="shared" si="245"/>
        <v/>
      </c>
    </row>
    <row r="2228" spans="1:30" s="211" customFormat="1" ht="15.75" hidden="1" customHeight="1">
      <c r="A2228" s="204" t="str">
        <f>IF(B2228&lt;&gt;"",IF(AND(B2228&gt;=_TM1,B2228&lt;=_TM2,OR(TH!L2213="1111",TH!M2213="1111")),TH!D2213,""),"")</f>
        <v/>
      </c>
      <c r="B2228" s="36">
        <f t="shared" si="241"/>
        <v>7</v>
      </c>
      <c r="C2228" s="184">
        <f t="shared" si="242"/>
        <v>42198</v>
      </c>
      <c r="D2228" s="191" t="s">
        <v>1993</v>
      </c>
      <c r="E2228" s="191">
        <v>42198</v>
      </c>
      <c r="F2228" s="297" t="s">
        <v>1354</v>
      </c>
      <c r="G2228" s="483" t="s">
        <v>1472</v>
      </c>
      <c r="H2228" s="7" t="s">
        <v>1471</v>
      </c>
      <c r="I2228" s="256"/>
      <c r="J2228" s="256"/>
      <c r="K2228" s="599">
        <v>7966420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6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>x</v>
      </c>
      <c r="AB2228" s="843"/>
      <c r="AC2228" s="591" t="str">
        <f t="shared" si="245"/>
        <v/>
      </c>
    </row>
    <row r="2229" spans="1:30" s="211" customFormat="1" ht="15.75" hidden="1" customHeight="1">
      <c r="A2229" s="204" t="str">
        <f>IF(B2229&lt;&gt;"",IF(AND(B2229&gt;=_TM1,B2229&lt;=_TM2,OR(TH!L2214="1111",TH!M2214="1111")),TH!D2214,""),"")</f>
        <v/>
      </c>
      <c r="B2229" s="36">
        <f t="shared" si="241"/>
        <v>7</v>
      </c>
      <c r="C2229" s="184">
        <f t="shared" si="242"/>
        <v>42198</v>
      </c>
      <c r="D2229" s="191" t="s">
        <v>1989</v>
      </c>
      <c r="E2229" s="191">
        <v>42198</v>
      </c>
      <c r="F2229" s="189" t="s">
        <v>337</v>
      </c>
      <c r="G2229" s="483" t="s">
        <v>1058</v>
      </c>
      <c r="H2229" s="7" t="s">
        <v>357</v>
      </c>
      <c r="I2229" s="256">
        <v>24</v>
      </c>
      <c r="J2229" s="256">
        <v>44000</v>
      </c>
      <c r="K2229" s="599">
        <f>ROUND(I2229*J2229,0)</f>
        <v>1056000</v>
      </c>
      <c r="L2229" s="194" t="s">
        <v>161</v>
      </c>
      <c r="M2229" s="194" t="s">
        <v>8</v>
      </c>
      <c r="N2229" s="52" t="str">
        <f>IF(AND('331-CT'!$E$7=TH!H2229,OR(L2229="331",M2229="331")),"331",IF(AND(OR(L2229="131",M2229="131"),H2229='131-CT'!$E$7),"131",""))</f>
        <v/>
      </c>
      <c r="O2229" s="91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  <c r="AC2229" s="591" t="str">
        <f t="shared" si="245"/>
        <v/>
      </c>
      <c r="AD2229" s="591" t="str">
        <f>IF(VLOOKUP(F2229,NXT!$C$12:$C$666,1,0)&lt;&gt;"","","x")</f>
        <v/>
      </c>
    </row>
    <row r="2230" spans="1:30" s="211" customFormat="1" ht="15.75" hidden="1" customHeight="1">
      <c r="A2230" s="204" t="str">
        <f>IF(B2230&lt;&gt;"",IF(AND(B2230&gt;=_TM1,B2230&lt;=_TM2,OR(TH!L2215="1111",TH!M2215="1111")),TH!D2215,""),"")</f>
        <v/>
      </c>
      <c r="B2230" s="36">
        <f t="shared" si="241"/>
        <v>7</v>
      </c>
      <c r="C2230" s="184">
        <f t="shared" si="242"/>
        <v>42198</v>
      </c>
      <c r="D2230" s="191" t="s">
        <v>1989</v>
      </c>
      <c r="E2230" s="191">
        <v>42198</v>
      </c>
      <c r="F2230" s="189" t="s">
        <v>1394</v>
      </c>
      <c r="G2230" s="483" t="s">
        <v>1058</v>
      </c>
      <c r="H2230" s="7" t="s">
        <v>357</v>
      </c>
      <c r="I2230" s="256"/>
      <c r="J2230" s="256"/>
      <c r="K2230" s="599">
        <v>105600</v>
      </c>
      <c r="L2230" s="194" t="s">
        <v>9</v>
      </c>
      <c r="M2230" s="194" t="s">
        <v>8</v>
      </c>
      <c r="N2230" s="52" t="str">
        <f>IF(AND('331-CT'!$E$7=TH!H2230,OR(L2230="331",M2230="331")),"331",IF(AND(OR(L2230="131",M2230="131"),H2230='131-CT'!$E$7),"131",""))</f>
        <v/>
      </c>
      <c r="O2230" s="91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  <c r="AC2230" s="591" t="str">
        <f t="shared" si="245"/>
        <v/>
      </c>
    </row>
    <row r="2231" spans="1:30" s="211" customFormat="1" ht="15.75" hidden="1" customHeight="1">
      <c r="A2231" s="204" t="str">
        <f>IF(B2231&lt;&gt;"",IF(AND(B2231&gt;=_TM1,B2231&lt;=_TM2,OR(TH!L2216="1111",TH!M2216="1111")),TH!D2216,""),"")</f>
        <v/>
      </c>
      <c r="B2231" s="36">
        <f t="shared" si="241"/>
        <v>7</v>
      </c>
      <c r="C2231" s="184">
        <f t="shared" si="242"/>
        <v>42198</v>
      </c>
      <c r="D2231" s="191" t="s">
        <v>1989</v>
      </c>
      <c r="E2231" s="191">
        <v>42198</v>
      </c>
      <c r="F2231" s="297" t="s">
        <v>1354</v>
      </c>
      <c r="G2231" s="483" t="s">
        <v>1058</v>
      </c>
      <c r="H2231" s="7" t="s">
        <v>357</v>
      </c>
      <c r="I2231" s="256"/>
      <c r="J2231" s="256"/>
      <c r="K2231" s="599">
        <v>1161600</v>
      </c>
      <c r="L2231" s="194" t="s">
        <v>8</v>
      </c>
      <c r="M2231" s="194" t="s">
        <v>47</v>
      </c>
      <c r="N2231" s="52" t="str">
        <f>IF(AND('331-CT'!$E$7=TH!H2231,OR(L2231="331",M2231="331")),"331",IF(AND(OR(L2231="131",M2231="131"),H2231='131-CT'!$E$7),"131",""))</f>
        <v/>
      </c>
      <c r="O2231" s="91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/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  <c r="AC2231" s="591" t="str">
        <f t="shared" si="245"/>
        <v/>
      </c>
    </row>
    <row r="2232" spans="1:30" s="211" customFormat="1" ht="15.75" hidden="1" customHeight="1">
      <c r="A2232" s="204" t="str">
        <f>IF(B2232&lt;&gt;"",IF(AND(B2232&gt;=_TM1,B2232&lt;=_TM2,OR(TH!L2217="1111",TH!M2217="1111")),TH!D2217,""),"")</f>
        <v/>
      </c>
      <c r="B2232" s="36">
        <f t="shared" si="241"/>
        <v>7</v>
      </c>
      <c r="C2232" s="184">
        <f t="shared" si="242"/>
        <v>42214</v>
      </c>
      <c r="D2232" s="191" t="s">
        <v>1994</v>
      </c>
      <c r="E2232" s="191">
        <v>42214</v>
      </c>
      <c r="F2232" s="297" t="s">
        <v>1473</v>
      </c>
      <c r="G2232" s="483" t="s">
        <v>1475</v>
      </c>
      <c r="H2232" s="7" t="s">
        <v>1476</v>
      </c>
      <c r="I2232" s="256">
        <v>9427</v>
      </c>
      <c r="J2232" s="256">
        <v>9200</v>
      </c>
      <c r="K2232" s="599">
        <f>ROUND(I2232*J2232,0)</f>
        <v>86728400</v>
      </c>
      <c r="L2232" s="600" t="s">
        <v>159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  <c r="AC2232" s="591" t="str">
        <f t="shared" si="245"/>
        <v/>
      </c>
      <c r="AD2232" s="591" t="str">
        <f>IF(VLOOKUP(F2232,NXT!$C$12:$C$666,1,0)&lt;&gt;"","","x")</f>
        <v/>
      </c>
    </row>
    <row r="2233" spans="1:30" s="211" customFormat="1" ht="15.75" hidden="1" customHeight="1">
      <c r="A2233" s="204" t="str">
        <f>IF(B2233&lt;&gt;"",IF(AND(B2233&gt;=_TM1,B2233&lt;=_TM2,OR(TH!L2218="1111",TH!M2218="1111")),TH!D2218,""),"")</f>
        <v/>
      </c>
      <c r="B2233" s="36">
        <f t="shared" si="241"/>
        <v>7</v>
      </c>
      <c r="C2233" s="184">
        <f t="shared" si="242"/>
        <v>42214</v>
      </c>
      <c r="D2233" s="191" t="s">
        <v>1994</v>
      </c>
      <c r="E2233" s="191">
        <v>42214</v>
      </c>
      <c r="F2233" s="297" t="s">
        <v>1474</v>
      </c>
      <c r="G2233" s="483" t="s">
        <v>1475</v>
      </c>
      <c r="H2233" s="7" t="s">
        <v>1476</v>
      </c>
      <c r="I2233" s="256"/>
      <c r="J2233" s="256"/>
      <c r="K2233" s="599">
        <v>8672840</v>
      </c>
      <c r="L2233" s="600" t="s">
        <v>9</v>
      </c>
      <c r="M2233" s="600" t="s">
        <v>8</v>
      </c>
      <c r="N2233" s="52" t="str">
        <f>IF(AND('331-CT'!$E$7=TH!H2233,OR(L2233="331",M2233="331")),"331",IF(AND(OR(L2233="131",M2233="131"),H2233='131-CT'!$E$7),"131",""))</f>
        <v/>
      </c>
      <c r="O2233" s="91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  <c r="AC2233" s="591" t="str">
        <f t="shared" si="245"/>
        <v/>
      </c>
    </row>
    <row r="2234" spans="1:30" s="211" customFormat="1" ht="15.75" hidden="1" customHeight="1">
      <c r="A2234" s="204" t="str">
        <f>IF(B2234&lt;&gt;"",IF(AND(B2234&gt;=_TM1,B2234&lt;=_TM2,OR(TH!L2219="1111",TH!M2219="1111")),TH!D2219,""),"")</f>
        <v/>
      </c>
      <c r="B2234" s="36">
        <f t="shared" si="241"/>
        <v>8</v>
      </c>
      <c r="C2234" s="184">
        <f t="shared" si="242"/>
        <v>42222</v>
      </c>
      <c r="D2234" s="191" t="s">
        <v>1995</v>
      </c>
      <c r="E2234" s="191">
        <v>42222</v>
      </c>
      <c r="F2234" s="297" t="s">
        <v>1408</v>
      </c>
      <c r="G2234" s="483" t="s">
        <v>461</v>
      </c>
      <c r="H2234" s="7" t="s">
        <v>1477</v>
      </c>
      <c r="I2234" s="256">
        <f>906+951</f>
        <v>1857</v>
      </c>
      <c r="J2234" s="256">
        <v>8700</v>
      </c>
      <c r="K2234" s="599">
        <f>ROUND(I2234*J2234,0)</f>
        <v>16155900</v>
      </c>
      <c r="L2234" s="600" t="s">
        <v>159</v>
      </c>
      <c r="M2234" s="600" t="s">
        <v>8</v>
      </c>
      <c r="N2234" s="52" t="str">
        <f>IF(AND('331-CT'!$E$7=TH!H2234,OR(L2234="331",M2234="331")),"331",IF(AND(OR(L2234="131",M2234="131"),H2234='131-CT'!$E$7),"131",""))</f>
        <v/>
      </c>
      <c r="O2234" s="91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  <c r="AC2234" s="591" t="str">
        <f t="shared" si="245"/>
        <v/>
      </c>
      <c r="AD2234" s="591" t="str">
        <f>IF(VLOOKUP(F2234,NXT!$C$12:$C$666,1,0)&lt;&gt;"","","x")</f>
        <v/>
      </c>
    </row>
    <row r="2235" spans="1:30" s="211" customFormat="1" ht="15.75" hidden="1" customHeight="1">
      <c r="A2235" s="204" t="str">
        <f>IF(B2235&lt;&gt;"",IF(AND(B2235&gt;=_TM1,B2235&lt;=_TM2,OR(TH!L2220="1111",TH!M2220="1111")),TH!D2220,""),"")</f>
        <v/>
      </c>
      <c r="B2235" s="36">
        <f t="shared" si="241"/>
        <v>8</v>
      </c>
      <c r="C2235" s="184">
        <f t="shared" si="242"/>
        <v>42222</v>
      </c>
      <c r="D2235" s="191" t="s">
        <v>1995</v>
      </c>
      <c r="E2235" s="191">
        <v>42222</v>
      </c>
      <c r="F2235" s="297" t="s">
        <v>1409</v>
      </c>
      <c r="G2235" s="483" t="s">
        <v>461</v>
      </c>
      <c r="H2235" s="7" t="s">
        <v>1477</v>
      </c>
      <c r="I2235" s="256"/>
      <c r="J2235" s="256"/>
      <c r="K2235" s="599">
        <v>1615590</v>
      </c>
      <c r="L2235" s="600" t="s">
        <v>9</v>
      </c>
      <c r="M2235" s="600" t="s">
        <v>8</v>
      </c>
      <c r="N2235" s="52" t="str">
        <f>IF(AND('331-CT'!$E$7=TH!H2235,OR(L2235="331",M2235="331")),"331",IF(AND(OR(L2235="131",M2235="131"),H2235='131-CT'!$E$7),"131",""))</f>
        <v/>
      </c>
      <c r="O2235" s="91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  <c r="AC2235" s="591" t="str">
        <f t="shared" si="245"/>
        <v/>
      </c>
    </row>
    <row r="2236" spans="1:30" s="211" customFormat="1" ht="15.75" hidden="1" customHeight="1">
      <c r="A2236" s="204" t="str">
        <f>IF(B2236&lt;&gt;"",IF(AND(B2236&gt;=_TM1,B2236&lt;=_TM2,OR(TH!L2221="1111",TH!M2221="1111")),TH!D2221,""),"")</f>
        <v/>
      </c>
      <c r="B2236" s="36">
        <f t="shared" si="241"/>
        <v>8</v>
      </c>
      <c r="C2236" s="184">
        <f t="shared" si="242"/>
        <v>42222</v>
      </c>
      <c r="D2236" s="191" t="s">
        <v>1995</v>
      </c>
      <c r="E2236" s="191">
        <v>42222</v>
      </c>
      <c r="F2236" s="297" t="s">
        <v>1354</v>
      </c>
      <c r="G2236" s="483" t="s">
        <v>461</v>
      </c>
      <c r="H2236" s="7" t="s">
        <v>1477</v>
      </c>
      <c r="I2236" s="256"/>
      <c r="J2236" s="256"/>
      <c r="K2236" s="599">
        <v>17771490</v>
      </c>
      <c r="L2236" s="600" t="s">
        <v>8</v>
      </c>
      <c r="M2236" s="600" t="s">
        <v>47</v>
      </c>
      <c r="N2236" s="52" t="str">
        <f>IF(AND('331-CT'!$E$7=TH!H2236,OR(L2236="331",M2236="331")),"331",IF(AND(OR(L2236="131",M2236="131"),H2236='131-CT'!$E$7),"131",""))</f>
        <v/>
      </c>
      <c r="O2236" s="91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  <c r="AC2236" s="591" t="str">
        <f t="shared" si="245"/>
        <v/>
      </c>
    </row>
    <row r="2237" spans="1:30" s="211" customFormat="1" ht="15.75" hidden="1" customHeight="1">
      <c r="A2237" s="204" t="str">
        <f>IF(B2237&lt;&gt;"",IF(AND(B2237&gt;=_TM1,B2237&lt;=_TM2,OR(TH!L2222="1111",TH!M2222="1111")),TH!D2222,""),"")</f>
        <v/>
      </c>
      <c r="B2237" s="36">
        <f t="shared" si="241"/>
        <v>8</v>
      </c>
      <c r="C2237" s="184">
        <f t="shared" si="242"/>
        <v>42222</v>
      </c>
      <c r="D2237" s="191" t="s">
        <v>1996</v>
      </c>
      <c r="E2237" s="191">
        <v>42222</v>
      </c>
      <c r="F2237" s="297" t="s">
        <v>1408</v>
      </c>
      <c r="G2237" s="483" t="s">
        <v>640</v>
      </c>
      <c r="H2237" s="7" t="s">
        <v>1478</v>
      </c>
      <c r="I2237" s="256">
        <v>3025</v>
      </c>
      <c r="J2237" s="256">
        <v>7400</v>
      </c>
      <c r="K2237" s="599">
        <f>ROUND(I2237*J2237,0)</f>
        <v>22385000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/>
      </c>
      <c r="O2237" s="91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  <c r="AC2237" s="591" t="str">
        <f t="shared" si="245"/>
        <v/>
      </c>
      <c r="AD2237" s="591" t="str">
        <f>IF(VLOOKUP(F2237,NXT!$C$12:$C$666,1,0)&lt;&gt;"","","x")</f>
        <v/>
      </c>
    </row>
    <row r="2238" spans="1:30" s="211" customFormat="1" ht="15.75" hidden="1" customHeight="1">
      <c r="A2238" s="204" t="str">
        <f>IF(B2238&lt;&gt;"",IF(AND(B2238&gt;=_TM1,B2238&lt;=_TM2,OR(TH!L2223="1111",TH!M2223="1111")),TH!D2223,""),"")</f>
        <v/>
      </c>
      <c r="B2238" s="36">
        <f t="shared" si="241"/>
        <v>8</v>
      </c>
      <c r="C2238" s="184">
        <f t="shared" si="242"/>
        <v>42222</v>
      </c>
      <c r="D2238" s="191" t="s">
        <v>1996</v>
      </c>
      <c r="E2238" s="191">
        <v>42222</v>
      </c>
      <c r="F2238" s="297" t="s">
        <v>1409</v>
      </c>
      <c r="G2238" s="483" t="s">
        <v>640</v>
      </c>
      <c r="H2238" s="7" t="s">
        <v>1478</v>
      </c>
      <c r="I2238" s="256"/>
      <c r="J2238" s="256"/>
      <c r="K2238" s="599">
        <v>2238500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/>
      </c>
      <c r="O2238" s="91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  <c r="AC2238" s="591" t="str">
        <f t="shared" si="245"/>
        <v/>
      </c>
    </row>
    <row r="2239" spans="1:30" s="211" customFormat="1" ht="15.75" hidden="1" customHeight="1">
      <c r="A2239" s="204" t="str">
        <f>IF(B2239&lt;&gt;"",IF(AND(B2239&gt;=_TM1,B2239&lt;=_TM2,OR(TH!L2224="1111",TH!M2224="1111")),TH!D2224,""),"")</f>
        <v/>
      </c>
      <c r="B2239" s="36">
        <f t="shared" si="241"/>
        <v>8</v>
      </c>
      <c r="C2239" s="184">
        <f t="shared" si="242"/>
        <v>42223</v>
      </c>
      <c r="D2239" s="191"/>
      <c r="E2239" s="191">
        <v>42223</v>
      </c>
      <c r="F2239" s="297" t="s">
        <v>1480</v>
      </c>
      <c r="G2239" s="483" t="s">
        <v>1482</v>
      </c>
      <c r="H2239" s="7" t="s">
        <v>1479</v>
      </c>
      <c r="I2239" s="256"/>
      <c r="J2239" s="256"/>
      <c r="K2239" s="599">
        <v>2200000</v>
      </c>
      <c r="L2239" s="600" t="s">
        <v>83</v>
      </c>
      <c r="M2239" s="600" t="s">
        <v>47</v>
      </c>
      <c r="N2239" s="52" t="str">
        <f>IF(AND('331-CT'!$E$7=TH!H2239,OR(L2239="331",M2239="331")),"331",IF(AND(OR(L2239="131",M2239="131"),H2239='131-CT'!$E$7),"131",""))</f>
        <v/>
      </c>
      <c r="O2239" s="91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>x</v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/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</row>
    <row r="2240" spans="1:30" s="211" customFormat="1" ht="15.75" hidden="1" customHeight="1">
      <c r="A2240" s="204" t="str">
        <f>IF(B2240&lt;&gt;"",IF(AND(B2240&gt;=_TM1,B2240&lt;=_TM2,OR(TH!L2225="1111",TH!M2225="1111")),TH!D2225,""),"")</f>
        <v/>
      </c>
      <c r="B2240" s="36">
        <f t="shared" si="241"/>
        <v>8</v>
      </c>
      <c r="C2240" s="184">
        <f t="shared" si="242"/>
        <v>42223</v>
      </c>
      <c r="D2240" s="191"/>
      <c r="E2240" s="191">
        <v>42223</v>
      </c>
      <c r="F2240" s="297" t="s">
        <v>1481</v>
      </c>
      <c r="G2240" s="483" t="s">
        <v>1482</v>
      </c>
      <c r="H2240" s="7" t="s">
        <v>1479</v>
      </c>
      <c r="I2240" s="256"/>
      <c r="J2240" s="256"/>
      <c r="K2240" s="599">
        <v>220000</v>
      </c>
      <c r="L2240" s="600" t="s">
        <v>9</v>
      </c>
      <c r="M2240" s="600" t="s">
        <v>47</v>
      </c>
      <c r="N2240" s="52" t="str">
        <f>IF(AND('331-CT'!$E$7=TH!H2240,OR(L2240="331",M2240="331")),"331",IF(AND(OR(L2240="131",M2240="131"),H2240='131-CT'!$E$7),"131",""))</f>
        <v/>
      </c>
      <c r="O2240" s="91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</row>
    <row r="2241" spans="1:30" s="211" customFormat="1" ht="15.75" hidden="1" customHeight="1">
      <c r="A2241" s="204" t="str">
        <f>IF(B2241&lt;&gt;"",IF(AND(B2241&gt;=_TM1,B2241&lt;=_TM2,OR(TH!L2226="1111",TH!M2226="1111")),TH!D2226,""),"")</f>
        <v/>
      </c>
      <c r="B2241" s="36">
        <f t="shared" si="241"/>
        <v>8</v>
      </c>
      <c r="C2241" s="184">
        <f t="shared" si="242"/>
        <v>42233</v>
      </c>
      <c r="D2241" s="191" t="s">
        <v>1990</v>
      </c>
      <c r="E2241" s="191">
        <v>42233</v>
      </c>
      <c r="F2241" s="297" t="s">
        <v>1483</v>
      </c>
      <c r="G2241" s="483" t="s">
        <v>1135</v>
      </c>
      <c r="H2241" s="7" t="s">
        <v>1485</v>
      </c>
      <c r="I2241" s="256">
        <v>15560</v>
      </c>
      <c r="J2241" s="256">
        <v>810</v>
      </c>
      <c r="K2241" s="599">
        <f>ROUND(I2241*J2241,0)</f>
        <v>12603600</v>
      </c>
      <c r="L2241" s="600" t="s">
        <v>161</v>
      </c>
      <c r="M2241" s="600" t="s">
        <v>8</v>
      </c>
      <c r="N2241" s="52" t="str">
        <f>IF(AND('331-CT'!$E$7=TH!H2241,OR(L2241="331",M2241="331")),"331",IF(AND(OR(L2241="131",M2241="131"),H2241='131-CT'!$E$7),"131",""))</f>
        <v/>
      </c>
      <c r="O2241" s="91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30" s="211" customFormat="1" ht="15.75" hidden="1" customHeight="1">
      <c r="A2242" s="204" t="str">
        <f>IF(B2242&lt;&gt;"",IF(AND(B2242&gt;=_TM1,B2242&lt;=_TM2,OR(TH!L2227="1111",TH!M2227="1111")),TH!D2227,""),"")</f>
        <v/>
      </c>
      <c r="B2242" s="36">
        <f t="shared" si="241"/>
        <v>8</v>
      </c>
      <c r="C2242" s="184">
        <f t="shared" si="242"/>
        <v>42233</v>
      </c>
      <c r="D2242" s="191" t="s">
        <v>1990</v>
      </c>
      <c r="E2242" s="191">
        <v>42233</v>
      </c>
      <c r="F2242" s="297" t="s">
        <v>1484</v>
      </c>
      <c r="G2242" s="483" t="s">
        <v>1135</v>
      </c>
      <c r="H2242" s="7" t="s">
        <v>1485</v>
      </c>
      <c r="I2242" s="256"/>
      <c r="J2242" s="256"/>
      <c r="K2242" s="599">
        <v>1260360</v>
      </c>
      <c r="L2242" s="600" t="s">
        <v>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/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30" s="211" customFormat="1" ht="15.75" hidden="1" customHeight="1">
      <c r="A2243" s="204" t="str">
        <f>IF(B2243&lt;&gt;"",IF(AND(B2243&gt;=_TM1,B2243&lt;=_TM2,OR(TH!L2228="1111",TH!M2228="1111")),TH!D2228,""),"")</f>
        <v/>
      </c>
      <c r="B2243" s="36">
        <f t="shared" ref="B2243" si="246">IF(C2243&lt;&gt;"",MONTH(C2243),"")</f>
        <v>8</v>
      </c>
      <c r="C2243" s="184">
        <f t="shared" ref="C2243" si="247">E2243</f>
        <v>42233</v>
      </c>
      <c r="D2243" s="191" t="s">
        <v>1990</v>
      </c>
      <c r="E2243" s="191">
        <v>42233</v>
      </c>
      <c r="F2243" s="297" t="s">
        <v>1354</v>
      </c>
      <c r="G2243" s="483" t="s">
        <v>1135</v>
      </c>
      <c r="H2243" s="7" t="s">
        <v>1485</v>
      </c>
      <c r="I2243" s="256"/>
      <c r="J2243" s="256"/>
      <c r="K2243" s="599">
        <v>13863960</v>
      </c>
      <c r="L2243" s="600" t="s">
        <v>8</v>
      </c>
      <c r="M2243" s="600" t="s">
        <v>47</v>
      </c>
      <c r="N2243" s="52" t="str">
        <f>IF(AND('331-CT'!$E$7=TH!H2243,OR(L2243="331",M2243="331")),"331",IF(AND(OR(L2243="131",M2243="131"),H2243='131-CT'!$E$7),"131",""))</f>
        <v/>
      </c>
      <c r="O2243" s="91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30" s="211" customFormat="1" ht="15.75" hidden="1" customHeight="1">
      <c r="A2244" s="204" t="str">
        <f>IF(B2244&lt;&gt;"",IF(AND(B2244&gt;=_TM1,B2244&lt;=_TM2,OR(TH!L2360="1111",TH!M2360="1111")),TH!D2360,""),"")</f>
        <v/>
      </c>
      <c r="B2244" s="36">
        <f t="shared" si="241"/>
        <v>8</v>
      </c>
      <c r="C2244" s="184">
        <f t="shared" si="242"/>
        <v>42236</v>
      </c>
      <c r="D2244" s="191" t="s">
        <v>1997</v>
      </c>
      <c r="E2244" s="191">
        <v>42236</v>
      </c>
      <c r="F2244" s="189" t="s">
        <v>1473</v>
      </c>
      <c r="G2244" s="483" t="s">
        <v>1514</v>
      </c>
      <c r="H2244" s="7" t="s">
        <v>1476</v>
      </c>
      <c r="I2244" s="256">
        <v>3530</v>
      </c>
      <c r="J2244" s="256">
        <v>9200</v>
      </c>
      <c r="K2244" s="599">
        <f>ROUND(I2244*J2244,0)</f>
        <v>32476000</v>
      </c>
      <c r="L2244" s="600" t="s">
        <v>159</v>
      </c>
      <c r="M2244" s="600" t="s">
        <v>8</v>
      </c>
      <c r="N2244" s="52" t="str">
        <f>IF(AND('331-CT'!$E$7=TH!H2244,OR(L2244="331",M2244="331")),"331",IF(AND(OR(L2244="131",M2244="131"),H2244='131-CT'!$E$7),"131",""))</f>
        <v/>
      </c>
      <c r="O2244" s="91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/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  <c r="AC2244" s="591" t="str">
        <f t="shared" ref="AC2244:AC2255" si="248">IF(VLOOKUP(H2244,DSKH,1,0)&lt;&gt;"","","x")</f>
        <v/>
      </c>
      <c r="AD2244" s="591" t="str">
        <f>IF(VLOOKUP(F2244,NXT!$C$12:$C$666,1,0)&lt;&gt;"","","x")</f>
        <v/>
      </c>
    </row>
    <row r="2245" spans="1:30" s="211" customFormat="1" ht="15.75" hidden="1" customHeight="1">
      <c r="A2245" s="204" t="str">
        <f>IF(B2245&lt;&gt;"",IF(AND(B2245&gt;=_TM1,B2245&lt;=_TM2,OR(TH!L2362="1111",TH!M2362="1111")),TH!D2362,""),"")</f>
        <v/>
      </c>
      <c r="B2245" s="36">
        <f t="shared" si="241"/>
        <v>8</v>
      </c>
      <c r="C2245" s="184">
        <f t="shared" si="242"/>
        <v>42236</v>
      </c>
      <c r="D2245" s="191" t="s">
        <v>1997</v>
      </c>
      <c r="E2245" s="191">
        <v>42236</v>
      </c>
      <c r="F2245" s="192" t="s">
        <v>1406</v>
      </c>
      <c r="G2245" s="483" t="s">
        <v>1514</v>
      </c>
      <c r="H2245" s="7" t="s">
        <v>1476</v>
      </c>
      <c r="I2245" s="741">
        <v>4716</v>
      </c>
      <c r="J2245" s="741">
        <v>9200</v>
      </c>
      <c r="K2245" s="599">
        <f>ROUND(I2245*J2245,0)</f>
        <v>43387200</v>
      </c>
      <c r="L2245" s="600" t="s">
        <v>159</v>
      </c>
      <c r="M2245" s="600" t="s">
        <v>8</v>
      </c>
      <c r="N2245" s="52" t="str">
        <f>IF(AND('331-CT'!$E$7=TH!H2245,OR(L2245="331",M2245="331")),"331",IF(AND(OR(L2245="131",M2245="131"),H2245='131-CT'!$E$7),"131",""))</f>
        <v/>
      </c>
      <c r="O2245" s="91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  <c r="AC2245" s="591" t="str">
        <f t="shared" si="248"/>
        <v/>
      </c>
      <c r="AD2245" s="591" t="str">
        <f>IF(VLOOKUP(F2245,NXT!$C$12:$C$666,1,0)&lt;&gt;"","","x")</f>
        <v/>
      </c>
    </row>
    <row r="2246" spans="1:30" s="211" customFormat="1" ht="15.75" hidden="1" customHeight="1">
      <c r="A2246" s="204" t="str">
        <f>IF(B2246&lt;&gt;"",IF(AND(B2246&gt;=_TM1,B2246&lt;=_TM2,OR(TH!L2363="1111",TH!M2363="1111")),TH!D2363,""),"")</f>
        <v/>
      </c>
      <c r="B2246" s="36">
        <f t="shared" si="241"/>
        <v>8</v>
      </c>
      <c r="C2246" s="184">
        <f t="shared" si="242"/>
        <v>42236</v>
      </c>
      <c r="D2246" s="191" t="s">
        <v>1997</v>
      </c>
      <c r="E2246" s="191">
        <v>42236</v>
      </c>
      <c r="F2246" s="189" t="s">
        <v>758</v>
      </c>
      <c r="G2246" s="483" t="s">
        <v>1514</v>
      </c>
      <c r="H2246" s="7" t="s">
        <v>1476</v>
      </c>
      <c r="I2246" s="256"/>
      <c r="J2246" s="256"/>
      <c r="K2246" s="599">
        <v>7586320</v>
      </c>
      <c r="L2246" s="600" t="s">
        <v>9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  <c r="AC2246" s="591" t="str">
        <f t="shared" si="248"/>
        <v/>
      </c>
    </row>
    <row r="2247" spans="1:30" s="211" customFormat="1" ht="15.75" hidden="1" customHeight="1">
      <c r="A2247" s="204" t="str">
        <f>IF(B2247&lt;&gt;"",IF(AND(B2247&gt;=_TM1,B2247&lt;=_TM2,OR(TH!L2228="1111",TH!M2228="1111")),TH!D2228,""),"")</f>
        <v/>
      </c>
      <c r="B2247" s="36">
        <f t="shared" si="241"/>
        <v>8</v>
      </c>
      <c r="C2247" s="184">
        <f t="shared" si="242"/>
        <v>42240</v>
      </c>
      <c r="D2247" s="191" t="s">
        <v>1998</v>
      </c>
      <c r="E2247" s="191">
        <v>42240</v>
      </c>
      <c r="F2247" s="297" t="s">
        <v>1385</v>
      </c>
      <c r="G2247" s="483" t="s">
        <v>1063</v>
      </c>
      <c r="H2247" s="7" t="s">
        <v>1419</v>
      </c>
      <c r="I2247" s="256">
        <v>2152</v>
      </c>
      <c r="J2247" s="256">
        <v>7300</v>
      </c>
      <c r="K2247" s="599">
        <f>ROUND(I2247*J2247,0)</f>
        <v>15709600</v>
      </c>
      <c r="L2247" s="600" t="s">
        <v>159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  <c r="AC2247" s="591" t="str">
        <f t="shared" si="248"/>
        <v/>
      </c>
      <c r="AD2247" s="591" t="str">
        <f>IF(VLOOKUP(F2247,NXT!$C$12:$C$666,1,0)&lt;&gt;"","","x")</f>
        <v/>
      </c>
    </row>
    <row r="2248" spans="1:30" s="211" customFormat="1" ht="15.75" hidden="1" customHeight="1">
      <c r="A2248" s="204" t="str">
        <f>IF(B2248&lt;&gt;"",IF(AND(B2248&gt;=_TM1,B2248&lt;=_TM2,OR(TH!L2229="1111",TH!M2229="1111")),TH!D2229,""),"")</f>
        <v/>
      </c>
      <c r="B2248" s="36">
        <f t="shared" si="241"/>
        <v>8</v>
      </c>
      <c r="C2248" s="184">
        <f t="shared" si="242"/>
        <v>42240</v>
      </c>
      <c r="D2248" s="191" t="s">
        <v>1998</v>
      </c>
      <c r="E2248" s="191">
        <v>42240</v>
      </c>
      <c r="F2248" s="297" t="s">
        <v>1421</v>
      </c>
      <c r="G2248" s="483" t="s">
        <v>1063</v>
      </c>
      <c r="H2248" s="7" t="s">
        <v>1419</v>
      </c>
      <c r="I2248" s="256"/>
      <c r="J2248" s="256"/>
      <c r="K2248" s="599">
        <v>1570960</v>
      </c>
      <c r="L2248" s="600" t="s">
        <v>9</v>
      </c>
      <c r="M2248" s="600" t="s">
        <v>8</v>
      </c>
      <c r="N2248" s="52" t="str">
        <f>IF(AND('331-CT'!$E$7=TH!H2248,OR(L2248="331",M2248="331")),"331",IF(AND(OR(L2248="131",M2248="131"),H2248='131-CT'!$E$7),"131",""))</f>
        <v/>
      </c>
      <c r="O2248" s="91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  <c r="AC2248" s="591" t="str">
        <f t="shared" si="248"/>
        <v/>
      </c>
    </row>
    <row r="2249" spans="1:30" s="211" customFormat="1" ht="15.75" hidden="1" customHeight="1">
      <c r="A2249" s="204" t="str">
        <f>IF(B2249&lt;&gt;"",IF(AND(B2249&gt;=_TM1,B2249&lt;=_TM2,OR(TH!L2230="1111",TH!M2230="1111")),TH!D2230,""),"")</f>
        <v/>
      </c>
      <c r="B2249" s="36">
        <f t="shared" si="241"/>
        <v>8</v>
      </c>
      <c r="C2249" s="184">
        <f t="shared" si="242"/>
        <v>42240</v>
      </c>
      <c r="D2249" s="191" t="s">
        <v>1998</v>
      </c>
      <c r="E2249" s="191">
        <v>42240</v>
      </c>
      <c r="F2249" s="297" t="s">
        <v>1354</v>
      </c>
      <c r="G2249" s="483" t="s">
        <v>1063</v>
      </c>
      <c r="H2249" s="7" t="s">
        <v>1419</v>
      </c>
      <c r="I2249" s="256"/>
      <c r="J2249" s="256"/>
      <c r="K2249" s="599">
        <v>17280560</v>
      </c>
      <c r="L2249" s="600" t="s">
        <v>8</v>
      </c>
      <c r="M2249" s="600" t="s">
        <v>47</v>
      </c>
      <c r="N2249" s="52" t="str">
        <f>IF(AND('331-CT'!$E$7=TH!H2249,OR(L2249="331",M2249="331")),"331",IF(AND(OR(L2249="131",M2249="131"),H2249='131-CT'!$E$7),"131",""))</f>
        <v/>
      </c>
      <c r="O2249" s="91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  <c r="AC2249" s="591" t="str">
        <f t="shared" si="248"/>
        <v/>
      </c>
    </row>
    <row r="2250" spans="1:30" s="211" customFormat="1" ht="15.75" hidden="1" customHeight="1">
      <c r="A2250" s="204" t="str">
        <f>IF(B2250&lt;&gt;"",IF(AND(B2250&gt;=_TM1,B2250&lt;=_TM2,OR(TH!L2231="1111",TH!M2231="1111")),TH!D2231,""),"")</f>
        <v/>
      </c>
      <c r="B2250" s="36">
        <f t="shared" si="241"/>
        <v>8</v>
      </c>
      <c r="C2250" s="184">
        <f t="shared" si="242"/>
        <v>42241</v>
      </c>
      <c r="D2250" s="191" t="s">
        <v>1999</v>
      </c>
      <c r="E2250" s="191">
        <v>42241</v>
      </c>
      <c r="F2250" s="297" t="s">
        <v>1385</v>
      </c>
      <c r="G2250" s="483" t="s">
        <v>1069</v>
      </c>
      <c r="H2250" s="7" t="s">
        <v>1419</v>
      </c>
      <c r="I2250" s="256">
        <v>2000</v>
      </c>
      <c r="J2250" s="256">
        <v>7300</v>
      </c>
      <c r="K2250" s="599">
        <f>ROUND(I2250*J2250,0)</f>
        <v>14600000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/>
      </c>
      <c r="O2250" s="91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  <c r="AC2250" s="591" t="str">
        <f t="shared" si="248"/>
        <v/>
      </c>
      <c r="AD2250" s="591" t="str">
        <f>IF(VLOOKUP(F2250,NXT!$C$12:$C$666,1,0)&lt;&gt;"","","x")</f>
        <v/>
      </c>
    </row>
    <row r="2251" spans="1:30" s="211" customFormat="1" ht="15.75" hidden="1" customHeight="1">
      <c r="A2251" s="204" t="str">
        <f>IF(B2251&lt;&gt;"",IF(AND(B2251&gt;=_TM1,B2251&lt;=_TM2,OR(TH!L2232="1111",TH!M2232="1111")),TH!D2232,""),"")</f>
        <v/>
      </c>
      <c r="B2251" s="36">
        <f t="shared" si="241"/>
        <v>8</v>
      </c>
      <c r="C2251" s="184">
        <f t="shared" si="242"/>
        <v>42241</v>
      </c>
      <c r="D2251" s="191" t="s">
        <v>1999</v>
      </c>
      <c r="E2251" s="191">
        <v>42241</v>
      </c>
      <c r="F2251" s="297" t="s">
        <v>1421</v>
      </c>
      <c r="G2251" s="483" t="s">
        <v>1069</v>
      </c>
      <c r="H2251" s="7" t="s">
        <v>1419</v>
      </c>
      <c r="I2251" s="256"/>
      <c r="J2251" s="256"/>
      <c r="K2251" s="599">
        <v>1460000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/>
      </c>
      <c r="O2251" s="91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  <c r="AC2251" s="591" t="str">
        <f t="shared" si="248"/>
        <v/>
      </c>
    </row>
    <row r="2252" spans="1:30" s="211" customFormat="1" ht="15.75" hidden="1" customHeight="1">
      <c r="A2252" s="204" t="str">
        <f>IF(B2252&lt;&gt;"",IF(AND(B2252&gt;=_TM1,B2252&lt;=_TM2,OR(TH!L2233="1111",TH!M2233="1111")),TH!D2233,""),"")</f>
        <v/>
      </c>
      <c r="B2252" s="36">
        <f t="shared" si="241"/>
        <v>8</v>
      </c>
      <c r="C2252" s="184">
        <f t="shared" si="242"/>
        <v>42241</v>
      </c>
      <c r="D2252" s="191" t="s">
        <v>1999</v>
      </c>
      <c r="E2252" s="191">
        <v>42241</v>
      </c>
      <c r="F2252" s="297" t="s">
        <v>1354</v>
      </c>
      <c r="G2252" s="483" t="s">
        <v>1069</v>
      </c>
      <c r="H2252" s="7" t="s">
        <v>1419</v>
      </c>
      <c r="I2252" s="256"/>
      <c r="J2252" s="256"/>
      <c r="K2252" s="599">
        <v>16060000</v>
      </c>
      <c r="L2252" s="600" t="s">
        <v>8</v>
      </c>
      <c r="M2252" s="600" t="s">
        <v>47</v>
      </c>
      <c r="N2252" s="52" t="str">
        <f>IF(AND('331-CT'!$E$7=TH!H2252,OR(L2252="331",M2252="331")),"331",IF(AND(OR(L2252="131",M2252="131"),H2252='131-CT'!$E$7),"131",""))</f>
        <v/>
      </c>
      <c r="O2252" s="91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  <c r="AC2252" s="591" t="str">
        <f t="shared" si="248"/>
        <v/>
      </c>
    </row>
    <row r="2253" spans="1:30" s="211" customFormat="1" ht="15.75" hidden="1" customHeight="1">
      <c r="A2253" s="204" t="str">
        <f>IF(B2253&lt;&gt;"",IF(AND(B2253&gt;=_TM1,B2253&lt;=_TM2,OR(TH!L2234="1111",TH!M2234="1111")),TH!D2234,""),"")</f>
        <v/>
      </c>
      <c r="B2253" s="36">
        <f t="shared" si="241"/>
        <v>8</v>
      </c>
      <c r="C2253" s="184">
        <f t="shared" si="242"/>
        <v>42242</v>
      </c>
      <c r="D2253" s="191" t="s">
        <v>2000</v>
      </c>
      <c r="E2253" s="191">
        <v>42242</v>
      </c>
      <c r="F2253" s="297" t="s">
        <v>1385</v>
      </c>
      <c r="G2253" s="483" t="s">
        <v>1075</v>
      </c>
      <c r="H2253" s="7" t="s">
        <v>1419</v>
      </c>
      <c r="I2253" s="256">
        <v>2416</v>
      </c>
      <c r="J2253" s="256">
        <v>7300</v>
      </c>
      <c r="K2253" s="599">
        <f>ROUND(I2253*J2253,0)</f>
        <v>17636800</v>
      </c>
      <c r="L2253" s="600" t="s">
        <v>159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  <c r="AC2253" s="591" t="str">
        <f t="shared" si="248"/>
        <v/>
      </c>
      <c r="AD2253" s="591" t="str">
        <f>IF(VLOOKUP(F2253,NXT!$C$12:$C$666,1,0)&lt;&gt;"","","x")</f>
        <v/>
      </c>
    </row>
    <row r="2254" spans="1:30" s="211" customFormat="1" ht="15.75" hidden="1" customHeight="1">
      <c r="A2254" s="204" t="str">
        <f>IF(B2254&lt;&gt;"",IF(AND(B2254&gt;=_TM1,B2254&lt;=_TM2,OR(TH!L2235="1111",TH!M2235="1111")),TH!D2235,""),"")</f>
        <v/>
      </c>
      <c r="B2254" s="36">
        <f t="shared" si="241"/>
        <v>8</v>
      </c>
      <c r="C2254" s="184">
        <f t="shared" si="242"/>
        <v>42242</v>
      </c>
      <c r="D2254" s="191" t="s">
        <v>2000</v>
      </c>
      <c r="E2254" s="191">
        <v>42242</v>
      </c>
      <c r="F2254" s="297" t="s">
        <v>1421</v>
      </c>
      <c r="G2254" s="483" t="s">
        <v>1075</v>
      </c>
      <c r="H2254" s="7" t="s">
        <v>1419</v>
      </c>
      <c r="I2254" s="256"/>
      <c r="J2254" s="256"/>
      <c r="K2254" s="599">
        <v>1763680</v>
      </c>
      <c r="L2254" s="600" t="s">
        <v>9</v>
      </c>
      <c r="M2254" s="600" t="s">
        <v>8</v>
      </c>
      <c r="N2254" s="52" t="str">
        <f>IF(AND('331-CT'!$E$7=TH!H2254,OR(L2254="331",M2254="331")),"331",IF(AND(OR(L2254="131",M2254="131"),H2254='131-CT'!$E$7),"131",""))</f>
        <v/>
      </c>
      <c r="O2254" s="91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  <c r="AC2254" s="591" t="str">
        <f t="shared" si="248"/>
        <v/>
      </c>
    </row>
    <row r="2255" spans="1:30" s="211" customFormat="1" ht="15.75" hidden="1" customHeight="1">
      <c r="A2255" s="204" t="str">
        <f>IF(B2255&lt;&gt;"",IF(AND(B2255&gt;=_TM1,B2255&lt;=_TM2,OR(TH!L2236="1111",TH!M2236="1111")),TH!D2236,""),"")</f>
        <v/>
      </c>
      <c r="B2255" s="36">
        <f t="shared" ref="B2255:B2320" si="249">IF(C2255&lt;&gt;"",MONTH(C2255),"")</f>
        <v>8</v>
      </c>
      <c r="C2255" s="184">
        <f t="shared" si="242"/>
        <v>42242</v>
      </c>
      <c r="D2255" s="191" t="s">
        <v>2000</v>
      </c>
      <c r="E2255" s="191">
        <v>42242</v>
      </c>
      <c r="F2255" s="297" t="s">
        <v>1354</v>
      </c>
      <c r="G2255" s="483" t="s">
        <v>1075</v>
      </c>
      <c r="H2255" s="7" t="s">
        <v>1419</v>
      </c>
      <c r="I2255" s="256"/>
      <c r="J2255" s="256"/>
      <c r="K2255" s="599">
        <v>19400480</v>
      </c>
      <c r="L2255" s="600" t="s">
        <v>8</v>
      </c>
      <c r="M2255" s="600" t="s">
        <v>47</v>
      </c>
      <c r="N2255" s="52" t="str">
        <f>IF(AND('331-CT'!$E$7=TH!H2255,OR(L2255="331",M2255="331")),"331",IF(AND(OR(L2255="131",M2255="131"),H2255='131-CT'!$E$7),"131",""))</f>
        <v/>
      </c>
      <c r="O2255" s="91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  <c r="AC2255" s="591" t="str">
        <f t="shared" si="248"/>
        <v/>
      </c>
    </row>
    <row r="2256" spans="1:30" s="211" customFormat="1" ht="15.75" hidden="1" customHeight="1">
      <c r="A2256" s="204" t="str">
        <f>IF(B2256&lt;&gt;"",IF(AND(B2256&gt;=_TM1,B2256&lt;=_TM2,OR(TH!L2237="1111",TH!M2237="1111")),TH!D2237,""),"")</f>
        <v/>
      </c>
      <c r="B2256" s="36">
        <f t="shared" si="249"/>
        <v>8</v>
      </c>
      <c r="C2256" s="184">
        <f t="shared" si="242"/>
        <v>42242</v>
      </c>
      <c r="D2256" s="191" t="s">
        <v>1991</v>
      </c>
      <c r="E2256" s="764">
        <v>42242</v>
      </c>
      <c r="F2256" s="297" t="s">
        <v>1483</v>
      </c>
      <c r="G2256" s="483" t="s">
        <v>1486</v>
      </c>
      <c r="H2256" s="7" t="s">
        <v>1485</v>
      </c>
      <c r="I2256" s="256">
        <v>22250</v>
      </c>
      <c r="J2256" s="256">
        <v>810</v>
      </c>
      <c r="K2256" s="599">
        <f>ROUND(I2256*J2256,0)</f>
        <v>18022500</v>
      </c>
      <c r="L2256" s="600" t="s">
        <v>161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</row>
    <row r="2257" spans="1:30" s="211" customFormat="1" ht="15.75" hidden="1" customHeight="1">
      <c r="A2257" s="204" t="str">
        <f>IF(B2257&lt;&gt;"",IF(AND(B2257&gt;=_TM1,B2257&lt;=_TM2,OR(TH!L2238="1111",TH!M2238="1111")),TH!D2238,""),"")</f>
        <v/>
      </c>
      <c r="B2257" s="36">
        <f t="shared" si="249"/>
        <v>8</v>
      </c>
      <c r="C2257" s="184">
        <f t="shared" si="242"/>
        <v>42242</v>
      </c>
      <c r="D2257" s="191" t="s">
        <v>1991</v>
      </c>
      <c r="E2257" s="764">
        <v>42242</v>
      </c>
      <c r="F2257" s="297" t="s">
        <v>1484</v>
      </c>
      <c r="G2257" s="483" t="s">
        <v>1486</v>
      </c>
      <c r="H2257" s="7" t="s">
        <v>1485</v>
      </c>
      <c r="I2257" s="256"/>
      <c r="J2257" s="256"/>
      <c r="K2257" s="599">
        <v>1802250</v>
      </c>
      <c r="L2257" s="600" t="s">
        <v>9</v>
      </c>
      <c r="M2257" s="600" t="s">
        <v>8</v>
      </c>
      <c r="N2257" s="52" t="str">
        <f>IF(AND('331-CT'!$E$7=TH!H2257,OR(L2257="331",M2257="331")),"331",IF(AND(OR(L2257="131",M2257="131"),H2257='131-CT'!$E$7),"131",""))</f>
        <v/>
      </c>
      <c r="O2257" s="91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</row>
    <row r="2258" spans="1:30" s="211" customFormat="1" ht="15.75" hidden="1" customHeight="1">
      <c r="A2258" s="204" t="str">
        <f>IF(B2258&lt;&gt;"",IF(AND(B2258&gt;=_TM1,B2258&lt;=_TM2,OR(TH!L2239="1111",TH!M2239="1111")),TH!D2239,""),"")</f>
        <v/>
      </c>
      <c r="B2258" s="36">
        <f t="shared" ref="B2258" si="250">IF(C2258&lt;&gt;"",MONTH(C2258),"")</f>
        <v>8</v>
      </c>
      <c r="C2258" s="184">
        <f t="shared" ref="C2258" si="251">E2258</f>
        <v>42242</v>
      </c>
      <c r="D2258" s="191" t="s">
        <v>1991</v>
      </c>
      <c r="E2258" s="764">
        <v>42242</v>
      </c>
      <c r="F2258" s="297" t="s">
        <v>1354</v>
      </c>
      <c r="G2258" s="483" t="s">
        <v>1486</v>
      </c>
      <c r="H2258" s="7" t="s">
        <v>1485</v>
      </c>
      <c r="I2258" s="256"/>
      <c r="J2258" s="256"/>
      <c r="K2258" s="599">
        <v>19824750</v>
      </c>
      <c r="L2258" s="600" t="s">
        <v>8</v>
      </c>
      <c r="M2258" s="600" t="s">
        <v>47</v>
      </c>
      <c r="N2258" s="52" t="str">
        <f>IF(AND('331-CT'!$E$7=TH!H2258,OR(L2258="331",M2258="331")),"331",IF(AND(OR(L2258="131",M2258="131"),H2258='131-CT'!$E$7),"131",""))</f>
        <v/>
      </c>
      <c r="O2258" s="91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30" s="211" customFormat="1" ht="15.75" hidden="1" customHeight="1">
      <c r="A2259" s="204" t="str">
        <f>IF(B2259&lt;&gt;"",IF(AND(B2259&gt;=_TM1,B2259&lt;=_TM2,OR(TH!L2239="1111",TH!M2239="1111")),TH!D2239,""),"")</f>
        <v/>
      </c>
      <c r="B2259" s="36">
        <f t="shared" si="249"/>
        <v>8</v>
      </c>
      <c r="C2259" s="184">
        <f t="shared" si="242"/>
        <v>42242</v>
      </c>
      <c r="D2259" s="191" t="s">
        <v>1992</v>
      </c>
      <c r="E2259" s="764">
        <v>42242</v>
      </c>
      <c r="F2259" s="297" t="s">
        <v>1354</v>
      </c>
      <c r="G2259" s="483" t="s">
        <v>1323</v>
      </c>
      <c r="H2259" s="7" t="s">
        <v>1487</v>
      </c>
      <c r="I2259" s="256"/>
      <c r="J2259" s="256"/>
      <c r="K2259" s="599">
        <f>K2260+K2261</f>
        <v>4180000</v>
      </c>
      <c r="L2259" s="600" t="s">
        <v>8</v>
      </c>
      <c r="M2259" s="600" t="s">
        <v>47</v>
      </c>
      <c r="N2259" s="52" t="str">
        <f>IF(AND('331-CT'!$E$7=TH!H2259,OR(L2259="331",M2259="331")),"331",IF(AND(OR(L2259="131",M2259="131"),H2259='131-CT'!$E$7),"131",""))</f>
        <v/>
      </c>
      <c r="O2259" s="91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30" s="211" customFormat="1" ht="15.75" hidden="1" customHeight="1">
      <c r="A2260" s="204" t="str">
        <f>IF(B2260&lt;&gt;"",IF(AND(B2260&gt;=_TM1,B2260&lt;=_TM2,OR(TH!L2240="1111",TH!M2240="1111")),TH!D2240,""),"")</f>
        <v/>
      </c>
      <c r="B2260" s="36">
        <f t="shared" ref="B2260" si="252">IF(C2260&lt;&gt;"",MONTH(C2260),"")</f>
        <v>8</v>
      </c>
      <c r="C2260" s="184">
        <f t="shared" ref="C2260" si="253">E2260</f>
        <v>42242</v>
      </c>
      <c r="D2260" s="191" t="s">
        <v>1992</v>
      </c>
      <c r="E2260" s="764">
        <v>42242</v>
      </c>
      <c r="F2260" s="297" t="s">
        <v>1488</v>
      </c>
      <c r="G2260" s="483" t="s">
        <v>1323</v>
      </c>
      <c r="H2260" s="7" t="s">
        <v>1487</v>
      </c>
      <c r="I2260" s="256">
        <v>200</v>
      </c>
      <c r="J2260" s="256">
        <v>19000</v>
      </c>
      <c r="K2260" s="599">
        <f>ROUND(I2260*J2260,0)</f>
        <v>3800000</v>
      </c>
      <c r="L2260" s="600" t="s">
        <v>161</v>
      </c>
      <c r="M2260" s="600" t="s">
        <v>8</v>
      </c>
      <c r="N2260" s="52" t="str">
        <f>IF(AND('331-CT'!$E$7=TH!H2260,OR(L2260="331",M2260="331")),"331",IF(AND(OR(L2260="131",M2260="131"),H2260='131-CT'!$E$7),"131",""))</f>
        <v/>
      </c>
      <c r="O2260" s="91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30" s="211" customFormat="1" ht="15.75" hidden="1" customHeight="1">
      <c r="A2261" s="204" t="str">
        <f>IF(B2261&lt;&gt;"",IF(AND(B2261&gt;=_TM1,B2261&lt;=_TM2,OR(TH!L2240="1111",TH!M2240="1111")),TH!D2240,""),"")</f>
        <v/>
      </c>
      <c r="B2261" s="36">
        <f t="shared" si="249"/>
        <v>8</v>
      </c>
      <c r="C2261" s="184">
        <f t="shared" ref="C2261:C2325" si="254">E2261</f>
        <v>42242</v>
      </c>
      <c r="D2261" s="191" t="s">
        <v>1992</v>
      </c>
      <c r="E2261" s="764">
        <v>42242</v>
      </c>
      <c r="F2261" s="297" t="s">
        <v>1489</v>
      </c>
      <c r="G2261" s="483" t="s">
        <v>1323</v>
      </c>
      <c r="H2261" s="7" t="s">
        <v>1487</v>
      </c>
      <c r="I2261" s="256"/>
      <c r="J2261" s="256"/>
      <c r="K2261" s="599">
        <v>380000</v>
      </c>
      <c r="L2261" s="600" t="s">
        <v>9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30" s="211" customFormat="1" ht="15.75" hidden="1" customHeight="1">
      <c r="A2262" s="204" t="str">
        <f>IF(B2262&lt;&gt;"",IF(AND(B2262&gt;=_TM1,B2262&lt;=_TM2,OR(TH!L2241="1111",TH!M2241="1111")),TH!D2241,""),"")</f>
        <v/>
      </c>
      <c r="B2262" s="36">
        <f t="shared" si="249"/>
        <v>8</v>
      </c>
      <c r="C2262" s="184">
        <f t="shared" si="254"/>
        <v>42244</v>
      </c>
      <c r="D2262" s="191" t="s">
        <v>2001</v>
      </c>
      <c r="E2262" s="764">
        <v>42244</v>
      </c>
      <c r="F2262" s="297" t="s">
        <v>1385</v>
      </c>
      <c r="G2262" s="483" t="s">
        <v>1082</v>
      </c>
      <c r="H2262" s="7" t="s">
        <v>1419</v>
      </c>
      <c r="I2262" s="256">
        <v>2480</v>
      </c>
      <c r="J2262" s="256">
        <v>7300</v>
      </c>
      <c r="K2262" s="599">
        <f>ROUND(I2262*J2262,0)</f>
        <v>18104000</v>
      </c>
      <c r="L2262" s="600" t="s">
        <v>159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  <c r="AC2262" s="591" t="str">
        <f t="shared" ref="AC2262:AC2280" si="255">IF(VLOOKUP(H2262,DSKH,1,0)&lt;&gt;"","","x")</f>
        <v/>
      </c>
      <c r="AD2262" s="591" t="str">
        <f>IF(VLOOKUP(F2262,NXT!$C$12:$C$666,1,0)&lt;&gt;"","","x")</f>
        <v/>
      </c>
    </row>
    <row r="2263" spans="1:30" s="211" customFormat="1" ht="15.75" hidden="1" customHeight="1">
      <c r="A2263" s="204" t="str">
        <f>IF(B2263&lt;&gt;"",IF(AND(B2263&gt;=_TM1,B2263&lt;=_TM2,OR(TH!L2242="1111",TH!M2242="1111")),TH!D2242,""),"")</f>
        <v/>
      </c>
      <c r="B2263" s="36">
        <f t="shared" si="249"/>
        <v>8</v>
      </c>
      <c r="C2263" s="184">
        <f t="shared" si="254"/>
        <v>42244</v>
      </c>
      <c r="D2263" s="191" t="s">
        <v>2001</v>
      </c>
      <c r="E2263" s="764">
        <v>42244</v>
      </c>
      <c r="F2263" s="297" t="s">
        <v>1421</v>
      </c>
      <c r="G2263" s="483" t="s">
        <v>1082</v>
      </c>
      <c r="H2263" s="7" t="s">
        <v>1419</v>
      </c>
      <c r="I2263" s="256"/>
      <c r="J2263" s="256"/>
      <c r="K2263" s="599">
        <v>1810400</v>
      </c>
      <c r="L2263" s="600" t="s">
        <v>9</v>
      </c>
      <c r="M2263" s="600" t="s">
        <v>8</v>
      </c>
      <c r="N2263" s="52" t="str">
        <f>IF(AND('331-CT'!$E$7=TH!H2263,OR(L2263="331",M2263="331")),"331",IF(AND(OR(L2263="131",M2263="131"),H2263='131-CT'!$E$7),"131",""))</f>
        <v/>
      </c>
      <c r="O2263" s="91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  <c r="AC2263" s="591" t="str">
        <f t="shared" si="255"/>
        <v/>
      </c>
    </row>
    <row r="2264" spans="1:30" s="211" customFormat="1" ht="15.75" hidden="1" customHeight="1">
      <c r="A2264" s="204" t="str">
        <f>IF(B2264&lt;&gt;"",IF(AND(B2264&gt;=_TM1,B2264&lt;=_TM2,OR(TH!L2244="1111",TH!M2244="1111")),TH!D2244,""),"")</f>
        <v/>
      </c>
      <c r="B2264" s="36">
        <f t="shared" si="249"/>
        <v>8</v>
      </c>
      <c r="C2264" s="184">
        <f t="shared" si="254"/>
        <v>42244</v>
      </c>
      <c r="D2264" s="191" t="s">
        <v>2001</v>
      </c>
      <c r="E2264" s="764">
        <v>42244</v>
      </c>
      <c r="F2264" s="297" t="s">
        <v>1354</v>
      </c>
      <c r="G2264" s="483" t="s">
        <v>1082</v>
      </c>
      <c r="H2264" s="7" t="s">
        <v>1419</v>
      </c>
      <c r="I2264" s="256"/>
      <c r="J2264" s="256"/>
      <c r="K2264" s="599">
        <v>19914400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  <c r="AC2264" s="591" t="str">
        <f t="shared" si="255"/>
        <v/>
      </c>
    </row>
    <row r="2265" spans="1:30" s="211" customFormat="1" ht="15.75" hidden="1" customHeight="1">
      <c r="A2265" s="204" t="str">
        <f>IF(B2265&lt;&gt;"",IF(AND(B2265&gt;=_TM1,B2265&lt;=_TM2,OR(TH!L2245="1111",TH!M2245="1111")),TH!D2245,""),"")</f>
        <v/>
      </c>
      <c r="B2265" s="36">
        <f t="shared" si="249"/>
        <v>8</v>
      </c>
      <c r="C2265" s="184">
        <f t="shared" si="254"/>
        <v>42244</v>
      </c>
      <c r="D2265" s="191" t="s">
        <v>2036</v>
      </c>
      <c r="E2265" s="764">
        <v>42244</v>
      </c>
      <c r="F2265" s="189" t="s">
        <v>337</v>
      </c>
      <c r="G2265" s="483" t="s">
        <v>1246</v>
      </c>
      <c r="H2265" s="7" t="s">
        <v>357</v>
      </c>
      <c r="I2265" s="256">
        <v>24</v>
      </c>
      <c r="J2265" s="256">
        <v>43000</v>
      </c>
      <c r="K2265" s="599">
        <f>ROUND(I2265*J2265,0)</f>
        <v>1032000</v>
      </c>
      <c r="L2265" s="194" t="s">
        <v>161</v>
      </c>
      <c r="M2265" s="194" t="s">
        <v>8</v>
      </c>
      <c r="N2265" s="52" t="str">
        <f>IF(AND('331-CT'!$E$7=TH!H2265,OR(L2265="331",M2265="331")),"331",IF(AND(OR(L2265="131",M2265="131"),H2265='131-CT'!$E$7),"131",""))</f>
        <v/>
      </c>
      <c r="O2265" s="91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  <c r="AC2265" s="591" t="str">
        <f t="shared" si="255"/>
        <v/>
      </c>
      <c r="AD2265" s="591" t="str">
        <f>IF(VLOOKUP(F2265,NXT!$C$12:$C$666,1,0)&lt;&gt;"","","x")</f>
        <v/>
      </c>
    </row>
    <row r="2266" spans="1:30" s="211" customFormat="1" ht="15.75" hidden="1" customHeight="1">
      <c r="A2266" s="204" t="str">
        <f>IF(B2266&lt;&gt;"",IF(AND(B2266&gt;=_TM1,B2266&lt;=_TM2,OR(TH!L2246="1111",TH!M2246="1111")),TH!D2246,""),"")</f>
        <v/>
      </c>
      <c r="B2266" s="36">
        <f t="shared" si="249"/>
        <v>8</v>
      </c>
      <c r="C2266" s="184">
        <f t="shared" si="254"/>
        <v>42244</v>
      </c>
      <c r="D2266" s="191" t="s">
        <v>2036</v>
      </c>
      <c r="E2266" s="764">
        <v>42244</v>
      </c>
      <c r="F2266" s="189" t="s">
        <v>1394</v>
      </c>
      <c r="G2266" s="483" t="s">
        <v>1246</v>
      </c>
      <c r="H2266" s="7" t="s">
        <v>357</v>
      </c>
      <c r="I2266" s="256"/>
      <c r="J2266" s="256"/>
      <c r="K2266" s="599">
        <v>103200</v>
      </c>
      <c r="L2266" s="194" t="s">
        <v>9</v>
      </c>
      <c r="M2266" s="194" t="s">
        <v>8</v>
      </c>
      <c r="N2266" s="52" t="str">
        <f>IF(AND('331-CT'!$E$7=TH!H2266,OR(L2266="331",M2266="331")),"331",IF(AND(OR(L2266="131",M2266="131"),H2266='131-CT'!$E$7),"131",""))</f>
        <v/>
      </c>
      <c r="O2266" s="91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  <c r="AC2266" s="591" t="str">
        <f t="shared" si="255"/>
        <v/>
      </c>
    </row>
    <row r="2267" spans="1:30" s="211" customFormat="1" ht="15.75" hidden="1" customHeight="1">
      <c r="A2267" s="204" t="str">
        <f>IF(B2267&lt;&gt;"",IF(AND(B2267&gt;=_TM1,B2267&lt;=_TM2,OR(TH!L2247="1111",TH!M2247="1111")),TH!D2247,""),"")</f>
        <v/>
      </c>
      <c r="B2267" s="36">
        <f t="shared" si="249"/>
        <v>8</v>
      </c>
      <c r="C2267" s="184">
        <f t="shared" si="254"/>
        <v>42244</v>
      </c>
      <c r="D2267" s="191" t="s">
        <v>2036</v>
      </c>
      <c r="E2267" s="764">
        <v>42244</v>
      </c>
      <c r="F2267" s="297" t="s">
        <v>1354</v>
      </c>
      <c r="G2267" s="483" t="s">
        <v>1246</v>
      </c>
      <c r="H2267" s="7" t="s">
        <v>357</v>
      </c>
      <c r="I2267" s="741"/>
      <c r="J2267" s="741"/>
      <c r="K2267" s="599">
        <v>1135200</v>
      </c>
      <c r="L2267" s="194" t="s">
        <v>8</v>
      </c>
      <c r="M2267" s="194" t="s">
        <v>47</v>
      </c>
      <c r="N2267" s="52" t="str">
        <f>IF(AND('331-CT'!$E$7=TH!H2267,OR(L2267="331",M2267="331")),"331",IF(AND(OR(L2267="131",M2267="131"),H2267='131-CT'!$E$7),"131",""))</f>
        <v/>
      </c>
      <c r="O2267" s="91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  <c r="AC2267" s="591" t="str">
        <f t="shared" si="255"/>
        <v/>
      </c>
    </row>
    <row r="2268" spans="1:30" s="211" customFormat="1" ht="15.75" hidden="1" customHeight="1">
      <c r="A2268" s="204" t="str">
        <f>IF(B2268&lt;&gt;"",IF(AND(B2268&gt;=_TM1,B2268&lt;=_TM2,OR(TH!L2248="1111",TH!M2248="1111")),TH!D2248,""),"")</f>
        <v/>
      </c>
      <c r="B2268" s="36">
        <f t="shared" si="249"/>
        <v>8</v>
      </c>
      <c r="C2268" s="184">
        <f t="shared" si="254"/>
        <v>42245</v>
      </c>
      <c r="D2268" s="37"/>
      <c r="E2268" s="764">
        <v>42245</v>
      </c>
      <c r="F2268" s="297" t="s">
        <v>1385</v>
      </c>
      <c r="G2268" s="483" t="s">
        <v>1083</v>
      </c>
      <c r="H2268" s="7" t="s">
        <v>1419</v>
      </c>
      <c r="I2268" s="256">
        <v>2000</v>
      </c>
      <c r="J2268" s="256">
        <v>7300</v>
      </c>
      <c r="K2268" s="599">
        <f>ROUND(I2268*J2268,0)</f>
        <v>14600000</v>
      </c>
      <c r="L2268" s="600" t="s">
        <v>159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  <c r="AC2268" s="591" t="str">
        <f t="shared" si="255"/>
        <v/>
      </c>
      <c r="AD2268" s="591" t="str">
        <f>IF(VLOOKUP(F2268,NXT!$C$12:$C$666,1,0)&lt;&gt;"","","x")</f>
        <v/>
      </c>
    </row>
    <row r="2269" spans="1:30" s="211" customFormat="1" ht="15.75" hidden="1" customHeight="1">
      <c r="A2269" s="204" t="str">
        <f>IF(B2269&lt;&gt;"",IF(AND(B2269&gt;=_TM1,B2269&lt;=_TM2,OR(TH!L2249="1111",TH!M2249="1111")),TH!D2249,""),"")</f>
        <v/>
      </c>
      <c r="B2269" s="36">
        <f t="shared" si="249"/>
        <v>8</v>
      </c>
      <c r="C2269" s="184">
        <f t="shared" si="254"/>
        <v>42245</v>
      </c>
      <c r="D2269" s="37"/>
      <c r="E2269" s="764">
        <v>42245</v>
      </c>
      <c r="F2269" s="297" t="s">
        <v>1421</v>
      </c>
      <c r="G2269" s="483" t="s">
        <v>1083</v>
      </c>
      <c r="H2269" s="7" t="s">
        <v>1419</v>
      </c>
      <c r="I2269" s="256"/>
      <c r="J2269" s="256"/>
      <c r="K2269" s="599">
        <v>1460000</v>
      </c>
      <c r="L2269" s="600" t="s">
        <v>9</v>
      </c>
      <c r="M2269" s="600" t="s">
        <v>8</v>
      </c>
      <c r="N2269" s="52" t="str">
        <f>IF(AND('331-CT'!$E$7=TH!H2269,OR(L2269="331",M2269="331")),"331",IF(AND(OR(L2269="131",M2269="131"),H2269='131-CT'!$E$7),"131",""))</f>
        <v/>
      </c>
      <c r="O2269" s="91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  <c r="AC2269" s="591" t="str">
        <f t="shared" si="255"/>
        <v/>
      </c>
    </row>
    <row r="2270" spans="1:30" s="211" customFormat="1" ht="15.75" hidden="1" customHeight="1">
      <c r="A2270" s="204" t="str">
        <f>IF(B2270&lt;&gt;"",IF(AND(B2270&gt;=_TM1,B2270&lt;=_TM2,OR(TH!L2250="1111",TH!M2250="1111")),TH!D2250,""),"")</f>
        <v/>
      </c>
      <c r="B2270" s="36">
        <f t="shared" si="249"/>
        <v>8</v>
      </c>
      <c r="C2270" s="184">
        <f t="shared" si="254"/>
        <v>42245</v>
      </c>
      <c r="D2270" s="37"/>
      <c r="E2270" s="764">
        <v>42245</v>
      </c>
      <c r="F2270" s="297" t="s">
        <v>1354</v>
      </c>
      <c r="G2270" s="483" t="s">
        <v>1083</v>
      </c>
      <c r="H2270" s="7" t="s">
        <v>1419</v>
      </c>
      <c r="I2270" s="256"/>
      <c r="J2270" s="256"/>
      <c r="K2270" s="599">
        <v>16060000</v>
      </c>
      <c r="L2270" s="600" t="s">
        <v>8</v>
      </c>
      <c r="M2270" s="600" t="s">
        <v>47</v>
      </c>
      <c r="N2270" s="52" t="str">
        <f>IF(AND('331-CT'!$E$7=TH!H2270,OR(L2270="331",M2270="331")),"331",IF(AND(OR(L2270="131",M2270="131"),H2270='131-CT'!$E$7),"131",""))</f>
        <v/>
      </c>
      <c r="O2270" s="91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  <c r="AC2270" s="591" t="str">
        <f t="shared" si="255"/>
        <v/>
      </c>
    </row>
    <row r="2271" spans="1:30" s="211" customFormat="1" ht="15.75" hidden="1" customHeight="1">
      <c r="A2271" s="204" t="str">
        <f>IF(B2271&lt;&gt;"",IF(AND(B2271&gt;=_TM1,B2271&lt;=_TM2,OR(TH!L2368="1111",TH!M2368="1111")),TH!D2368,""),"")</f>
        <v/>
      </c>
      <c r="B2271" s="36">
        <f t="shared" si="249"/>
        <v>8</v>
      </c>
      <c r="C2271" s="184">
        <f t="shared" si="254"/>
        <v>42245</v>
      </c>
      <c r="D2271" s="191"/>
      <c r="E2271" s="191">
        <v>42245</v>
      </c>
      <c r="F2271" s="189" t="s">
        <v>1525</v>
      </c>
      <c r="G2271" s="483" t="s">
        <v>1534</v>
      </c>
      <c r="H2271" s="7" t="s">
        <v>1532</v>
      </c>
      <c r="I2271" s="256">
        <v>17355</v>
      </c>
      <c r="J2271" s="256">
        <v>9000</v>
      </c>
      <c r="K2271" s="599">
        <f>ROUND(I2271*J2271,0)</f>
        <v>156195000</v>
      </c>
      <c r="L2271" s="600" t="s">
        <v>159</v>
      </c>
      <c r="M2271" s="600" t="s">
        <v>8</v>
      </c>
      <c r="N2271" s="52" t="str">
        <f>IF(AND('331-CT'!$E$7=TH!H2271,OR(L2271="331",M2271="331")),"331",IF(AND(OR(L2271="131",M2271="131"),H2271='131-CT'!$E$7),"131",""))</f>
        <v/>
      </c>
      <c r="O2271" s="91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  <c r="AC2271" s="591" t="str">
        <f t="shared" si="255"/>
        <v/>
      </c>
      <c r="AD2271" s="591" t="str">
        <f>IF(VLOOKUP(F2271,NXT!$C$12:$C$666,1,0)&lt;&gt;"","","x")</f>
        <v/>
      </c>
    </row>
    <row r="2272" spans="1:30" s="211" customFormat="1" ht="15.75" hidden="1" customHeight="1">
      <c r="A2272" s="204" t="str">
        <f>IF(B2272&lt;&gt;"",IF(AND(B2272&gt;=_TM1,B2272&lt;=_TM2,OR(TH!L2369="1111",TH!M2369="1111")),TH!D2369,""),"")</f>
        <v/>
      </c>
      <c r="B2272" s="36">
        <f t="shared" si="249"/>
        <v>8</v>
      </c>
      <c r="C2272" s="184">
        <f t="shared" si="254"/>
        <v>42245</v>
      </c>
      <c r="D2272" s="191"/>
      <c r="E2272" s="191">
        <v>42245</v>
      </c>
      <c r="F2272" s="189" t="s">
        <v>1525</v>
      </c>
      <c r="G2272" s="483" t="s">
        <v>1534</v>
      </c>
      <c r="H2272" s="7" t="s">
        <v>1532</v>
      </c>
      <c r="I2272" s="256">
        <v>12104</v>
      </c>
      <c r="J2272" s="256">
        <v>9100</v>
      </c>
      <c r="K2272" s="599">
        <f>ROUND(I2272*J2272,0)</f>
        <v>110146400</v>
      </c>
      <c r="L2272" s="600" t="s">
        <v>159</v>
      </c>
      <c r="M2272" s="600" t="s">
        <v>8</v>
      </c>
      <c r="N2272" s="52" t="str">
        <f>IF(AND('331-CT'!$E$7=TH!H2272,OR(L2272="331",M2272="331")),"331",IF(AND(OR(L2272="131",M2272="131"),H2272='131-CT'!$E$7),"131",""))</f>
        <v/>
      </c>
      <c r="O2272" s="91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  <c r="AC2272" s="591" t="str">
        <f t="shared" si="255"/>
        <v/>
      </c>
      <c r="AD2272" s="591" t="str">
        <f>IF(VLOOKUP(F2272,NXT!$C$12:$C$666,1,0)&lt;&gt;"","","x")</f>
        <v/>
      </c>
    </row>
    <row r="2273" spans="1:30" s="211" customFormat="1" ht="15.75" hidden="1" customHeight="1">
      <c r="A2273" s="204" t="str">
        <f>IF(B2273&lt;&gt;"",IF(AND(B2273&gt;=_TM1,B2273&lt;=_TM2,OR(TH!L2370="1111",TH!M2370="1111")),TH!D2370,""),"")</f>
        <v/>
      </c>
      <c r="B2273" s="36">
        <f t="shared" si="249"/>
        <v>8</v>
      </c>
      <c r="C2273" s="184">
        <f t="shared" si="254"/>
        <v>42245</v>
      </c>
      <c r="D2273" s="191"/>
      <c r="E2273" s="191">
        <v>42245</v>
      </c>
      <c r="F2273" s="189" t="s">
        <v>1527</v>
      </c>
      <c r="G2273" s="483" t="s">
        <v>1534</v>
      </c>
      <c r="H2273" s="7" t="s">
        <v>1532</v>
      </c>
      <c r="I2273" s="256">
        <v>5460</v>
      </c>
      <c r="J2273" s="256">
        <v>9500</v>
      </c>
      <c r="K2273" s="599">
        <f>ROUND(I2273*J2273,0)</f>
        <v>51870000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  <c r="AC2273" s="591" t="str">
        <f t="shared" si="255"/>
        <v/>
      </c>
      <c r="AD2273" s="591" t="str">
        <f>IF(VLOOKUP(F2273,NXT!$C$12:$C$666,1,0)&lt;&gt;"","","x")</f>
        <v/>
      </c>
    </row>
    <row r="2274" spans="1:30" s="211" customFormat="1" ht="15.75" hidden="1" customHeight="1">
      <c r="A2274" s="204" t="str">
        <f>IF(B2274&lt;&gt;"",IF(AND(B2274&gt;=_TM1,B2274&lt;=_TM2,OR(TH!L2371="1111",TH!M2371="1111")),TH!D2371,""),"")</f>
        <v/>
      </c>
      <c r="B2274" s="36">
        <f t="shared" si="249"/>
        <v>8</v>
      </c>
      <c r="C2274" s="184">
        <f t="shared" si="254"/>
        <v>42245</v>
      </c>
      <c r="D2274" s="191"/>
      <c r="E2274" s="191">
        <v>42245</v>
      </c>
      <c r="F2274" s="189" t="s">
        <v>1526</v>
      </c>
      <c r="G2274" s="483" t="s">
        <v>1534</v>
      </c>
      <c r="H2274" s="7" t="s">
        <v>1532</v>
      </c>
      <c r="I2274" s="256"/>
      <c r="J2274" s="256"/>
      <c r="K2274" s="599">
        <v>31821140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  <c r="AC2274" s="591" t="str">
        <f t="shared" si="255"/>
        <v/>
      </c>
    </row>
    <row r="2275" spans="1:30" s="211" customFormat="1" ht="15.75" hidden="1" customHeight="1">
      <c r="A2275" s="204" t="str">
        <f>IF(B2275&lt;&gt;"",IF(AND(B2275&gt;=_TM1,B2275&lt;=_TM2,OR(TH!L2251="1111",TH!M2251="1111")),TH!D2251,""),"")</f>
        <v/>
      </c>
      <c r="B2275" s="36">
        <f t="shared" si="249"/>
        <v>8</v>
      </c>
      <c r="C2275" s="184">
        <f t="shared" si="254"/>
        <v>42246</v>
      </c>
      <c r="D2275" s="37"/>
      <c r="E2275" s="764">
        <v>42246</v>
      </c>
      <c r="F2275" s="297" t="s">
        <v>1385</v>
      </c>
      <c r="G2275" s="483" t="s">
        <v>1490</v>
      </c>
      <c r="H2275" s="7" t="s">
        <v>1419</v>
      </c>
      <c r="I2275" s="256">
        <v>2400</v>
      </c>
      <c r="J2275" s="256">
        <v>7300</v>
      </c>
      <c r="K2275" s="599">
        <f>ROUND(I2275*J2275,0)</f>
        <v>17520000</v>
      </c>
      <c r="L2275" s="600" t="s">
        <v>159</v>
      </c>
      <c r="M2275" s="600" t="s">
        <v>8</v>
      </c>
      <c r="N2275" s="52" t="str">
        <f>IF(AND('331-CT'!$E$7=TH!H2275,OR(L2275="331",M2275="331")),"331",IF(AND(OR(L2275="131",M2275="131"),H2275='131-CT'!$E$7),"131",""))</f>
        <v/>
      </c>
      <c r="O2275" s="91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  <c r="AC2275" s="591" t="str">
        <f t="shared" si="255"/>
        <v/>
      </c>
      <c r="AD2275" s="591" t="str">
        <f>IF(VLOOKUP(F2275,NXT!$C$12:$C$666,1,0)&lt;&gt;"","","x")</f>
        <v/>
      </c>
    </row>
    <row r="2276" spans="1:30" s="211" customFormat="1" ht="15.75" hidden="1" customHeight="1">
      <c r="A2276" s="204" t="str">
        <f>IF(B2276&lt;&gt;"",IF(AND(B2276&gt;=_TM1,B2276&lt;=_TM2,OR(TH!L2252="1111",TH!M2252="1111")),TH!D2252,""),"")</f>
        <v/>
      </c>
      <c r="B2276" s="36">
        <f t="shared" si="249"/>
        <v>8</v>
      </c>
      <c r="C2276" s="184">
        <f t="shared" si="254"/>
        <v>42246</v>
      </c>
      <c r="D2276" s="37"/>
      <c r="E2276" s="764">
        <v>42246</v>
      </c>
      <c r="F2276" s="297" t="s">
        <v>1421</v>
      </c>
      <c r="G2276" s="483" t="s">
        <v>1490</v>
      </c>
      <c r="H2276" s="7" t="s">
        <v>1419</v>
      </c>
      <c r="I2276" s="256"/>
      <c r="J2276" s="256"/>
      <c r="K2276" s="599">
        <v>1752000</v>
      </c>
      <c r="L2276" s="600" t="s">
        <v>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  <c r="AC2276" s="591" t="str">
        <f t="shared" si="255"/>
        <v/>
      </c>
    </row>
    <row r="2277" spans="1:30" s="211" customFormat="1" ht="15.75" hidden="1" customHeight="1">
      <c r="A2277" s="204" t="str">
        <f>IF(B2277&lt;&gt;"",IF(AND(B2277&gt;=_TM1,B2277&lt;=_TM2,OR(TH!L2253="1111",TH!M2253="1111")),TH!D2253,""),"")</f>
        <v/>
      </c>
      <c r="B2277" s="36">
        <f t="shared" si="249"/>
        <v>8</v>
      </c>
      <c r="C2277" s="184">
        <f t="shared" si="254"/>
        <v>42246</v>
      </c>
      <c r="D2277" s="37"/>
      <c r="E2277" s="764">
        <v>42246</v>
      </c>
      <c r="F2277" s="297" t="s">
        <v>1354</v>
      </c>
      <c r="G2277" s="483" t="s">
        <v>1490</v>
      </c>
      <c r="H2277" s="7" t="s">
        <v>1419</v>
      </c>
      <c r="I2277" s="256"/>
      <c r="J2277" s="256"/>
      <c r="K2277" s="599">
        <v>19272000</v>
      </c>
      <c r="L2277" s="600" t="s">
        <v>8</v>
      </c>
      <c r="M2277" s="600" t="s">
        <v>47</v>
      </c>
      <c r="N2277" s="52" t="str">
        <f>IF(AND('331-CT'!$E$7=TH!H2277,OR(L2277="331",M2277="331")),"331",IF(AND(OR(L2277="131",M2277="131"),H2277='131-CT'!$E$7),"131",""))</f>
        <v/>
      </c>
      <c r="O2277" s="91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  <c r="AC2277" s="591" t="str">
        <f t="shared" si="255"/>
        <v/>
      </c>
    </row>
    <row r="2278" spans="1:30" s="211" customFormat="1" ht="15.75" hidden="1" customHeight="1">
      <c r="A2278" s="204" t="str">
        <f>IF(B2278&lt;&gt;"",IF(AND(B2278&gt;=_TM1,B2278&lt;=_TM2,OR(TH!L2254="1111",TH!M2254="1111")),TH!D2254,""),"")</f>
        <v/>
      </c>
      <c r="B2278" s="36">
        <f t="shared" si="249"/>
        <v>8</v>
      </c>
      <c r="C2278" s="184">
        <f t="shared" si="254"/>
        <v>42247</v>
      </c>
      <c r="D2278" s="37"/>
      <c r="E2278" s="764">
        <v>42247</v>
      </c>
      <c r="F2278" s="297" t="s">
        <v>1385</v>
      </c>
      <c r="G2278" s="483" t="s">
        <v>1092</v>
      </c>
      <c r="H2278" s="7" t="s">
        <v>1419</v>
      </c>
      <c r="I2278" s="256">
        <v>2337</v>
      </c>
      <c r="J2278" s="256">
        <v>7300</v>
      </c>
      <c r="K2278" s="599">
        <f>ROUND(I2278*J2278,0)</f>
        <v>17060100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  <c r="AC2278" s="591" t="str">
        <f t="shared" si="255"/>
        <v/>
      </c>
      <c r="AD2278" s="591" t="str">
        <f>IF(VLOOKUP(F2278,NXT!$C$12:$C$666,1,0)&lt;&gt;"","","x")</f>
        <v/>
      </c>
    </row>
    <row r="2279" spans="1:30" s="211" customFormat="1" ht="15.75" hidden="1" customHeight="1">
      <c r="A2279" s="204" t="str">
        <f>IF(B2279&lt;&gt;"",IF(AND(B2279&gt;=_TM1,B2279&lt;=_TM2,OR(TH!L2255="1111",TH!M2255="1111")),TH!D2255,""),"")</f>
        <v/>
      </c>
      <c r="B2279" s="36">
        <f t="shared" si="249"/>
        <v>8</v>
      </c>
      <c r="C2279" s="184">
        <f t="shared" si="254"/>
        <v>42247</v>
      </c>
      <c r="D2279" s="37"/>
      <c r="E2279" s="764">
        <v>42247</v>
      </c>
      <c r="F2279" s="297" t="s">
        <v>1421</v>
      </c>
      <c r="G2279" s="483" t="s">
        <v>1092</v>
      </c>
      <c r="H2279" s="7" t="s">
        <v>1419</v>
      </c>
      <c r="I2279" s="256"/>
      <c r="J2279" s="256"/>
      <c r="K2279" s="599">
        <v>1706010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  <c r="AC2279" s="591" t="str">
        <f t="shared" si="255"/>
        <v/>
      </c>
    </row>
    <row r="2280" spans="1:30" s="211" customFormat="1" ht="15.75" hidden="1" customHeight="1">
      <c r="A2280" s="204" t="str">
        <f>IF(B2280&lt;&gt;"",IF(AND(B2280&gt;=_TM1,B2280&lt;=_TM2,OR(TH!L2256="1111",TH!M2256="1111")),TH!D2256,""),"")</f>
        <v/>
      </c>
      <c r="B2280" s="36">
        <f t="shared" si="249"/>
        <v>8</v>
      </c>
      <c r="C2280" s="184">
        <f t="shared" si="254"/>
        <v>42247</v>
      </c>
      <c r="D2280" s="37"/>
      <c r="E2280" s="764">
        <v>42247</v>
      </c>
      <c r="F2280" s="297" t="s">
        <v>1354</v>
      </c>
      <c r="G2280" s="483" t="s">
        <v>1092</v>
      </c>
      <c r="H2280" s="7" t="s">
        <v>1419</v>
      </c>
      <c r="I2280" s="256"/>
      <c r="J2280" s="256"/>
      <c r="K2280" s="599">
        <v>18766110</v>
      </c>
      <c r="L2280" s="600" t="s">
        <v>8</v>
      </c>
      <c r="M2280" s="600" t="s">
        <v>47</v>
      </c>
      <c r="N2280" s="52" t="str">
        <f>IF(AND('331-CT'!$E$7=TH!H2280,OR(L2280="331",M2280="331")),"331",IF(AND(OR(L2280="131",M2280="131"),H2280='131-CT'!$E$7),"131",""))</f>
        <v/>
      </c>
      <c r="O2280" s="91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  <c r="AC2280" s="591" t="str">
        <f t="shared" si="255"/>
        <v/>
      </c>
    </row>
    <row r="2281" spans="1:30" s="211" customFormat="1" ht="15.75" customHeight="1">
      <c r="A2281" s="204" t="str">
        <f>IF(B2281&lt;&gt;"",IF(AND(B2281&gt;=_TM1,B2281&lt;=_TM2,OR(TH!L2257="1111",TH!M2257="1111")),TH!D2257,""),"")</f>
        <v/>
      </c>
      <c r="B2281" s="36">
        <f t="shared" si="249"/>
        <v>8</v>
      </c>
      <c r="C2281" s="184">
        <f t="shared" si="254"/>
        <v>42247</v>
      </c>
      <c r="D2281" s="191"/>
      <c r="E2281" s="764">
        <v>42247</v>
      </c>
      <c r="F2281" s="189" t="s">
        <v>376</v>
      </c>
      <c r="G2281" s="483" t="s">
        <v>1468</v>
      </c>
      <c r="H2281" s="7" t="s">
        <v>1393</v>
      </c>
      <c r="I2281" s="256"/>
      <c r="J2281" s="256"/>
      <c r="K2281" s="599">
        <v>4555000</v>
      </c>
      <c r="L2281" s="600" t="s">
        <v>165</v>
      </c>
      <c r="M2281" s="600" t="s">
        <v>47</v>
      </c>
      <c r="N2281" s="52" t="str">
        <f>IF(AND('331-CT'!$E$7=TH!H2281,OR(L2281="331",M2281="331")),"331",IF(AND(OR(L2281="131",M2281="131"),H2281='131-CT'!$E$7),"131",""))</f>
        <v/>
      </c>
      <c r="O2281" s="91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</row>
    <row r="2282" spans="1:30" s="211" customFormat="1" ht="15.75" hidden="1" customHeight="1">
      <c r="A2282" s="204" t="str">
        <f>IF(B2282&lt;&gt;"",IF(AND(B2282&gt;=_TM1,B2282&lt;=_TM2,OR(TH!L2259="1111",TH!M2259="1111")),TH!D2259,""),"")</f>
        <v/>
      </c>
      <c r="B2282" s="36">
        <f t="shared" si="249"/>
        <v>8</v>
      </c>
      <c r="C2282" s="184">
        <f t="shared" si="254"/>
        <v>42247</v>
      </c>
      <c r="D2282" s="184"/>
      <c r="E2282" s="764">
        <v>42247</v>
      </c>
      <c r="F2282" s="189" t="s">
        <v>1392</v>
      </c>
      <c r="G2282" s="483" t="s">
        <v>1468</v>
      </c>
      <c r="H2282" s="7" t="s">
        <v>1393</v>
      </c>
      <c r="I2282" s="256"/>
      <c r="J2282" s="256"/>
      <c r="K2282" s="599">
        <v>455500</v>
      </c>
      <c r="L2282" s="600" t="s">
        <v>9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</row>
    <row r="2283" spans="1:30" s="211" customFormat="1" ht="15.75" customHeight="1">
      <c r="A2283" s="204" t="str">
        <f>IF(B2283&lt;&gt;"",IF(AND(B2283&gt;=_TM1,B2283&lt;=_TM2,OR(TH!L2261="1111",TH!M2261="1111")),TH!D2261,""),"")</f>
        <v/>
      </c>
      <c r="B2283" s="36">
        <f t="shared" si="249"/>
        <v>8</v>
      </c>
      <c r="C2283" s="184">
        <f t="shared" si="254"/>
        <v>42247</v>
      </c>
      <c r="D2283" s="191"/>
      <c r="E2283" s="764">
        <v>42247</v>
      </c>
      <c r="F2283" s="189" t="s">
        <v>376</v>
      </c>
      <c r="G2283" s="483" t="s">
        <v>1491</v>
      </c>
      <c r="H2283" s="7" t="s">
        <v>1393</v>
      </c>
      <c r="I2283" s="256"/>
      <c r="J2283" s="256"/>
      <c r="K2283" s="599">
        <v>2180000</v>
      </c>
      <c r="L2283" s="600" t="s">
        <v>165</v>
      </c>
      <c r="M2283" s="600" t="s">
        <v>47</v>
      </c>
      <c r="N2283" s="52" t="str">
        <f>IF(AND('331-CT'!$E$7=TH!H2283,OR(L2283="331",M2283="331")),"331",IF(AND(OR(L2283="131",M2283="131"),H2283='131-CT'!$E$7),"131",""))</f>
        <v/>
      </c>
      <c r="O2283" s="91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30" s="211" customFormat="1" ht="15.75" hidden="1" customHeight="1">
      <c r="A2284" s="204" t="str">
        <f>IF(B2284&lt;&gt;"",IF(AND(B2284&gt;=_TM1,B2284&lt;=_TM2,OR(TH!L2262="1111",TH!M2262="1111")),TH!D2262,""),"")</f>
        <v/>
      </c>
      <c r="B2284" s="36">
        <f t="shared" si="249"/>
        <v>8</v>
      </c>
      <c r="C2284" s="184">
        <f t="shared" si="254"/>
        <v>42247</v>
      </c>
      <c r="D2284" s="184"/>
      <c r="E2284" s="764">
        <v>42247</v>
      </c>
      <c r="F2284" s="189" t="s">
        <v>1392</v>
      </c>
      <c r="G2284" s="483" t="s">
        <v>1491</v>
      </c>
      <c r="H2284" s="7" t="s">
        <v>1393</v>
      </c>
      <c r="I2284" s="256"/>
      <c r="J2284" s="256"/>
      <c r="K2284" s="599">
        <v>218000</v>
      </c>
      <c r="L2284" s="600" t="s">
        <v>9</v>
      </c>
      <c r="M2284" s="600" t="s">
        <v>47</v>
      </c>
      <c r="N2284" s="52" t="str">
        <f>IF(AND('331-CT'!$E$7=TH!H2284,OR(L2284="331",M2284="331")),"331",IF(AND(OR(L2284="131",M2284="131"),H2284='131-CT'!$E$7),"131",""))</f>
        <v/>
      </c>
      <c r="O2284" s="91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30" s="211" customFormat="1" ht="15.75" hidden="1" customHeight="1">
      <c r="A2285" s="204" t="str">
        <f>IF(B2285&lt;&gt;"",IF(AND(B2285&gt;=_TM1,B2285&lt;=_TM2,OR(TH!L2276="1111",TH!M2276="1111")),TH!D2276,""),"")</f>
        <v/>
      </c>
      <c r="B2285" s="36">
        <f t="shared" si="249"/>
        <v>9</v>
      </c>
      <c r="C2285" s="184">
        <f t="shared" si="254"/>
        <v>42250</v>
      </c>
      <c r="D2285" s="37"/>
      <c r="E2285" s="764">
        <v>42250</v>
      </c>
      <c r="F2285" s="297" t="s">
        <v>1385</v>
      </c>
      <c r="G2285" s="483" t="s">
        <v>1094</v>
      </c>
      <c r="H2285" s="7" t="s">
        <v>1419</v>
      </c>
      <c r="I2285" s="256">
        <v>2411</v>
      </c>
      <c r="J2285" s="256">
        <v>7300</v>
      </c>
      <c r="K2285" s="599">
        <f>ROUND(I2285*J2285,0)</f>
        <v>17600300</v>
      </c>
      <c r="L2285" s="600" t="s">
        <v>159</v>
      </c>
      <c r="M2285" s="600" t="s">
        <v>8</v>
      </c>
      <c r="N2285" s="52" t="str">
        <f>IF(AND('331-CT'!$E$7=TH!H2285,OR(L2285="331",M2285="331")),"331",IF(AND(OR(L2285="131",M2285="131"),H2285='131-CT'!$E$7),"131",""))</f>
        <v/>
      </c>
      <c r="O2285" s="91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  <c r="AC2285" s="591" t="str">
        <f t="shared" ref="AC2285:AC2290" si="256">IF(VLOOKUP(H2285,DSKH,1,0)&lt;&gt;"","","x")</f>
        <v/>
      </c>
      <c r="AD2285" s="591" t="str">
        <f>IF(VLOOKUP(F2285,NXT!$C$12:$C$666,1,0)&lt;&gt;"","","x")</f>
        <v/>
      </c>
    </row>
    <row r="2286" spans="1:30" s="211" customFormat="1" ht="15.75" hidden="1" customHeight="1">
      <c r="A2286" s="204" t="str">
        <f>IF(B2286&lt;&gt;"",IF(AND(B2286&gt;=_TM1,B2286&lt;=_TM2,OR(TH!L2277="1111",TH!M2277="1111")),TH!D2277,""),"")</f>
        <v/>
      </c>
      <c r="B2286" s="36">
        <f t="shared" si="249"/>
        <v>9</v>
      </c>
      <c r="C2286" s="184">
        <f t="shared" si="254"/>
        <v>42250</v>
      </c>
      <c r="D2286" s="37"/>
      <c r="E2286" s="764">
        <v>42250</v>
      </c>
      <c r="F2286" s="297" t="s">
        <v>1421</v>
      </c>
      <c r="G2286" s="483" t="s">
        <v>1094</v>
      </c>
      <c r="H2286" s="7" t="s">
        <v>1419</v>
      </c>
      <c r="I2286" s="256"/>
      <c r="J2286" s="256"/>
      <c r="K2286" s="599">
        <v>1760030</v>
      </c>
      <c r="L2286" s="600" t="s">
        <v>9</v>
      </c>
      <c r="M2286" s="600" t="s">
        <v>8</v>
      </c>
      <c r="N2286" s="52" t="str">
        <f>IF(AND('331-CT'!$E$7=TH!H2286,OR(L2286="331",M2286="331")),"331",IF(AND(OR(L2286="131",M2286="131"),H2286='131-CT'!$E$7),"131",""))</f>
        <v/>
      </c>
      <c r="O2286" s="91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  <c r="AC2286" s="591" t="str">
        <f t="shared" si="256"/>
        <v/>
      </c>
    </row>
    <row r="2287" spans="1:30" s="211" customFormat="1" ht="15.75" hidden="1" customHeight="1">
      <c r="A2287" s="204" t="str">
        <f>IF(B2287&lt;&gt;"",IF(AND(B2287&gt;=_TM1,B2287&lt;=_TM2,OR(TH!L2278="1111",TH!M2278="1111")),TH!D2278,""),"")</f>
        <v/>
      </c>
      <c r="B2287" s="36">
        <f t="shared" si="249"/>
        <v>9</v>
      </c>
      <c r="C2287" s="184">
        <f t="shared" si="254"/>
        <v>42250</v>
      </c>
      <c r="D2287" s="37"/>
      <c r="E2287" s="764">
        <v>42250</v>
      </c>
      <c r="F2287" s="297" t="s">
        <v>1354</v>
      </c>
      <c r="G2287" s="483" t="s">
        <v>1094</v>
      </c>
      <c r="H2287" s="7" t="s">
        <v>1419</v>
      </c>
      <c r="I2287" s="256"/>
      <c r="J2287" s="256"/>
      <c r="K2287" s="599">
        <v>19360330</v>
      </c>
      <c r="L2287" s="600" t="s">
        <v>8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  <c r="AC2287" s="591" t="str">
        <f t="shared" si="256"/>
        <v/>
      </c>
    </row>
    <row r="2288" spans="1:30" s="211" customFormat="1" ht="15.75" hidden="1" customHeight="1">
      <c r="A2288" s="204" t="str">
        <f>IF(B2288&lt;&gt;"",IF(AND(B2288&gt;=_TM1,B2288&lt;=_TM2,OR(TH!L2354="1111",TH!M2354="1111")),TH!D2354,""),"")</f>
        <v/>
      </c>
      <c r="B2288" s="36">
        <f t="shared" si="249"/>
        <v>9</v>
      </c>
      <c r="C2288" s="184">
        <f t="shared" si="254"/>
        <v>42250</v>
      </c>
      <c r="D2288" s="191"/>
      <c r="E2288" s="191">
        <v>42250</v>
      </c>
      <c r="F2288" s="189" t="s">
        <v>1408</v>
      </c>
      <c r="G2288" s="483" t="s">
        <v>1529</v>
      </c>
      <c r="H2288" s="7" t="s">
        <v>1519</v>
      </c>
      <c r="I2288" s="256">
        <v>5628</v>
      </c>
      <c r="J2288" s="256">
        <v>7600</v>
      </c>
      <c r="K2288" s="599">
        <f>ROUND(I2288*J2288,0)</f>
        <v>42772800</v>
      </c>
      <c r="L2288" s="600" t="s">
        <v>159</v>
      </c>
      <c r="M2288" s="600" t="s">
        <v>8</v>
      </c>
      <c r="N2288" s="52" t="str">
        <f>IF(AND('331-CT'!$E$7=TH!H2288,OR(L2288="331",M2288="331")),"331",IF(AND(OR(L2288="131",M2288="131"),H2288='131-CT'!$E$7),"131",""))</f>
        <v/>
      </c>
      <c r="O2288" s="91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  <c r="AC2288" s="591" t="str">
        <f t="shared" si="256"/>
        <v/>
      </c>
      <c r="AD2288" s="591" t="str">
        <f>IF(VLOOKUP(F2288,NXT!$C$12:$C$666,1,0)&lt;&gt;"","","x")</f>
        <v/>
      </c>
    </row>
    <row r="2289" spans="1:30" s="211" customFormat="1" ht="15.75" hidden="1" customHeight="1">
      <c r="A2289" s="204" t="str">
        <f>IF(B2289&lt;&gt;"",IF(AND(B2289&gt;=_TM1,B2289&lt;=_TM2,OR(TH!L2355="1111",TH!M2355="1111")),TH!D2355,""),"")</f>
        <v/>
      </c>
      <c r="B2289" s="36">
        <f t="shared" si="249"/>
        <v>9</v>
      </c>
      <c r="C2289" s="184">
        <f t="shared" si="254"/>
        <v>42250</v>
      </c>
      <c r="D2289" s="191"/>
      <c r="E2289" s="191">
        <v>42250</v>
      </c>
      <c r="F2289" s="192" t="s">
        <v>1406</v>
      </c>
      <c r="G2289" s="483" t="s">
        <v>1529</v>
      </c>
      <c r="H2289" s="7" t="s">
        <v>1519</v>
      </c>
      <c r="I2289" s="741">
        <v>2583</v>
      </c>
      <c r="J2289" s="741">
        <v>9000</v>
      </c>
      <c r="K2289" s="599">
        <f>ROUND(I2289*J2289,0)</f>
        <v>23247000</v>
      </c>
      <c r="L2289" s="600" t="s">
        <v>159</v>
      </c>
      <c r="M2289" s="600" t="s">
        <v>8</v>
      </c>
      <c r="N2289" s="52" t="str">
        <f>IF(AND('331-CT'!$E$7=TH!H2289,OR(L2289="331",M2289="331")),"331",IF(AND(OR(L2289="131",M2289="131"),H2289='131-CT'!$E$7),"131",""))</f>
        <v/>
      </c>
      <c r="O2289" s="91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  <c r="AC2289" s="591" t="str">
        <f t="shared" si="256"/>
        <v/>
      </c>
      <c r="AD2289" s="591" t="str">
        <f>IF(VLOOKUP(F2289,NXT!$C$12:$C$666,1,0)&lt;&gt;"","","x")</f>
        <v/>
      </c>
    </row>
    <row r="2290" spans="1:30" s="211" customFormat="1" ht="15.75" hidden="1" customHeight="1">
      <c r="A2290" s="204" t="str">
        <f>IF(B2290&lt;&gt;"",IF(AND(B2290&gt;=_TM1,B2290&lt;=_TM2,OR(TH!L2356="1111",TH!M2356="1111")),TH!D2356,""),"")</f>
        <v/>
      </c>
      <c r="B2290" s="36">
        <f t="shared" si="249"/>
        <v>9</v>
      </c>
      <c r="C2290" s="184">
        <f t="shared" si="254"/>
        <v>42250</v>
      </c>
      <c r="D2290" s="191"/>
      <c r="E2290" s="191">
        <v>42250</v>
      </c>
      <c r="F2290" s="189" t="s">
        <v>758</v>
      </c>
      <c r="G2290" s="483" t="s">
        <v>1529</v>
      </c>
      <c r="H2290" s="7" t="s">
        <v>1519</v>
      </c>
      <c r="I2290" s="256"/>
      <c r="J2290" s="256"/>
      <c r="K2290" s="599">
        <v>6601980</v>
      </c>
      <c r="L2290" s="600" t="s">
        <v>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  <c r="AC2290" s="591" t="str">
        <f t="shared" si="256"/>
        <v/>
      </c>
    </row>
    <row r="2291" spans="1:30" s="211" customFormat="1" ht="15.75" hidden="1" customHeight="1">
      <c r="A2291" s="204" t="str">
        <f>IF(B2291&lt;&gt;"",IF(AND(B2291&gt;=_TM1,B2291&lt;=_TM2,OR(TH!L2047="1111",TH!M2047="1111")),TH!D2047,""),"")</f>
        <v/>
      </c>
      <c r="B2291" s="36">
        <f t="shared" si="249"/>
        <v>9</v>
      </c>
      <c r="C2291" s="184">
        <f t="shared" si="254"/>
        <v>42251</v>
      </c>
      <c r="D2291" s="184"/>
      <c r="E2291" s="191">
        <v>42251</v>
      </c>
      <c r="F2291" s="189" t="s">
        <v>1373</v>
      </c>
      <c r="G2291" s="483"/>
      <c r="H2291" s="45" t="s">
        <v>1372</v>
      </c>
      <c r="I2291" s="256"/>
      <c r="J2291" s="256"/>
      <c r="K2291" s="599">
        <v>5000000</v>
      </c>
      <c r="L2291" s="600" t="s">
        <v>17</v>
      </c>
      <c r="M2291" s="600" t="s">
        <v>47</v>
      </c>
      <c r="N2291" s="52" t="str">
        <f>IF(AND('331-CT'!$E$7=TH!H2291,OR(L2291="331",M2291="331")),"331",IF(AND(OR(L2291="131",M2291="131"),H2291='131-CT'!$E$7),"131",""))</f>
        <v/>
      </c>
      <c r="O2291" s="91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</row>
    <row r="2292" spans="1:30" s="211" customFormat="1" ht="15.75" hidden="1" customHeight="1">
      <c r="A2292" s="204" t="str">
        <f>IF(B2292&lt;&gt;"",IF(AND(B2292&gt;=_TM1,B2292&lt;=_TM2,OR(TH!L2279="1111",TH!M2279="1111")),TH!D2279,""),"")</f>
        <v/>
      </c>
      <c r="B2292" s="36">
        <f t="shared" si="249"/>
        <v>9</v>
      </c>
      <c r="C2292" s="184">
        <f t="shared" si="254"/>
        <v>42252</v>
      </c>
      <c r="D2292" s="37"/>
      <c r="E2292" s="764">
        <v>42252</v>
      </c>
      <c r="F2292" s="297" t="s">
        <v>1385</v>
      </c>
      <c r="G2292" s="483" t="s">
        <v>1096</v>
      </c>
      <c r="H2292" s="7" t="s">
        <v>1419</v>
      </c>
      <c r="I2292" s="256">
        <v>2415</v>
      </c>
      <c r="J2292" s="256">
        <v>7300</v>
      </c>
      <c r="K2292" s="599">
        <f>ROUND(I2292*J2292,0)</f>
        <v>17629500</v>
      </c>
      <c r="L2292" s="600" t="s">
        <v>159</v>
      </c>
      <c r="M2292" s="600" t="s">
        <v>8</v>
      </c>
      <c r="N2292" s="52" t="str">
        <f>IF(AND('331-CT'!$E$7=TH!H2292,OR(L2292="331",M2292="331")),"331",IF(AND(OR(L2292="131",M2292="131"),H2292='131-CT'!$E$7),"131",""))</f>
        <v/>
      </c>
      <c r="O2292" s="91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  <c r="AC2292" s="591" t="str">
        <f t="shared" ref="AC2292:AC2299" si="257">IF(VLOOKUP(H2292,DSKH,1,0)&lt;&gt;"","","x")</f>
        <v/>
      </c>
      <c r="AD2292" s="591" t="str">
        <f>IF(VLOOKUP(F2292,NXT!$C$12:$C$666,1,0)&lt;&gt;"","","x")</f>
        <v/>
      </c>
    </row>
    <row r="2293" spans="1:30" s="211" customFormat="1" ht="15.75" hidden="1" customHeight="1">
      <c r="A2293" s="204" t="str">
        <f>IF(B2293&lt;&gt;"",IF(AND(B2293&gt;=_TM1,B2293&lt;=_TM2,OR(TH!L2280="1111",TH!M2280="1111")),TH!D2280,""),"")</f>
        <v/>
      </c>
      <c r="B2293" s="36">
        <f t="shared" si="249"/>
        <v>9</v>
      </c>
      <c r="C2293" s="184">
        <f t="shared" si="254"/>
        <v>42252</v>
      </c>
      <c r="D2293" s="37"/>
      <c r="E2293" s="764">
        <v>42252</v>
      </c>
      <c r="F2293" s="297" t="s">
        <v>1421</v>
      </c>
      <c r="G2293" s="483" t="s">
        <v>1096</v>
      </c>
      <c r="H2293" s="7" t="s">
        <v>1419</v>
      </c>
      <c r="I2293" s="256"/>
      <c r="J2293" s="256"/>
      <c r="K2293" s="599">
        <v>1762950</v>
      </c>
      <c r="L2293" s="600" t="s">
        <v>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/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  <c r="AC2293" s="591" t="str">
        <f t="shared" si="257"/>
        <v/>
      </c>
    </row>
    <row r="2294" spans="1:30" s="211" customFormat="1" ht="15.75" hidden="1" customHeight="1">
      <c r="A2294" s="204" t="str">
        <f>IF(B2294&lt;&gt;"",IF(AND(B2294&gt;=_TM1,B2294&lt;=_TM2,OR(TH!L2281="1111",TH!M2281="1111")),TH!D2281,""),"")</f>
        <v/>
      </c>
      <c r="B2294" s="36">
        <f t="shared" si="249"/>
        <v>9</v>
      </c>
      <c r="C2294" s="184">
        <f t="shared" si="254"/>
        <v>42252</v>
      </c>
      <c r="D2294" s="37"/>
      <c r="E2294" s="764">
        <v>42252</v>
      </c>
      <c r="F2294" s="297" t="s">
        <v>1354</v>
      </c>
      <c r="G2294" s="483" t="s">
        <v>1096</v>
      </c>
      <c r="H2294" s="7" t="s">
        <v>1419</v>
      </c>
      <c r="I2294" s="741"/>
      <c r="J2294" s="741"/>
      <c r="K2294" s="599">
        <v>19392450</v>
      </c>
      <c r="L2294" s="600" t="s">
        <v>8</v>
      </c>
      <c r="M2294" s="600" t="s">
        <v>47</v>
      </c>
      <c r="N2294" s="52" t="str">
        <f>IF(AND('331-CT'!$E$7=TH!H2294,OR(L2294="331",M2294="331")),"331",IF(AND(OR(L2294="131",M2294="131"),H2294='131-CT'!$E$7),"131",""))</f>
        <v/>
      </c>
      <c r="O2294" s="91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  <c r="AC2294" s="591" t="str">
        <f t="shared" si="257"/>
        <v/>
      </c>
    </row>
    <row r="2295" spans="1:30" s="211" customFormat="1" ht="15.75" hidden="1" customHeight="1">
      <c r="A2295" s="204" t="str">
        <f>IF(B2295&lt;&gt;"",IF(AND(B2295&gt;=_TM1,B2295&lt;=_TM2,OR(TH!L2357="1111",TH!M2357="1111")),TH!D2357,""),"")</f>
        <v/>
      </c>
      <c r="B2295" s="36">
        <f t="shared" si="249"/>
        <v>9</v>
      </c>
      <c r="C2295" s="184">
        <f t="shared" si="254"/>
        <v>42252</v>
      </c>
      <c r="D2295" s="191"/>
      <c r="E2295" s="191">
        <v>42252</v>
      </c>
      <c r="F2295" s="189" t="s">
        <v>1408</v>
      </c>
      <c r="G2295" s="483" t="s">
        <v>1530</v>
      </c>
      <c r="H2295" s="7" t="s">
        <v>1519</v>
      </c>
      <c r="I2295" s="256">
        <v>6851</v>
      </c>
      <c r="J2295" s="256">
        <v>7600</v>
      </c>
      <c r="K2295" s="599">
        <f>ROUND(I2295*J2295,0)</f>
        <v>52067600</v>
      </c>
      <c r="L2295" s="600" t="s">
        <v>159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  <c r="AC2295" s="591" t="str">
        <f t="shared" si="257"/>
        <v/>
      </c>
      <c r="AD2295" s="591" t="str">
        <f>IF(VLOOKUP(F2295,NXT!$C$12:$C$666,1,0)&lt;&gt;"","","x")</f>
        <v/>
      </c>
    </row>
    <row r="2296" spans="1:30" s="211" customFormat="1" ht="15.75" hidden="1" customHeight="1">
      <c r="A2296" s="204" t="str">
        <f>IF(B2296&lt;&gt;"",IF(AND(B2296&gt;=_TM1,B2296&lt;=_TM2,OR(TH!L2359="1111",TH!M2359="1111")),TH!D2359,""),"")</f>
        <v/>
      </c>
      <c r="B2296" s="36">
        <f t="shared" si="249"/>
        <v>9</v>
      </c>
      <c r="C2296" s="184">
        <f t="shared" si="254"/>
        <v>42252</v>
      </c>
      <c r="D2296" s="191"/>
      <c r="E2296" s="191">
        <v>42252</v>
      </c>
      <c r="F2296" s="189" t="s">
        <v>758</v>
      </c>
      <c r="G2296" s="483" t="s">
        <v>1530</v>
      </c>
      <c r="H2296" s="7" t="s">
        <v>1519</v>
      </c>
      <c r="I2296" s="256"/>
      <c r="J2296" s="256"/>
      <c r="K2296" s="599">
        <v>5206760</v>
      </c>
      <c r="L2296" s="600" t="s">
        <v>9</v>
      </c>
      <c r="M2296" s="600" t="s">
        <v>8</v>
      </c>
      <c r="N2296" s="52" t="str">
        <f>IF(AND('331-CT'!$E$7=TH!H2296,OR(L2296="331",M2296="331")),"331",IF(AND(OR(L2296="131",M2296="131"),H2296='131-CT'!$E$7),"131",""))</f>
        <v/>
      </c>
      <c r="O2296" s="91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  <c r="AC2296" s="591" t="str">
        <f t="shared" si="257"/>
        <v/>
      </c>
    </row>
    <row r="2297" spans="1:30" s="211" customFormat="1" ht="15.75" hidden="1" customHeight="1">
      <c r="A2297" s="204" t="str">
        <f>IF(B2297&lt;&gt;"",IF(AND(B2297&gt;=_TM1,B2297&lt;=_TM2,OR(TH!L2282="1111",TH!M2282="1111")),TH!D2282,""),"")</f>
        <v/>
      </c>
      <c r="B2297" s="36">
        <f t="shared" si="249"/>
        <v>9</v>
      </c>
      <c r="C2297" s="184">
        <f t="shared" si="254"/>
        <v>42254</v>
      </c>
      <c r="D2297" s="37"/>
      <c r="E2297" s="764">
        <v>42254</v>
      </c>
      <c r="F2297" s="297" t="s">
        <v>1385</v>
      </c>
      <c r="G2297" s="483" t="s">
        <v>1100</v>
      </c>
      <c r="H2297" s="7" t="s">
        <v>1419</v>
      </c>
      <c r="I2297" s="256">
        <v>1268</v>
      </c>
      <c r="J2297" s="256">
        <v>7300</v>
      </c>
      <c r="K2297" s="599">
        <f>ROUND(I2297*J2297,0)</f>
        <v>9256400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  <c r="AC2297" s="591" t="str">
        <f t="shared" si="257"/>
        <v/>
      </c>
      <c r="AD2297" s="591" t="str">
        <f>IF(VLOOKUP(F2297,NXT!$C$12:$C$666,1,0)&lt;&gt;"","","x")</f>
        <v/>
      </c>
    </row>
    <row r="2298" spans="1:30" s="211" customFormat="1" ht="15.75" hidden="1" customHeight="1">
      <c r="A2298" s="204" t="str">
        <f>IF(B2298&lt;&gt;"",IF(AND(B2298&gt;=_TM1,B2298&lt;=_TM2,OR(TH!L2283="1111",TH!M2283="1111")),TH!D2283,""),"")</f>
        <v/>
      </c>
      <c r="B2298" s="36">
        <f t="shared" si="249"/>
        <v>9</v>
      </c>
      <c r="C2298" s="184">
        <f t="shared" si="254"/>
        <v>42254</v>
      </c>
      <c r="D2298" s="37"/>
      <c r="E2298" s="764">
        <v>42254</v>
      </c>
      <c r="F2298" s="297" t="s">
        <v>1421</v>
      </c>
      <c r="G2298" s="483" t="s">
        <v>1100</v>
      </c>
      <c r="H2298" s="7" t="s">
        <v>1419</v>
      </c>
      <c r="I2298" s="256"/>
      <c r="J2298" s="256"/>
      <c r="K2298" s="599">
        <v>925640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  <c r="AC2298" s="591" t="str">
        <f t="shared" si="257"/>
        <v/>
      </c>
    </row>
    <row r="2299" spans="1:30" s="211" customFormat="1" ht="15.75" hidden="1" customHeight="1">
      <c r="A2299" s="204" t="str">
        <f>IF(B2299&lt;&gt;"",IF(AND(B2299&gt;=_TM1,B2299&lt;=_TM2,OR(TH!L2284="1111",TH!M2284="1111")),TH!D2284,""),"")</f>
        <v/>
      </c>
      <c r="B2299" s="36">
        <f t="shared" si="249"/>
        <v>9</v>
      </c>
      <c r="C2299" s="184">
        <f t="shared" si="254"/>
        <v>42254</v>
      </c>
      <c r="D2299" s="37"/>
      <c r="E2299" s="764">
        <v>42254</v>
      </c>
      <c r="F2299" s="297" t="s">
        <v>1354</v>
      </c>
      <c r="G2299" s="483" t="s">
        <v>1100</v>
      </c>
      <c r="H2299" s="7" t="s">
        <v>1419</v>
      </c>
      <c r="I2299" s="256"/>
      <c r="J2299" s="256"/>
      <c r="K2299" s="599">
        <v>10182040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  <c r="AC2299" s="591" t="str">
        <f t="shared" si="257"/>
        <v/>
      </c>
    </row>
    <row r="2300" spans="1:30" s="211" customFormat="1" ht="15.75" hidden="1" customHeight="1">
      <c r="A2300" s="204" t="str">
        <f>IF(B2300&lt;&gt;"",IF(AND(B2300&gt;=_TM1,B2300&lt;=_TM2,OR(TH!L2263="1111",TH!M2263="1111")),TH!D2263,""),"")</f>
        <v/>
      </c>
      <c r="B2300" s="36">
        <f t="shared" si="249"/>
        <v>9</v>
      </c>
      <c r="C2300" s="184">
        <f t="shared" si="254"/>
        <v>42259</v>
      </c>
      <c r="D2300" s="191"/>
      <c r="E2300" s="764">
        <v>42259</v>
      </c>
      <c r="F2300" s="297" t="s">
        <v>1464</v>
      </c>
      <c r="G2300" s="483" t="s">
        <v>967</v>
      </c>
      <c r="H2300" s="7" t="s">
        <v>1463</v>
      </c>
      <c r="I2300" s="256"/>
      <c r="J2300" s="256"/>
      <c r="K2300" s="599">
        <v>639545</v>
      </c>
      <c r="L2300" s="600" t="s">
        <v>83</v>
      </c>
      <c r="M2300" s="600" t="s">
        <v>47</v>
      </c>
      <c r="N2300" s="52" t="str">
        <f>IF(AND('331-CT'!$E$7=TH!H2300,OR(L2300="331",M2300="331")),"331",IF(AND(OR(L2300="131",M2300="131"),H2300='131-CT'!$E$7),"131",""))</f>
        <v/>
      </c>
      <c r="O2300" s="91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>x</v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/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</row>
    <row r="2301" spans="1:30" s="211" customFormat="1" ht="15.75" hidden="1" customHeight="1">
      <c r="A2301" s="204" t="str">
        <f>IF(B2301&lt;&gt;"",IF(AND(B2301&gt;=_TM1,B2301&lt;=_TM2,OR(TH!L2264="1111",TH!M2264="1111")),TH!D2264,""),"")</f>
        <v/>
      </c>
      <c r="B2301" s="36">
        <f t="shared" si="249"/>
        <v>9</v>
      </c>
      <c r="C2301" s="184">
        <f t="shared" si="254"/>
        <v>42259</v>
      </c>
      <c r="D2301" s="184"/>
      <c r="E2301" s="764">
        <v>42259</v>
      </c>
      <c r="F2301" s="297" t="s">
        <v>1465</v>
      </c>
      <c r="G2301" s="483" t="s">
        <v>967</v>
      </c>
      <c r="H2301" s="7" t="s">
        <v>1463</v>
      </c>
      <c r="I2301" s="256"/>
      <c r="J2301" s="256"/>
      <c r="K2301" s="599">
        <v>63955</v>
      </c>
      <c r="L2301" s="600" t="s">
        <v>9</v>
      </c>
      <c r="M2301" s="600" t="s">
        <v>47</v>
      </c>
      <c r="N2301" s="52" t="str">
        <f>IF(AND('331-CT'!$E$7=TH!H2301,OR(L2301="331",M2301="331")),"331",IF(AND(OR(L2301="131",M2301="131"),H2301='131-CT'!$E$7),"131",""))</f>
        <v/>
      </c>
      <c r="O2301" s="91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</row>
    <row r="2302" spans="1:30" s="211" customFormat="1" ht="15.75" hidden="1" customHeight="1">
      <c r="A2302" s="204" t="str">
        <f>IF(B2302&lt;&gt;"",IF(AND(B2302&gt;=_TM1,B2302&lt;=_TM2,OR(TH!L2347="1111",TH!M2347="1111")),TH!D2347,""),"")</f>
        <v/>
      </c>
      <c r="B2302" s="36">
        <f t="shared" si="249"/>
        <v>9</v>
      </c>
      <c r="C2302" s="184">
        <f t="shared" si="254"/>
        <v>42259</v>
      </c>
      <c r="D2302" s="191"/>
      <c r="E2302" s="764">
        <v>42259</v>
      </c>
      <c r="F2302" s="189" t="s">
        <v>1525</v>
      </c>
      <c r="G2302" s="482" t="s">
        <v>1524</v>
      </c>
      <c r="H2302" s="7" t="s">
        <v>1532</v>
      </c>
      <c r="I2302" s="256">
        <v>549</v>
      </c>
      <c r="J2302" s="256">
        <v>8800</v>
      </c>
      <c r="K2302" s="599">
        <f>ROUND(I2302*J2302,0)</f>
        <v>4831200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  <c r="AC2302" s="591" t="str">
        <f t="shared" ref="AC2302:AC2321" si="258">IF(VLOOKUP(H2302,DSKH,1,0)&lt;&gt;"","","x")</f>
        <v/>
      </c>
      <c r="AD2302" s="591" t="str">
        <f>IF(VLOOKUP(F2302,NXT!$C$12:$C$666,1,0)&lt;&gt;"","","x")</f>
        <v/>
      </c>
    </row>
    <row r="2303" spans="1:30" s="211" customFormat="1" ht="15.75" hidden="1" customHeight="1">
      <c r="A2303" s="204" t="str">
        <f>IF(B2303&lt;&gt;"",IF(AND(B2303&gt;=_TM1,B2303&lt;=_TM2,OR(TH!L2349="1111",TH!M2349="1111")),TH!D2349,""),"")</f>
        <v/>
      </c>
      <c r="B2303" s="36">
        <f t="shared" si="249"/>
        <v>9</v>
      </c>
      <c r="C2303" s="184">
        <f t="shared" si="254"/>
        <v>42259</v>
      </c>
      <c r="D2303" s="191"/>
      <c r="E2303" s="764">
        <v>42259</v>
      </c>
      <c r="F2303" s="189" t="s">
        <v>1527</v>
      </c>
      <c r="G2303" s="482" t="s">
        <v>1524</v>
      </c>
      <c r="H2303" s="7" t="s">
        <v>1532</v>
      </c>
      <c r="I2303" s="256">
        <v>883</v>
      </c>
      <c r="J2303" s="256">
        <v>9200</v>
      </c>
      <c r="K2303" s="599">
        <f>ROUND(I2303*J2303,0)</f>
        <v>8123600</v>
      </c>
      <c r="L2303" s="600" t="s">
        <v>159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  <c r="AC2303" s="591" t="str">
        <f t="shared" si="258"/>
        <v/>
      </c>
      <c r="AD2303" s="591" t="str">
        <f>IF(VLOOKUP(F2303,NXT!$C$12:$C$666,1,0)&lt;&gt;"","","x")</f>
        <v/>
      </c>
    </row>
    <row r="2304" spans="1:30" s="211" customFormat="1" ht="15.75" hidden="1" customHeight="1">
      <c r="A2304" s="204" t="str">
        <f>IF(B2304&lt;&gt;"",IF(AND(B2304&gt;=_TM1,B2304&lt;=_TM2,OR(TH!L2350="1111",TH!M2350="1111")),TH!D2350,""),"")</f>
        <v/>
      </c>
      <c r="B2304" s="36">
        <f t="shared" si="249"/>
        <v>9</v>
      </c>
      <c r="C2304" s="184">
        <f t="shared" si="254"/>
        <v>42259</v>
      </c>
      <c r="D2304" s="191"/>
      <c r="E2304" s="764">
        <v>42259</v>
      </c>
      <c r="F2304" s="189" t="s">
        <v>1527</v>
      </c>
      <c r="G2304" s="482" t="s">
        <v>1524</v>
      </c>
      <c r="H2304" s="7" t="s">
        <v>1532</v>
      </c>
      <c r="I2304" s="256">
        <v>880</v>
      </c>
      <c r="J2304" s="256">
        <v>9400</v>
      </c>
      <c r="K2304" s="599">
        <f>ROUND(I2304*J2304,0)</f>
        <v>8272000</v>
      </c>
      <c r="L2304" s="600" t="s">
        <v>159</v>
      </c>
      <c r="M2304" s="600" t="s">
        <v>8</v>
      </c>
      <c r="N2304" s="52" t="str">
        <f>IF(AND('331-CT'!$E$7=TH!H2304,OR(L2304="331",M2304="331")),"331",IF(AND(OR(L2304="131",M2304="131"),H2304='131-CT'!$E$7),"131",""))</f>
        <v/>
      </c>
      <c r="O2304" s="91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  <c r="AC2304" s="591" t="str">
        <f t="shared" si="258"/>
        <v/>
      </c>
      <c r="AD2304" s="591" t="str">
        <f>IF(VLOOKUP(F2304,NXT!$C$12:$C$666,1,0)&lt;&gt;"","","x")</f>
        <v/>
      </c>
    </row>
    <row r="2305" spans="1:30" s="211" customFormat="1" ht="15.75" hidden="1" customHeight="1">
      <c r="A2305" s="204" t="str">
        <f>IF(B2305&lt;&gt;"",IF(AND(B2305&gt;=_TM1,B2305&lt;=_TM2,OR(TH!L2351="1111",TH!M2351="1111")),TH!D2351,""),"")</f>
        <v/>
      </c>
      <c r="B2305" s="36">
        <f t="shared" si="249"/>
        <v>9</v>
      </c>
      <c r="C2305" s="184">
        <f t="shared" si="254"/>
        <v>42259</v>
      </c>
      <c r="D2305" s="191"/>
      <c r="E2305" s="764">
        <v>42259</v>
      </c>
      <c r="F2305" s="189" t="s">
        <v>1526</v>
      </c>
      <c r="G2305" s="482" t="s">
        <v>1524</v>
      </c>
      <c r="H2305" s="7" t="s">
        <v>1532</v>
      </c>
      <c r="I2305" s="256"/>
      <c r="J2305" s="256"/>
      <c r="K2305" s="599">
        <v>2122680</v>
      </c>
      <c r="L2305" s="600" t="s">
        <v>9</v>
      </c>
      <c r="M2305" s="600" t="s">
        <v>8</v>
      </c>
      <c r="N2305" s="52" t="str">
        <f>IF(AND('331-CT'!$E$7=TH!H2305,OR(L2305="331",M2305="331")),"331",IF(AND(OR(L2305="131",M2305="131"),H2305='131-CT'!$E$7),"131",""))</f>
        <v/>
      </c>
      <c r="O2305" s="91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/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  <c r="AC2305" s="591" t="str">
        <f t="shared" si="258"/>
        <v/>
      </c>
    </row>
    <row r="2306" spans="1:30" s="211" customFormat="1" ht="15.75" hidden="1" customHeight="1">
      <c r="A2306" s="204" t="str">
        <f>IF(B2306&lt;&gt;"",IF(AND(B2306&gt;=_TM1,B2306&lt;=_TM2,OR(TH!L2343="1111",TH!M2343="1111")),TH!D2343,""),"")</f>
        <v/>
      </c>
      <c r="B2306" s="36">
        <f t="shared" si="249"/>
        <v>9</v>
      </c>
      <c r="C2306" s="184">
        <f t="shared" si="254"/>
        <v>42262</v>
      </c>
      <c r="D2306" s="191"/>
      <c r="E2306" s="764">
        <v>42262</v>
      </c>
      <c r="F2306" s="189" t="s">
        <v>1408</v>
      </c>
      <c r="G2306" s="482" t="s">
        <v>1522</v>
      </c>
      <c r="H2306" s="7" t="s">
        <v>1519</v>
      </c>
      <c r="I2306" s="256">
        <v>4811</v>
      </c>
      <c r="J2306" s="256">
        <v>7600</v>
      </c>
      <c r="K2306" s="599">
        <f>ROUND(I2306*J2306,0)</f>
        <v>36563600</v>
      </c>
      <c r="L2306" s="600" t="s">
        <v>159</v>
      </c>
      <c r="M2306" s="600" t="s">
        <v>8</v>
      </c>
      <c r="N2306" s="52" t="str">
        <f>IF(AND('331-CT'!$E$7=TH!H2306,OR(L2306="331",M2306="331")),"331",IF(AND(OR(L2306="131",M2306="131"),H2306='131-CT'!$E$7),"131",""))</f>
        <v/>
      </c>
      <c r="O2306" s="91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  <c r="AC2306" s="591" t="str">
        <f t="shared" si="258"/>
        <v/>
      </c>
      <c r="AD2306" s="591" t="str">
        <f>IF(VLOOKUP(F2306,NXT!$C$12:$C$666,1,0)&lt;&gt;"","","x")</f>
        <v/>
      </c>
    </row>
    <row r="2307" spans="1:30" s="211" customFormat="1" ht="15.75" hidden="1" customHeight="1">
      <c r="A2307" s="204" t="str">
        <f>IF(B2307&lt;&gt;"",IF(AND(B2307&gt;=_TM1,B2307&lt;=_TM2,OR(TH!L2344="1111",TH!M2344="1111")),TH!D2344,""),"")</f>
        <v/>
      </c>
      <c r="B2307" s="36">
        <f t="shared" si="249"/>
        <v>9</v>
      </c>
      <c r="C2307" s="184">
        <f t="shared" si="254"/>
        <v>42262</v>
      </c>
      <c r="D2307" s="191"/>
      <c r="E2307" s="764">
        <v>42262</v>
      </c>
      <c r="F2307" s="189" t="s">
        <v>758</v>
      </c>
      <c r="G2307" s="482" t="s">
        <v>1522</v>
      </c>
      <c r="H2307" s="7" t="s">
        <v>1519</v>
      </c>
      <c r="I2307" s="791"/>
      <c r="J2307" s="256"/>
      <c r="K2307" s="599">
        <v>3656360</v>
      </c>
      <c r="L2307" s="600" t="s">
        <v>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  <c r="AC2307" s="591" t="str">
        <f t="shared" si="258"/>
        <v/>
      </c>
    </row>
    <row r="2308" spans="1:30" s="211" customFormat="1" ht="15.75" hidden="1" customHeight="1">
      <c r="A2308" s="204" t="str">
        <f>IF(B2308&lt;&gt;"",IF(AND(B2308&gt;=_TM1,B2308&lt;=_TM2,OR(TH!L2270="1111",TH!M2270="1111")),TH!D2270,""),"")</f>
        <v/>
      </c>
      <c r="B2308" s="36">
        <f t="shared" si="249"/>
        <v>9</v>
      </c>
      <c r="C2308" s="184">
        <f t="shared" si="254"/>
        <v>42265</v>
      </c>
      <c r="D2308" s="37"/>
      <c r="E2308" s="764">
        <v>42265</v>
      </c>
      <c r="F2308" s="297" t="s">
        <v>1385</v>
      </c>
      <c r="G2308" s="483" t="s">
        <v>1127</v>
      </c>
      <c r="H2308" s="7" t="s">
        <v>1419</v>
      </c>
      <c r="I2308" s="256">
        <v>1896</v>
      </c>
      <c r="J2308" s="256">
        <v>7300</v>
      </c>
      <c r="K2308" s="599">
        <f>ROUND(I2308*J2308,0)</f>
        <v>13840800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  <c r="AC2308" s="591" t="str">
        <f t="shared" si="258"/>
        <v/>
      </c>
      <c r="AD2308" s="591" t="str">
        <f>IF(VLOOKUP(F2308,NXT!$C$12:$C$666,1,0)&lt;&gt;"","","x")</f>
        <v/>
      </c>
    </row>
    <row r="2309" spans="1:30" s="211" customFormat="1" ht="15.75" hidden="1" customHeight="1">
      <c r="A2309" s="204" t="str">
        <f>IF(B2309&lt;&gt;"",IF(AND(B2309&gt;=_TM1,B2309&lt;=_TM2,OR(TH!L2271="1111",TH!M2271="1111")),TH!D2271,""),"")</f>
        <v/>
      </c>
      <c r="B2309" s="36">
        <f t="shared" si="249"/>
        <v>9</v>
      </c>
      <c r="C2309" s="184">
        <f t="shared" si="254"/>
        <v>42265</v>
      </c>
      <c r="D2309" s="37"/>
      <c r="E2309" s="764">
        <v>42265</v>
      </c>
      <c r="F2309" s="297" t="s">
        <v>1421</v>
      </c>
      <c r="G2309" s="483" t="s">
        <v>1127</v>
      </c>
      <c r="H2309" s="7" t="s">
        <v>1419</v>
      </c>
      <c r="I2309" s="256"/>
      <c r="J2309" s="256"/>
      <c r="K2309" s="599">
        <v>1348080</v>
      </c>
      <c r="L2309" s="600" t="s">
        <v>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  <c r="AC2309" s="591" t="str">
        <f t="shared" si="258"/>
        <v/>
      </c>
    </row>
    <row r="2310" spans="1:30" s="211" customFormat="1" ht="15.75" hidden="1" customHeight="1">
      <c r="A2310" s="204" t="str">
        <f>IF(B2310&lt;&gt;"",IF(AND(B2310&gt;=_TM1,B2310&lt;=_TM2,OR(TH!L2272="1111",TH!M2272="1111")),TH!D2272,""),"")</f>
        <v/>
      </c>
      <c r="B2310" s="36">
        <f t="shared" si="249"/>
        <v>9</v>
      </c>
      <c r="C2310" s="184">
        <f t="shared" si="254"/>
        <v>42265</v>
      </c>
      <c r="D2310" s="37"/>
      <c r="E2310" s="764">
        <v>42265</v>
      </c>
      <c r="F2310" s="297" t="s">
        <v>1354</v>
      </c>
      <c r="G2310" s="483" t="s">
        <v>1127</v>
      </c>
      <c r="H2310" s="7" t="s">
        <v>1419</v>
      </c>
      <c r="I2310" s="256"/>
      <c r="J2310" s="256"/>
      <c r="K2310" s="599">
        <v>15188880</v>
      </c>
      <c r="L2310" s="600" t="s">
        <v>8</v>
      </c>
      <c r="M2310" s="600" t="s">
        <v>47</v>
      </c>
      <c r="N2310" s="52" t="str">
        <f>IF(AND('331-CT'!$E$7=TH!H2310,OR(L2310="331",M2310="331")),"331",IF(AND(OR(L2310="131",M2310="131"),H2310='131-CT'!$E$7),"131",""))</f>
        <v/>
      </c>
      <c r="O2310" s="91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  <c r="AC2310" s="591" t="str">
        <f t="shared" si="258"/>
        <v/>
      </c>
    </row>
    <row r="2311" spans="1:30" s="211" customFormat="1" ht="15.75" hidden="1" customHeight="1">
      <c r="A2311" s="204" t="str">
        <f>IF(B2311&lt;&gt;"",IF(AND(B2311&gt;=_TM1,B2311&lt;=_TM2,OR(TH!L2273="1111",TH!M2273="1111")),TH!D2273,""),"")</f>
        <v/>
      </c>
      <c r="B2311" s="36">
        <f t="shared" si="249"/>
        <v>9</v>
      </c>
      <c r="C2311" s="184">
        <f t="shared" si="254"/>
        <v>42269</v>
      </c>
      <c r="D2311" s="37"/>
      <c r="E2311" s="764">
        <v>42269</v>
      </c>
      <c r="F2311" s="297" t="s">
        <v>1385</v>
      </c>
      <c r="G2311" s="483" t="s">
        <v>1139</v>
      </c>
      <c r="H2311" s="7" t="s">
        <v>1419</v>
      </c>
      <c r="I2311" s="256">
        <v>1090</v>
      </c>
      <c r="J2311" s="256">
        <v>7300</v>
      </c>
      <c r="K2311" s="599">
        <f>ROUND(I2311*J2311,0)</f>
        <v>7957000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/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  <c r="AC2311" s="591" t="str">
        <f t="shared" si="258"/>
        <v/>
      </c>
      <c r="AD2311" s="591" t="str">
        <f>IF(VLOOKUP(F2311,NXT!$C$12:$C$666,1,0)&lt;&gt;"","","x")</f>
        <v/>
      </c>
    </row>
    <row r="2312" spans="1:30" s="211" customFormat="1" ht="15.75" hidden="1" customHeight="1">
      <c r="A2312" s="204" t="str">
        <f>IF(B2312&lt;&gt;"",IF(AND(B2312&gt;=_TM1,B2312&lt;=_TM2,OR(TH!L2274="1111",TH!M2274="1111")),TH!D2274,""),"")</f>
        <v/>
      </c>
      <c r="B2312" s="36">
        <f t="shared" si="249"/>
        <v>9</v>
      </c>
      <c r="C2312" s="184">
        <f t="shared" si="254"/>
        <v>42269</v>
      </c>
      <c r="D2312" s="37"/>
      <c r="E2312" s="764">
        <v>42269</v>
      </c>
      <c r="F2312" s="297" t="s">
        <v>1421</v>
      </c>
      <c r="G2312" s="483" t="s">
        <v>1139</v>
      </c>
      <c r="H2312" s="7" t="s">
        <v>1419</v>
      </c>
      <c r="I2312" s="256"/>
      <c r="J2312" s="256"/>
      <c r="K2312" s="599">
        <v>795700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  <c r="AC2312" s="591" t="str">
        <f t="shared" si="258"/>
        <v/>
      </c>
    </row>
    <row r="2313" spans="1:30" s="211" customFormat="1" ht="15.75" hidden="1" customHeight="1">
      <c r="A2313" s="204" t="str">
        <f>IF(B2313&lt;&gt;"",IF(AND(B2313&gt;=_TM1,B2313&lt;=_TM2,OR(TH!L2275="1111",TH!M2275="1111")),TH!D2275,""),"")</f>
        <v/>
      </c>
      <c r="B2313" s="36">
        <f t="shared" si="249"/>
        <v>9</v>
      </c>
      <c r="C2313" s="184">
        <f t="shared" si="254"/>
        <v>42269</v>
      </c>
      <c r="D2313" s="37"/>
      <c r="E2313" s="764">
        <v>42269</v>
      </c>
      <c r="F2313" s="297" t="s">
        <v>1354</v>
      </c>
      <c r="G2313" s="483" t="s">
        <v>1139</v>
      </c>
      <c r="H2313" s="7" t="s">
        <v>1419</v>
      </c>
      <c r="I2313" s="256"/>
      <c r="J2313" s="256"/>
      <c r="K2313" s="599">
        <f>8752700+830</f>
        <v>8753530</v>
      </c>
      <c r="L2313" s="600" t="s">
        <v>8</v>
      </c>
      <c r="M2313" s="600" t="s">
        <v>47</v>
      </c>
      <c r="N2313" s="52" t="str">
        <f>IF(AND('331-CT'!$E$7=TH!H2313,OR(L2313="331",M2313="331")),"331",IF(AND(OR(L2313="131",M2313="131"),H2313='131-CT'!$E$7),"131",""))</f>
        <v/>
      </c>
      <c r="O2313" s="91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  <c r="AC2313" s="591" t="str">
        <f t="shared" si="258"/>
        <v/>
      </c>
    </row>
    <row r="2314" spans="1:30" s="211" customFormat="1" ht="15.75" hidden="1" customHeight="1">
      <c r="A2314" s="204" t="str">
        <f>IF(B2314&lt;&gt;"",IF(AND(B2314&gt;=_TM1,B2314&lt;=_TM2,OR(TH!L2352="1111",TH!M2352="1111")),TH!D2352,""),"")</f>
        <v/>
      </c>
      <c r="B2314" s="36">
        <f t="shared" si="249"/>
        <v>9</v>
      </c>
      <c r="C2314" s="184">
        <f t="shared" si="254"/>
        <v>42271</v>
      </c>
      <c r="D2314" s="191"/>
      <c r="E2314" s="191">
        <v>42271</v>
      </c>
      <c r="F2314" s="189" t="s">
        <v>1408</v>
      </c>
      <c r="G2314" s="482" t="s">
        <v>1528</v>
      </c>
      <c r="H2314" s="7" t="s">
        <v>1519</v>
      </c>
      <c r="I2314" s="256">
        <v>7534</v>
      </c>
      <c r="J2314" s="256">
        <v>7600</v>
      </c>
      <c r="K2314" s="599">
        <f>ROUND(I2314*J2314,0)</f>
        <v>57258400</v>
      </c>
      <c r="L2314" s="600" t="s">
        <v>159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  <c r="AC2314" s="591" t="str">
        <f t="shared" si="258"/>
        <v/>
      </c>
      <c r="AD2314" s="591" t="str">
        <f>IF(VLOOKUP(F2314,NXT!$C$12:$C$666,1,0)&lt;&gt;"","","x")</f>
        <v/>
      </c>
    </row>
    <row r="2315" spans="1:30" s="211" customFormat="1" ht="15.75" hidden="1" customHeight="1">
      <c r="A2315" s="204" t="str">
        <f>IF(B2315&lt;&gt;"",IF(AND(B2315&gt;=_TM1,B2315&lt;=_TM2,OR(TH!L2353="1111",TH!M2353="1111")),TH!D2353,""),"")</f>
        <v/>
      </c>
      <c r="B2315" s="36">
        <f t="shared" si="249"/>
        <v>9</v>
      </c>
      <c r="C2315" s="184">
        <f t="shared" si="254"/>
        <v>42271</v>
      </c>
      <c r="D2315" s="191"/>
      <c r="E2315" s="191">
        <v>42271</v>
      </c>
      <c r="F2315" s="189" t="s">
        <v>758</v>
      </c>
      <c r="G2315" s="482" t="s">
        <v>1528</v>
      </c>
      <c r="H2315" s="7" t="s">
        <v>1519</v>
      </c>
      <c r="I2315" s="791"/>
      <c r="J2315" s="256"/>
      <c r="K2315" s="599">
        <v>5725840</v>
      </c>
      <c r="L2315" s="600" t="s">
        <v>9</v>
      </c>
      <c r="M2315" s="600" t="s">
        <v>8</v>
      </c>
      <c r="N2315" s="52" t="str">
        <f>IF(AND('331-CT'!$E$7=TH!H2315,OR(L2315="331",M2315="331")),"331",IF(AND(OR(L2315="131",M2315="131"),H2315='131-CT'!$E$7),"131",""))</f>
        <v/>
      </c>
      <c r="O2315" s="91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  <c r="AC2315" s="591" t="str">
        <f t="shared" si="258"/>
        <v/>
      </c>
    </row>
    <row r="2316" spans="1:30" s="211" customFormat="1" ht="15.75" hidden="1" customHeight="1">
      <c r="A2316" s="204" t="str">
        <f>IF(B2316&lt;&gt;"",IF(AND(B2316&gt;=_TM1,B2316&lt;=_TM2,OR(TH!L2338="1111",TH!M2338="1111")),TH!D2338,""),"")</f>
        <v/>
      </c>
      <c r="B2316" s="36">
        <f t="shared" si="249"/>
        <v>9</v>
      </c>
      <c r="C2316" s="184">
        <f t="shared" si="254"/>
        <v>42272</v>
      </c>
      <c r="D2316" s="191"/>
      <c r="E2316" s="764">
        <v>42272</v>
      </c>
      <c r="F2316" s="189" t="s">
        <v>1408</v>
      </c>
      <c r="G2316" s="482" t="s">
        <v>1520</v>
      </c>
      <c r="H2316" s="7" t="s">
        <v>1519</v>
      </c>
      <c r="I2316" s="791">
        <v>8843</v>
      </c>
      <c r="J2316" s="256">
        <v>7600</v>
      </c>
      <c r="K2316" s="599">
        <f>ROUND(I2316*J2316,0)</f>
        <v>67206800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  <c r="AC2316" s="591" t="str">
        <f t="shared" si="258"/>
        <v/>
      </c>
      <c r="AD2316" s="591" t="str">
        <f>IF(VLOOKUP(F2316,NXT!$C$12:$C$666,1,0)&lt;&gt;"","","x")</f>
        <v/>
      </c>
    </row>
    <row r="2317" spans="1:30" s="211" customFormat="1" ht="15.75" hidden="1" customHeight="1">
      <c r="A2317" s="204" t="str">
        <f>IF(B2317&lt;&gt;"",IF(AND(B2317&gt;=_TM1,B2317&lt;=_TM2,OR(TH!L2339="1111",TH!M2339="1111")),TH!D2339,""),"")</f>
        <v/>
      </c>
      <c r="B2317" s="36">
        <f t="shared" si="249"/>
        <v>9</v>
      </c>
      <c r="C2317" s="184">
        <f t="shared" si="254"/>
        <v>42272</v>
      </c>
      <c r="D2317" s="191"/>
      <c r="E2317" s="764">
        <v>42272</v>
      </c>
      <c r="F2317" s="189" t="s">
        <v>758</v>
      </c>
      <c r="G2317" s="482" t="s">
        <v>1520</v>
      </c>
      <c r="H2317" s="7" t="s">
        <v>1519</v>
      </c>
      <c r="I2317" s="791"/>
      <c r="J2317" s="256"/>
      <c r="K2317" s="599">
        <v>6720680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  <c r="AC2317" s="591" t="str">
        <f t="shared" si="258"/>
        <v/>
      </c>
    </row>
    <row r="2318" spans="1:30" s="211" customFormat="1" ht="15.75" hidden="1" customHeight="1">
      <c r="A2318" s="204" t="str">
        <f>IF(B2318&lt;&gt;"",IF(AND(B2318&gt;=_TM1,B2318&lt;=_TM2,OR(TH!L2267="1111",TH!M2267="1111")),TH!D2267,""),"")</f>
        <v>VL/N05</v>
      </c>
      <c r="B2318" s="36">
        <f t="shared" si="249"/>
        <v>10</v>
      </c>
      <c r="C2318" s="184">
        <f t="shared" si="254"/>
        <v>42283</v>
      </c>
      <c r="D2318" s="191"/>
      <c r="E2318" s="764">
        <v>42283</v>
      </c>
      <c r="F2318" s="189" t="s">
        <v>337</v>
      </c>
      <c r="G2318" s="483" t="s">
        <v>494</v>
      </c>
      <c r="H2318" s="7" t="s">
        <v>357</v>
      </c>
      <c r="I2318" s="256">
        <v>24</v>
      </c>
      <c r="J2318" s="256">
        <v>43000</v>
      </c>
      <c r="K2318" s="599">
        <f>ROUND(I2318*J2318,0)</f>
        <v>1032000</v>
      </c>
      <c r="L2318" s="194" t="s">
        <v>161</v>
      </c>
      <c r="M2318" s="194" t="s">
        <v>8</v>
      </c>
      <c r="N2318" s="52" t="str">
        <f>IF(AND('331-CT'!$E$7=TH!H2318,OR(L2318="331",M2318="331")),"331",IF(AND(OR(L2318="131",M2318="131"),H2318='131-CT'!$E$7),"131",""))</f>
        <v/>
      </c>
      <c r="O2318" s="91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/>
      </c>
      <c r="AB2318" s="843"/>
      <c r="AC2318" s="591" t="str">
        <f t="shared" si="258"/>
        <v/>
      </c>
      <c r="AD2318" s="591" t="str">
        <f>IF(VLOOKUP(F2318,NXT!$C$12:$C$666,1,0)&lt;&gt;"","","x")</f>
        <v/>
      </c>
    </row>
    <row r="2319" spans="1:30" s="211" customFormat="1" ht="15.75" hidden="1" customHeight="1">
      <c r="A2319" s="204" t="str">
        <f>IF(B2319&lt;&gt;"",IF(AND(B2319&gt;=_TM1,B2319&lt;=_TM2,OR(TH!L2268="1111",TH!M2268="1111")),TH!D2268,""),"")</f>
        <v/>
      </c>
      <c r="B2319" s="36">
        <f t="shared" si="249"/>
        <v>10</v>
      </c>
      <c r="C2319" s="184">
        <f t="shared" si="254"/>
        <v>42283</v>
      </c>
      <c r="D2319" s="191"/>
      <c r="E2319" s="764">
        <v>42283</v>
      </c>
      <c r="F2319" s="189" t="s">
        <v>1394</v>
      </c>
      <c r="G2319" s="483" t="s">
        <v>494</v>
      </c>
      <c r="H2319" s="7" t="s">
        <v>357</v>
      </c>
      <c r="I2319" s="256"/>
      <c r="J2319" s="256"/>
      <c r="K2319" s="599">
        <v>103200</v>
      </c>
      <c r="L2319" s="194" t="s">
        <v>9</v>
      </c>
      <c r="M2319" s="194" t="s">
        <v>8</v>
      </c>
      <c r="N2319" s="52" t="str">
        <f>IF(AND('331-CT'!$E$7=TH!H2319,OR(L2319="331",M2319="331")),"331",IF(AND(OR(L2319="131",M2319="131"),H2319='131-CT'!$E$7),"131",""))</f>
        <v/>
      </c>
      <c r="O2319" s="91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/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/>
      </c>
      <c r="AB2319" s="843"/>
      <c r="AC2319" s="591" t="str">
        <f t="shared" si="258"/>
        <v/>
      </c>
    </row>
    <row r="2320" spans="1:30" s="211" customFormat="1" ht="15.75" hidden="1" customHeight="1">
      <c r="A2320" s="204" t="str">
        <f>IF(B2320&lt;&gt;"",IF(AND(B2320&gt;=_TM1,B2320&lt;=_TM2,OR(TH!L2269="1111",TH!M2269="1111")),TH!D2269,""),"")</f>
        <v/>
      </c>
      <c r="B2320" s="36">
        <f t="shared" si="249"/>
        <v>10</v>
      </c>
      <c r="C2320" s="184">
        <f t="shared" si="254"/>
        <v>42283</v>
      </c>
      <c r="D2320" s="191"/>
      <c r="E2320" s="764">
        <v>42283</v>
      </c>
      <c r="F2320" s="297" t="s">
        <v>1354</v>
      </c>
      <c r="G2320" s="483" t="s">
        <v>494</v>
      </c>
      <c r="H2320" s="7" t="s">
        <v>357</v>
      </c>
      <c r="I2320" s="256"/>
      <c r="J2320" s="256"/>
      <c r="K2320" s="599">
        <v>1135200</v>
      </c>
      <c r="L2320" s="194" t="s">
        <v>8</v>
      </c>
      <c r="M2320" s="194" t="s">
        <v>47</v>
      </c>
      <c r="N2320" s="52" t="str">
        <f>IF(AND('331-CT'!$E$7=TH!H2320,OR(L2320="331",M2320="331")),"331",IF(AND(OR(L2320="131",M2320="131"),H2320='131-CT'!$E$7),"131",""))</f>
        <v/>
      </c>
      <c r="O2320" s="91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/>
      </c>
      <c r="AB2320" s="843"/>
      <c r="AC2320" s="591" t="str">
        <f t="shared" si="258"/>
        <v/>
      </c>
    </row>
    <row r="2321" spans="1:30" s="211" customFormat="1" ht="15.75" hidden="1" customHeight="1">
      <c r="A2321" s="204" t="str">
        <f>IF(B2321&lt;&gt;"",IF(AND(B2321&gt;=_TM1,B2321&lt;=_TM2,OR(TH!L2366="1111",TH!M2366="1111")),TH!D2366,""),"")</f>
        <v/>
      </c>
      <c r="B2321" s="36">
        <f t="shared" ref="B2321:B2371" si="259">IF(C2321&lt;&gt;"",MONTH(C2321),"")</f>
        <v>10</v>
      </c>
      <c r="C2321" s="184">
        <f t="shared" si="254"/>
        <v>42289</v>
      </c>
      <c r="D2321" s="191"/>
      <c r="E2321" s="191">
        <v>42289</v>
      </c>
      <c r="F2321" s="189" t="s">
        <v>1527</v>
      </c>
      <c r="G2321" s="483" t="s">
        <v>1533</v>
      </c>
      <c r="H2321" s="7" t="s">
        <v>1532</v>
      </c>
      <c r="I2321" s="256">
        <v>1800</v>
      </c>
      <c r="J2321" s="256">
        <v>9000</v>
      </c>
      <c r="K2321" s="599">
        <f>ROUND(I2321*J2321,0)</f>
        <v>16200000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/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/>
      </c>
      <c r="AB2321" s="843"/>
      <c r="AC2321" s="591" t="str">
        <f t="shared" si="258"/>
        <v/>
      </c>
      <c r="AD2321" s="591" t="str">
        <f>IF(VLOOKUP(F2321,NXT!$C$12:$C$666,1,0)&lt;&gt;"","","x")</f>
        <v/>
      </c>
    </row>
    <row r="2322" spans="1:30" s="211" customFormat="1" ht="15.75" hidden="1" customHeight="1">
      <c r="A2322" s="204" t="str">
        <f>IF(B2322&lt;&gt;"",IF(AND(B2322&gt;=_TM1,B2322&lt;=_TM2,OR(TH!L2366="1111",TH!M2366="1111")),TH!D2366,""),"")</f>
        <v/>
      </c>
      <c r="B2322" s="36">
        <f t="shared" ref="B2322" si="260">IF(C2322&lt;&gt;"",MONTH(C2322),"")</f>
        <v>10</v>
      </c>
      <c r="C2322" s="184">
        <f t="shared" ref="C2322" si="261">E2322</f>
        <v>42289</v>
      </c>
      <c r="D2322" s="191"/>
      <c r="E2322" s="191">
        <v>42289</v>
      </c>
      <c r="F2322" s="189" t="s">
        <v>1526</v>
      </c>
      <c r="G2322" s="483" t="s">
        <v>1533</v>
      </c>
      <c r="H2322" s="7" t="s">
        <v>1532</v>
      </c>
      <c r="I2322" s="256"/>
      <c r="J2322" s="256"/>
      <c r="K2322" s="599">
        <v>1620000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/>
      </c>
      <c r="AB2322" s="843"/>
      <c r="AC2322" s="591" t="str">
        <f t="shared" ref="AC2322:AC2323" si="262">IF(VLOOKUP(H2322,DSKH,1,0)&lt;&gt;"","","x")</f>
        <v/>
      </c>
    </row>
    <row r="2323" spans="1:30" s="211" customFormat="1" ht="15.75" hidden="1" customHeight="1">
      <c r="A2323" s="204" t="str">
        <f>IF(B2323&lt;&gt;"",IF(AND(B2323&gt;=_TM1,B2323&lt;=_TM2,OR(TH!L2367="1111",TH!M2367="1111")),TH!D2367,""),"")</f>
        <v/>
      </c>
      <c r="B2323" s="36">
        <f t="shared" si="259"/>
        <v>10</v>
      </c>
      <c r="C2323" s="184">
        <f t="shared" si="254"/>
        <v>42289</v>
      </c>
      <c r="D2323" s="191"/>
      <c r="E2323" s="191">
        <v>42289</v>
      </c>
      <c r="F2323" s="189" t="s">
        <v>1526</v>
      </c>
      <c r="G2323" s="483" t="s">
        <v>1533</v>
      </c>
      <c r="H2323" s="7" t="s">
        <v>1532</v>
      </c>
      <c r="I2323" s="256"/>
      <c r="J2323" s="256"/>
      <c r="K2323" s="599">
        <v>17820000</v>
      </c>
      <c r="L2323" s="194" t="s">
        <v>8</v>
      </c>
      <c r="M2323" s="194" t="s">
        <v>47</v>
      </c>
      <c r="N2323" s="52" t="str">
        <f>IF(AND('331-CT'!$E$7=TH!H2323,OR(L2323="331",M2323="331")),"331",IF(AND(OR(L2323="131",M2323="131"),H2323='131-CT'!$E$7),"131",""))</f>
        <v/>
      </c>
      <c r="O2323" s="91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  <c r="AC2323" s="591" t="str">
        <f t="shared" si="262"/>
        <v/>
      </c>
    </row>
    <row r="2324" spans="1:30" s="211" customFormat="1" ht="15.75" customHeight="1">
      <c r="A2324" s="204" t="str">
        <f>IF(B2324&lt;&gt;"",IF(AND(B2324&gt;=_TM1,B2324&lt;=_TM2,OR(TH!L2265="1111",TH!M2265="1111")),TH!D2265,""),"")</f>
        <v/>
      </c>
      <c r="B2324" s="36">
        <f t="shared" si="259"/>
        <v>10</v>
      </c>
      <c r="C2324" s="184">
        <f t="shared" si="254"/>
        <v>42290</v>
      </c>
      <c r="D2324" s="191"/>
      <c r="E2324" s="764">
        <v>42290</v>
      </c>
      <c r="F2324" s="189" t="s">
        <v>376</v>
      </c>
      <c r="G2324" s="483" t="s">
        <v>1492</v>
      </c>
      <c r="H2324" s="7" t="s">
        <v>1393</v>
      </c>
      <c r="I2324" s="256"/>
      <c r="J2324" s="256"/>
      <c r="K2324" s="599">
        <v>9565000</v>
      </c>
      <c r="L2324" s="600" t="s">
        <v>165</v>
      </c>
      <c r="M2324" s="600" t="s">
        <v>47</v>
      </c>
      <c r="N2324" s="52" t="str">
        <f>IF(AND('331-CT'!$E$7=TH!H2324,OR(L2324="331",M2324="331")),"331",IF(AND(OR(L2324="131",M2324="131"),H2324='131-CT'!$E$7),"131",""))</f>
        <v/>
      </c>
      <c r="O2324" s="91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</row>
    <row r="2325" spans="1:30" s="211" customFormat="1" ht="15.75" hidden="1" customHeight="1">
      <c r="A2325" s="204" t="str">
        <f>IF(B2325&lt;&gt;"",IF(AND(B2325&gt;=_TM1,B2325&lt;=_TM2,OR(TH!L2266="1111",TH!M2266="1111")),TH!D2266,""),"")</f>
        <v/>
      </c>
      <c r="B2325" s="36">
        <f t="shared" si="259"/>
        <v>10</v>
      </c>
      <c r="C2325" s="184">
        <f t="shared" si="254"/>
        <v>42290</v>
      </c>
      <c r="D2325" s="184"/>
      <c r="E2325" s="764">
        <v>42290</v>
      </c>
      <c r="F2325" s="189" t="s">
        <v>1392</v>
      </c>
      <c r="G2325" s="483" t="s">
        <v>1492</v>
      </c>
      <c r="H2325" s="7" t="s">
        <v>1393</v>
      </c>
      <c r="I2325" s="256"/>
      <c r="J2325" s="256"/>
      <c r="K2325" s="599">
        <v>956500</v>
      </c>
      <c r="L2325" s="600" t="s">
        <v>9</v>
      </c>
      <c r="M2325" s="600" t="s">
        <v>47</v>
      </c>
      <c r="N2325" s="52" t="str">
        <f>IF(AND('331-CT'!$E$7=TH!H2325,OR(L2325="331",M2325="331")),"331",IF(AND(OR(L2325="131",M2325="131"),H2325='131-CT'!$E$7),"131",""))</f>
        <v/>
      </c>
      <c r="O2325" s="91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</row>
    <row r="2326" spans="1:30" s="211" customFormat="1" ht="15.75" hidden="1" customHeight="1">
      <c r="A2326" s="204" t="str">
        <f>IF(B2326&lt;&gt;"",IF(AND(B2326&gt;=_TM1,B2326&lt;=_TM2,OR(TH!L2285="1111",TH!M2285="1111")),TH!D2285,""),"")</f>
        <v/>
      </c>
      <c r="B2326" s="36">
        <f t="shared" si="259"/>
        <v>10</v>
      </c>
      <c r="C2326" s="184">
        <f t="shared" ref="C2326:C2371" si="263">E2326</f>
        <v>42291</v>
      </c>
      <c r="D2326" s="191"/>
      <c r="E2326" s="764">
        <v>42291</v>
      </c>
      <c r="F2326" s="297" t="s">
        <v>1493</v>
      </c>
      <c r="G2326" s="483" t="s">
        <v>1495</v>
      </c>
      <c r="H2326" s="7" t="s">
        <v>1496</v>
      </c>
      <c r="I2326" s="256"/>
      <c r="J2326" s="256"/>
      <c r="K2326" s="599">
        <v>3000000</v>
      </c>
      <c r="L2326" s="600" t="s">
        <v>83</v>
      </c>
      <c r="M2326" s="600" t="s">
        <v>47</v>
      </c>
      <c r="N2326" s="52" t="str">
        <f>IF(AND('331-CT'!$E$7=TH!H2326,OR(L2326="331",M2326="331")),"331",IF(AND(OR(L2326="131",M2326="131"),H2326='131-CT'!$E$7),"131",""))</f>
        <v/>
      </c>
      <c r="O2326" s="91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>x</v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30" s="211" customFormat="1" ht="15.75" hidden="1" customHeight="1">
      <c r="A2327" s="204" t="str">
        <f>IF(B2327&lt;&gt;"",IF(AND(B2327&gt;=_TM1,B2327&lt;=_TM2,OR(TH!L2286="1111",TH!M2286="1111")),TH!D2286,""),"")</f>
        <v/>
      </c>
      <c r="B2327" s="36">
        <f t="shared" si="259"/>
        <v>10</v>
      </c>
      <c r="C2327" s="184">
        <f t="shared" si="263"/>
        <v>42291</v>
      </c>
      <c r="D2327" s="184"/>
      <c r="E2327" s="764">
        <v>42291</v>
      </c>
      <c r="F2327" s="297" t="s">
        <v>1494</v>
      </c>
      <c r="G2327" s="483" t="s">
        <v>1495</v>
      </c>
      <c r="H2327" s="7" t="s">
        <v>1496</v>
      </c>
      <c r="I2327" s="256"/>
      <c r="J2327" s="256"/>
      <c r="K2327" s="599">
        <v>300000</v>
      </c>
      <c r="L2327" s="600" t="s">
        <v>9</v>
      </c>
      <c r="M2327" s="600" t="s">
        <v>47</v>
      </c>
      <c r="N2327" s="52" t="str">
        <f>IF(AND('331-CT'!$E$7=TH!H2327,OR(L2327="331",M2327="331")),"331",IF(AND(OR(L2327="131",M2327="131"),H2327='131-CT'!$E$7),"131",""))</f>
        <v/>
      </c>
      <c r="O2327" s="91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30" s="211" customFormat="1" ht="15.75" hidden="1" customHeight="1">
      <c r="A2328" s="204" t="str">
        <f>IF(B2328&lt;&gt;"",IF(AND(B2328&gt;=_TM1,B2328&lt;=_TM2,OR(TH!L2307="1111",TH!M2307="1111")),TH!D2307,""),"")</f>
        <v/>
      </c>
      <c r="B2328" s="36">
        <f t="shared" si="259"/>
        <v>10</v>
      </c>
      <c r="C2328" s="184">
        <f t="shared" si="263"/>
        <v>42292</v>
      </c>
      <c r="D2328" s="37"/>
      <c r="E2328" s="764">
        <v>42292</v>
      </c>
      <c r="F2328" s="297" t="s">
        <v>1408</v>
      </c>
      <c r="G2328" s="483" t="s">
        <v>1506</v>
      </c>
      <c r="H2328" s="7" t="s">
        <v>1500</v>
      </c>
      <c r="I2328" s="256">
        <v>4471</v>
      </c>
      <c r="J2328" s="256">
        <v>8800</v>
      </c>
      <c r="K2328" s="599">
        <f>ROUND(I2328*J2328,0)</f>
        <v>39344800</v>
      </c>
      <c r="L2328" s="600" t="s">
        <v>159</v>
      </c>
      <c r="M2328" s="600" t="s">
        <v>8</v>
      </c>
      <c r="N2328" s="52" t="str">
        <f>IF(AND('331-CT'!$E$7=TH!H2328,OR(L2328="331",M2328="331")),"331",IF(AND(OR(L2328="131",M2328="131"),H2328='131-CT'!$E$7),"131",""))</f>
        <v/>
      </c>
      <c r="O2328" s="91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  <c r="AC2328" s="591" t="str">
        <f>IF(VLOOKUP(H2328,DSKH,1,0)&lt;&gt;"","","x")</f>
        <v/>
      </c>
      <c r="AD2328" s="591" t="str">
        <f>IF(VLOOKUP(F2328,NXT!$C$12:$C$666,1,0)&lt;&gt;"","","x")</f>
        <v/>
      </c>
    </row>
    <row r="2329" spans="1:30" s="211" customFormat="1" ht="15.75" hidden="1" customHeight="1">
      <c r="A2329" s="204" t="str">
        <f>IF(B2329&lt;&gt;"",IF(AND(B2329&gt;=_TM1,B2329&lt;=_TM2,OR(TH!L2308="1111",TH!M2308="1111")),TH!D2308,""),"")</f>
        <v/>
      </c>
      <c r="B2329" s="36">
        <f t="shared" si="259"/>
        <v>10</v>
      </c>
      <c r="C2329" s="184">
        <f t="shared" si="263"/>
        <v>42292</v>
      </c>
      <c r="D2329" s="37"/>
      <c r="E2329" s="764">
        <v>42292</v>
      </c>
      <c r="F2329" s="297" t="s">
        <v>1409</v>
      </c>
      <c r="G2329" s="483" t="s">
        <v>1506</v>
      </c>
      <c r="H2329" s="7" t="s">
        <v>1500</v>
      </c>
      <c r="I2329" s="256"/>
      <c r="J2329" s="256"/>
      <c r="K2329" s="599">
        <v>3934480</v>
      </c>
      <c r="L2329" s="600" t="s">
        <v>9</v>
      </c>
      <c r="M2329" s="600" t="s">
        <v>8</v>
      </c>
      <c r="N2329" s="52" t="str">
        <f>IF(AND('331-CT'!$E$7=TH!H2329,OR(L2329="331",M2329="331")),"331",IF(AND(OR(L2329="131",M2329="131"),H2329='131-CT'!$E$7),"131",""))</f>
        <v/>
      </c>
      <c r="O2329" s="91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  <c r="AC2329" s="591" t="str">
        <f>IF(VLOOKUP(H2329,DSKH,1,0)&lt;&gt;"","","x")</f>
        <v/>
      </c>
    </row>
    <row r="2330" spans="1:30" s="211" customFormat="1" ht="15.75" hidden="1" customHeight="1">
      <c r="A2330" s="204">
        <f>IF(B2330&lt;&gt;"",IF(AND(B2330&gt;=_TM1,B2330&lt;=_TM2,OR(TH!L2287="1111",TH!M2287="1111")),TH!D2287,""),"")</f>
        <v>0</v>
      </c>
      <c r="B2330" s="36">
        <f t="shared" si="259"/>
        <v>10</v>
      </c>
      <c r="C2330" s="184">
        <f t="shared" si="263"/>
        <v>42294</v>
      </c>
      <c r="D2330" s="191"/>
      <c r="E2330" s="764">
        <v>42294</v>
      </c>
      <c r="F2330" s="297" t="s">
        <v>1464</v>
      </c>
      <c r="G2330" s="483" t="s">
        <v>1497</v>
      </c>
      <c r="H2330" s="7" t="s">
        <v>1463</v>
      </c>
      <c r="I2330" s="256"/>
      <c r="J2330" s="256"/>
      <c r="K2330" s="599">
        <v>933182</v>
      </c>
      <c r="L2330" s="600" t="s">
        <v>83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>x</v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</row>
    <row r="2331" spans="1:30" s="211" customFormat="1" ht="15.75" hidden="1" customHeight="1">
      <c r="A2331" s="204" t="str">
        <f>IF(B2331&lt;&gt;"",IF(AND(B2331&gt;=_TM1,B2331&lt;=_TM2,OR(TH!L2288="1111",TH!M2288="1111")),TH!D2288,""),"")</f>
        <v/>
      </c>
      <c r="B2331" s="36">
        <f t="shared" si="259"/>
        <v>10</v>
      </c>
      <c r="C2331" s="184">
        <f t="shared" si="263"/>
        <v>42294</v>
      </c>
      <c r="D2331" s="184"/>
      <c r="E2331" s="764">
        <v>42294</v>
      </c>
      <c r="F2331" s="297" t="s">
        <v>1465</v>
      </c>
      <c r="G2331" s="483" t="s">
        <v>1497</v>
      </c>
      <c r="H2331" s="7" t="s">
        <v>1463</v>
      </c>
      <c r="I2331" s="256"/>
      <c r="J2331" s="256"/>
      <c r="K2331" s="599">
        <v>93318</v>
      </c>
      <c r="L2331" s="600" t="s">
        <v>9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/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</row>
    <row r="2332" spans="1:30" s="211" customFormat="1" ht="15.75" hidden="1" customHeight="1">
      <c r="A2332" s="204">
        <f>IF(B2332&lt;&gt;"",IF(AND(B2332&gt;=_TM1,B2332&lt;=_TM2,OR(TH!L2345="1111",TH!M2345="1111")),TH!D2345,""),"")</f>
        <v>0</v>
      </c>
      <c r="B2332" s="36">
        <f t="shared" si="259"/>
        <v>10</v>
      </c>
      <c r="C2332" s="184">
        <f t="shared" si="263"/>
        <v>42297</v>
      </c>
      <c r="D2332" s="191"/>
      <c r="E2332" s="764">
        <v>42297</v>
      </c>
      <c r="F2332" s="192" t="s">
        <v>1406</v>
      </c>
      <c r="G2332" s="482" t="s">
        <v>1523</v>
      </c>
      <c r="H2332" s="7" t="s">
        <v>1519</v>
      </c>
      <c r="I2332" s="256">
        <v>7399</v>
      </c>
      <c r="J2332" s="256">
        <v>9000</v>
      </c>
      <c r="K2332" s="599">
        <f>ROUND(I2332*J2332,0)</f>
        <v>66591000</v>
      </c>
      <c r="L2332" s="600" t="s">
        <v>159</v>
      </c>
      <c r="M2332" s="600" t="s">
        <v>8</v>
      </c>
      <c r="N2332" s="52" t="str">
        <f>IF(AND('331-CT'!$E$7=TH!H2332,OR(L2332="331",M2332="331")),"331",IF(AND(OR(L2332="131",M2332="131"),H2332='131-CT'!$E$7),"131",""))</f>
        <v/>
      </c>
      <c r="O2332" s="91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  <c r="AC2332" s="591" t="str">
        <f t="shared" ref="AC2332:AC2362" si="264">IF(VLOOKUP(H2332,DSKH,1,0)&lt;&gt;"","","x")</f>
        <v/>
      </c>
      <c r="AD2332" s="591" t="str">
        <f>IF(VLOOKUP(F2332,NXT!$C$12:$C$666,1,0)&lt;&gt;"","","x")</f>
        <v/>
      </c>
    </row>
    <row r="2333" spans="1:30" s="211" customFormat="1" ht="15.75" hidden="1" customHeight="1">
      <c r="A2333" s="204" t="str">
        <f>IF(B2333&lt;&gt;"",IF(AND(B2333&gt;=_TM1,B2333&lt;=_TM2,OR(TH!L2346="1111",TH!M2346="1111")),TH!D2346,""),"")</f>
        <v/>
      </c>
      <c r="B2333" s="36">
        <f t="shared" si="259"/>
        <v>10</v>
      </c>
      <c r="C2333" s="184">
        <f t="shared" si="263"/>
        <v>42297</v>
      </c>
      <c r="D2333" s="191"/>
      <c r="E2333" s="764">
        <v>42297</v>
      </c>
      <c r="F2333" s="189" t="s">
        <v>758</v>
      </c>
      <c r="G2333" s="482" t="s">
        <v>1523</v>
      </c>
      <c r="H2333" s="7" t="s">
        <v>1519</v>
      </c>
      <c r="I2333" s="256"/>
      <c r="J2333" s="256"/>
      <c r="K2333" s="599">
        <v>6659100</v>
      </c>
      <c r="L2333" s="600" t="s">
        <v>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/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  <c r="AC2333" s="591" t="str">
        <f t="shared" si="264"/>
        <v/>
      </c>
    </row>
    <row r="2334" spans="1:30" s="211" customFormat="1" ht="15.75" hidden="1" customHeight="1">
      <c r="A2334" s="204">
        <f>IF(B2334&lt;&gt;"",IF(AND(B2334&gt;=_TM1,B2334&lt;=_TM2,OR(TH!L2313="1111",TH!M2313="1111")),TH!D2313,""),"")</f>
        <v>0</v>
      </c>
      <c r="B2334" s="36">
        <f t="shared" si="259"/>
        <v>10</v>
      </c>
      <c r="C2334" s="184">
        <f t="shared" si="263"/>
        <v>42300</v>
      </c>
      <c r="D2334" s="37"/>
      <c r="E2334" s="764">
        <v>42300</v>
      </c>
      <c r="F2334" s="297" t="s">
        <v>1408</v>
      </c>
      <c r="G2334" s="483" t="s">
        <v>1509</v>
      </c>
      <c r="H2334" s="7" t="s">
        <v>1500</v>
      </c>
      <c r="I2334" s="256">
        <f>8425+677</f>
        <v>9102</v>
      </c>
      <c r="J2334" s="256">
        <v>8800</v>
      </c>
      <c r="K2334" s="599">
        <f>ROUND(I2334*J2334,0)</f>
        <v>80097600</v>
      </c>
      <c r="L2334" s="600" t="s">
        <v>159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  <c r="AC2334" s="591" t="str">
        <f t="shared" si="264"/>
        <v/>
      </c>
      <c r="AD2334" s="591" t="str">
        <f>IF(VLOOKUP(F2334,NXT!$C$12:$C$666,1,0)&lt;&gt;"","","x")</f>
        <v/>
      </c>
    </row>
    <row r="2335" spans="1:30" s="211" customFormat="1" ht="15.75" hidden="1" customHeight="1">
      <c r="A2335" s="204" t="str">
        <f>IF(B2335&lt;&gt;"",IF(AND(B2335&gt;=_TM1,B2335&lt;=_TM2,OR(TH!L2314="1111",TH!M2314="1111")),TH!D2314,""),"")</f>
        <v/>
      </c>
      <c r="B2335" s="36">
        <f t="shared" si="259"/>
        <v>10</v>
      </c>
      <c r="C2335" s="184">
        <f t="shared" si="263"/>
        <v>42300</v>
      </c>
      <c r="D2335" s="37"/>
      <c r="E2335" s="764">
        <v>42300</v>
      </c>
      <c r="F2335" s="297" t="s">
        <v>1408</v>
      </c>
      <c r="G2335" s="483" t="s">
        <v>1509</v>
      </c>
      <c r="H2335" s="7" t="s">
        <v>1500</v>
      </c>
      <c r="I2335" s="256">
        <v>1323</v>
      </c>
      <c r="J2335" s="256">
        <v>8600</v>
      </c>
      <c r="K2335" s="599">
        <f>ROUND(I2335*J2335,0)</f>
        <v>11377800</v>
      </c>
      <c r="L2335" s="600" t="s">
        <v>159</v>
      </c>
      <c r="M2335" s="600" t="s">
        <v>8</v>
      </c>
      <c r="N2335" s="52" t="str">
        <f>IF(AND('331-CT'!$E$7=TH!H2335,OR(L2335="331",M2335="331")),"331",IF(AND(OR(L2335="131",M2335="131"),H2335='131-CT'!$E$7),"131",""))</f>
        <v/>
      </c>
      <c r="O2335" s="91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/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  <c r="AC2335" s="591" t="str">
        <f t="shared" si="264"/>
        <v/>
      </c>
      <c r="AD2335" s="591" t="str">
        <f>IF(VLOOKUP(F2335,NXT!$C$12:$C$666,1,0)&lt;&gt;"","","x")</f>
        <v/>
      </c>
    </row>
    <row r="2336" spans="1:30" s="211" customFormat="1" ht="15.75" hidden="1" customHeight="1">
      <c r="A2336" s="204" t="str">
        <f>IF(B2336&lt;&gt;"",IF(AND(B2336&gt;=_TM1,B2336&lt;=_TM2,OR(TH!L2315="1111",TH!M2315="1111")),TH!D2315,""),"")</f>
        <v/>
      </c>
      <c r="B2336" s="36">
        <f t="shared" si="259"/>
        <v>10</v>
      </c>
      <c r="C2336" s="184">
        <f t="shared" si="263"/>
        <v>42300</v>
      </c>
      <c r="D2336" s="37"/>
      <c r="E2336" s="764">
        <v>42300</v>
      </c>
      <c r="F2336" s="297" t="s">
        <v>1409</v>
      </c>
      <c r="G2336" s="483" t="s">
        <v>1509</v>
      </c>
      <c r="H2336" s="7" t="s">
        <v>1500</v>
      </c>
      <c r="I2336" s="256"/>
      <c r="J2336" s="256"/>
      <c r="K2336" s="599">
        <v>9147540</v>
      </c>
      <c r="L2336" s="600" t="s">
        <v>9</v>
      </c>
      <c r="M2336" s="600" t="s">
        <v>8</v>
      </c>
      <c r="N2336" s="52" t="str">
        <f>IF(AND('331-CT'!$E$7=TH!H2336,OR(L2336="331",M2336="331")),"331",IF(AND(OR(L2336="131",M2336="131"),H2336='131-CT'!$E$7),"131",""))</f>
        <v/>
      </c>
      <c r="O2336" s="91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  <c r="AC2336" s="591" t="str">
        <f t="shared" si="264"/>
        <v/>
      </c>
    </row>
    <row r="2337" spans="1:30" s="211" customFormat="1" ht="15.75" hidden="1" customHeight="1">
      <c r="A2337" s="204" t="str">
        <f>IF(B2337&lt;&gt;"",IF(AND(B2337&gt;=_TM1,B2337&lt;=_TM2,OR(TH!L2305="1111",TH!M2305="1111")),TH!D2305,""),"")</f>
        <v/>
      </c>
      <c r="B2337" s="36">
        <f t="shared" si="259"/>
        <v>10</v>
      </c>
      <c r="C2337" s="184">
        <f t="shared" si="263"/>
        <v>42303</v>
      </c>
      <c r="D2337" s="37"/>
      <c r="E2337" s="764">
        <v>42303</v>
      </c>
      <c r="F2337" s="297" t="s">
        <v>1408</v>
      </c>
      <c r="G2337" s="483" t="s">
        <v>1505</v>
      </c>
      <c r="H2337" s="7" t="s">
        <v>1500</v>
      </c>
      <c r="I2337" s="256">
        <v>4052</v>
      </c>
      <c r="J2337" s="256">
        <v>8800</v>
      </c>
      <c r="K2337" s="599">
        <f>ROUND(I2337*J2337,0)</f>
        <v>35657600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  <c r="AC2337" s="591" t="str">
        <f t="shared" si="264"/>
        <v/>
      </c>
      <c r="AD2337" s="591" t="str">
        <f>IF(VLOOKUP(F2337,NXT!$C$12:$C$666,1,0)&lt;&gt;"","","x")</f>
        <v/>
      </c>
    </row>
    <row r="2338" spans="1:30" s="211" customFormat="1" ht="15.75" hidden="1" customHeight="1">
      <c r="A2338" s="204" t="str">
        <f>IF(B2338&lt;&gt;"",IF(AND(B2338&gt;=_TM1,B2338&lt;=_TM2,OR(TH!L2306="1111",TH!M2306="1111")),TH!D2306,""),"")</f>
        <v/>
      </c>
      <c r="B2338" s="36">
        <f t="shared" si="259"/>
        <v>10</v>
      </c>
      <c r="C2338" s="184">
        <f t="shared" si="263"/>
        <v>42303</v>
      </c>
      <c r="D2338" s="37"/>
      <c r="E2338" s="764">
        <v>42303</v>
      </c>
      <c r="F2338" s="297" t="s">
        <v>1409</v>
      </c>
      <c r="G2338" s="483" t="s">
        <v>1505</v>
      </c>
      <c r="H2338" s="7" t="s">
        <v>1500</v>
      </c>
      <c r="I2338" s="256"/>
      <c r="J2338" s="256"/>
      <c r="K2338" s="599">
        <v>3565760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  <c r="AC2338" s="591" t="str">
        <f t="shared" si="264"/>
        <v/>
      </c>
    </row>
    <row r="2339" spans="1:30" s="211" customFormat="1" ht="15.75" hidden="1" customHeight="1">
      <c r="A2339" s="204" t="str">
        <f>IF(B2339&lt;&gt;"",IF(AND(B2339&gt;=_TM1,B2339&lt;=_TM2,OR(TH!L2303="1111",TH!M2303="1111")),TH!D2303,""),"")</f>
        <v/>
      </c>
      <c r="B2339" s="36">
        <f t="shared" si="259"/>
        <v>10</v>
      </c>
      <c r="C2339" s="184">
        <f t="shared" si="263"/>
        <v>42306</v>
      </c>
      <c r="D2339" s="37"/>
      <c r="E2339" s="764">
        <v>42306</v>
      </c>
      <c r="F2339" s="297" t="s">
        <v>1408</v>
      </c>
      <c r="G2339" s="483" t="s">
        <v>1504</v>
      </c>
      <c r="H2339" s="7" t="s">
        <v>1500</v>
      </c>
      <c r="I2339" s="256">
        <v>2820</v>
      </c>
      <c r="J2339" s="256">
        <v>8800</v>
      </c>
      <c r="K2339" s="599">
        <f>ROUND(I2339*J2339,0)</f>
        <v>24816000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/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  <c r="AC2339" s="591" t="str">
        <f t="shared" si="264"/>
        <v/>
      </c>
      <c r="AD2339" s="591" t="str">
        <f>IF(VLOOKUP(F2339,NXT!$C$12:$C$666,1,0)&lt;&gt;"","","x")</f>
        <v/>
      </c>
    </row>
    <row r="2340" spans="1:30" s="211" customFormat="1" ht="15.75" hidden="1" customHeight="1">
      <c r="A2340" s="204" t="str">
        <f>IF(B2340&lt;&gt;"",IF(AND(B2340&gt;=_TM1,B2340&lt;=_TM2,OR(TH!L2304="1111",TH!M2304="1111")),TH!D2304,""),"")</f>
        <v/>
      </c>
      <c r="B2340" s="36">
        <f t="shared" si="259"/>
        <v>10</v>
      </c>
      <c r="C2340" s="184">
        <f t="shared" si="263"/>
        <v>42306</v>
      </c>
      <c r="D2340" s="37"/>
      <c r="E2340" s="762">
        <v>42306</v>
      </c>
      <c r="F2340" s="297" t="s">
        <v>1409</v>
      </c>
      <c r="G2340" s="483" t="s">
        <v>1504</v>
      </c>
      <c r="H2340" s="7" t="s">
        <v>1500</v>
      </c>
      <c r="I2340" s="256"/>
      <c r="J2340" s="256"/>
      <c r="K2340" s="599">
        <v>2481600</v>
      </c>
      <c r="L2340" s="600" t="s">
        <v>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/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  <c r="AC2340" s="591" t="str">
        <f t="shared" si="264"/>
        <v/>
      </c>
    </row>
    <row r="2341" spans="1:30" s="211" customFormat="1" ht="15.75" hidden="1" customHeight="1">
      <c r="A2341" s="204">
        <f>IF(B2341&lt;&gt;"",IF(AND(B2341&gt;=_TM1,B2341&lt;=_TM2,OR(TH!L2301="1111",TH!M2301="1111")),TH!D2301,""),"")</f>
        <v>0</v>
      </c>
      <c r="B2341" s="36">
        <f t="shared" si="259"/>
        <v>11</v>
      </c>
      <c r="C2341" s="184">
        <f t="shared" si="263"/>
        <v>42312</v>
      </c>
      <c r="D2341" s="37"/>
      <c r="E2341" s="762">
        <v>42312</v>
      </c>
      <c r="F2341" s="297" t="s">
        <v>1408</v>
      </c>
      <c r="G2341" s="483" t="s">
        <v>1503</v>
      </c>
      <c r="H2341" s="7" t="s">
        <v>1500</v>
      </c>
      <c r="I2341" s="256">
        <v>3414</v>
      </c>
      <c r="J2341" s="256">
        <v>8800</v>
      </c>
      <c r="K2341" s="599">
        <f>ROUND(I2341*J2341,0)</f>
        <v>30043200</v>
      </c>
      <c r="L2341" s="600" t="s">
        <v>159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  <c r="AC2341" s="591" t="str">
        <f t="shared" si="264"/>
        <v/>
      </c>
      <c r="AD2341" s="591" t="str">
        <f>IF(VLOOKUP(F2341,NXT!$C$12:$C$666,1,0)&lt;&gt;"","","x")</f>
        <v/>
      </c>
    </row>
    <row r="2342" spans="1:30" s="211" customFormat="1" ht="15.75" hidden="1" customHeight="1">
      <c r="A2342" s="204" t="str">
        <f>IF(B2342&lt;&gt;"",IF(AND(B2342&gt;=_TM1,B2342&lt;=_TM2,OR(TH!L2302="1111",TH!M2302="1111")),TH!D2302,""),"")</f>
        <v/>
      </c>
      <c r="B2342" s="36">
        <f t="shared" si="259"/>
        <v>11</v>
      </c>
      <c r="C2342" s="184">
        <f t="shared" si="263"/>
        <v>42312</v>
      </c>
      <c r="D2342" s="37"/>
      <c r="E2342" s="762">
        <v>42312</v>
      </c>
      <c r="F2342" s="297" t="s">
        <v>1409</v>
      </c>
      <c r="G2342" s="483" t="s">
        <v>1503</v>
      </c>
      <c r="H2342" s="7" t="s">
        <v>1500</v>
      </c>
      <c r="I2342" s="256"/>
      <c r="J2342" s="256"/>
      <c r="K2342" s="599">
        <v>3004320</v>
      </c>
      <c r="L2342" s="600" t="s">
        <v>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/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  <c r="AC2342" s="591" t="str">
        <f t="shared" si="264"/>
        <v/>
      </c>
    </row>
    <row r="2343" spans="1:30" s="211" customFormat="1" ht="15.75" hidden="1" customHeight="1">
      <c r="A2343" s="204" t="str">
        <f>IF(B2343&lt;&gt;"",IF(AND(B2343&gt;=_TM1,B2343&lt;=_TM2,OR(TH!L2289="1111",TH!M2289="1111")),TH!D2289,""),"")</f>
        <v/>
      </c>
      <c r="B2343" s="36">
        <f t="shared" si="259"/>
        <v>11</v>
      </c>
      <c r="C2343" s="184">
        <f t="shared" si="263"/>
        <v>42322</v>
      </c>
      <c r="D2343" s="191"/>
      <c r="E2343" s="762">
        <v>42322</v>
      </c>
      <c r="F2343" s="189" t="s">
        <v>337</v>
      </c>
      <c r="G2343" s="483" t="s">
        <v>1498</v>
      </c>
      <c r="H2343" s="7" t="s">
        <v>357</v>
      </c>
      <c r="I2343" s="256">
        <v>24</v>
      </c>
      <c r="J2343" s="256">
        <v>43000</v>
      </c>
      <c r="K2343" s="599">
        <f>ROUND(I2343*J2343,0)</f>
        <v>1032000</v>
      </c>
      <c r="L2343" s="194" t="s">
        <v>161</v>
      </c>
      <c r="M2343" s="194" t="s">
        <v>8</v>
      </c>
      <c r="N2343" s="52" t="str">
        <f>IF(AND('331-CT'!$E$7=TH!H2343,OR(L2343="331",M2343="331")),"331",IF(AND(OR(L2343="131",M2343="131"),H2343='131-CT'!$E$7),"131",""))</f>
        <v/>
      </c>
      <c r="O2343" s="91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  <c r="AC2343" s="591" t="str">
        <f t="shared" si="264"/>
        <v/>
      </c>
      <c r="AD2343" s="591" t="str">
        <f>IF(VLOOKUP(F2343,NXT!$C$12:$C$666,1,0)&lt;&gt;"","","x")</f>
        <v/>
      </c>
    </row>
    <row r="2344" spans="1:30" s="211" customFormat="1" ht="15.75" hidden="1" customHeight="1">
      <c r="A2344" s="204" t="str">
        <f>IF(B2344&lt;&gt;"",IF(AND(B2344&gt;=_TM1,B2344&lt;=_TM2,OR(TH!L2290="1111",TH!M2290="1111")),TH!D2290,""),"")</f>
        <v/>
      </c>
      <c r="B2344" s="36">
        <f t="shared" si="259"/>
        <v>11</v>
      </c>
      <c r="C2344" s="184">
        <f t="shared" si="263"/>
        <v>42322</v>
      </c>
      <c r="D2344" s="191"/>
      <c r="E2344" s="762">
        <v>42322</v>
      </c>
      <c r="F2344" s="189" t="s">
        <v>1394</v>
      </c>
      <c r="G2344" s="483" t="s">
        <v>1498</v>
      </c>
      <c r="H2344" s="7" t="s">
        <v>357</v>
      </c>
      <c r="I2344" s="256"/>
      <c r="J2344" s="256"/>
      <c r="K2344" s="599">
        <v>103200</v>
      </c>
      <c r="L2344" s="194" t="s">
        <v>9</v>
      </c>
      <c r="M2344" s="194" t="s">
        <v>8</v>
      </c>
      <c r="N2344" s="52" t="str">
        <f>IF(AND('331-CT'!$E$7=TH!H2344,OR(L2344="331",M2344="331")),"331",IF(AND(OR(L2344="131",M2344="131"),H2344='131-CT'!$E$7),"131",""))</f>
        <v/>
      </c>
      <c r="O2344" s="91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/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  <c r="AC2344" s="591" t="str">
        <f t="shared" si="264"/>
        <v/>
      </c>
    </row>
    <row r="2345" spans="1:30" s="211" customFormat="1" ht="15.75" hidden="1" customHeight="1">
      <c r="A2345" s="204">
        <f>IF(B2345&lt;&gt;"",IF(AND(B2345&gt;=_TM1,B2345&lt;=_TM2,OR(TH!L2291="1111",TH!M2291="1111")),TH!D2291,""),"")</f>
        <v>0</v>
      </c>
      <c r="B2345" s="36">
        <f t="shared" si="259"/>
        <v>11</v>
      </c>
      <c r="C2345" s="184">
        <f t="shared" si="263"/>
        <v>42322</v>
      </c>
      <c r="D2345" s="191"/>
      <c r="E2345" s="762">
        <v>42322</v>
      </c>
      <c r="F2345" s="297" t="s">
        <v>1354</v>
      </c>
      <c r="G2345" s="483" t="s">
        <v>1498</v>
      </c>
      <c r="H2345" s="7" t="s">
        <v>357</v>
      </c>
      <c r="I2345" s="256"/>
      <c r="J2345" s="256"/>
      <c r="K2345" s="599">
        <v>1135200</v>
      </c>
      <c r="L2345" s="194" t="s">
        <v>8</v>
      </c>
      <c r="M2345" s="194" t="s">
        <v>47</v>
      </c>
      <c r="N2345" s="52" t="str">
        <f>IF(AND('331-CT'!$E$7=TH!H2345,OR(L2345="331",M2345="331")),"331",IF(AND(OR(L2345="131",M2345="131"),H2345='131-CT'!$E$7),"131",""))</f>
        <v/>
      </c>
      <c r="O2345" s="91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  <c r="AC2345" s="591" t="str">
        <f t="shared" si="264"/>
        <v/>
      </c>
    </row>
    <row r="2346" spans="1:30" s="211" customFormat="1" ht="15.75" hidden="1" customHeight="1">
      <c r="A2346" s="204" t="str">
        <f>IF(B2346&lt;&gt;"",IF(AND(B2346&gt;=_TM1,B2346&lt;=_TM2,OR(TH!L2297="1111",TH!M2297="1111")),TH!D2297,""),"")</f>
        <v/>
      </c>
      <c r="B2346" s="36">
        <f t="shared" si="259"/>
        <v>11</v>
      </c>
      <c r="C2346" s="184">
        <f t="shared" si="263"/>
        <v>42324</v>
      </c>
      <c r="D2346" s="37"/>
      <c r="E2346" s="762">
        <v>42324</v>
      </c>
      <c r="F2346" s="297" t="s">
        <v>1408</v>
      </c>
      <c r="G2346" s="483" t="s">
        <v>1501</v>
      </c>
      <c r="H2346" s="7" t="s">
        <v>1500</v>
      </c>
      <c r="I2346" s="256">
        <v>1534</v>
      </c>
      <c r="J2346" s="256">
        <v>8800</v>
      </c>
      <c r="K2346" s="599">
        <f>ROUND(I2346*J2346,0)</f>
        <v>13499200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/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  <c r="AC2346" s="591" t="str">
        <f t="shared" si="264"/>
        <v/>
      </c>
      <c r="AD2346" s="591" t="str">
        <f>IF(VLOOKUP(F2346,NXT!$C$12:$C$666,1,0)&lt;&gt;"","","x")</f>
        <v/>
      </c>
    </row>
    <row r="2347" spans="1:30" s="211" customFormat="1" ht="15.75" hidden="1" customHeight="1">
      <c r="A2347" s="204" t="str">
        <f>IF(B2347&lt;&gt;"",IF(AND(B2347&gt;=_TM1,B2347&lt;=_TM2,OR(TH!L2298="1111",TH!M2298="1111")),TH!D2298,""),"")</f>
        <v/>
      </c>
      <c r="B2347" s="36">
        <f t="shared" si="259"/>
        <v>11</v>
      </c>
      <c r="C2347" s="184">
        <f t="shared" si="263"/>
        <v>42324</v>
      </c>
      <c r="D2347" s="37"/>
      <c r="E2347" s="762">
        <v>42324</v>
      </c>
      <c r="F2347" s="297" t="s">
        <v>1409</v>
      </c>
      <c r="G2347" s="483" t="s">
        <v>1501</v>
      </c>
      <c r="H2347" s="7" t="s">
        <v>1500</v>
      </c>
      <c r="I2347" s="256"/>
      <c r="J2347" s="256"/>
      <c r="K2347" s="599">
        <v>1349920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  <c r="AC2347" s="591" t="str">
        <f t="shared" si="264"/>
        <v/>
      </c>
    </row>
    <row r="2348" spans="1:30" s="211" customFormat="1" ht="15.75" hidden="1" customHeight="1">
      <c r="A2348" s="204">
        <f>IF(B2348&lt;&gt;"",IF(AND(B2348&gt;=_TM1,B2348&lt;=_TM2,OR(TH!L2299="1111",TH!M2299="1111")),TH!D2299,""),"")</f>
        <v>0</v>
      </c>
      <c r="B2348" s="36">
        <f t="shared" ref="B2348" si="265">IF(C2348&lt;&gt;"",MONTH(C2348),"")</f>
        <v>11</v>
      </c>
      <c r="C2348" s="184">
        <f t="shared" ref="C2348" si="266">E2348</f>
        <v>42324</v>
      </c>
      <c r="D2348" s="37"/>
      <c r="E2348" s="762">
        <v>42324</v>
      </c>
      <c r="F2348" s="297" t="s">
        <v>1409</v>
      </c>
      <c r="G2348" s="483" t="s">
        <v>1501</v>
      </c>
      <c r="H2348" s="7" t="s">
        <v>1500</v>
      </c>
      <c r="I2348" s="256"/>
      <c r="J2348" s="256"/>
      <c r="K2348" s="599">
        <v>14849120</v>
      </c>
      <c r="L2348" s="600" t="s">
        <v>8</v>
      </c>
      <c r="M2348" s="600" t="s">
        <v>47</v>
      </c>
      <c r="N2348" s="52" t="str">
        <f>IF(AND('331-CT'!$E$7=TH!H2348,OR(L2348="331",M2348="331")),"331",IF(AND(OR(L2348="131",M2348="131"),H2348='131-CT'!$E$7),"131",""))</f>
        <v/>
      </c>
      <c r="O2348" s="91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  <c r="AC2348" s="591" t="str">
        <f t="shared" ref="AC2348" si="267">IF(VLOOKUP(H2348,DSKH,1,0)&lt;&gt;"","","x")</f>
        <v/>
      </c>
    </row>
    <row r="2349" spans="1:30" s="211" customFormat="1" ht="15.75" hidden="1" customHeight="1">
      <c r="A2349" s="204" t="str">
        <f>IF(B2349&lt;&gt;"",IF(AND(B2349&gt;=_TM1,B2349&lt;=_TM2,OR(TH!L2309="1111",TH!M2309="1111")),TH!D2309,""),"")</f>
        <v/>
      </c>
      <c r="B2349" s="36">
        <f t="shared" si="259"/>
        <v>11</v>
      </c>
      <c r="C2349" s="184">
        <f t="shared" si="263"/>
        <v>42331</v>
      </c>
      <c r="D2349" s="37"/>
      <c r="E2349" s="762">
        <v>42331</v>
      </c>
      <c r="F2349" s="297" t="s">
        <v>1408</v>
      </c>
      <c r="G2349" s="483" t="s">
        <v>1507</v>
      </c>
      <c r="H2349" s="7" t="s">
        <v>1500</v>
      </c>
      <c r="I2349" s="256">
        <v>5334</v>
      </c>
      <c r="J2349" s="256">
        <v>8800</v>
      </c>
      <c r="K2349" s="599">
        <f>ROUND(I2349*J2349,0)</f>
        <v>46939200</v>
      </c>
      <c r="L2349" s="600" t="s">
        <v>159</v>
      </c>
      <c r="M2349" s="600" t="s">
        <v>8</v>
      </c>
      <c r="N2349" s="52" t="str">
        <f>IF(AND('331-CT'!$E$7=TH!H2349,OR(L2349="331",M2349="331")),"331",IF(AND(OR(L2349="131",M2349="131"),H2349='131-CT'!$E$7),"131",""))</f>
        <v/>
      </c>
      <c r="O2349" s="91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  <c r="AC2349" s="591" t="str">
        <f t="shared" si="264"/>
        <v/>
      </c>
      <c r="AD2349" s="591" t="str">
        <f>IF(VLOOKUP(F2349,NXT!$C$12:$C$666,1,0)&lt;&gt;"","","x")</f>
        <v/>
      </c>
    </row>
    <row r="2350" spans="1:30" s="211" customFormat="1" ht="15.75" hidden="1" customHeight="1">
      <c r="A2350" s="204">
        <f>IF(B2350&lt;&gt;"",IF(AND(B2350&gt;=_TM1,B2350&lt;=_TM2,OR(TH!L2310="1111",TH!M2310="1111")),TH!D2310,""),"")</f>
        <v>0</v>
      </c>
      <c r="B2350" s="36">
        <f t="shared" si="259"/>
        <v>11</v>
      </c>
      <c r="C2350" s="184">
        <f t="shared" si="263"/>
        <v>42331</v>
      </c>
      <c r="D2350" s="37"/>
      <c r="E2350" s="762">
        <v>42331</v>
      </c>
      <c r="F2350" s="297" t="s">
        <v>1409</v>
      </c>
      <c r="G2350" s="483" t="s">
        <v>1507</v>
      </c>
      <c r="H2350" s="7" t="s">
        <v>1500</v>
      </c>
      <c r="I2350" s="256"/>
      <c r="J2350" s="256"/>
      <c r="K2350" s="599">
        <v>4693920</v>
      </c>
      <c r="L2350" s="600" t="s">
        <v>9</v>
      </c>
      <c r="M2350" s="600" t="s">
        <v>8</v>
      </c>
      <c r="N2350" s="52" t="str">
        <f>IF(AND('331-CT'!$E$7=TH!H2350,OR(L2350="331",M2350="331")),"331",IF(AND(OR(L2350="131",M2350="131"),H2350='131-CT'!$E$7),"131",""))</f>
        <v/>
      </c>
      <c r="O2350" s="91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  <c r="AC2350" s="591" t="str">
        <f t="shared" si="264"/>
        <v/>
      </c>
    </row>
    <row r="2351" spans="1:30" s="211" customFormat="1" ht="15.75" hidden="1" customHeight="1">
      <c r="A2351" s="204" t="str">
        <f>IF(B2351&lt;&gt;"",IF(AND(B2351&gt;=_TM1,B2351&lt;=_TM2,OR(TH!L2333="1111",TH!M2333="1111")),TH!D2333,""),"")</f>
        <v/>
      </c>
      <c r="B2351" s="36">
        <f t="shared" si="259"/>
        <v>11</v>
      </c>
      <c r="C2351" s="184">
        <f t="shared" si="263"/>
        <v>42331</v>
      </c>
      <c r="D2351" s="191"/>
      <c r="E2351" s="762">
        <v>42331</v>
      </c>
      <c r="F2351" s="189" t="s">
        <v>1408</v>
      </c>
      <c r="G2351" s="482" t="s">
        <v>1517</v>
      </c>
      <c r="H2351" s="7" t="s">
        <v>1515</v>
      </c>
      <c r="I2351" s="256">
        <v>6533</v>
      </c>
      <c r="J2351" s="256">
        <v>7600</v>
      </c>
      <c r="K2351" s="599">
        <f>ROUND(I2351*J2351,0)</f>
        <v>49650800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/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  <c r="AC2351" s="591" t="str">
        <f t="shared" si="264"/>
        <v/>
      </c>
      <c r="AD2351" s="591" t="str">
        <f>IF(VLOOKUP(F2351,NXT!$C$12:$C$666,1,0)&lt;&gt;"","","x")</f>
        <v/>
      </c>
    </row>
    <row r="2352" spans="1:30" s="211" customFormat="1" ht="15.75" hidden="1" customHeight="1">
      <c r="A2352" s="204" t="str">
        <f>IF(B2352&lt;&gt;"",IF(AND(B2352&gt;=_TM1,B2352&lt;=_TM2,OR(TH!L2334="1111",TH!M2334="1111")),TH!D2334,""),"")</f>
        <v/>
      </c>
      <c r="B2352" s="36">
        <f t="shared" si="259"/>
        <v>11</v>
      </c>
      <c r="C2352" s="184">
        <f t="shared" si="263"/>
        <v>42331</v>
      </c>
      <c r="D2352" s="191"/>
      <c r="E2352" s="762">
        <v>42331</v>
      </c>
      <c r="F2352" s="189" t="s">
        <v>1516</v>
      </c>
      <c r="G2352" s="482" t="s">
        <v>1517</v>
      </c>
      <c r="H2352" s="7" t="s">
        <v>1515</v>
      </c>
      <c r="I2352" s="791">
        <v>1691</v>
      </c>
      <c r="J2352" s="256">
        <v>9000</v>
      </c>
      <c r="K2352" s="599">
        <f>ROUND(I2352*J2352,0)</f>
        <v>15219000</v>
      </c>
      <c r="L2352" s="600" t="s">
        <v>159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  <c r="AC2352" s="591" t="str">
        <f t="shared" si="264"/>
        <v/>
      </c>
      <c r="AD2352" s="591" t="str">
        <f>IF(VLOOKUP(F2352,NXT!$C$12:$C$666,1,0)&lt;&gt;"","","x")</f>
        <v/>
      </c>
    </row>
    <row r="2353" spans="1:30" s="211" customFormat="1" ht="15.75" hidden="1" customHeight="1">
      <c r="A2353" s="204" t="str">
        <f>IF(B2353&lt;&gt;"",IF(AND(B2353&gt;=_TM1,B2353&lt;=_TM2,OR(TH!L2335="1111",TH!M2335="1111")),TH!D2335,""),"")</f>
        <v/>
      </c>
      <c r="B2353" s="36">
        <f t="shared" si="259"/>
        <v>11</v>
      </c>
      <c r="C2353" s="184">
        <f t="shared" si="263"/>
        <v>42331</v>
      </c>
      <c r="D2353" s="191"/>
      <c r="E2353" s="762">
        <v>42331</v>
      </c>
      <c r="F2353" s="189" t="s">
        <v>758</v>
      </c>
      <c r="G2353" s="482" t="s">
        <v>1517</v>
      </c>
      <c r="H2353" s="7" t="s">
        <v>1515</v>
      </c>
      <c r="I2353" s="791"/>
      <c r="J2353" s="256"/>
      <c r="K2353" s="599">
        <v>6486980</v>
      </c>
      <c r="L2353" s="600" t="s">
        <v>9</v>
      </c>
      <c r="M2353" s="600" t="s">
        <v>8</v>
      </c>
      <c r="N2353" s="52" t="str">
        <f>IF(AND('331-CT'!$E$7=TH!H2353,OR(L2353="331",M2353="331")),"331",IF(AND(OR(L2353="131",M2353="131"),H2353='131-CT'!$E$7),"131",""))</f>
        <v/>
      </c>
      <c r="O2353" s="91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  <c r="AC2353" s="591" t="str">
        <f t="shared" si="264"/>
        <v/>
      </c>
    </row>
    <row r="2354" spans="1:30" s="211" customFormat="1" ht="15.75" hidden="1" customHeight="1">
      <c r="A2354" s="204" t="str">
        <f>IF(B2354&lt;&gt;"",IF(AND(B2354&gt;=_TM1,B2354&lt;=_TM2,OR(TH!L2340="1111",TH!M2340="1111")),TH!D2340,""),"")</f>
        <v/>
      </c>
      <c r="B2354" s="36">
        <f t="shared" si="259"/>
        <v>11</v>
      </c>
      <c r="C2354" s="184">
        <f t="shared" si="263"/>
        <v>42332</v>
      </c>
      <c r="D2354" s="191"/>
      <c r="E2354" s="762">
        <v>42332</v>
      </c>
      <c r="F2354" s="189" t="s">
        <v>1408</v>
      </c>
      <c r="G2354" s="482" t="s">
        <v>1521</v>
      </c>
      <c r="H2354" s="7" t="s">
        <v>1515</v>
      </c>
      <c r="I2354" s="791">
        <v>7818</v>
      </c>
      <c r="J2354" s="256">
        <v>7600</v>
      </c>
      <c r="K2354" s="599">
        <f>ROUND(I2354*J2354,0)</f>
        <v>59416800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/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  <c r="AC2354" s="591" t="str">
        <f t="shared" si="264"/>
        <v/>
      </c>
      <c r="AD2354" s="591" t="str">
        <f>IF(VLOOKUP(F2354,NXT!$C$12:$C$666,1,0)&lt;&gt;"","","x")</f>
        <v/>
      </c>
    </row>
    <row r="2355" spans="1:30" s="211" customFormat="1" ht="15.75" hidden="1" customHeight="1">
      <c r="A2355" s="204" t="str">
        <f>IF(B2355&lt;&gt;"",IF(AND(B2355&gt;=_TM1,B2355&lt;=_TM2,OR(TH!L2341="1111",TH!M2341="1111")),TH!D2341,""),"")</f>
        <v/>
      </c>
      <c r="B2355" s="36">
        <f t="shared" si="259"/>
        <v>11</v>
      </c>
      <c r="C2355" s="184">
        <f t="shared" si="263"/>
        <v>42332</v>
      </c>
      <c r="D2355" s="191"/>
      <c r="E2355" s="762">
        <v>42332</v>
      </c>
      <c r="F2355" s="189" t="s">
        <v>1516</v>
      </c>
      <c r="G2355" s="482" t="s">
        <v>1521</v>
      </c>
      <c r="H2355" s="7" t="s">
        <v>1515</v>
      </c>
      <c r="I2355" s="256">
        <v>957</v>
      </c>
      <c r="J2355" s="256">
        <v>9000</v>
      </c>
      <c r="K2355" s="599">
        <f>ROUND(I2355*J2355,0)</f>
        <v>8613000</v>
      </c>
      <c r="L2355" s="600" t="s">
        <v>159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  <c r="AC2355" s="591" t="str">
        <f t="shared" si="264"/>
        <v/>
      </c>
      <c r="AD2355" s="591" t="str">
        <f>IF(VLOOKUP(F2355,NXT!$C$12:$C$666,1,0)&lt;&gt;"","","x")</f>
        <v/>
      </c>
    </row>
    <row r="2356" spans="1:30" s="211" customFormat="1" ht="15.75" hidden="1" customHeight="1">
      <c r="A2356" s="204" t="str">
        <f>IF(B2356&lt;&gt;"",IF(AND(B2356&gt;=_TM1,B2356&lt;=_TM2,OR(TH!L2342="1111",TH!M2342="1111")),TH!D2342,""),"")</f>
        <v/>
      </c>
      <c r="B2356" s="36">
        <f t="shared" si="259"/>
        <v>11</v>
      </c>
      <c r="C2356" s="184">
        <f t="shared" si="263"/>
        <v>42332</v>
      </c>
      <c r="D2356" s="191"/>
      <c r="E2356" s="762">
        <v>42332</v>
      </c>
      <c r="F2356" s="189" t="s">
        <v>758</v>
      </c>
      <c r="G2356" s="482" t="s">
        <v>1521</v>
      </c>
      <c r="H2356" s="7" t="s">
        <v>1515</v>
      </c>
      <c r="I2356" s="256"/>
      <c r="J2356" s="256"/>
      <c r="K2356" s="599">
        <v>6802980</v>
      </c>
      <c r="L2356" s="600" t="s">
        <v>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/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  <c r="AC2356" s="591" t="str">
        <f t="shared" si="264"/>
        <v/>
      </c>
    </row>
    <row r="2357" spans="1:30" s="211" customFormat="1" ht="15.75" hidden="1" customHeight="1">
      <c r="A2357" s="204" t="str">
        <f>IF(B2357&lt;&gt;"",IF(AND(B2357&gt;=_TM1,B2357&lt;=_TM2,OR(TH!L2336="1111",TH!M2336="1111")),TH!D2336,""),"")</f>
        <v/>
      </c>
      <c r="B2357" s="36">
        <f t="shared" si="259"/>
        <v>11</v>
      </c>
      <c r="C2357" s="184">
        <f t="shared" si="263"/>
        <v>42336</v>
      </c>
      <c r="D2357" s="191"/>
      <c r="E2357" s="762">
        <v>42336</v>
      </c>
      <c r="F2357" s="189" t="s">
        <v>1408</v>
      </c>
      <c r="G2357" s="482" t="s">
        <v>1518</v>
      </c>
      <c r="H2357" s="7" t="s">
        <v>1515</v>
      </c>
      <c r="I2357" s="791">
        <v>2373</v>
      </c>
      <c r="J2357" s="256">
        <v>7600</v>
      </c>
      <c r="K2357" s="599">
        <f>ROUND(I2357*J2357,0)</f>
        <v>18034800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  <c r="AC2357" s="591" t="str">
        <f t="shared" si="264"/>
        <v/>
      </c>
      <c r="AD2357" s="591" t="str">
        <f>IF(VLOOKUP(F2357,NXT!$C$12:$C$666,1,0)&lt;&gt;"","","x")</f>
        <v/>
      </c>
    </row>
    <row r="2358" spans="1:30" s="211" customFormat="1" ht="15.75" hidden="1" customHeight="1">
      <c r="A2358" s="204" t="str">
        <f>IF(B2358&lt;&gt;"",IF(AND(B2358&gt;=_TM1,B2358&lt;=_TM2,OR(TH!L2336="1111",TH!M2336="1111")),TH!D2336,""),"")</f>
        <v/>
      </c>
      <c r="B2358" s="36">
        <f t="shared" ref="B2358" si="268">IF(C2358&lt;&gt;"",MONTH(C2358),"")</f>
        <v>11</v>
      </c>
      <c r="C2358" s="184">
        <f t="shared" ref="C2358" si="269">E2358</f>
        <v>42336</v>
      </c>
      <c r="D2358" s="191"/>
      <c r="E2358" s="762">
        <v>42336</v>
      </c>
      <c r="F2358" s="189" t="s">
        <v>758</v>
      </c>
      <c r="G2358" s="482" t="s">
        <v>1518</v>
      </c>
      <c r="H2358" s="7" t="s">
        <v>1515</v>
      </c>
      <c r="I2358" s="791"/>
      <c r="J2358" s="256"/>
      <c r="K2358" s="599">
        <v>1803480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  <c r="AC2358" s="591" t="str">
        <f t="shared" ref="AC2358" si="270">IF(VLOOKUP(H2358,DSKH,1,0)&lt;&gt;"","","x")</f>
        <v/>
      </c>
    </row>
    <row r="2359" spans="1:30" s="211" customFormat="1" ht="15.75" hidden="1" customHeight="1">
      <c r="A2359" s="204" t="str">
        <f>IF(B2359&lt;&gt;"",IF(AND(B2359&gt;=_TM1,B2359&lt;=_TM2,OR(TH!L2337="1111",TH!M2337="1111")),TH!D2337,""),"")</f>
        <v/>
      </c>
      <c r="B2359" s="36">
        <f t="shared" si="259"/>
        <v>11</v>
      </c>
      <c r="C2359" s="184">
        <f t="shared" si="263"/>
        <v>42336</v>
      </c>
      <c r="D2359" s="191"/>
      <c r="E2359" s="762">
        <v>42336</v>
      </c>
      <c r="F2359" s="189" t="s">
        <v>758</v>
      </c>
      <c r="G2359" s="482" t="s">
        <v>1518</v>
      </c>
      <c r="H2359" s="7" t="s">
        <v>1515</v>
      </c>
      <c r="I2359" s="791"/>
      <c r="J2359" s="256"/>
      <c r="K2359" s="599">
        <v>19838280</v>
      </c>
      <c r="L2359" s="600" t="s">
        <v>8</v>
      </c>
      <c r="M2359" s="600" t="s">
        <v>47</v>
      </c>
      <c r="N2359" s="52" t="str">
        <f>IF(AND('331-CT'!$E$7=TH!H2359,OR(L2359="331",M2359="331")),"331",IF(AND(OR(L2359="131",M2359="131"),H2359='131-CT'!$E$7),"131",""))</f>
        <v/>
      </c>
      <c r="O2359" s="91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/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  <c r="AC2359" s="591" t="str">
        <f t="shared" si="264"/>
        <v/>
      </c>
    </row>
    <row r="2360" spans="1:30" s="211" customFormat="1" ht="15.75" hidden="1" customHeight="1">
      <c r="A2360" s="204">
        <f>IF(B2360&lt;&gt;"",IF(AND(B2360&gt;=_TM1,B2360&lt;=_TM2,OR(TH!L2299="1111",TH!M2299="1111")),TH!D2299,""),"")</f>
        <v>0</v>
      </c>
      <c r="B2360" s="36">
        <f t="shared" si="259"/>
        <v>11</v>
      </c>
      <c r="C2360" s="184">
        <f t="shared" si="263"/>
        <v>42337</v>
      </c>
      <c r="D2360" s="37"/>
      <c r="E2360" s="762">
        <v>42337</v>
      </c>
      <c r="F2360" s="297" t="s">
        <v>1408</v>
      </c>
      <c r="G2360" s="483" t="s">
        <v>1502</v>
      </c>
      <c r="H2360" s="7" t="s">
        <v>1500</v>
      </c>
      <c r="I2360" s="256">
        <v>1856</v>
      </c>
      <c r="J2360" s="256">
        <v>8800</v>
      </c>
      <c r="K2360" s="599">
        <f>ROUND(I2360*J2360,0)</f>
        <v>16332800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  <c r="AC2360" s="591" t="str">
        <f t="shared" si="264"/>
        <v/>
      </c>
      <c r="AD2360" s="591" t="str">
        <f>IF(VLOOKUP(F2360,NXT!$C$12:$C$666,1,0)&lt;&gt;"","","x")</f>
        <v/>
      </c>
    </row>
    <row r="2361" spans="1:30" s="211" customFormat="1" ht="15.75" hidden="1" customHeight="1">
      <c r="A2361" s="204">
        <f>IF(B2361&lt;&gt;"",IF(AND(B2361&gt;=_TM1,B2361&lt;=_TM2,OR(TH!L2299="1111",TH!M2299="1111")),TH!D2299,""),"")</f>
        <v>0</v>
      </c>
      <c r="B2361" s="36">
        <f t="shared" ref="B2361" si="271">IF(C2361&lt;&gt;"",MONTH(C2361),"")</f>
        <v>11</v>
      </c>
      <c r="C2361" s="184">
        <f t="shared" ref="C2361" si="272">E2361</f>
        <v>42337</v>
      </c>
      <c r="D2361" s="37"/>
      <c r="E2361" s="762">
        <v>42337</v>
      </c>
      <c r="F2361" s="297" t="s">
        <v>1409</v>
      </c>
      <c r="G2361" s="483" t="s">
        <v>1502</v>
      </c>
      <c r="H2361" s="7" t="s">
        <v>1500</v>
      </c>
      <c r="I2361" s="256"/>
      <c r="J2361" s="256"/>
      <c r="K2361" s="599">
        <v>1633280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  <c r="AC2361" s="591" t="str">
        <f t="shared" ref="AC2361" si="273">IF(VLOOKUP(H2361,DSKH,1,0)&lt;&gt;"","","x")</f>
        <v/>
      </c>
    </row>
    <row r="2362" spans="1:30" s="211" customFormat="1" ht="15.75" hidden="1" customHeight="1">
      <c r="A2362" s="204">
        <f>IF(B2362&lt;&gt;"",IF(AND(B2362&gt;=_TM1,B2362&lt;=_TM2,OR(TH!L2300="1111",TH!M2300="1111")),TH!D2300,""),"")</f>
        <v>0</v>
      </c>
      <c r="B2362" s="36">
        <f t="shared" si="259"/>
        <v>11</v>
      </c>
      <c r="C2362" s="184">
        <f t="shared" si="263"/>
        <v>42337</v>
      </c>
      <c r="D2362" s="37"/>
      <c r="E2362" s="762">
        <v>42337</v>
      </c>
      <c r="F2362" s="297" t="s">
        <v>1409</v>
      </c>
      <c r="G2362" s="483" t="s">
        <v>1502</v>
      </c>
      <c r="H2362" s="7" t="s">
        <v>1500</v>
      </c>
      <c r="I2362" s="256"/>
      <c r="J2362" s="256"/>
      <c r="K2362" s="599">
        <v>17966080</v>
      </c>
      <c r="L2362" s="600" t="s">
        <v>8</v>
      </c>
      <c r="M2362" s="600" t="s">
        <v>47</v>
      </c>
      <c r="N2362" s="52" t="str">
        <f>IF(AND('331-CT'!$E$7=TH!H2362,OR(L2362="331",M2362="331")),"331",IF(AND(OR(L2362="131",M2362="131"),H2362='131-CT'!$E$7),"131",""))</f>
        <v/>
      </c>
      <c r="O2362" s="91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/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  <c r="AC2362" s="591" t="str">
        <f t="shared" si="264"/>
        <v/>
      </c>
    </row>
    <row r="2363" spans="1:30" s="211" customFormat="1" ht="15.75" customHeight="1">
      <c r="A2363" s="204" t="str">
        <f>IF(B2363&lt;&gt;"",IF(AND(B2363&gt;=_TM1,B2363&lt;=_TM2,OR(TH!L2292="1111",TH!M2292="1111")),TH!D2292,""),"")</f>
        <v/>
      </c>
      <c r="B2363" s="36">
        <f t="shared" si="259"/>
        <v>11</v>
      </c>
      <c r="C2363" s="184">
        <f t="shared" si="263"/>
        <v>42338</v>
      </c>
      <c r="D2363" s="191"/>
      <c r="E2363" s="762">
        <v>42338</v>
      </c>
      <c r="F2363" s="189" t="s">
        <v>376</v>
      </c>
      <c r="G2363" s="483" t="s">
        <v>1499</v>
      </c>
      <c r="H2363" s="7" t="s">
        <v>1393</v>
      </c>
      <c r="I2363" s="256"/>
      <c r="J2363" s="256"/>
      <c r="K2363" s="599">
        <v>9315000</v>
      </c>
      <c r="L2363" s="600" t="s">
        <v>165</v>
      </c>
      <c r="M2363" s="600" t="s">
        <v>47</v>
      </c>
      <c r="N2363" s="52" t="str">
        <f>IF(AND('331-CT'!$E$7=TH!H2363,OR(L2363="331",M2363="331")),"331",IF(AND(OR(L2363="131",M2363="131"),H2363='131-CT'!$E$7),"131",""))</f>
        <v/>
      </c>
      <c r="O2363" s="91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</row>
    <row r="2364" spans="1:30" s="211" customFormat="1" ht="15.75" hidden="1" customHeight="1">
      <c r="A2364" s="204" t="str">
        <f>IF(B2364&lt;&gt;"",IF(AND(B2364&gt;=_TM1,B2364&lt;=_TM2,OR(TH!L2293="1111",TH!M2293="1111")),TH!D2293,""),"")</f>
        <v/>
      </c>
      <c r="B2364" s="36">
        <f t="shared" si="259"/>
        <v>11</v>
      </c>
      <c r="C2364" s="184">
        <f t="shared" si="263"/>
        <v>42338</v>
      </c>
      <c r="D2364" s="191"/>
      <c r="E2364" s="762">
        <v>42338</v>
      </c>
      <c r="F2364" s="189" t="s">
        <v>1392</v>
      </c>
      <c r="G2364" s="483" t="s">
        <v>1499</v>
      </c>
      <c r="H2364" s="7" t="s">
        <v>1393</v>
      </c>
      <c r="I2364" s="256"/>
      <c r="J2364" s="256"/>
      <c r="K2364" s="599">
        <v>931500</v>
      </c>
      <c r="L2364" s="600" t="s">
        <v>9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</row>
    <row r="2365" spans="1:30" s="211" customFormat="1" ht="15.75" hidden="1" customHeight="1">
      <c r="A2365" s="204" t="str">
        <f>IF(B2365&lt;&gt;"",IF(AND(B2365&gt;=_TM1,B2365&lt;=_TM2,OR(TH!L2311="1111",TH!M2311="1111")),TH!D2311,""),"")</f>
        <v/>
      </c>
      <c r="B2365" s="36">
        <f t="shared" si="259"/>
        <v>12</v>
      </c>
      <c r="C2365" s="184">
        <f t="shared" si="263"/>
        <v>42352</v>
      </c>
      <c r="D2365" s="37"/>
      <c r="E2365" s="762">
        <v>42352</v>
      </c>
      <c r="F2365" s="297" t="s">
        <v>1408</v>
      </c>
      <c r="G2365" s="483" t="s">
        <v>1508</v>
      </c>
      <c r="H2365" s="7" t="s">
        <v>1500</v>
      </c>
      <c r="I2365" s="256">
        <v>4065</v>
      </c>
      <c r="J2365" s="256">
        <v>8800</v>
      </c>
      <c r="K2365" s="599">
        <f>ROUND(I2365*J2365,0)</f>
        <v>35772000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/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  <c r="AC2365" s="591" t="str">
        <f t="shared" ref="AC2365:AC2371" si="274">IF(VLOOKUP(H2365,DSKH,1,0)&lt;&gt;"","","x")</f>
        <v/>
      </c>
      <c r="AD2365" s="591" t="str">
        <f>IF(VLOOKUP(F2365,NXT!$C$12:$C$666,1,0)&lt;&gt;"","","x")</f>
        <v/>
      </c>
    </row>
    <row r="2366" spans="1:30" s="211" customFormat="1" ht="15.75" hidden="1" customHeight="1">
      <c r="A2366" s="204" t="str">
        <f>IF(B2366&lt;&gt;"",IF(AND(B2366&gt;=_TM1,B2366&lt;=_TM2,OR(TH!L2312="1111",TH!M2312="1111")),TH!D2312,""),"")</f>
        <v/>
      </c>
      <c r="B2366" s="36">
        <f t="shared" si="259"/>
        <v>12</v>
      </c>
      <c r="C2366" s="184">
        <f t="shared" si="263"/>
        <v>42352</v>
      </c>
      <c r="D2366" s="37"/>
      <c r="E2366" s="762">
        <v>42352</v>
      </c>
      <c r="F2366" s="297" t="s">
        <v>1409</v>
      </c>
      <c r="G2366" s="483" t="s">
        <v>1508</v>
      </c>
      <c r="H2366" s="7" t="s">
        <v>1500</v>
      </c>
      <c r="I2366" s="256"/>
      <c r="J2366" s="256"/>
      <c r="K2366" s="599">
        <v>3577200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  <c r="AC2366" s="591" t="str">
        <f t="shared" si="274"/>
        <v/>
      </c>
    </row>
    <row r="2367" spans="1:30" s="211" customFormat="1" ht="15.75" hidden="1" customHeight="1">
      <c r="A2367" s="204">
        <f>IF(B2367&lt;&gt;"",IF(AND(B2367&gt;=_TM1,B2367&lt;=_TM2,OR(TH!L2364="1111",TH!M2364="1111")),TH!D2364,""),"")</f>
        <v>0</v>
      </c>
      <c r="B2367" s="36">
        <f t="shared" si="259"/>
        <v>12</v>
      </c>
      <c r="C2367" s="184">
        <f t="shared" si="263"/>
        <v>42357</v>
      </c>
      <c r="D2367" s="191"/>
      <c r="E2367" s="806">
        <v>42357</v>
      </c>
      <c r="F2367" s="189" t="s">
        <v>1408</v>
      </c>
      <c r="G2367" s="483" t="s">
        <v>1531</v>
      </c>
      <c r="H2367" s="7" t="s">
        <v>1500</v>
      </c>
      <c r="I2367" s="256">
        <v>3198</v>
      </c>
      <c r="J2367" s="256">
        <v>8800</v>
      </c>
      <c r="K2367" s="599">
        <f>ROUND(I2367*J2367,0)</f>
        <v>28142400</v>
      </c>
      <c r="L2367" s="600" t="s">
        <v>159</v>
      </c>
      <c r="M2367" s="600" t="s">
        <v>8</v>
      </c>
      <c r="N2367" s="52" t="str">
        <f>IF(AND('331-CT'!$E$7=TH!H2367,OR(L2367="331",M2367="331")),"331",IF(AND(OR(L2367="131",M2367="131"),H2367='131-CT'!$E$7),"131",""))</f>
        <v/>
      </c>
      <c r="O2367" s="91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  <c r="AC2367" s="591" t="str">
        <f t="shared" si="274"/>
        <v/>
      </c>
      <c r="AD2367" s="591" t="str">
        <f>IF(VLOOKUP(F2367,NXT!$C$12:$C$666,1,0)&lt;&gt;"","","x")</f>
        <v/>
      </c>
    </row>
    <row r="2368" spans="1:30" s="211" customFormat="1" ht="15.75" hidden="1" customHeight="1">
      <c r="A2368" s="204" t="str">
        <f>IF(B2368&lt;&gt;"",IF(AND(B2368&gt;=_TM1,B2368&lt;=_TM2,OR(TH!L2365="1111",TH!M2365="1111")),TH!D2365,""),"")</f>
        <v/>
      </c>
      <c r="B2368" s="36">
        <f t="shared" si="259"/>
        <v>12</v>
      </c>
      <c r="C2368" s="184">
        <f t="shared" si="263"/>
        <v>42357</v>
      </c>
      <c r="D2368" s="191"/>
      <c r="E2368" s="806">
        <v>42357</v>
      </c>
      <c r="F2368" s="189" t="s">
        <v>758</v>
      </c>
      <c r="G2368" s="483" t="s">
        <v>1531</v>
      </c>
      <c r="H2368" s="7" t="s">
        <v>1500</v>
      </c>
      <c r="I2368" s="256"/>
      <c r="J2368" s="256"/>
      <c r="K2368" s="599">
        <v>2814240</v>
      </c>
      <c r="L2368" s="600" t="s">
        <v>9</v>
      </c>
      <c r="M2368" s="600" t="s">
        <v>8</v>
      </c>
      <c r="N2368" s="52" t="str">
        <f>IF(AND('331-CT'!$E$7=TH!H2368,OR(L2368="331",M2368="331")),"331",IF(AND(OR(L2368="131",M2368="131"),H2368='131-CT'!$E$7),"131",""))</f>
        <v/>
      </c>
      <c r="O2368" s="91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  <c r="AC2368" s="591" t="str">
        <f t="shared" si="274"/>
        <v/>
      </c>
    </row>
    <row r="2369" spans="1:30" s="211" customFormat="1" ht="15.75" hidden="1" customHeight="1">
      <c r="A2369" s="204">
        <f>IF(B2369&lt;&gt;"",IF(AND(B2369&gt;=_TM1,B2369&lt;=_TM2,OR(TH!L2294="1111",TH!M2294="1111")),TH!D2294,""),"")</f>
        <v>0</v>
      </c>
      <c r="B2369" s="36">
        <f t="shared" si="259"/>
        <v>12</v>
      </c>
      <c r="C2369" s="184">
        <f t="shared" si="263"/>
        <v>42367</v>
      </c>
      <c r="D2369" s="191"/>
      <c r="E2369" s="762">
        <v>42367</v>
      </c>
      <c r="F2369" s="189" t="s">
        <v>337</v>
      </c>
      <c r="G2369" s="483" t="s">
        <v>1001</v>
      </c>
      <c r="H2369" s="7" t="s">
        <v>357</v>
      </c>
      <c r="I2369" s="256">
        <v>48</v>
      </c>
      <c r="J2369" s="256">
        <v>42000</v>
      </c>
      <c r="K2369" s="599">
        <f>ROUND(I2369*J2369,0)</f>
        <v>2016000</v>
      </c>
      <c r="L2369" s="194" t="s">
        <v>161</v>
      </c>
      <c r="M2369" s="194" t="s">
        <v>8</v>
      </c>
      <c r="N2369" s="52" t="str">
        <f>IF(AND('331-CT'!$E$7=TH!H2369,OR(L2369="331",M2369="331")),"331",IF(AND(OR(L2369="131",M2369="131"),H2369='131-CT'!$E$7),"131",""))</f>
        <v/>
      </c>
      <c r="O2369" s="91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  <c r="AC2369" s="591" t="str">
        <f t="shared" si="274"/>
        <v/>
      </c>
      <c r="AD2369" s="591" t="str">
        <f>IF(VLOOKUP(F2369,NXT!$C$12:$C$666,1,0)&lt;&gt;"","","x")</f>
        <v/>
      </c>
    </row>
    <row r="2370" spans="1:30" s="211" customFormat="1" ht="15.75" hidden="1" customHeight="1">
      <c r="A2370" s="204" t="str">
        <f>IF(B2370&lt;&gt;"",IF(AND(B2370&gt;=_TM1,B2370&lt;=_TM2,OR(TH!L2295="1111",TH!M2295="1111")),TH!D2295,""),"")</f>
        <v/>
      </c>
      <c r="B2370" s="36">
        <f t="shared" si="259"/>
        <v>12</v>
      </c>
      <c r="C2370" s="184">
        <f t="shared" si="263"/>
        <v>42367</v>
      </c>
      <c r="D2370" s="191"/>
      <c r="E2370" s="762">
        <v>42367</v>
      </c>
      <c r="F2370" s="189" t="s">
        <v>1394</v>
      </c>
      <c r="G2370" s="483" t="s">
        <v>1001</v>
      </c>
      <c r="H2370" s="7" t="s">
        <v>357</v>
      </c>
      <c r="I2370" s="256"/>
      <c r="J2370" s="256"/>
      <c r="K2370" s="599">
        <v>201600</v>
      </c>
      <c r="L2370" s="194" t="s">
        <v>9</v>
      </c>
      <c r="M2370" s="194" t="s">
        <v>8</v>
      </c>
      <c r="N2370" s="52" t="str">
        <f>IF(AND('331-CT'!$E$7=TH!H2370,OR(L2370="331",M2370="331")),"331",IF(AND(OR(L2370="131",M2370="131"),H2370='131-CT'!$E$7),"131",""))</f>
        <v/>
      </c>
      <c r="O2370" s="91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/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  <c r="AC2370" s="591" t="str">
        <f t="shared" si="274"/>
        <v/>
      </c>
    </row>
    <row r="2371" spans="1:30" s="211" customFormat="1" ht="15.75" hidden="1" customHeight="1">
      <c r="A2371" s="204" t="str">
        <f>IF(B2371&lt;&gt;"",IF(AND(B2371&gt;=_TM1,B2371&lt;=_TM2,OR(TH!L2296="1111",TH!M2296="1111")),TH!D2296,""),"")</f>
        <v/>
      </c>
      <c r="B2371" s="36">
        <f t="shared" si="259"/>
        <v>12</v>
      </c>
      <c r="C2371" s="184">
        <f t="shared" si="263"/>
        <v>42367</v>
      </c>
      <c r="D2371" s="191"/>
      <c r="E2371" s="762">
        <v>42367</v>
      </c>
      <c r="F2371" s="297" t="s">
        <v>1354</v>
      </c>
      <c r="G2371" s="483" t="s">
        <v>1001</v>
      </c>
      <c r="H2371" s="7" t="s">
        <v>357</v>
      </c>
      <c r="I2371" s="256"/>
      <c r="J2371" s="256"/>
      <c r="K2371" s="599">
        <v>2217600</v>
      </c>
      <c r="L2371" s="194" t="s">
        <v>8</v>
      </c>
      <c r="M2371" s="194" t="s">
        <v>47</v>
      </c>
      <c r="N2371" s="52" t="str">
        <f>IF(AND('331-CT'!$E$7=TH!H2371,OR(L2371="331",M2371="331")),"331",IF(AND(OR(L2371="131",M2371="131"),H2371='131-CT'!$E$7),"131",""))</f>
        <v/>
      </c>
      <c r="O2371" s="91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  <c r="AC2371" s="591" t="str">
        <f t="shared" si="274"/>
        <v/>
      </c>
    </row>
    <row r="2372" spans="1:30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ref="B2372:B2421" si="275">IF(C2372&lt;&gt;"",MONTH(C2372),"")</f>
        <v>1</v>
      </c>
      <c r="C2372" s="184">
        <f t="shared" ref="C2372:C2393" si="276">E2372</f>
        <v>42024</v>
      </c>
      <c r="D2372" s="191" t="s">
        <v>1352</v>
      </c>
      <c r="E2372" s="806">
        <v>42024</v>
      </c>
      <c r="F2372" s="192" t="s">
        <v>1924</v>
      </c>
      <c r="G2372" s="192" t="s">
        <v>1922</v>
      </c>
      <c r="H2372" s="193"/>
      <c r="I2372" s="256"/>
      <c r="J2372" s="256"/>
      <c r="K2372" s="599">
        <v>11000</v>
      </c>
      <c r="L2372" s="194" t="s">
        <v>83</v>
      </c>
      <c r="M2372" s="194" t="s">
        <v>24</v>
      </c>
      <c r="N2372" s="52" t="str">
        <f>IF(AND('331-CT'!$E$7=TH!H2372,OR(L2372="331",M2372="331")),"331",IF(AND(OR(L2372="131",M2372="131"),H2372='131-CT'!$E$7),"131",""))</f>
        <v/>
      </c>
      <c r="O2372" s="91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>x</v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/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</row>
    <row r="2373" spans="1:30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275"/>
        <v>1</v>
      </c>
      <c r="C2373" s="184">
        <f t="shared" si="276"/>
        <v>42032</v>
      </c>
      <c r="D2373" s="184" t="s">
        <v>1347</v>
      </c>
      <c r="E2373" s="806">
        <v>42032</v>
      </c>
      <c r="F2373" s="192" t="s">
        <v>1925</v>
      </c>
      <c r="G2373" s="192" t="s">
        <v>1922</v>
      </c>
      <c r="H2373" s="7" t="s">
        <v>1361</v>
      </c>
      <c r="I2373" s="256"/>
      <c r="J2373" s="256"/>
      <c r="K2373" s="599">
        <v>13800000</v>
      </c>
      <c r="L2373" s="194" t="s">
        <v>24</v>
      </c>
      <c r="M2373" s="194" t="s">
        <v>47</v>
      </c>
      <c r="N2373" s="52" t="str">
        <f>IF(AND('331-CT'!$E$7=TH!H2373,OR(L2373="331",M2373="331")),"331",IF(AND(OR(L2373="131",M2373="131"),H2373='131-CT'!$E$7),"131",""))</f>
        <v/>
      </c>
      <c r="O2373" s="91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>x</v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</row>
    <row r="2374" spans="1:30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275"/>
        <v>1</v>
      </c>
      <c r="C2374" s="184">
        <f t="shared" si="276"/>
        <v>42032</v>
      </c>
      <c r="D2374" s="191" t="s">
        <v>1352</v>
      </c>
      <c r="E2374" s="806">
        <v>42032</v>
      </c>
      <c r="F2374" s="192" t="s">
        <v>1926</v>
      </c>
      <c r="G2374" s="192" t="s">
        <v>1922</v>
      </c>
      <c r="H2374" s="7" t="s">
        <v>1906</v>
      </c>
      <c r="I2374" s="257"/>
      <c r="J2374" s="257"/>
      <c r="K2374" s="599">
        <v>871150</v>
      </c>
      <c r="L2374" s="194" t="s">
        <v>81</v>
      </c>
      <c r="M2374" s="194" t="s">
        <v>24</v>
      </c>
      <c r="N2374" s="52" t="str">
        <f>IF(AND('331-CT'!$E$7=TH!H2374,OR(L2374="331",M2374="331")),"331",IF(AND(OR(L2374="131",M2374="131"),H2374='131-CT'!$E$7),"131",""))</f>
        <v/>
      </c>
      <c r="O2374" s="91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30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75"/>
        <v>1</v>
      </c>
      <c r="C2375" s="184">
        <f t="shared" si="276"/>
        <v>42032</v>
      </c>
      <c r="D2375" s="191" t="s">
        <v>1352</v>
      </c>
      <c r="E2375" s="806">
        <v>42032</v>
      </c>
      <c r="F2375" s="192" t="s">
        <v>1926</v>
      </c>
      <c r="G2375" s="192" t="s">
        <v>1922</v>
      </c>
      <c r="H2375" s="7" t="s">
        <v>1927</v>
      </c>
      <c r="I2375" s="256"/>
      <c r="J2375" s="256"/>
      <c r="K2375" s="599">
        <v>985921</v>
      </c>
      <c r="L2375" s="194" t="s">
        <v>81</v>
      </c>
      <c r="M2375" s="194" t="s">
        <v>24</v>
      </c>
      <c r="N2375" s="52" t="str">
        <f>IF(AND('331-CT'!$E$7=TH!H2375,OR(L2375="331",M2375="331")),"331",IF(AND(OR(L2375="131",M2375="131"),H2375='131-CT'!$E$7),"131",""))</f>
        <v/>
      </c>
      <c r="O2375" s="91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30" s="211" customFormat="1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275"/>
        <v>1</v>
      </c>
      <c r="C2376" s="184">
        <f t="shared" si="276"/>
        <v>42032</v>
      </c>
      <c r="D2376" s="191" t="s">
        <v>1352</v>
      </c>
      <c r="E2376" s="806">
        <v>42032</v>
      </c>
      <c r="F2376" s="192" t="s">
        <v>1926</v>
      </c>
      <c r="G2376" s="192" t="s">
        <v>1922</v>
      </c>
      <c r="H2376" s="7" t="s">
        <v>1904</v>
      </c>
      <c r="I2376" s="257"/>
      <c r="J2376" s="257"/>
      <c r="K2376" s="599">
        <v>10763889</v>
      </c>
      <c r="L2376" s="194" t="s">
        <v>81</v>
      </c>
      <c r="M2376" s="194" t="s">
        <v>24</v>
      </c>
      <c r="N2376" s="52" t="str">
        <f>IF(AND('331-CT'!$E$7=TH!H2376,OR(L2376="331",M2376="331")),"331",IF(AND(OR(L2376="131",M2376="131"),H2376='131-CT'!$E$7),"131",""))</f>
        <v/>
      </c>
      <c r="O2376" s="91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30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275"/>
        <v>1</v>
      </c>
      <c r="C2377" s="184">
        <f t="shared" si="276"/>
        <v>42032</v>
      </c>
      <c r="D2377" s="191" t="s">
        <v>1352</v>
      </c>
      <c r="E2377" s="806">
        <v>42032</v>
      </c>
      <c r="F2377" s="192" t="s">
        <v>1926</v>
      </c>
      <c r="G2377" s="483" t="s">
        <v>1922</v>
      </c>
      <c r="H2377" s="7" t="s">
        <v>1907</v>
      </c>
      <c r="I2377" s="256"/>
      <c r="J2377" s="256"/>
      <c r="K2377" s="599">
        <v>638843</v>
      </c>
      <c r="L2377" s="194" t="s">
        <v>81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/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30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75"/>
        <v>1</v>
      </c>
      <c r="C2378" s="184">
        <f t="shared" si="276"/>
        <v>42032</v>
      </c>
      <c r="D2378" s="191" t="s">
        <v>1352</v>
      </c>
      <c r="E2378" s="806">
        <v>42032</v>
      </c>
      <c r="F2378" s="192" t="s">
        <v>1926</v>
      </c>
      <c r="G2378" s="483" t="s">
        <v>1922</v>
      </c>
      <c r="H2378" s="7" t="s">
        <v>1908</v>
      </c>
      <c r="I2378" s="256"/>
      <c r="J2378" s="256"/>
      <c r="K2378" s="599">
        <v>533011</v>
      </c>
      <c r="L2378" s="194" t="s">
        <v>81</v>
      </c>
      <c r="M2378" s="194" t="s">
        <v>24</v>
      </c>
      <c r="N2378" s="52" t="str">
        <f>IF(AND('331-CT'!$E$7=TH!H2378,OR(L2378="331",M2378="331")),"331",IF(AND(OR(L2378="131",M2378="131"),H2378='131-CT'!$E$7),"131",""))</f>
        <v/>
      </c>
      <c r="O2378" s="91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30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75"/>
        <v>1</v>
      </c>
      <c r="C2379" s="184">
        <f t="shared" si="276"/>
        <v>42035</v>
      </c>
      <c r="D2379" s="184" t="s">
        <v>1347</v>
      </c>
      <c r="E2379" s="806">
        <v>42035</v>
      </c>
      <c r="F2379" s="192" t="s">
        <v>1349</v>
      </c>
      <c r="G2379" s="192" t="s">
        <v>1922</v>
      </c>
      <c r="H2379" s="7"/>
      <c r="I2379" s="256"/>
      <c r="J2379" s="256"/>
      <c r="K2379" s="599">
        <v>800</v>
      </c>
      <c r="L2379" s="194" t="s">
        <v>24</v>
      </c>
      <c r="M2379" s="194" t="s">
        <v>40</v>
      </c>
      <c r="N2379" s="52" t="str">
        <f>IF(AND('331-CT'!$E$7=TH!H2379,OR(L2379="331",M2379="331")),"331",IF(AND(OR(L2379="131",M2379="131"),H2379='131-CT'!$E$7),"131",""))</f>
        <v/>
      </c>
      <c r="O2379" s="91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30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75"/>
        <v>2</v>
      </c>
      <c r="C2380" s="184">
        <f t="shared" si="276"/>
        <v>42063</v>
      </c>
      <c r="D2380" s="184" t="s">
        <v>1347</v>
      </c>
      <c r="E2380" s="806">
        <v>42063</v>
      </c>
      <c r="F2380" s="192" t="s">
        <v>1349</v>
      </c>
      <c r="G2380" s="192" t="s">
        <v>1922</v>
      </c>
      <c r="H2380" s="7"/>
      <c r="I2380" s="256"/>
      <c r="J2380" s="256"/>
      <c r="K2380" s="599">
        <v>700</v>
      </c>
      <c r="L2380" s="194" t="s">
        <v>24</v>
      </c>
      <c r="M2380" s="194" t="s">
        <v>40</v>
      </c>
      <c r="N2380" s="52" t="str">
        <f>IF(AND('331-CT'!$E$7=TH!H2380,OR(L2380="331",M2380="331")),"331",IF(AND(OR(L2380="131",M2380="131"),H2380='131-CT'!$E$7),"131",""))</f>
        <v/>
      </c>
      <c r="O2380" s="91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30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75"/>
        <v>3</v>
      </c>
      <c r="C2381" s="184">
        <f t="shared" si="276"/>
        <v>42068</v>
      </c>
      <c r="D2381" s="184" t="s">
        <v>1347</v>
      </c>
      <c r="E2381" s="806">
        <v>42068</v>
      </c>
      <c r="F2381" s="192" t="s">
        <v>1925</v>
      </c>
      <c r="G2381" s="192" t="s">
        <v>1922</v>
      </c>
      <c r="H2381" s="7" t="s">
        <v>1361</v>
      </c>
      <c r="I2381" s="256"/>
      <c r="J2381" s="256"/>
      <c r="K2381" s="599">
        <v>13540000</v>
      </c>
      <c r="L2381" s="194" t="s">
        <v>24</v>
      </c>
      <c r="M2381" s="194" t="s">
        <v>47</v>
      </c>
      <c r="N2381" s="52" t="str">
        <f>IF(AND('331-CT'!$E$7=TH!H2381,OR(L2381="331",M2381="331")),"331",IF(AND(OR(L2381="131",M2381="131"),H2381='131-CT'!$E$7),"131",""))</f>
        <v/>
      </c>
      <c r="O2381" s="91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>x</v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30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75"/>
        <v>3</v>
      </c>
      <c r="C2382" s="184">
        <f t="shared" si="276"/>
        <v>42070</v>
      </c>
      <c r="D2382" s="191" t="s">
        <v>1352</v>
      </c>
      <c r="E2382" s="762">
        <v>42070</v>
      </c>
      <c r="F2382" s="192" t="s">
        <v>1926</v>
      </c>
      <c r="G2382" s="192" t="s">
        <v>1922</v>
      </c>
      <c r="H2382" s="7" t="s">
        <v>1904</v>
      </c>
      <c r="I2382" s="257"/>
      <c r="J2382" s="257"/>
      <c r="K2382" s="599">
        <v>10763889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30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75"/>
        <v>3</v>
      </c>
      <c r="C2383" s="184">
        <f t="shared" si="276"/>
        <v>42070</v>
      </c>
      <c r="D2383" s="191" t="s">
        <v>1352</v>
      </c>
      <c r="E2383" s="762">
        <v>42070</v>
      </c>
      <c r="F2383" s="192" t="s">
        <v>1926</v>
      </c>
      <c r="G2383" s="192" t="s">
        <v>1922</v>
      </c>
      <c r="H2383" s="7" t="s">
        <v>1927</v>
      </c>
      <c r="I2383" s="256"/>
      <c r="J2383" s="256"/>
      <c r="K2383" s="599">
        <v>985921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30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75"/>
        <v>3</v>
      </c>
      <c r="C2384" s="184">
        <f t="shared" si="276"/>
        <v>42070</v>
      </c>
      <c r="D2384" s="191" t="s">
        <v>1352</v>
      </c>
      <c r="E2384" s="762">
        <v>42070</v>
      </c>
      <c r="F2384" s="192" t="s">
        <v>1926</v>
      </c>
      <c r="G2384" s="192" t="s">
        <v>1922</v>
      </c>
      <c r="H2384" s="7" t="s">
        <v>1906</v>
      </c>
      <c r="I2384" s="257"/>
      <c r="J2384" s="257"/>
      <c r="K2384" s="599">
        <v>600126</v>
      </c>
      <c r="L2384" s="194" t="s">
        <v>81</v>
      </c>
      <c r="M2384" s="194" t="s">
        <v>24</v>
      </c>
      <c r="N2384" s="52" t="str">
        <f>IF(AND('331-CT'!$E$7=TH!H2384,OR(L2384="331",M2384="331")),"331",IF(AND(OR(L2384="131",M2384="131"),H2384='131-CT'!$E$7),"131",""))</f>
        <v/>
      </c>
      <c r="O2384" s="91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75"/>
        <v>3</v>
      </c>
      <c r="C2385" s="184">
        <f t="shared" si="276"/>
        <v>42070</v>
      </c>
      <c r="D2385" s="191" t="s">
        <v>1352</v>
      </c>
      <c r="E2385" s="762">
        <v>42070</v>
      </c>
      <c r="F2385" s="192" t="s">
        <v>1926</v>
      </c>
      <c r="G2385" s="483" t="s">
        <v>1922</v>
      </c>
      <c r="H2385" s="7" t="s">
        <v>1907</v>
      </c>
      <c r="I2385" s="256"/>
      <c r="J2385" s="256"/>
      <c r="K2385" s="599">
        <v>600126</v>
      </c>
      <c r="L2385" s="194" t="s">
        <v>81</v>
      </c>
      <c r="M2385" s="194" t="s">
        <v>24</v>
      </c>
      <c r="N2385" s="52" t="str">
        <f>IF(AND('331-CT'!$E$7=TH!H2385,OR(L2385="331",M2385="331")),"331",IF(AND(OR(L2385="131",M2385="131"),H2385='131-CT'!$E$7),"131",""))</f>
        <v/>
      </c>
      <c r="O2385" s="91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75"/>
        <v>3</v>
      </c>
      <c r="C2386" s="184">
        <f t="shared" si="276"/>
        <v>42070</v>
      </c>
      <c r="D2386" s="191" t="s">
        <v>1352</v>
      </c>
      <c r="E2386" s="762">
        <v>42070</v>
      </c>
      <c r="F2386" s="192" t="s">
        <v>1926</v>
      </c>
      <c r="G2386" s="483" t="s">
        <v>1922</v>
      </c>
      <c r="H2386" s="7" t="s">
        <v>1908</v>
      </c>
      <c r="I2386" s="256"/>
      <c r="J2386" s="256"/>
      <c r="K2386" s="599">
        <v>590119</v>
      </c>
      <c r="L2386" s="194" t="s">
        <v>81</v>
      </c>
      <c r="M2386" s="194" t="s">
        <v>24</v>
      </c>
      <c r="N2386" s="52" t="str">
        <f>IF(AND('331-CT'!$E$7=TH!H2386,OR(L2386="331",M2386="331")),"331",IF(AND(OR(L2386="131",M2386="131"),H2386='131-CT'!$E$7),"131",""))</f>
        <v/>
      </c>
      <c r="O2386" s="91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75"/>
        <v>3</v>
      </c>
      <c r="C2387" s="184">
        <f t="shared" si="276"/>
        <v>42072</v>
      </c>
      <c r="D2387" s="184" t="s">
        <v>1347</v>
      </c>
      <c r="E2387" s="762">
        <v>42072</v>
      </c>
      <c r="F2387" s="192" t="s">
        <v>1925</v>
      </c>
      <c r="G2387" s="192" t="s">
        <v>1922</v>
      </c>
      <c r="H2387" s="193" t="s">
        <v>1362</v>
      </c>
      <c r="I2387" s="256"/>
      <c r="J2387" s="256"/>
      <c r="K2387" s="599">
        <v>100000000</v>
      </c>
      <c r="L2387" s="194" t="s">
        <v>24</v>
      </c>
      <c r="M2387" s="194" t="s">
        <v>47</v>
      </c>
      <c r="N2387" s="52" t="str">
        <f>IF(AND('331-CT'!$E$7=TH!H2387,OR(L2387="331",M2387="331")),"331",IF(AND(OR(L2387="131",M2387="131"),H2387='131-CT'!$E$7),"131",""))</f>
        <v/>
      </c>
      <c r="O2387" s="91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>x</v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75"/>
        <v>3</v>
      </c>
      <c r="C2388" s="184">
        <f t="shared" si="276"/>
        <v>42072</v>
      </c>
      <c r="D2388" s="191" t="s">
        <v>1352</v>
      </c>
      <c r="E2388" s="762">
        <v>42072</v>
      </c>
      <c r="F2388" s="192" t="s">
        <v>1929</v>
      </c>
      <c r="G2388" s="192" t="s">
        <v>1922</v>
      </c>
      <c r="H2388" s="7" t="s">
        <v>1927</v>
      </c>
      <c r="I2388" s="257"/>
      <c r="J2388" s="257"/>
      <c r="K2388" s="599">
        <v>99560000</v>
      </c>
      <c r="L2388" s="194" t="s">
        <v>1940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75"/>
        <v>3</v>
      </c>
      <c r="C2389" s="184">
        <f t="shared" si="276"/>
        <v>42072</v>
      </c>
      <c r="D2389" s="191" t="s">
        <v>1352</v>
      </c>
      <c r="E2389" s="762">
        <v>42072</v>
      </c>
      <c r="F2389" s="192" t="s">
        <v>1926</v>
      </c>
      <c r="G2389" s="192" t="s">
        <v>1922</v>
      </c>
      <c r="H2389" s="7" t="s">
        <v>1927</v>
      </c>
      <c r="I2389" s="256"/>
      <c r="J2389" s="256"/>
      <c r="K2389" s="599">
        <v>413451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75"/>
        <v>3</v>
      </c>
      <c r="C2390" s="184">
        <f t="shared" si="276"/>
        <v>42074</v>
      </c>
      <c r="D2390" s="184" t="s">
        <v>1347</v>
      </c>
      <c r="E2390" s="762">
        <v>42074</v>
      </c>
      <c r="F2390" s="7" t="s">
        <v>1930</v>
      </c>
      <c r="G2390" s="192" t="s">
        <v>1922</v>
      </c>
      <c r="H2390" s="7" t="s">
        <v>1931</v>
      </c>
      <c r="I2390" s="256"/>
      <c r="J2390" s="256"/>
      <c r="K2390" s="599">
        <v>99560000</v>
      </c>
      <c r="L2390" s="194" t="s">
        <v>24</v>
      </c>
      <c r="M2390" s="194" t="s">
        <v>1940</v>
      </c>
      <c r="N2390" s="52" t="str">
        <f>IF(AND('331-CT'!$E$7=TH!H2390,OR(L2390="331",M2390="331")),"331",IF(AND(OR(L2390="131",M2390="131"),H2390='131-CT'!$E$7),"131",""))</f>
        <v/>
      </c>
      <c r="O2390" s="91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75"/>
        <v>3</v>
      </c>
      <c r="C2391" s="184">
        <f t="shared" si="276"/>
        <v>42074</v>
      </c>
      <c r="D2391" s="191" t="s">
        <v>1352</v>
      </c>
      <c r="E2391" s="762">
        <v>42074</v>
      </c>
      <c r="F2391" s="192" t="s">
        <v>1932</v>
      </c>
      <c r="G2391" s="192" t="s">
        <v>1922</v>
      </c>
      <c r="H2391" s="193" t="s">
        <v>1362</v>
      </c>
      <c r="I2391" s="256"/>
      <c r="J2391" s="256"/>
      <c r="K2391" s="599">
        <v>100000000</v>
      </c>
      <c r="L2391" s="194" t="s">
        <v>47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>x</v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75"/>
        <v>3</v>
      </c>
      <c r="C2392" s="184">
        <f t="shared" si="276"/>
        <v>42074</v>
      </c>
      <c r="D2392" s="191" t="s">
        <v>1352</v>
      </c>
      <c r="E2392" s="762">
        <v>42074</v>
      </c>
      <c r="F2392" s="192" t="s">
        <v>1933</v>
      </c>
      <c r="G2392" s="192" t="s">
        <v>1922</v>
      </c>
      <c r="H2392" s="193"/>
      <c r="I2392" s="256"/>
      <c r="J2392" s="256"/>
      <c r="K2392" s="599">
        <v>11000</v>
      </c>
      <c r="L2392" s="194" t="s">
        <v>83</v>
      </c>
      <c r="M2392" s="194" t="s">
        <v>24</v>
      </c>
      <c r="N2392" s="52" t="str">
        <f>IF(AND('331-CT'!$E$7=TH!H2392,OR(L2392="331",M2392="331")),"331",IF(AND(OR(L2392="131",M2392="131"),H2392='131-CT'!$E$7),"131",""))</f>
        <v/>
      </c>
      <c r="O2392" s="91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>x</v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75"/>
        <v>3</v>
      </c>
      <c r="C2393" s="184">
        <f t="shared" si="276"/>
        <v>42093</v>
      </c>
      <c r="D2393" s="184" t="s">
        <v>1347</v>
      </c>
      <c r="E2393" s="762">
        <v>42093</v>
      </c>
      <c r="F2393" s="192" t="s">
        <v>1925</v>
      </c>
      <c r="G2393" s="192" t="s">
        <v>1922</v>
      </c>
      <c r="H2393" s="193" t="s">
        <v>1362</v>
      </c>
      <c r="I2393" s="256"/>
      <c r="J2393" s="256"/>
      <c r="K2393" s="599">
        <v>11630000</v>
      </c>
      <c r="L2393" s="194" t="s">
        <v>24</v>
      </c>
      <c r="M2393" s="194" t="s">
        <v>47</v>
      </c>
      <c r="N2393" s="52" t="str">
        <f>IF(AND('331-CT'!$E$7=TH!H2393,OR(L2393="331",M2393="331")),"331",IF(AND(OR(L2393="131",M2393="131"),H2393='131-CT'!$E$7),"131",""))</f>
        <v/>
      </c>
      <c r="O2393" s="91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>x</v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75"/>
        <v>3</v>
      </c>
      <c r="C2394" s="184">
        <f t="shared" ref="C2394:C2411" si="277">E2394</f>
        <v>42093</v>
      </c>
      <c r="D2394" s="191" t="s">
        <v>1352</v>
      </c>
      <c r="E2394" s="762">
        <v>42093</v>
      </c>
      <c r="F2394" s="192" t="s">
        <v>1926</v>
      </c>
      <c r="G2394" s="192" t="s">
        <v>1922</v>
      </c>
      <c r="H2394" s="7" t="s">
        <v>1904</v>
      </c>
      <c r="I2394" s="257"/>
      <c r="J2394" s="257"/>
      <c r="K2394" s="599">
        <v>9722222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75"/>
        <v>3</v>
      </c>
      <c r="C2395" s="184">
        <f t="shared" si="277"/>
        <v>42093</v>
      </c>
      <c r="D2395" s="191" t="s">
        <v>1352</v>
      </c>
      <c r="E2395" s="762">
        <v>42093</v>
      </c>
      <c r="F2395" s="192" t="s">
        <v>1926</v>
      </c>
      <c r="G2395" s="192" t="s">
        <v>1922</v>
      </c>
      <c r="H2395" s="7" t="s">
        <v>1906</v>
      </c>
      <c r="I2395" s="256"/>
      <c r="J2395" s="256"/>
      <c r="K2395" s="599">
        <v>542049</v>
      </c>
      <c r="L2395" s="194" t="s">
        <v>81</v>
      </c>
      <c r="M2395" s="194" t="s">
        <v>24</v>
      </c>
      <c r="N2395" s="52" t="str">
        <f>IF(AND('331-CT'!$E$7=TH!H2395,OR(L2395="331",M2395="331")),"331",IF(AND(OR(L2395="131",M2395="131"),H2395='131-CT'!$E$7),"131",""))</f>
        <v/>
      </c>
      <c r="O2395" s="91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75"/>
        <v>3</v>
      </c>
      <c r="C2396" s="184">
        <f t="shared" si="277"/>
        <v>42093</v>
      </c>
      <c r="D2396" s="191" t="s">
        <v>1352</v>
      </c>
      <c r="E2396" s="762">
        <v>42093</v>
      </c>
      <c r="F2396" s="192" t="s">
        <v>1926</v>
      </c>
      <c r="G2396" s="192" t="s">
        <v>1922</v>
      </c>
      <c r="H2396" s="7" t="s">
        <v>1907</v>
      </c>
      <c r="I2396" s="257"/>
      <c r="J2396" s="257"/>
      <c r="K2396" s="599">
        <v>542049</v>
      </c>
      <c r="L2396" s="194" t="s">
        <v>81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75"/>
        <v>3</v>
      </c>
      <c r="C2397" s="184">
        <f t="shared" si="277"/>
        <v>42093</v>
      </c>
      <c r="D2397" s="191" t="s">
        <v>1352</v>
      </c>
      <c r="E2397" s="762">
        <v>42093</v>
      </c>
      <c r="F2397" s="192" t="s">
        <v>1926</v>
      </c>
      <c r="G2397" s="483" t="s">
        <v>1922</v>
      </c>
      <c r="H2397" s="7" t="s">
        <v>1908</v>
      </c>
      <c r="I2397" s="256"/>
      <c r="J2397" s="256"/>
      <c r="K2397" s="599">
        <v>533011</v>
      </c>
      <c r="L2397" s="194" t="s">
        <v>81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/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75"/>
        <v>3</v>
      </c>
      <c r="C2398" s="184">
        <f t="shared" si="277"/>
        <v>42094</v>
      </c>
      <c r="D2398" s="184" t="s">
        <v>1347</v>
      </c>
      <c r="E2398" s="762">
        <v>42094</v>
      </c>
      <c r="F2398" s="192" t="s">
        <v>1349</v>
      </c>
      <c r="G2398" s="192" t="s">
        <v>1922</v>
      </c>
      <c r="H2398" s="7"/>
      <c r="I2398" s="256"/>
      <c r="J2398" s="256"/>
      <c r="K2398" s="599">
        <v>1200</v>
      </c>
      <c r="L2398" s="194" t="s">
        <v>24</v>
      </c>
      <c r="M2398" s="194" t="s">
        <v>40</v>
      </c>
      <c r="N2398" s="52" t="str">
        <f>IF(AND('331-CT'!$E$7=TH!H2398,OR(L2398="331",M2398="331")),"331",IF(AND(OR(L2398="131",M2398="131"),H2398='131-CT'!$E$7),"131",""))</f>
        <v/>
      </c>
      <c r="O2398" s="91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75"/>
        <v>4</v>
      </c>
      <c r="C2399" s="184">
        <f t="shared" si="277"/>
        <v>42121</v>
      </c>
      <c r="D2399" s="184" t="s">
        <v>1347</v>
      </c>
      <c r="E2399" s="762">
        <v>42121</v>
      </c>
      <c r="F2399" s="192" t="s">
        <v>1349</v>
      </c>
      <c r="G2399" s="192" t="s">
        <v>1922</v>
      </c>
      <c r="H2399" s="7"/>
      <c r="I2399" s="256"/>
      <c r="J2399" s="256"/>
      <c r="K2399" s="599">
        <v>1200</v>
      </c>
      <c r="L2399" s="194" t="s">
        <v>24</v>
      </c>
      <c r="M2399" s="194" t="s">
        <v>40</v>
      </c>
      <c r="N2399" s="52" t="str">
        <f>IF(AND('331-CT'!$E$7=TH!H2399,OR(L2399="331",M2399="331")),"331",IF(AND(OR(L2399="131",M2399="131"),H2399='131-CT'!$E$7),"131",""))</f>
        <v/>
      </c>
      <c r="O2399" s="91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75"/>
        <v>5</v>
      </c>
      <c r="C2400" s="184">
        <f t="shared" si="277"/>
        <v>42129</v>
      </c>
      <c r="D2400" s="184" t="s">
        <v>1347</v>
      </c>
      <c r="E2400" s="762">
        <v>42129</v>
      </c>
      <c r="F2400" s="192" t="s">
        <v>1925</v>
      </c>
      <c r="G2400" s="192" t="s">
        <v>1922</v>
      </c>
      <c r="H2400" s="193" t="s">
        <v>1362</v>
      </c>
      <c r="I2400" s="256"/>
      <c r="J2400" s="256"/>
      <c r="K2400" s="599">
        <v>13445000</v>
      </c>
      <c r="L2400" s="194" t="s">
        <v>24</v>
      </c>
      <c r="M2400" s="194" t="s">
        <v>47</v>
      </c>
      <c r="N2400" s="52" t="str">
        <f>IF(AND('331-CT'!$E$7=TH!H2400,OR(L2400="331",M2400="331")),"331",IF(AND(OR(L2400="131",M2400="131"),H2400='131-CT'!$E$7),"131",""))</f>
        <v/>
      </c>
      <c r="O2400" s="916" t="str">
        <f>IF(AND('341-CT'!$E$9=H2400,OR(LEFT(L2400,3)=$O$7,LEFT(M2400,3)=$O$7)),"x","")</f>
        <v/>
      </c>
      <c r="P2400" s="52" t="str">
        <f>IF(AND($B2400&gt;='111'!$N$11,$B2400&lt;='111'!$O$11,OR($L2400=$P$7,$M2400=$P$7)),"x","")</f>
        <v>x</v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75"/>
        <v>5</v>
      </c>
      <c r="C2401" s="184">
        <f t="shared" si="277"/>
        <v>42129</v>
      </c>
      <c r="D2401" s="191" t="s">
        <v>1352</v>
      </c>
      <c r="E2401" s="762">
        <v>42129</v>
      </c>
      <c r="F2401" s="192" t="s">
        <v>1926</v>
      </c>
      <c r="G2401" s="192" t="s">
        <v>1922</v>
      </c>
      <c r="H2401" s="7" t="s">
        <v>1904</v>
      </c>
      <c r="I2401" s="257"/>
      <c r="J2401" s="257"/>
      <c r="K2401" s="599">
        <v>10763889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75"/>
        <v>5</v>
      </c>
      <c r="C2402" s="184">
        <f t="shared" si="277"/>
        <v>42129</v>
      </c>
      <c r="D2402" s="191" t="s">
        <v>1352</v>
      </c>
      <c r="E2402" s="762">
        <v>42129</v>
      </c>
      <c r="F2402" s="192" t="s">
        <v>1926</v>
      </c>
      <c r="G2402" s="192" t="s">
        <v>1922</v>
      </c>
      <c r="H2402" s="7" t="s">
        <v>1906</v>
      </c>
      <c r="I2402" s="256"/>
      <c r="J2402" s="256"/>
      <c r="K2402" s="599">
        <v>600126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75"/>
        <v>5</v>
      </c>
      <c r="C2403" s="184">
        <f t="shared" si="277"/>
        <v>42129</v>
      </c>
      <c r="D2403" s="191" t="s">
        <v>1352</v>
      </c>
      <c r="E2403" s="762">
        <v>42129</v>
      </c>
      <c r="F2403" s="192" t="s">
        <v>1926</v>
      </c>
      <c r="G2403" s="192" t="s">
        <v>1922</v>
      </c>
      <c r="H2403" s="7" t="s">
        <v>1907</v>
      </c>
      <c r="I2403" s="257"/>
      <c r="J2403" s="257"/>
      <c r="K2403" s="599">
        <v>600126</v>
      </c>
      <c r="L2403" s="194" t="s">
        <v>81</v>
      </c>
      <c r="M2403" s="194" t="s">
        <v>24</v>
      </c>
      <c r="N2403" s="52" t="str">
        <f>IF(AND('331-CT'!$E$7=TH!H2403,OR(L2403="331",M2403="331")),"331",IF(AND(OR(L2403="131",M2403="131"),H2403='131-CT'!$E$7),"131",""))</f>
        <v/>
      </c>
      <c r="O2403" s="91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75"/>
        <v>5</v>
      </c>
      <c r="C2404" s="184">
        <f t="shared" si="277"/>
        <v>42129</v>
      </c>
      <c r="D2404" s="191" t="s">
        <v>1352</v>
      </c>
      <c r="E2404" s="762">
        <v>42129</v>
      </c>
      <c r="F2404" s="192" t="s">
        <v>1926</v>
      </c>
      <c r="G2404" s="483" t="s">
        <v>1922</v>
      </c>
      <c r="H2404" s="7" t="s">
        <v>1908</v>
      </c>
      <c r="I2404" s="256"/>
      <c r="J2404" s="256"/>
      <c r="K2404" s="599">
        <v>590119</v>
      </c>
      <c r="L2404" s="194" t="s">
        <v>81</v>
      </c>
      <c r="M2404" s="194" t="s">
        <v>24</v>
      </c>
      <c r="N2404" s="52" t="str">
        <f>IF(AND('331-CT'!$E$7=TH!H2404,OR(L2404="331",M2404="331")),"331",IF(AND(OR(L2404="131",M2404="131"),H2404='131-CT'!$E$7),"131",""))</f>
        <v/>
      </c>
      <c r="O2404" s="91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75"/>
        <v>5</v>
      </c>
      <c r="C2405" s="184">
        <f t="shared" si="277"/>
        <v>42129</v>
      </c>
      <c r="D2405" s="191" t="s">
        <v>1352</v>
      </c>
      <c r="E2405" s="762">
        <v>42129</v>
      </c>
      <c r="F2405" s="192" t="s">
        <v>1926</v>
      </c>
      <c r="G2405" s="483" t="s">
        <v>1922</v>
      </c>
      <c r="H2405" s="7" t="s">
        <v>1931</v>
      </c>
      <c r="I2405" s="256"/>
      <c r="J2405" s="256"/>
      <c r="K2405" s="599">
        <v>890509</v>
      </c>
      <c r="L2405" s="194" t="s">
        <v>81</v>
      </c>
      <c r="M2405" s="600" t="s">
        <v>24</v>
      </c>
      <c r="N2405" s="52" t="str">
        <f>IF(AND('331-CT'!$E$7=TH!H2405,OR(L2405="331",M2405="331")),"331",IF(AND(OR(L2405="131",M2405="131"),H2405='131-CT'!$E$7),"131",""))</f>
        <v/>
      </c>
      <c r="O2405" s="916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75"/>
        <v>5</v>
      </c>
      <c r="C2406" s="184">
        <f t="shared" si="277"/>
        <v>42149</v>
      </c>
      <c r="D2406" s="191" t="s">
        <v>1352</v>
      </c>
      <c r="E2406" s="762">
        <v>42149</v>
      </c>
      <c r="F2406" s="40" t="s">
        <v>1934</v>
      </c>
      <c r="G2406" s="483" t="s">
        <v>1922</v>
      </c>
      <c r="H2406" s="7" t="s">
        <v>1904</v>
      </c>
      <c r="I2406" s="256"/>
      <c r="J2406" s="256"/>
      <c r="K2406" s="599">
        <v>1000000000</v>
      </c>
      <c r="L2406" s="194" t="s">
        <v>1928</v>
      </c>
      <c r="M2406" s="600" t="s">
        <v>47</v>
      </c>
      <c r="N2406" s="52" t="str">
        <f>IF(AND('331-CT'!$E$7=TH!H2406,OR(L2406="331",M2406="331")),"331",IF(AND(OR(L2406="131",M2406="131"),H2406='131-CT'!$E$7),"131",""))</f>
        <v/>
      </c>
      <c r="O2406" s="916" t="str">
        <f>IF(AND('341-CT'!$E$9=H2406,OR(LEFT(L2406,3)=$O$7,LEFT(M2406,3)=$O$7)),"x","")</f>
        <v/>
      </c>
      <c r="P2406" s="52" t="str">
        <f>IF(AND($B2406&gt;='111'!$N$11,$B2406&lt;='111'!$O$11,OR($L2406=$P$7,$M2406=$P$7)),"x","")</f>
        <v>x</v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75"/>
        <v>5</v>
      </c>
      <c r="C2407" s="184">
        <f t="shared" si="277"/>
        <v>42149</v>
      </c>
      <c r="D2407" s="191" t="s">
        <v>1352</v>
      </c>
      <c r="E2407" s="762">
        <v>42149</v>
      </c>
      <c r="F2407" s="192" t="s">
        <v>1926</v>
      </c>
      <c r="G2407" s="483" t="s">
        <v>1922</v>
      </c>
      <c r="H2407" s="7" t="s">
        <v>1904</v>
      </c>
      <c r="I2407" s="256"/>
      <c r="J2407" s="256"/>
      <c r="K2407" s="599">
        <v>10069444</v>
      </c>
      <c r="L2407" s="194" t="s">
        <v>81</v>
      </c>
      <c r="M2407" s="600" t="s">
        <v>47</v>
      </c>
      <c r="N2407" s="52" t="str">
        <f>IF(AND('331-CT'!$E$7=TH!H2407,OR(L2407="331",M2407="331")),"331",IF(AND(OR(L2407="131",M2407="131"),H2407='131-CT'!$E$7),"131",""))</f>
        <v/>
      </c>
      <c r="O2407" s="916" t="str">
        <f>IF(AND('341-CT'!$E$9=H2407,OR(LEFT(L2407,3)=$O$7,LEFT(M2407,3)=$O$7)),"x","")</f>
        <v/>
      </c>
      <c r="P2407" s="52" t="str">
        <f>IF(AND($B2407&gt;='111'!$N$11,$B2407&lt;='111'!$O$11,OR($L2407=$P$7,$M2407=$P$7)),"x","")</f>
        <v>x</v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75"/>
        <v>5</v>
      </c>
      <c r="C2408" s="184">
        <f t="shared" si="277"/>
        <v>42149</v>
      </c>
      <c r="D2408" s="191" t="s">
        <v>1352</v>
      </c>
      <c r="E2408" s="762">
        <v>42149</v>
      </c>
      <c r="F2408" s="40" t="s">
        <v>1934</v>
      </c>
      <c r="G2408" s="483" t="s">
        <v>1922</v>
      </c>
      <c r="H2408" s="7" t="s">
        <v>1906</v>
      </c>
      <c r="I2408" s="256"/>
      <c r="J2408" s="256"/>
      <c r="K2408" s="599">
        <v>99560000</v>
      </c>
      <c r="L2408" s="194" t="s">
        <v>1940</v>
      </c>
      <c r="M2408" s="600" t="s">
        <v>47</v>
      </c>
      <c r="N2408" s="52" t="str">
        <f>IF(AND('331-CT'!$E$7=TH!H2408,OR(L2408="331",M2408="331")),"331",IF(AND(OR(L2408="131",M2408="131"),H2408='131-CT'!$E$7),"131",""))</f>
        <v/>
      </c>
      <c r="O2408" s="916" t="str">
        <f>IF(AND('341-CT'!$E$9=H2408,OR(LEFT(L2408,3)=$O$7,LEFT(M2408,3)=$O$7)),"x","")</f>
        <v/>
      </c>
      <c r="P2408" s="52" t="str">
        <f>IF(AND($B2408&gt;='111'!$N$11,$B2408&lt;='111'!$O$11,OR($L2408=$P$7,$M2408=$P$7)),"x","")</f>
        <v>x</v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75"/>
        <v>5</v>
      </c>
      <c r="C2409" s="184">
        <f t="shared" si="277"/>
        <v>42149</v>
      </c>
      <c r="D2409" s="191" t="s">
        <v>1352</v>
      </c>
      <c r="E2409" s="762">
        <v>42149</v>
      </c>
      <c r="F2409" s="192" t="s">
        <v>1926</v>
      </c>
      <c r="G2409" s="483" t="s">
        <v>1922</v>
      </c>
      <c r="H2409" s="7" t="s">
        <v>1906</v>
      </c>
      <c r="I2409" s="256"/>
      <c r="J2409" s="256"/>
      <c r="K2409" s="599">
        <v>561408</v>
      </c>
      <c r="L2409" s="194" t="s">
        <v>81</v>
      </c>
      <c r="M2409" s="600" t="s">
        <v>47</v>
      </c>
      <c r="N2409" s="52" t="str">
        <f>IF(AND('331-CT'!$E$7=TH!H2409,OR(L2409="331",M2409="331")),"331",IF(AND(OR(L2409="131",M2409="131"),H2409='131-CT'!$E$7),"131",""))</f>
        <v/>
      </c>
      <c r="O2409" s="916" t="str">
        <f>IF(AND('341-CT'!$E$9=H2409,OR(LEFT(L2409,3)=$O$7,LEFT(M2409,3)=$O$7)),"x","")</f>
        <v/>
      </c>
      <c r="P2409" s="52" t="str">
        <f>IF(AND($B2409&gt;='111'!$N$11,$B2409&lt;='111'!$O$11,OR($L2409=$P$7,$M2409=$P$7)),"x","")</f>
        <v>x</v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75"/>
        <v>5</v>
      </c>
      <c r="C2410" s="184">
        <f t="shared" si="277"/>
        <v>42149</v>
      </c>
      <c r="D2410" s="191" t="s">
        <v>1352</v>
      </c>
      <c r="E2410" s="762">
        <v>42149</v>
      </c>
      <c r="F2410" s="40" t="s">
        <v>1934</v>
      </c>
      <c r="G2410" s="483" t="s">
        <v>1922</v>
      </c>
      <c r="H2410" s="7" t="s">
        <v>1907</v>
      </c>
      <c r="I2410" s="256"/>
      <c r="J2410" s="256"/>
      <c r="K2410" s="599">
        <v>99560000</v>
      </c>
      <c r="L2410" s="194" t="s">
        <v>1940</v>
      </c>
      <c r="M2410" s="600" t="s">
        <v>47</v>
      </c>
      <c r="N2410" s="52" t="str">
        <f>IF(AND('331-CT'!$E$7=TH!H2410,OR(L2410="331",M2410="331")),"331",IF(AND(OR(L2410="131",M2410="131"),H2410='131-CT'!$E$7),"131",""))</f>
        <v/>
      </c>
      <c r="O2410" s="916" t="str">
        <f>IF(AND('341-CT'!$E$9=H2410,OR(LEFT(L2410,3)=$O$7,LEFT(M2410,3)=$O$7)),"x","")</f>
        <v/>
      </c>
      <c r="P2410" s="52" t="str">
        <f>IF(AND($B2410&gt;='111'!$N$11,$B2410&lt;='111'!$O$11,OR($L2410=$P$7,$M2410=$P$7)),"x","")</f>
        <v>x</v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75"/>
        <v>5</v>
      </c>
      <c r="C2411" s="184">
        <f t="shared" si="277"/>
        <v>42149</v>
      </c>
      <c r="D2411" s="191" t="s">
        <v>1352</v>
      </c>
      <c r="E2411" s="762">
        <v>42149</v>
      </c>
      <c r="F2411" s="192" t="s">
        <v>1926</v>
      </c>
      <c r="G2411" s="483" t="s">
        <v>1922</v>
      </c>
      <c r="H2411" s="7" t="s">
        <v>1907</v>
      </c>
      <c r="I2411" s="256"/>
      <c r="J2411" s="256"/>
      <c r="K2411" s="599">
        <v>561408</v>
      </c>
      <c r="L2411" s="194" t="s">
        <v>81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6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75"/>
        <v>5</v>
      </c>
      <c r="C2412" s="184">
        <f t="shared" ref="C2412:C2415" si="278">E2412</f>
        <v>42149</v>
      </c>
      <c r="D2412" s="191" t="s">
        <v>1352</v>
      </c>
      <c r="E2412" s="762">
        <v>42149</v>
      </c>
      <c r="F2412" s="40" t="s">
        <v>1934</v>
      </c>
      <c r="G2412" s="483" t="s">
        <v>1922</v>
      </c>
      <c r="H2412" s="7" t="s">
        <v>1908</v>
      </c>
      <c r="I2412" s="256"/>
      <c r="J2412" s="256"/>
      <c r="K2412" s="599">
        <v>97900000</v>
      </c>
      <c r="L2412" s="194" t="s">
        <v>1940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6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75"/>
        <v>5</v>
      </c>
      <c r="C2413" s="184">
        <f t="shared" si="278"/>
        <v>42149</v>
      </c>
      <c r="D2413" s="191" t="s">
        <v>1352</v>
      </c>
      <c r="E2413" s="762">
        <v>42149</v>
      </c>
      <c r="F2413" s="192" t="s">
        <v>1926</v>
      </c>
      <c r="G2413" s="483" t="s">
        <v>1922</v>
      </c>
      <c r="H2413" s="7" t="s">
        <v>1908</v>
      </c>
      <c r="I2413" s="256"/>
      <c r="J2413" s="256"/>
      <c r="K2413" s="599">
        <v>552047</v>
      </c>
      <c r="L2413" s="194" t="s">
        <v>81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6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75"/>
        <v>5</v>
      </c>
      <c r="C2414" s="184">
        <f t="shared" si="278"/>
        <v>42149</v>
      </c>
      <c r="D2414" s="191" t="s">
        <v>1352</v>
      </c>
      <c r="E2414" s="762">
        <v>42149</v>
      </c>
      <c r="F2414" s="40" t="s">
        <v>1934</v>
      </c>
      <c r="G2414" s="483" t="s">
        <v>1922</v>
      </c>
      <c r="H2414" s="7" t="s">
        <v>1931</v>
      </c>
      <c r="I2414" s="256"/>
      <c r="J2414" s="256"/>
      <c r="K2414" s="599">
        <v>99560000</v>
      </c>
      <c r="L2414" s="194" t="s">
        <v>1940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6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75"/>
        <v>5</v>
      </c>
      <c r="C2415" s="184">
        <f t="shared" si="278"/>
        <v>42149</v>
      </c>
      <c r="D2415" s="191" t="s">
        <v>1352</v>
      </c>
      <c r="E2415" s="762">
        <v>42149</v>
      </c>
      <c r="F2415" s="192" t="s">
        <v>1926</v>
      </c>
      <c r="G2415" s="483" t="s">
        <v>1922</v>
      </c>
      <c r="H2415" s="7" t="s">
        <v>1931</v>
      </c>
      <c r="I2415" s="256"/>
      <c r="J2415" s="256"/>
      <c r="K2415" s="599">
        <v>561408</v>
      </c>
      <c r="L2415" s="194" t="s">
        <v>81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6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75"/>
        <v>5</v>
      </c>
      <c r="C2416" s="184">
        <f t="shared" ref="C2416" si="279">E2416</f>
        <v>42149</v>
      </c>
      <c r="D2416" s="191" t="s">
        <v>1352</v>
      </c>
      <c r="E2416" s="762">
        <v>42149</v>
      </c>
      <c r="F2416" s="192" t="s">
        <v>1935</v>
      </c>
      <c r="G2416" s="483" t="s">
        <v>1922</v>
      </c>
      <c r="H2416" s="193"/>
      <c r="I2416" s="256"/>
      <c r="J2416" s="256"/>
      <c r="K2416" s="599">
        <v>1731169</v>
      </c>
      <c r="L2416" s="600" t="s">
        <v>83</v>
      </c>
      <c r="M2416" s="600" t="s">
        <v>24</v>
      </c>
      <c r="N2416" s="52" t="str">
        <f>IF(AND('331-CT'!$E$7=TH!H2416,OR(L2416="331",M2416="331")),"331",IF(AND(OR(L2416="131",M2416="131"),H2416='131-CT'!$E$7),"131",""))</f>
        <v/>
      </c>
      <c r="O2416" s="916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>642</v>
      </c>
      <c r="W2416" s="52" t="str">
        <f>IF(OR(TH!L2416=TH!$W$7,M2416=TH!$W$7),"x","")</f>
        <v>x</v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31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75"/>
        <v>5</v>
      </c>
      <c r="C2417" s="184">
        <f t="shared" ref="C2417" si="280">E2417</f>
        <v>42150</v>
      </c>
      <c r="D2417" s="191" t="s">
        <v>1352</v>
      </c>
      <c r="E2417" s="762">
        <v>42150</v>
      </c>
      <c r="F2417" s="192" t="s">
        <v>1937</v>
      </c>
      <c r="G2417" s="483" t="s">
        <v>1936</v>
      </c>
      <c r="H2417" s="193" t="s">
        <v>1938</v>
      </c>
      <c r="I2417" s="256"/>
      <c r="J2417" s="256"/>
      <c r="K2417" s="599">
        <v>1667693000</v>
      </c>
      <c r="L2417" s="194" t="s">
        <v>24</v>
      </c>
      <c r="M2417" s="194" t="s">
        <v>1928</v>
      </c>
      <c r="N2417" s="52" t="str">
        <f>IF(AND('331-CT'!$E$7=TH!H2417,OR(L2417="331",M2417="331")),"331",IF(AND(OR(L2417="131",M2417="131"),H2417='131-CT'!$E$7),"131",""))</f>
        <v/>
      </c>
      <c r="O2417" s="916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  <c r="AE2417" s="925"/>
    </row>
    <row r="2418" spans="1:31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75"/>
        <v>5</v>
      </c>
      <c r="C2418" s="184">
        <f t="shared" ref="C2418:C2432" si="281">E2418</f>
        <v>42150</v>
      </c>
      <c r="D2418" s="191" t="s">
        <v>1352</v>
      </c>
      <c r="E2418" s="762">
        <v>42150</v>
      </c>
      <c r="F2418" s="192" t="s">
        <v>1925</v>
      </c>
      <c r="G2418" s="483" t="s">
        <v>1936</v>
      </c>
      <c r="H2418" s="193" t="s">
        <v>1365</v>
      </c>
      <c r="I2418" s="256"/>
      <c r="J2418" s="256"/>
      <c r="K2418" s="599">
        <v>1000000</v>
      </c>
      <c r="L2418" s="194" t="s">
        <v>24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6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31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75"/>
        <v>5</v>
      </c>
      <c r="C2419" s="184">
        <f t="shared" si="281"/>
        <v>42150</v>
      </c>
      <c r="D2419" s="191" t="s">
        <v>1352</v>
      </c>
      <c r="E2419" s="762">
        <v>42150</v>
      </c>
      <c r="F2419" s="297" t="s">
        <v>1354</v>
      </c>
      <c r="G2419" s="483" t="s">
        <v>1936</v>
      </c>
      <c r="H2419" s="7" t="s">
        <v>1425</v>
      </c>
      <c r="I2419" s="256"/>
      <c r="J2419" s="256"/>
      <c r="K2419" s="599">
        <v>116240000</v>
      </c>
      <c r="L2419" s="600" t="s">
        <v>8</v>
      </c>
      <c r="M2419" s="600" t="s">
        <v>24</v>
      </c>
      <c r="N2419" s="52" t="str">
        <f>IF(AND('331-CT'!$E$7=TH!H2419,OR(L2419="331",M2419="331")),"331",IF(AND(OR(L2419="131",M2419="131"),H2419='131-CT'!$E$7),"131",""))</f>
        <v>331</v>
      </c>
      <c r="O2419" s="916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</row>
    <row r="2420" spans="1:31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75"/>
        <v>5</v>
      </c>
      <c r="C2420" s="184">
        <f t="shared" si="281"/>
        <v>42150</v>
      </c>
      <c r="D2420" s="191" t="s">
        <v>1352</v>
      </c>
      <c r="E2420" s="762">
        <v>42150</v>
      </c>
      <c r="F2420" s="192" t="s">
        <v>1355</v>
      </c>
      <c r="G2420" s="483" t="s">
        <v>1936</v>
      </c>
      <c r="H2420" s="193"/>
      <c r="I2420" s="256"/>
      <c r="J2420" s="256"/>
      <c r="K2420" s="599">
        <v>34872</v>
      </c>
      <c r="L2420" s="600" t="s">
        <v>83</v>
      </c>
      <c r="M2420" s="600" t="s">
        <v>24</v>
      </c>
      <c r="N2420" s="52" t="str">
        <f>IF(AND('331-CT'!$E$7=TH!H2420,OR(L2420="331",M2420="331")),"331",IF(AND(OR(L2420="131",M2420="131"),H2420='131-CT'!$E$7),"131",""))</f>
        <v/>
      </c>
      <c r="O2420" s="916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>642</v>
      </c>
      <c r="W2420" s="52" t="str">
        <f>IF(OR(TH!L2420=TH!$W$7,M2420=TH!$W$7),"x","")</f>
        <v>x</v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31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75"/>
        <v>5</v>
      </c>
      <c r="C2421" s="184">
        <f t="shared" si="281"/>
        <v>42150</v>
      </c>
      <c r="D2421" s="191" t="s">
        <v>1352</v>
      </c>
      <c r="E2421" s="762">
        <v>42150</v>
      </c>
      <c r="F2421" s="192" t="s">
        <v>1943</v>
      </c>
      <c r="G2421" s="483" t="s">
        <v>1936</v>
      </c>
      <c r="H2421" s="193"/>
      <c r="I2421" s="256"/>
      <c r="J2421" s="256"/>
      <c r="K2421" s="599">
        <v>3487</v>
      </c>
      <c r="L2421" s="600" t="s">
        <v>9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W2421" s="52" t="str">
        <f>IF(OR(TH!L2421=TH!$W$7,M2421=TH!$W$7),"x","")</f>
        <v/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31" s="881" customFormat="1" ht="15.75" hidden="1" customHeight="1">
      <c r="A2422" s="932" t="str">
        <f>IF(B2422&lt;&gt;"",IF(AND(B2422&gt;=_TM1,B2422&lt;=_TM2,OR(TH!L2422="1111",TH!M2422="1111")),TH!D2422,""),"")</f>
        <v/>
      </c>
      <c r="B2422" s="870">
        <f t="shared" ref="B2422:B2487" si="282">IF(C2422&lt;&gt;"",MONTH(C2422),"")</f>
        <v>5</v>
      </c>
      <c r="C2422" s="871">
        <f t="shared" si="281"/>
        <v>42150</v>
      </c>
      <c r="D2422" s="872" t="s">
        <v>1352</v>
      </c>
      <c r="E2422" s="933">
        <v>42150</v>
      </c>
      <c r="F2422" s="931" t="s">
        <v>1932</v>
      </c>
      <c r="G2422" s="874" t="s">
        <v>1936</v>
      </c>
      <c r="H2422" s="875"/>
      <c r="I2422" s="876"/>
      <c r="J2422" s="876"/>
      <c r="K2422" s="877">
        <v>1400000000</v>
      </c>
      <c r="L2422" s="878" t="s">
        <v>47</v>
      </c>
      <c r="M2422" s="878" t="s">
        <v>24</v>
      </c>
      <c r="N2422" s="52" t="str">
        <f>IF(AND('331-CT'!$E$7=TH!H2422,OR(L2422="331",M2422="331")),"331",IF(AND(OR(L2422="131",M2422="131"),H2422='131-CT'!$E$7),"131",""))</f>
        <v/>
      </c>
      <c r="O2422" s="916" t="str">
        <f>IF(AND('341-CT'!$E$9=H2422,OR(LEFT(L2422,3)=$O$7,LEFT(M2422,3)=$O$7)),"x","")</f>
        <v/>
      </c>
      <c r="P2422" s="52" t="str">
        <f>IF(AND($B2422&gt;='111'!$N$11,$B2422&lt;='111'!$O$11,OR($L2422=$P$7,$M2422=$P$7)),"x","")</f>
        <v>x</v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79"/>
    </row>
    <row r="2423" spans="1:31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82"/>
        <v>5</v>
      </c>
      <c r="C2423" s="184">
        <f t="shared" si="281"/>
        <v>42150</v>
      </c>
      <c r="D2423" s="191" t="s">
        <v>1352</v>
      </c>
      <c r="E2423" s="762">
        <v>42150</v>
      </c>
      <c r="F2423" s="297" t="s">
        <v>1354</v>
      </c>
      <c r="G2423" s="483" t="s">
        <v>1936</v>
      </c>
      <c r="H2423" s="7" t="s">
        <v>1419</v>
      </c>
      <c r="I2423" s="256"/>
      <c r="J2423" s="256"/>
      <c r="K2423" s="599">
        <v>151453000</v>
      </c>
      <c r="L2423" s="600" t="s">
        <v>8</v>
      </c>
      <c r="M2423" s="600" t="s">
        <v>24</v>
      </c>
      <c r="N2423" s="52" t="str">
        <f>IF(AND('331-CT'!$E$7=TH!H2423,OR(L2423="331",M2423="331")),"331",IF(AND(OR(L2423="131",M2423="131"),H2423='131-CT'!$E$7),"131",""))</f>
        <v/>
      </c>
      <c r="O2423" s="916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31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282"/>
        <v>5</v>
      </c>
      <c r="C2424" s="184">
        <f t="shared" si="281"/>
        <v>42150</v>
      </c>
      <c r="D2424" s="191" t="s">
        <v>1352</v>
      </c>
      <c r="E2424" s="762">
        <v>42150</v>
      </c>
      <c r="F2424" s="192" t="s">
        <v>1355</v>
      </c>
      <c r="G2424" s="483" t="s">
        <v>1936</v>
      </c>
      <c r="H2424" s="193"/>
      <c r="I2424" s="256"/>
      <c r="J2424" s="256"/>
      <c r="K2424" s="7">
        <v>75727</v>
      </c>
      <c r="L2424" s="600" t="s">
        <v>83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>642</v>
      </c>
      <c r="W2424" s="52" t="str">
        <f>IF(OR(TH!L2424=TH!$W$7,M2424=TH!$W$7),"x","")</f>
        <v>x</v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3"/>
    </row>
    <row r="2425" spans="1:31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82"/>
        <v>5</v>
      </c>
      <c r="C2425" s="184">
        <f t="shared" si="281"/>
        <v>42150</v>
      </c>
      <c r="D2425" s="191" t="s">
        <v>1352</v>
      </c>
      <c r="E2425" s="762">
        <v>42150</v>
      </c>
      <c r="F2425" s="192" t="s">
        <v>1943</v>
      </c>
      <c r="G2425" s="483" t="s">
        <v>1936</v>
      </c>
      <c r="H2425" s="193"/>
      <c r="I2425" s="256"/>
      <c r="J2425" s="256"/>
      <c r="K2425" s="599">
        <v>7573</v>
      </c>
      <c r="L2425" s="600" t="s">
        <v>9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W2425" s="52" t="str">
        <f>IF(OR(TH!L2425=TH!$W$7,M2425=TH!$W$7),"x","")</f>
        <v/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31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82"/>
        <v>5</v>
      </c>
      <c r="C2426" s="184">
        <f t="shared" si="281"/>
        <v>42150</v>
      </c>
      <c r="D2426" s="191" t="s">
        <v>1352</v>
      </c>
      <c r="E2426" s="762">
        <v>42150</v>
      </c>
      <c r="F2426" s="192" t="s">
        <v>1944</v>
      </c>
      <c r="G2426" s="483" t="s">
        <v>1936</v>
      </c>
      <c r="H2426" s="193"/>
      <c r="I2426" s="256"/>
      <c r="J2426" s="256"/>
      <c r="K2426" s="599">
        <v>100000</v>
      </c>
      <c r="L2426" s="600" t="s">
        <v>83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>642</v>
      </c>
      <c r="W2426" s="52" t="str">
        <f>IF(OR(TH!L2426=TH!$W$7,M2426=TH!$W$7),"x","")</f>
        <v>x</v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31" s="211" customFormat="1" ht="15.75" hidden="1" customHeight="1">
      <c r="A2427" s="204" t="str">
        <f>IF(B2427&lt;&gt;"",IF(AND(B2427&gt;=_TM1,B2427&lt;=_TM2,OR(TH!L2427="1111",TH!M2427="1111")),TH!D2427,""),"")</f>
        <v/>
      </c>
      <c r="B2427" s="36">
        <f t="shared" si="282"/>
        <v>5</v>
      </c>
      <c r="C2427" s="184">
        <f t="shared" si="281"/>
        <v>42150</v>
      </c>
      <c r="D2427" s="191" t="s">
        <v>1352</v>
      </c>
      <c r="E2427" s="762">
        <v>42150</v>
      </c>
      <c r="F2427" s="192" t="s">
        <v>1945</v>
      </c>
      <c r="G2427" s="483" t="s">
        <v>1936</v>
      </c>
      <c r="H2427" s="193"/>
      <c r="I2427" s="256"/>
      <c r="J2427" s="256"/>
      <c r="K2427" s="599">
        <v>10000</v>
      </c>
      <c r="L2427" s="600" t="s">
        <v>9</v>
      </c>
      <c r="M2427" s="600" t="s">
        <v>24</v>
      </c>
      <c r="N2427" s="52" t="str">
        <f>IF(AND('331-CT'!$E$7=TH!H2427,OR(L2427="331",M2427="331")),"331",IF(AND(OR(L2427="131",M2427="131"),H2427='131-CT'!$E$7),"131",""))</f>
        <v/>
      </c>
      <c r="O2427" s="916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43"/>
    </row>
    <row r="2428" spans="1:31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82"/>
        <v>5</v>
      </c>
      <c r="C2428" s="184">
        <f t="shared" si="281"/>
        <v>42150</v>
      </c>
      <c r="D2428" s="191" t="s">
        <v>1352</v>
      </c>
      <c r="E2428" s="762">
        <v>42150</v>
      </c>
      <c r="F2428" s="192" t="s">
        <v>1946</v>
      </c>
      <c r="G2428" s="483" t="s">
        <v>1936</v>
      </c>
      <c r="H2428" s="193"/>
      <c r="I2428" s="256"/>
      <c r="J2428" s="256"/>
      <c r="K2428" s="599">
        <v>50000</v>
      </c>
      <c r="L2428" s="600" t="s">
        <v>83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>642</v>
      </c>
      <c r="W2428" s="52" t="str">
        <f>IF(OR(TH!L2428=TH!$W$7,M2428=TH!$W$7),"x","")</f>
        <v>x</v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31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82"/>
        <v>5</v>
      </c>
      <c r="C2429" s="184">
        <f t="shared" si="281"/>
        <v>42150</v>
      </c>
      <c r="D2429" s="191" t="s">
        <v>1352</v>
      </c>
      <c r="E2429" s="762">
        <v>42150</v>
      </c>
      <c r="F2429" s="192" t="s">
        <v>1947</v>
      </c>
      <c r="G2429" s="483" t="s">
        <v>1936</v>
      </c>
      <c r="H2429" s="193"/>
      <c r="I2429" s="256"/>
      <c r="J2429" s="256"/>
      <c r="K2429" s="599">
        <v>5000</v>
      </c>
      <c r="L2429" s="600" t="s">
        <v>9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W2429" s="52" t="str">
        <f>IF(OR(TH!L2429=TH!$W$7,M2429=TH!$W$7),"x","")</f>
        <v/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31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82"/>
        <v>6</v>
      </c>
      <c r="C2430" s="184">
        <f t="shared" si="281"/>
        <v>42172</v>
      </c>
      <c r="D2430" s="191" t="s">
        <v>1352</v>
      </c>
      <c r="E2430" s="762">
        <v>42172</v>
      </c>
      <c r="F2430" s="192" t="s">
        <v>1948</v>
      </c>
      <c r="G2430" s="483" t="s">
        <v>1936</v>
      </c>
      <c r="H2430" s="193" t="s">
        <v>1949</v>
      </c>
      <c r="I2430" s="256"/>
      <c r="J2430" s="256"/>
      <c r="K2430" s="599">
        <v>330000000</v>
      </c>
      <c r="L2430" s="194" t="s">
        <v>24</v>
      </c>
      <c r="M2430" s="194" t="s">
        <v>1928</v>
      </c>
      <c r="N2430" s="52" t="str">
        <f>IF(AND('331-CT'!$E$7=TH!H2430,OR(L2430="331",M2430="331")),"331",IF(AND(OR(L2430="131",M2430="131"),H2430='131-CT'!$E$7),"131",""))</f>
        <v/>
      </c>
      <c r="O2430" s="91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31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82"/>
        <v>6</v>
      </c>
      <c r="C2431" s="184">
        <f t="shared" si="281"/>
        <v>42172</v>
      </c>
      <c r="D2431" s="191" t="s">
        <v>1352</v>
      </c>
      <c r="E2431" s="762">
        <v>42172</v>
      </c>
      <c r="F2431" s="297" t="s">
        <v>1354</v>
      </c>
      <c r="G2431" s="483" t="s">
        <v>1936</v>
      </c>
      <c r="H2431" s="193"/>
      <c r="I2431" s="256"/>
      <c r="J2431" s="256"/>
      <c r="K2431" s="599">
        <v>330000000</v>
      </c>
      <c r="L2431" s="600" t="s">
        <v>8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W2431" s="52" t="str">
        <f>IF(OR(TH!L2431=TH!$W$7,M2431=TH!$W$7),"x","")</f>
        <v/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31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82"/>
        <v>6</v>
      </c>
      <c r="C2432" s="184">
        <f t="shared" si="281"/>
        <v>42172</v>
      </c>
      <c r="D2432" s="191" t="s">
        <v>1352</v>
      </c>
      <c r="E2432" s="762">
        <v>42172</v>
      </c>
      <c r="F2432" s="192" t="s">
        <v>1355</v>
      </c>
      <c r="G2432" s="483" t="s">
        <v>1936</v>
      </c>
      <c r="H2432" s="193"/>
      <c r="I2432" s="256"/>
      <c r="J2432" s="256"/>
      <c r="K2432" s="599">
        <v>99000</v>
      </c>
      <c r="L2432" s="600" t="s">
        <v>83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>642</v>
      </c>
      <c r="W2432" s="52" t="str">
        <f>IF(OR(TH!L2432=TH!$W$7,M2432=TH!$W$7),"x","")</f>
        <v>x</v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82"/>
        <v>6</v>
      </c>
      <c r="C2433" s="184">
        <f t="shared" ref="C2433:C2449" si="283">E2433</f>
        <v>42172</v>
      </c>
      <c r="D2433" s="191" t="s">
        <v>1352</v>
      </c>
      <c r="E2433" s="762">
        <v>42172</v>
      </c>
      <c r="F2433" s="192" t="s">
        <v>1943</v>
      </c>
      <c r="G2433" s="483" t="s">
        <v>1936</v>
      </c>
      <c r="H2433" s="193"/>
      <c r="I2433" s="256"/>
      <c r="J2433" s="256"/>
      <c r="K2433" s="599">
        <v>9900</v>
      </c>
      <c r="L2433" s="600" t="s">
        <v>9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W2433" s="52" t="str">
        <f>IF(OR(TH!L2433=TH!$W$7,M2433=TH!$W$7),"x","")</f>
        <v/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82"/>
        <v>6</v>
      </c>
      <c r="C2434" s="184">
        <f t="shared" si="283"/>
        <v>42173</v>
      </c>
      <c r="D2434" s="191" t="s">
        <v>1352</v>
      </c>
      <c r="E2434" s="762">
        <v>42173</v>
      </c>
      <c r="F2434" s="192" t="s">
        <v>1925</v>
      </c>
      <c r="G2434" s="483" t="s">
        <v>1936</v>
      </c>
      <c r="H2434" s="193" t="s">
        <v>1365</v>
      </c>
      <c r="I2434" s="256"/>
      <c r="J2434" s="256"/>
      <c r="K2434" s="599">
        <v>2000000</v>
      </c>
      <c r="L2434" s="194" t="s">
        <v>24</v>
      </c>
      <c r="M2434" s="600" t="s">
        <v>47</v>
      </c>
      <c r="N2434" s="52" t="str">
        <f>IF(AND('331-CT'!$E$7=TH!H2434,OR(L2434="331",M2434="331")),"331",IF(AND(OR(L2434="131",M2434="131"),H2434='131-CT'!$E$7),"131",""))</f>
        <v/>
      </c>
      <c r="O2434" s="916" t="str">
        <f>IF(AND('341-CT'!$E$9=H2434,OR(LEFT(L2434,3)=$O$7,LEFT(M2434,3)=$O$7)),"x","")</f>
        <v/>
      </c>
      <c r="P2434" s="52" t="str">
        <f>IF(AND($B2434&gt;='111'!$N$11,$B2434&lt;='111'!$O$11,OR($L2434=$P$7,$M2434=$P$7)),"x","")</f>
        <v>x</v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82"/>
        <v>6</v>
      </c>
      <c r="C2435" s="184">
        <f t="shared" si="283"/>
        <v>42173</v>
      </c>
      <c r="D2435" s="191" t="s">
        <v>1352</v>
      </c>
      <c r="E2435" s="762">
        <v>42173</v>
      </c>
      <c r="F2435" s="192" t="s">
        <v>1950</v>
      </c>
      <c r="G2435" s="483" t="s">
        <v>1936</v>
      </c>
      <c r="H2435" s="193"/>
      <c r="I2435" s="256"/>
      <c r="J2435" s="256"/>
      <c r="K2435" s="599">
        <v>1193939</v>
      </c>
      <c r="L2435" s="600" t="s">
        <v>83</v>
      </c>
      <c r="M2435" s="600" t="s">
        <v>24</v>
      </c>
      <c r="N2435" s="52" t="str">
        <f>IF(AND('331-CT'!$E$7=TH!H2435,OR(L2435="331",M2435="331")),"331",IF(AND(OR(L2435="131",M2435="131"),H2435='131-CT'!$E$7),"131",""))</f>
        <v/>
      </c>
      <c r="O2435" s="91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>642</v>
      </c>
      <c r="W2435" s="52" t="str">
        <f>IF(OR(TH!L2435=TH!$W$7,M2435=TH!$W$7),"x","")</f>
        <v>x</v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82"/>
        <v>6</v>
      </c>
      <c r="C2436" s="184">
        <f t="shared" si="283"/>
        <v>42173</v>
      </c>
      <c r="D2436" s="191" t="s">
        <v>1352</v>
      </c>
      <c r="E2436" s="762">
        <v>42173</v>
      </c>
      <c r="F2436" s="192" t="s">
        <v>1951</v>
      </c>
      <c r="G2436" s="483" t="s">
        <v>1936</v>
      </c>
      <c r="H2436" s="193"/>
      <c r="I2436" s="256"/>
      <c r="J2436" s="256"/>
      <c r="K2436" s="599">
        <v>119394</v>
      </c>
      <c r="L2436" s="600" t="s">
        <v>9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82"/>
        <v>6</v>
      </c>
      <c r="C2437" s="184">
        <f t="shared" si="283"/>
        <v>42173</v>
      </c>
      <c r="D2437" s="191" t="s">
        <v>1352</v>
      </c>
      <c r="E2437" s="762">
        <v>42173</v>
      </c>
      <c r="F2437" s="192" t="s">
        <v>1950</v>
      </c>
      <c r="G2437" s="483" t="s">
        <v>1936</v>
      </c>
      <c r="H2437" s="193"/>
      <c r="I2437" s="256"/>
      <c r="J2437" s="256"/>
      <c r="K2437" s="599">
        <v>596970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82"/>
        <v>6</v>
      </c>
      <c r="C2438" s="184">
        <f t="shared" si="283"/>
        <v>42173</v>
      </c>
      <c r="D2438" s="191" t="s">
        <v>1352</v>
      </c>
      <c r="E2438" s="762">
        <v>42173</v>
      </c>
      <c r="F2438" s="192" t="s">
        <v>1951</v>
      </c>
      <c r="G2438" s="483" t="s">
        <v>1936</v>
      </c>
      <c r="H2438" s="193"/>
      <c r="I2438" s="256"/>
      <c r="J2438" s="256"/>
      <c r="K2438" s="599">
        <v>59697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82"/>
        <v>7</v>
      </c>
      <c r="C2439" s="184">
        <f t="shared" si="283"/>
        <v>42205</v>
      </c>
      <c r="D2439" s="191" t="s">
        <v>1352</v>
      </c>
      <c r="E2439" s="762">
        <v>42205</v>
      </c>
      <c r="F2439" s="192" t="s">
        <v>1925</v>
      </c>
      <c r="G2439" s="483" t="s">
        <v>1936</v>
      </c>
      <c r="H2439" s="193" t="s">
        <v>1952</v>
      </c>
      <c r="I2439" s="256"/>
      <c r="J2439" s="256"/>
      <c r="K2439" s="599">
        <v>21000000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6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>x</v>
      </c>
      <c r="AB2439" s="843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82"/>
        <v>7</v>
      </c>
      <c r="C2440" s="184">
        <f t="shared" si="283"/>
        <v>42205</v>
      </c>
      <c r="D2440" s="191" t="s">
        <v>1352</v>
      </c>
      <c r="E2440" s="762">
        <v>42205</v>
      </c>
      <c r="F2440" s="192" t="s">
        <v>1953</v>
      </c>
      <c r="G2440" s="483" t="s">
        <v>1936</v>
      </c>
      <c r="H2440" s="193" t="s">
        <v>1938</v>
      </c>
      <c r="I2440" s="256"/>
      <c r="J2440" s="256"/>
      <c r="K2440" s="599">
        <v>20885250</v>
      </c>
      <c r="L2440" s="600" t="s">
        <v>81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W2440" s="52" t="str">
        <f>IF(OR(TH!L2440=TH!$W$7,M2440=TH!$W$7),"x","")</f>
        <v/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>x</v>
      </c>
      <c r="AB2440" s="843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82"/>
        <v>8</v>
      </c>
      <c r="C2441" s="184">
        <f t="shared" si="283"/>
        <v>42227</v>
      </c>
      <c r="D2441" s="191" t="s">
        <v>1352</v>
      </c>
      <c r="E2441" s="762">
        <v>42227</v>
      </c>
      <c r="F2441" s="192" t="s">
        <v>1925</v>
      </c>
      <c r="G2441" s="483" t="s">
        <v>1936</v>
      </c>
      <c r="H2441" s="193" t="s">
        <v>1365</v>
      </c>
      <c r="I2441" s="256"/>
      <c r="J2441" s="256"/>
      <c r="K2441" s="599">
        <v>290000000</v>
      </c>
      <c r="L2441" s="194" t="s">
        <v>24</v>
      </c>
      <c r="M2441" s="600" t="s">
        <v>47</v>
      </c>
      <c r="N2441" s="52" t="str">
        <f>IF(AND('331-CT'!$E$7=TH!H2441,OR(L2441="331",M2441="331")),"331",IF(AND(OR(L2441="131",M2441="131"),H2441='131-CT'!$E$7),"131",""))</f>
        <v/>
      </c>
      <c r="O2441" s="91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>x</v>
      </c>
      <c r="AB2441" s="843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82"/>
        <v>8</v>
      </c>
      <c r="C2442" s="184">
        <f t="shared" si="283"/>
        <v>42227</v>
      </c>
      <c r="D2442" s="191" t="s">
        <v>1352</v>
      </c>
      <c r="E2442" s="762">
        <v>42227</v>
      </c>
      <c r="F2442" s="297" t="s">
        <v>1354</v>
      </c>
      <c r="G2442" s="483" t="s">
        <v>1936</v>
      </c>
      <c r="H2442" s="7" t="s">
        <v>1478</v>
      </c>
      <c r="I2442" s="256"/>
      <c r="J2442" s="256"/>
      <c r="K2442" s="599">
        <v>94871700</v>
      </c>
      <c r="L2442" s="600" t="s">
        <v>8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W2442" s="52" t="str">
        <f>IF(OR(TH!L2442=TH!$W$7,M2442=TH!$W$7),"x","")</f>
        <v/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>x</v>
      </c>
      <c r="AB2442" s="843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82"/>
        <v>8</v>
      </c>
      <c r="C2443" s="184">
        <f t="shared" si="283"/>
        <v>42227</v>
      </c>
      <c r="D2443" s="191" t="s">
        <v>1352</v>
      </c>
      <c r="E2443" s="762">
        <v>42227</v>
      </c>
      <c r="F2443" s="192" t="s">
        <v>1355</v>
      </c>
      <c r="G2443" s="483" t="s">
        <v>1936</v>
      </c>
      <c r="H2443" s="193"/>
      <c r="I2443" s="256"/>
      <c r="J2443" s="256"/>
      <c r="K2443" s="599">
        <v>28238</v>
      </c>
      <c r="L2443" s="600" t="s">
        <v>83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>x</v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>x</v>
      </c>
      <c r="AB2443" s="843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82"/>
        <v>8</v>
      </c>
      <c r="C2444" s="184">
        <f t="shared" si="283"/>
        <v>42227</v>
      </c>
      <c r="D2444" s="191" t="s">
        <v>1352</v>
      </c>
      <c r="E2444" s="762">
        <v>42227</v>
      </c>
      <c r="F2444" s="192" t="s">
        <v>1943</v>
      </c>
      <c r="G2444" s="483" t="s">
        <v>1936</v>
      </c>
      <c r="H2444" s="193"/>
      <c r="I2444" s="256"/>
      <c r="J2444" s="256"/>
      <c r="K2444" s="599">
        <v>2823</v>
      </c>
      <c r="L2444" s="600" t="s">
        <v>9</v>
      </c>
      <c r="M2444" s="600" t="s">
        <v>24</v>
      </c>
      <c r="N2444" s="52" t="str">
        <f>IF(AND('331-CT'!$E$7=TH!H2444,OR(L2444="331",M2444="331")),"331",IF(AND(OR(L2444="131",M2444="131"),H2444='131-CT'!$E$7),"131",""))</f>
        <v/>
      </c>
      <c r="O2444" s="91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82"/>
        <v>8</v>
      </c>
      <c r="C2445" s="184">
        <f t="shared" si="283"/>
        <v>42228</v>
      </c>
      <c r="D2445" s="191" t="s">
        <v>1352</v>
      </c>
      <c r="E2445" s="762">
        <v>42228</v>
      </c>
      <c r="F2445" s="297" t="s">
        <v>1354</v>
      </c>
      <c r="G2445" s="483" t="s">
        <v>1936</v>
      </c>
      <c r="H2445" s="7" t="s">
        <v>1425</v>
      </c>
      <c r="I2445" s="256"/>
      <c r="J2445" s="256"/>
      <c r="K2445" s="599">
        <v>194098850</v>
      </c>
      <c r="L2445" s="600" t="s">
        <v>8</v>
      </c>
      <c r="M2445" s="600" t="s">
        <v>24</v>
      </c>
      <c r="N2445" s="52" t="str">
        <f>IF(AND('331-CT'!$E$7=TH!H2445,OR(L2445="331",M2445="331")),"331",IF(AND(OR(L2445="131",M2445="131"),H2445='131-CT'!$E$7),"131",""))</f>
        <v>331</v>
      </c>
      <c r="O2445" s="91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82"/>
        <v>8</v>
      </c>
      <c r="C2446" s="184">
        <f t="shared" si="283"/>
        <v>42228</v>
      </c>
      <c r="D2446" s="191" t="s">
        <v>1352</v>
      </c>
      <c r="E2446" s="762">
        <v>42228</v>
      </c>
      <c r="F2446" s="192" t="s">
        <v>1355</v>
      </c>
      <c r="G2446" s="483" t="s">
        <v>1936</v>
      </c>
      <c r="H2446" s="193"/>
      <c r="I2446" s="256"/>
      <c r="J2446" s="256"/>
      <c r="K2446" s="599">
        <v>116460</v>
      </c>
      <c r="L2446" s="600" t="s">
        <v>83</v>
      </c>
      <c r="M2446" s="600" t="s">
        <v>24</v>
      </c>
      <c r="N2446" s="52" t="str">
        <f>IF(AND('331-CT'!$E$7=TH!H2446,OR(L2446="331",M2446="331")),"331",IF(AND(OR(L2446="131",M2446="131"),H2446='131-CT'!$E$7),"131",""))</f>
        <v/>
      </c>
      <c r="O2446" s="91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>x</v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82"/>
        <v>8</v>
      </c>
      <c r="C2447" s="184">
        <f t="shared" si="283"/>
        <v>42228</v>
      </c>
      <c r="D2447" s="191" t="s">
        <v>1352</v>
      </c>
      <c r="E2447" s="762">
        <v>42228</v>
      </c>
      <c r="F2447" s="192" t="s">
        <v>1943</v>
      </c>
      <c r="G2447" s="483" t="s">
        <v>1936</v>
      </c>
      <c r="H2447" s="193"/>
      <c r="I2447" s="256"/>
      <c r="J2447" s="256"/>
      <c r="K2447" s="599">
        <v>11646</v>
      </c>
      <c r="L2447" s="600" t="s">
        <v>9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82"/>
        <v>8</v>
      </c>
      <c r="C2448" s="184">
        <f t="shared" si="283"/>
        <v>42235</v>
      </c>
      <c r="D2448" s="191" t="s">
        <v>1352</v>
      </c>
      <c r="E2448" s="762">
        <v>42235</v>
      </c>
      <c r="F2448" s="192" t="s">
        <v>1925</v>
      </c>
      <c r="G2448" s="483" t="s">
        <v>1936</v>
      </c>
      <c r="H2448" s="193" t="s">
        <v>1952</v>
      </c>
      <c r="I2448" s="256"/>
      <c r="J2448" s="256"/>
      <c r="K2448" s="599">
        <v>17800000</v>
      </c>
      <c r="L2448" s="194" t="s">
        <v>24</v>
      </c>
      <c r="M2448" s="600" t="s">
        <v>47</v>
      </c>
      <c r="N2448" s="52" t="str">
        <f>IF(AND('331-CT'!$E$7=TH!H2448,OR(L2448="331",M2448="331")),"331",IF(AND(OR(L2448="131",M2448="131"),H2448='131-CT'!$E$7),"131",""))</f>
        <v/>
      </c>
      <c r="O2448" s="91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/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82"/>
        <v>8</v>
      </c>
      <c r="C2449" s="184">
        <f t="shared" si="283"/>
        <v>42235</v>
      </c>
      <c r="D2449" s="191" t="s">
        <v>1352</v>
      </c>
      <c r="E2449" s="762">
        <v>42235</v>
      </c>
      <c r="F2449" s="192" t="s">
        <v>1953</v>
      </c>
      <c r="G2449" s="483" t="s">
        <v>1936</v>
      </c>
      <c r="H2449" s="193" t="s">
        <v>1938</v>
      </c>
      <c r="I2449" s="256"/>
      <c r="J2449" s="256"/>
      <c r="K2449" s="599">
        <v>12944008</v>
      </c>
      <c r="L2449" s="600" t="s">
        <v>81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82"/>
        <v>8</v>
      </c>
      <c r="C2450" s="184">
        <f t="shared" ref="C2450:C2516" si="284">E2450</f>
        <v>42235</v>
      </c>
      <c r="D2450" s="191" t="s">
        <v>1352</v>
      </c>
      <c r="E2450" s="762">
        <v>42235</v>
      </c>
      <c r="F2450" s="192" t="s">
        <v>1953</v>
      </c>
      <c r="G2450" s="483" t="s">
        <v>1936</v>
      </c>
      <c r="H2450" s="193" t="s">
        <v>1949</v>
      </c>
      <c r="I2450" s="256"/>
      <c r="J2450" s="256"/>
      <c r="K2450" s="599">
        <v>4874801</v>
      </c>
      <c r="L2450" s="600" t="s">
        <v>81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82"/>
        <v>8</v>
      </c>
      <c r="C2451" s="184">
        <f t="shared" si="284"/>
        <v>42241</v>
      </c>
      <c r="D2451" s="191" t="s">
        <v>1352</v>
      </c>
      <c r="E2451" s="817">
        <v>42241</v>
      </c>
      <c r="F2451" s="192" t="s">
        <v>1946</v>
      </c>
      <c r="G2451" s="483" t="s">
        <v>1936</v>
      </c>
      <c r="H2451" s="193"/>
      <c r="I2451" s="256"/>
      <c r="J2451" s="256"/>
      <c r="K2451" s="599">
        <v>50000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82"/>
        <v>8</v>
      </c>
      <c r="C2452" s="184">
        <f t="shared" si="284"/>
        <v>42241</v>
      </c>
      <c r="D2452" s="191" t="s">
        <v>1352</v>
      </c>
      <c r="E2452" s="817">
        <v>42241</v>
      </c>
      <c r="F2452" s="192" t="s">
        <v>1947</v>
      </c>
      <c r="G2452" s="483" t="s">
        <v>1936</v>
      </c>
      <c r="H2452" s="193"/>
      <c r="I2452" s="256"/>
      <c r="J2452" s="256"/>
      <c r="K2452" s="599">
        <v>5000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82"/>
        <v>9</v>
      </c>
      <c r="C2453" s="184">
        <f t="shared" si="284"/>
        <v>42265</v>
      </c>
      <c r="D2453" s="191" t="s">
        <v>1352</v>
      </c>
      <c r="E2453" s="806">
        <v>42265</v>
      </c>
      <c r="F2453" s="192" t="s">
        <v>1925</v>
      </c>
      <c r="G2453" s="483" t="s">
        <v>1936</v>
      </c>
      <c r="H2453" s="193" t="s">
        <v>1952</v>
      </c>
      <c r="I2453" s="256"/>
      <c r="J2453" s="256"/>
      <c r="K2453" s="599">
        <v>80000000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82"/>
        <v>9</v>
      </c>
      <c r="C2454" s="184">
        <f t="shared" si="284"/>
        <v>42265</v>
      </c>
      <c r="D2454" s="191" t="s">
        <v>1352</v>
      </c>
      <c r="E2454" s="806">
        <v>42265</v>
      </c>
      <c r="F2454" s="192" t="s">
        <v>1953</v>
      </c>
      <c r="G2454" s="483" t="s">
        <v>1936</v>
      </c>
      <c r="H2454" s="193" t="s">
        <v>1949</v>
      </c>
      <c r="I2454" s="256"/>
      <c r="J2454" s="256"/>
      <c r="K2454" s="599">
        <v>2560377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82"/>
        <v>9</v>
      </c>
      <c r="C2455" s="184">
        <f t="shared" si="284"/>
        <v>42268</v>
      </c>
      <c r="D2455" s="191" t="s">
        <v>1352</v>
      </c>
      <c r="E2455" s="806">
        <v>42268</v>
      </c>
      <c r="F2455" s="192" t="s">
        <v>1925</v>
      </c>
      <c r="G2455" s="483" t="s">
        <v>1936</v>
      </c>
      <c r="H2455" s="193" t="s">
        <v>1952</v>
      </c>
      <c r="I2455" s="256"/>
      <c r="J2455" s="256"/>
      <c r="K2455" s="599">
        <v>19000000</v>
      </c>
      <c r="L2455" s="194" t="s">
        <v>24</v>
      </c>
      <c r="M2455" s="600" t="s">
        <v>47</v>
      </c>
      <c r="N2455" s="52" t="str">
        <f>IF(AND('331-CT'!$E$7=TH!H2455,OR(L2455="331",M2455="331")),"331",IF(AND(OR(L2455="131",M2455="131"),H2455='131-CT'!$E$7),"131",""))</f>
        <v/>
      </c>
      <c r="O2455" s="91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82"/>
        <v>9</v>
      </c>
      <c r="C2456" s="184">
        <f t="shared" si="284"/>
        <v>42268</v>
      </c>
      <c r="D2456" s="191" t="s">
        <v>1352</v>
      </c>
      <c r="E2456" s="806">
        <v>42268</v>
      </c>
      <c r="F2456" s="192" t="s">
        <v>1954</v>
      </c>
      <c r="G2456" s="483" t="s">
        <v>1936</v>
      </c>
      <c r="H2456" s="193" t="s">
        <v>1938</v>
      </c>
      <c r="I2456" s="256"/>
      <c r="J2456" s="256"/>
      <c r="K2456" s="38">
        <v>83385000</v>
      </c>
      <c r="L2456" s="194" t="s">
        <v>1928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/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82"/>
        <v>9</v>
      </c>
      <c r="C2457" s="184">
        <f t="shared" si="284"/>
        <v>42268</v>
      </c>
      <c r="D2457" s="191" t="s">
        <v>1352</v>
      </c>
      <c r="E2457" s="806">
        <v>42268</v>
      </c>
      <c r="F2457" s="192" t="s">
        <v>1953</v>
      </c>
      <c r="G2457" s="483" t="s">
        <v>1936</v>
      </c>
      <c r="H2457" s="193" t="s">
        <v>1938</v>
      </c>
      <c r="I2457" s="256"/>
      <c r="J2457" s="256"/>
      <c r="K2457" s="599">
        <v>12953701</v>
      </c>
      <c r="L2457" s="600" t="s">
        <v>81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82"/>
        <v>10</v>
      </c>
      <c r="C2458" s="184">
        <f t="shared" si="284"/>
        <v>42299</v>
      </c>
      <c r="D2458" s="191" t="s">
        <v>1352</v>
      </c>
      <c r="E2458" s="806">
        <v>42299</v>
      </c>
      <c r="F2458" s="192" t="s">
        <v>1954</v>
      </c>
      <c r="G2458" s="483" t="s">
        <v>1936</v>
      </c>
      <c r="H2458" s="193" t="s">
        <v>1949</v>
      </c>
      <c r="I2458" s="256"/>
      <c r="J2458" s="256"/>
      <c r="K2458" s="599">
        <v>16500000</v>
      </c>
      <c r="L2458" s="194" t="s">
        <v>1928</v>
      </c>
      <c r="M2458" s="600" t="s">
        <v>24</v>
      </c>
      <c r="N2458" s="52" t="str">
        <f>IF(AND('331-CT'!$E$7=TH!H2458,OR(L2458="331",M2458="331")),"331",IF(AND(OR(L2458="131",M2458="131"),H2458='131-CT'!$E$7),"131",""))</f>
        <v/>
      </c>
      <c r="O2458" s="91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/>
      </c>
      <c r="AB2458" s="843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82"/>
        <v>10</v>
      </c>
      <c r="C2459" s="184">
        <f t="shared" si="284"/>
        <v>42299</v>
      </c>
      <c r="D2459" s="191" t="s">
        <v>1352</v>
      </c>
      <c r="E2459" s="806">
        <v>42299</v>
      </c>
      <c r="F2459" s="192" t="s">
        <v>1953</v>
      </c>
      <c r="G2459" s="483" t="s">
        <v>1936</v>
      </c>
      <c r="H2459" s="193" t="s">
        <v>1949</v>
      </c>
      <c r="I2459" s="256"/>
      <c r="J2459" s="256"/>
      <c r="K2459" s="599">
        <v>2481497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/>
      </c>
      <c r="AB2459" s="843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82"/>
        <v>10</v>
      </c>
      <c r="C2460" s="184">
        <f t="shared" si="284"/>
        <v>42299</v>
      </c>
      <c r="D2460" s="191" t="s">
        <v>1352</v>
      </c>
      <c r="E2460" s="806">
        <v>42299</v>
      </c>
      <c r="F2460" s="192" t="s">
        <v>1953</v>
      </c>
      <c r="G2460" s="483" t="s">
        <v>1936</v>
      </c>
      <c r="H2460" s="193" t="s">
        <v>1938</v>
      </c>
      <c r="I2460" s="256"/>
      <c r="J2460" s="256"/>
      <c r="K2460" s="599">
        <v>12091161</v>
      </c>
      <c r="L2460" s="600" t="s">
        <v>81</v>
      </c>
      <c r="M2460" s="600" t="s">
        <v>24</v>
      </c>
      <c r="N2460" s="52" t="str">
        <f>IF(AND('331-CT'!$E$7=TH!H2460,OR(L2460="331",M2460="331")),"331",IF(AND(OR(L2460="131",M2460="131"),H2460='131-CT'!$E$7),"131",""))</f>
        <v/>
      </c>
      <c r="O2460" s="91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/>
      </c>
      <c r="AB2460" s="843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82"/>
        <v>11</v>
      </c>
      <c r="C2461" s="184">
        <f t="shared" si="284"/>
        <v>42327</v>
      </c>
      <c r="D2461" s="191" t="s">
        <v>1352</v>
      </c>
      <c r="E2461" s="806">
        <v>42327</v>
      </c>
      <c r="F2461" s="192" t="s">
        <v>1953</v>
      </c>
      <c r="G2461" s="483" t="s">
        <v>1936</v>
      </c>
      <c r="H2461" s="193" t="s">
        <v>1949</v>
      </c>
      <c r="I2461" s="256"/>
      <c r="J2461" s="256"/>
      <c r="K2461" s="599">
        <v>2474582</v>
      </c>
      <c r="L2461" s="600" t="s">
        <v>81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/>
      </c>
      <c r="AB2461" s="843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82"/>
        <v>11</v>
      </c>
      <c r="C2462" s="184">
        <f t="shared" si="284"/>
        <v>42327</v>
      </c>
      <c r="D2462" s="191" t="s">
        <v>1352</v>
      </c>
      <c r="E2462" s="806">
        <v>42327</v>
      </c>
      <c r="F2462" s="192" t="s">
        <v>1953</v>
      </c>
      <c r="G2462" s="483" t="s">
        <v>1936</v>
      </c>
      <c r="H2462" s="193" t="s">
        <v>1938</v>
      </c>
      <c r="I2462" s="256"/>
      <c r="J2462" s="256"/>
      <c r="K2462" s="599">
        <v>12296805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/>
      </c>
      <c r="AB2462" s="843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82"/>
        <v>11</v>
      </c>
      <c r="C2463" s="184">
        <f t="shared" si="284"/>
        <v>42334</v>
      </c>
      <c r="D2463" s="191" t="s">
        <v>1352</v>
      </c>
      <c r="E2463" s="806">
        <v>42334</v>
      </c>
      <c r="F2463" s="192" t="s">
        <v>1946</v>
      </c>
      <c r="G2463" s="483" t="s">
        <v>1936</v>
      </c>
      <c r="H2463" s="193"/>
      <c r="I2463" s="256"/>
      <c r="J2463" s="256"/>
      <c r="K2463" s="599">
        <v>50000</v>
      </c>
      <c r="L2463" s="600" t="s">
        <v>83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>x</v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82"/>
        <v>11</v>
      </c>
      <c r="C2464" s="184">
        <f t="shared" si="284"/>
        <v>42334</v>
      </c>
      <c r="D2464" s="191" t="s">
        <v>1352</v>
      </c>
      <c r="E2464" s="806">
        <v>42334</v>
      </c>
      <c r="F2464" s="192" t="s">
        <v>1947</v>
      </c>
      <c r="G2464" s="483" t="s">
        <v>1936</v>
      </c>
      <c r="H2464" s="193"/>
      <c r="I2464" s="256"/>
      <c r="J2464" s="256"/>
      <c r="K2464" s="599">
        <v>5000</v>
      </c>
      <c r="L2464" s="600" t="s">
        <v>9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82"/>
        <v>12</v>
      </c>
      <c r="C2465" s="184">
        <f t="shared" si="284"/>
        <v>42359</v>
      </c>
      <c r="D2465" s="191" t="s">
        <v>1352</v>
      </c>
      <c r="E2465" s="762">
        <v>42359</v>
      </c>
      <c r="F2465" s="192" t="s">
        <v>1954</v>
      </c>
      <c r="G2465" s="483" t="s">
        <v>1936</v>
      </c>
      <c r="H2465" s="193" t="s">
        <v>1938</v>
      </c>
      <c r="I2465" s="256"/>
      <c r="J2465" s="256"/>
      <c r="K2465" s="38">
        <v>49000000</v>
      </c>
      <c r="L2465" s="194" t="s">
        <v>1928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82"/>
        <v>12</v>
      </c>
      <c r="C2466" s="184">
        <f t="shared" si="284"/>
        <v>42359</v>
      </c>
      <c r="D2466" s="191" t="s">
        <v>1352</v>
      </c>
      <c r="E2466" s="762">
        <v>42359</v>
      </c>
      <c r="F2466" s="192" t="s">
        <v>1953</v>
      </c>
      <c r="G2466" s="483" t="s">
        <v>1936</v>
      </c>
      <c r="H2466" s="193" t="s">
        <v>1938</v>
      </c>
      <c r="I2466" s="256"/>
      <c r="J2466" s="256"/>
      <c r="K2466" s="599">
        <v>2356540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>GBN</v>
      </c>
      <c r="B2467" s="36">
        <f t="shared" si="282"/>
        <v>12</v>
      </c>
      <c r="C2467" s="184">
        <f t="shared" si="284"/>
        <v>42361</v>
      </c>
      <c r="D2467" s="191" t="s">
        <v>1352</v>
      </c>
      <c r="E2467" s="762">
        <v>42361</v>
      </c>
      <c r="F2467" s="192" t="s">
        <v>1925</v>
      </c>
      <c r="G2467" s="483" t="s">
        <v>1936</v>
      </c>
      <c r="H2467" s="193" t="s">
        <v>1365</v>
      </c>
      <c r="I2467" s="256"/>
      <c r="J2467" s="256"/>
      <c r="K2467" s="599">
        <v>48000000</v>
      </c>
      <c r="L2467" s="194" t="s">
        <v>24</v>
      </c>
      <c r="M2467" s="600" t="s">
        <v>47</v>
      </c>
      <c r="N2467" s="52" t="str">
        <f>IF(AND('331-CT'!$E$7=TH!H2467,OR(L2467="331",M2467="331")),"331",IF(AND(OR(L2467="131",M2467="131"),H2467='131-CT'!$E$7),"131",""))</f>
        <v/>
      </c>
      <c r="O2467" s="91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82"/>
        <v>12</v>
      </c>
      <c r="C2468" s="184">
        <f t="shared" si="284"/>
        <v>42361</v>
      </c>
      <c r="D2468" s="191" t="s">
        <v>1352</v>
      </c>
      <c r="E2468" s="762">
        <v>42361</v>
      </c>
      <c r="F2468" s="192" t="s">
        <v>1954</v>
      </c>
      <c r="G2468" s="483" t="s">
        <v>1936</v>
      </c>
      <c r="H2468" s="193" t="s">
        <v>1938</v>
      </c>
      <c r="I2468" s="256"/>
      <c r="J2468" s="256"/>
      <c r="K2468" s="38">
        <v>34385000</v>
      </c>
      <c r="L2468" s="194" t="s">
        <v>1928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/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82"/>
        <v>12</v>
      </c>
      <c r="C2469" s="184">
        <f t="shared" si="284"/>
        <v>42361</v>
      </c>
      <c r="D2469" s="191" t="s">
        <v>1352</v>
      </c>
      <c r="E2469" s="762">
        <v>42361</v>
      </c>
      <c r="F2469" s="192" t="s">
        <v>1953</v>
      </c>
      <c r="G2469" s="483" t="s">
        <v>1936</v>
      </c>
      <c r="H2469" s="193" t="s">
        <v>1938</v>
      </c>
      <c r="I2469" s="256"/>
      <c r="J2469" s="256"/>
      <c r="K2469" s="599">
        <v>11917957</v>
      </c>
      <c r="L2469" s="600" t="s">
        <v>81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956" customFormat="1" ht="15.75" customHeight="1">
      <c r="A2470" s="947" t="str">
        <f>IF(B2470&lt;&gt;"",IF(AND(B2470&gt;=_TM1,B2470&lt;=_TM2,OR(TH!L2470="1111",TH!M2470="1111")),TH!D2470,""),"")</f>
        <v/>
      </c>
      <c r="B2470" s="948">
        <f t="shared" si="282"/>
        <v>1</v>
      </c>
      <c r="C2470" s="949">
        <f t="shared" si="284"/>
        <v>42006</v>
      </c>
      <c r="D2470" s="950" t="s">
        <v>1987</v>
      </c>
      <c r="E2470" s="951">
        <v>42006</v>
      </c>
      <c r="F2470" s="49" t="s">
        <v>1899</v>
      </c>
      <c r="G2470" s="952"/>
      <c r="H2470" s="953" t="s">
        <v>1975</v>
      </c>
      <c r="I2470" s="254">
        <v>1500</v>
      </c>
      <c r="J2470" s="254">
        <v>9800</v>
      </c>
      <c r="K2470" s="954">
        <f>ROUND(I2470*J2470,0)</f>
        <v>14700000</v>
      </c>
      <c r="L2470" s="52" t="s">
        <v>165</v>
      </c>
      <c r="M2470" s="955" t="s">
        <v>161</v>
      </c>
      <c r="N2470" s="52" t="str">
        <f>IF(AND('331-CT'!$E$7=TH!H2470,OR(L2470="331",M2470="331")),"331",IF(AND(OR(L2470="131",M2470="131"),H2470='131-CT'!$E$7),"131",""))</f>
        <v/>
      </c>
      <c r="O2470" s="916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>x</v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16"/>
    </row>
    <row r="2471" spans="1:28" s="956" customFormat="1" ht="15.75" customHeight="1">
      <c r="A2471" s="947" t="str">
        <f>IF(B2471&lt;&gt;"",IF(AND(B2471&gt;=_TM1,B2471&lt;=_TM2,OR(TH!L2471="1111",TH!M2471="1111")),TH!D2471,""),"")</f>
        <v/>
      </c>
      <c r="B2471" s="948">
        <f t="shared" si="282"/>
        <v>1</v>
      </c>
      <c r="C2471" s="949">
        <f t="shared" si="284"/>
        <v>42011</v>
      </c>
      <c r="D2471" s="950" t="s">
        <v>1987</v>
      </c>
      <c r="E2471" s="951">
        <v>42011</v>
      </c>
      <c r="F2471" s="49" t="s">
        <v>356</v>
      </c>
      <c r="G2471" s="952"/>
      <c r="H2471" s="953" t="s">
        <v>1975</v>
      </c>
      <c r="I2471" s="254">
        <v>100</v>
      </c>
      <c r="J2471" s="254">
        <v>21000</v>
      </c>
      <c r="K2471" s="954">
        <f t="shared" ref="K2471:K2487" si="285">ROUND(I2471*J2471,0)</f>
        <v>2100000</v>
      </c>
      <c r="L2471" s="52" t="s">
        <v>165</v>
      </c>
      <c r="M2471" s="955" t="s">
        <v>161</v>
      </c>
      <c r="N2471" s="52" t="str">
        <f>IF(AND('331-CT'!$E$7=TH!H2471,OR(L2471="331",M2471="331")),"331",IF(AND(OR(L2471="131",M2471="131"),H2471='131-CT'!$E$7),"131",""))</f>
        <v/>
      </c>
      <c r="O2471" s="916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>x</v>
      </c>
      <c r="AA2471" s="52" t="str">
        <f>IF(AND(B2471&lt;=NKC!$N$8,B2471&gt;=NKC!$M$8),"x","")</f>
        <v/>
      </c>
      <c r="AB2471" s="816"/>
    </row>
    <row r="2472" spans="1:28" s="956" customFormat="1" ht="15.75" customHeight="1">
      <c r="A2472" s="947" t="str">
        <f>IF(B2472&lt;&gt;"",IF(AND(B2472&gt;=_TM1,B2472&lt;=_TM2,OR(TH!L2472="1111",TH!M2472="1111")),TH!D2472,""),"")</f>
        <v/>
      </c>
      <c r="B2472" s="948">
        <f t="shared" si="282"/>
        <v>1</v>
      </c>
      <c r="C2472" s="949">
        <f t="shared" si="284"/>
        <v>42032</v>
      </c>
      <c r="D2472" s="950" t="s">
        <v>1987</v>
      </c>
      <c r="E2472" s="951">
        <v>42032</v>
      </c>
      <c r="F2472" s="957" t="s">
        <v>337</v>
      </c>
      <c r="G2472" s="952"/>
      <c r="H2472" s="953" t="s">
        <v>1975</v>
      </c>
      <c r="I2472" s="254">
        <v>24</v>
      </c>
      <c r="J2472" s="254">
        <v>43000</v>
      </c>
      <c r="K2472" s="954">
        <f t="shared" si="285"/>
        <v>1032000</v>
      </c>
      <c r="L2472" s="52" t="s">
        <v>165</v>
      </c>
      <c r="M2472" s="955" t="s">
        <v>161</v>
      </c>
      <c r="N2472" s="52" t="str">
        <f>IF(AND('331-CT'!$E$7=TH!H2472,OR(L2472="331",M2472="331")),"331",IF(AND(OR(L2472="131",M2472="131"),H2472='131-CT'!$E$7),"131",""))</f>
        <v/>
      </c>
      <c r="O2472" s="916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16"/>
    </row>
    <row r="2473" spans="1:28" s="956" customFormat="1" ht="15.75" customHeight="1">
      <c r="A2473" s="947" t="str">
        <f>IF(B2473&lt;&gt;"",IF(AND(B2473&gt;=_TM1,B2473&lt;=_TM2,OR(TH!L2473="1111",TH!M2473="1111")),TH!D2473,""),"")</f>
        <v/>
      </c>
      <c r="B2473" s="948">
        <f t="shared" si="282"/>
        <v>3</v>
      </c>
      <c r="C2473" s="949">
        <f t="shared" si="284"/>
        <v>42077</v>
      </c>
      <c r="D2473" s="950" t="s">
        <v>1987</v>
      </c>
      <c r="E2473" s="951">
        <v>42077</v>
      </c>
      <c r="F2473" s="957" t="s">
        <v>337</v>
      </c>
      <c r="G2473" s="952"/>
      <c r="H2473" s="953" t="s">
        <v>1975</v>
      </c>
      <c r="I2473" s="254">
        <v>24</v>
      </c>
      <c r="J2473" s="254">
        <v>43000</v>
      </c>
      <c r="K2473" s="954">
        <f t="shared" si="285"/>
        <v>1032000</v>
      </c>
      <c r="L2473" s="52" t="s">
        <v>165</v>
      </c>
      <c r="M2473" s="955" t="s">
        <v>161</v>
      </c>
      <c r="N2473" s="52" t="str">
        <f>IF(AND('331-CT'!$E$7=TH!H2473,OR(L2473="331",M2473="331")),"331",IF(AND(OR(L2473="131",M2473="131"),H2473='131-CT'!$E$7),"131",""))</f>
        <v/>
      </c>
      <c r="O2473" s="916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16"/>
    </row>
    <row r="2474" spans="1:28" s="956" customFormat="1" ht="15.75" customHeight="1">
      <c r="A2474" s="947" t="str">
        <f>IF(B2474&lt;&gt;"",IF(AND(B2474&gt;=_TM1,B2474&lt;=_TM2,OR(TH!L2474="1111",TH!M2474="1111")),TH!D2474,""),"")</f>
        <v/>
      </c>
      <c r="B2474" s="948">
        <f t="shared" ref="B2474" si="286">IF(C2474&lt;&gt;"",MONTH(C2474),"")</f>
        <v>2</v>
      </c>
      <c r="C2474" s="949">
        <f t="shared" ref="C2474" si="287">E2474</f>
        <v>42045</v>
      </c>
      <c r="D2474" s="950" t="s">
        <v>1987</v>
      </c>
      <c r="E2474" s="951">
        <v>42045</v>
      </c>
      <c r="F2474" s="957" t="s">
        <v>1400</v>
      </c>
      <c r="G2474" s="952"/>
      <c r="H2474" s="953" t="s">
        <v>1975</v>
      </c>
      <c r="I2474" s="254">
        <v>60</v>
      </c>
      <c r="J2474" s="254">
        <v>17500</v>
      </c>
      <c r="K2474" s="954">
        <f t="shared" ref="K2474" si="288">ROUND(I2474*J2474,0)</f>
        <v>1050000</v>
      </c>
      <c r="L2474" s="52" t="s">
        <v>165</v>
      </c>
      <c r="M2474" s="955" t="s">
        <v>161</v>
      </c>
      <c r="N2474" s="52" t="str">
        <f>IF(AND('331-CT'!$E$7=TH!H2474,OR(L2474="331",M2474="331")),"331",IF(AND(OR(L2474="131",M2474="131"),H2474='131-CT'!$E$7),"131",""))</f>
        <v/>
      </c>
      <c r="O2474" s="916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16"/>
    </row>
    <row r="2475" spans="1:28" s="956" customFormat="1" ht="15.75" customHeight="1">
      <c r="A2475" s="947" t="str">
        <f>IF(B2475&lt;&gt;"",IF(AND(B2475&gt;=_TM1,B2475&lt;=_TM2,OR(TH!L2475="1111",TH!M2475="1111")),TH!D2475,""),"")</f>
        <v/>
      </c>
      <c r="B2475" s="948">
        <f t="shared" si="282"/>
        <v>4</v>
      </c>
      <c r="C2475" s="949">
        <f t="shared" si="284"/>
        <v>42104</v>
      </c>
      <c r="D2475" s="950" t="s">
        <v>1987</v>
      </c>
      <c r="E2475" s="951">
        <v>42104</v>
      </c>
      <c r="F2475" s="957" t="s">
        <v>337</v>
      </c>
      <c r="G2475" s="952"/>
      <c r="H2475" s="953" t="s">
        <v>1975</v>
      </c>
      <c r="I2475" s="254">
        <v>24</v>
      </c>
      <c r="J2475" s="254">
        <v>43000</v>
      </c>
      <c r="K2475" s="954">
        <f t="shared" si="285"/>
        <v>1032000</v>
      </c>
      <c r="L2475" s="52" t="s">
        <v>165</v>
      </c>
      <c r="M2475" s="955" t="s">
        <v>161</v>
      </c>
      <c r="N2475" s="52" t="str">
        <f>IF(AND('331-CT'!$E$7=TH!H2475,OR(L2475="331",M2475="331")),"331",IF(AND(OR(L2475="131",M2475="131"),H2475='131-CT'!$E$7),"131",""))</f>
        <v/>
      </c>
      <c r="O2475" s="916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>154</v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56" customFormat="1" ht="15.75" customHeight="1">
      <c r="A2476" s="947" t="str">
        <f>IF(B2476&lt;&gt;"",IF(AND(B2476&gt;=_TM1,B2476&lt;=_TM2,OR(TH!L2476="1111",TH!M2476="1111")),TH!D2476,""),"")</f>
        <v/>
      </c>
      <c r="B2476" s="948">
        <f t="shared" si="282"/>
        <v>5</v>
      </c>
      <c r="C2476" s="949">
        <f t="shared" si="284"/>
        <v>42154</v>
      </c>
      <c r="D2476" s="950" t="s">
        <v>1987</v>
      </c>
      <c r="E2476" s="951">
        <v>42154</v>
      </c>
      <c r="F2476" s="957" t="s">
        <v>337</v>
      </c>
      <c r="G2476" s="952"/>
      <c r="H2476" s="953" t="s">
        <v>1975</v>
      </c>
      <c r="I2476" s="254">
        <v>24</v>
      </c>
      <c r="J2476" s="254">
        <v>44000</v>
      </c>
      <c r="K2476" s="954">
        <f t="shared" si="285"/>
        <v>1056000</v>
      </c>
      <c r="L2476" s="52" t="s">
        <v>165</v>
      </c>
      <c r="M2476" s="955" t="s">
        <v>161</v>
      </c>
      <c r="N2476" s="52" t="str">
        <f>IF(AND('331-CT'!$E$7=TH!H2476,OR(L2476="331",M2476="331")),"331",IF(AND(OR(L2476="131",M2476="131"),H2476='131-CT'!$E$7),"131",""))</f>
        <v/>
      </c>
      <c r="O2476" s="916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>154</v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56" customFormat="1" ht="15.75" customHeight="1">
      <c r="A2477" s="947" t="str">
        <f>IF(B2477&lt;&gt;"",IF(AND(B2477&gt;=_TM1,B2477&lt;=_TM2,OR(TH!L2477="1111",TH!M2477="1111")),TH!D2477,""),"")</f>
        <v/>
      </c>
      <c r="B2477" s="948">
        <f t="shared" si="282"/>
        <v>4</v>
      </c>
      <c r="C2477" s="949">
        <f t="shared" si="284"/>
        <v>42095</v>
      </c>
      <c r="D2477" s="950" t="s">
        <v>1987</v>
      </c>
      <c r="E2477" s="951">
        <v>42095</v>
      </c>
      <c r="F2477" s="957" t="s">
        <v>356</v>
      </c>
      <c r="G2477" s="952"/>
      <c r="H2477" s="953" t="s">
        <v>1975</v>
      </c>
      <c r="I2477" s="254">
        <v>100</v>
      </c>
      <c r="J2477" s="254">
        <v>21000</v>
      </c>
      <c r="K2477" s="954">
        <f t="shared" si="285"/>
        <v>2100000</v>
      </c>
      <c r="L2477" s="52" t="s">
        <v>165</v>
      </c>
      <c r="M2477" s="955" t="s">
        <v>161</v>
      </c>
      <c r="N2477" s="52" t="str">
        <f>IF(AND('331-CT'!$E$7=TH!H2477,OR(L2477="331",M2477="331")),"331",IF(AND(OR(L2477="131",M2477="131"),H2477='131-CT'!$E$7),"131",""))</f>
        <v/>
      </c>
      <c r="O2477" s="916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>154</v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>x</v>
      </c>
      <c r="AA2477" s="52" t="str">
        <f>IF(AND(B2477&lt;=NKC!$N$8,B2477&gt;=NKC!$M$8),"x","")</f>
        <v/>
      </c>
      <c r="AB2477" s="816"/>
    </row>
    <row r="2478" spans="1:28" s="956" customFormat="1" ht="15.75" customHeight="1">
      <c r="A2478" s="947" t="str">
        <f>IF(B2478&lt;&gt;"",IF(AND(B2478&gt;=_TM1,B2478&lt;=_TM2,OR(TH!L2478="1111",TH!M2478="1111")),TH!D2478,""),"")</f>
        <v/>
      </c>
      <c r="B2478" s="948">
        <f t="shared" ref="B2478:B2480" si="289">IF(C2478&lt;&gt;"",MONTH(C2478),"")</f>
        <v>8</v>
      </c>
      <c r="C2478" s="949">
        <f t="shared" ref="C2478:C2480" si="290">E2478</f>
        <v>42233</v>
      </c>
      <c r="D2478" s="950" t="s">
        <v>1987</v>
      </c>
      <c r="E2478" s="951">
        <v>42233</v>
      </c>
      <c r="F2478" s="957" t="s">
        <v>1483</v>
      </c>
      <c r="G2478" s="952"/>
      <c r="H2478" s="953" t="s">
        <v>1975</v>
      </c>
      <c r="I2478" s="254">
        <v>15560</v>
      </c>
      <c r="J2478" s="254">
        <v>810</v>
      </c>
      <c r="K2478" s="954">
        <f t="shared" ref="K2478:K2480" si="291">ROUND(I2478*J2478,0)</f>
        <v>12603600</v>
      </c>
      <c r="L2478" s="52" t="s">
        <v>165</v>
      </c>
      <c r="M2478" s="955" t="s">
        <v>161</v>
      </c>
      <c r="N2478" s="52" t="str">
        <f>IF(AND('331-CT'!$E$7=TH!H2478,OR(L2478="331",M2478="331")),"331",IF(AND(OR(L2478="131",M2478="131"),H2478='131-CT'!$E$7),"131",""))</f>
        <v/>
      </c>
      <c r="O2478" s="916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>x</v>
      </c>
      <c r="AB2478" s="816"/>
    </row>
    <row r="2479" spans="1:28" s="956" customFormat="1" ht="15.75" customHeight="1">
      <c r="A2479" s="947" t="str">
        <f>IF(B2479&lt;&gt;"",IF(AND(B2479&gt;=_TM1,B2479&lt;=_TM2,OR(TH!L2479="1111",TH!M2479="1111")),TH!D2479,""),"")</f>
        <v/>
      </c>
      <c r="B2479" s="948">
        <f t="shared" si="289"/>
        <v>8</v>
      </c>
      <c r="C2479" s="949">
        <f t="shared" si="290"/>
        <v>42242</v>
      </c>
      <c r="D2479" s="950" t="s">
        <v>1987</v>
      </c>
      <c r="E2479" s="951">
        <v>42242</v>
      </c>
      <c r="F2479" s="957" t="s">
        <v>1488</v>
      </c>
      <c r="G2479" s="952"/>
      <c r="H2479" s="953" t="s">
        <v>1975</v>
      </c>
      <c r="I2479" s="254">
        <v>200</v>
      </c>
      <c r="J2479" s="254">
        <v>19000</v>
      </c>
      <c r="K2479" s="954">
        <f t="shared" si="291"/>
        <v>3800000</v>
      </c>
      <c r="L2479" s="52" t="s">
        <v>165</v>
      </c>
      <c r="M2479" s="955" t="s">
        <v>161</v>
      </c>
      <c r="N2479" s="52" t="str">
        <f>IF(AND('331-CT'!$E$7=TH!H2479,OR(L2479="331",M2479="331")),"331",IF(AND(OR(L2479="131",M2479="131"),H2479='131-CT'!$E$7),"131",""))</f>
        <v/>
      </c>
      <c r="O2479" s="916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>x</v>
      </c>
      <c r="AB2479" s="816"/>
    </row>
    <row r="2480" spans="1:28" s="956" customFormat="1" ht="15.75" customHeight="1">
      <c r="A2480" s="947" t="str">
        <f>IF(B2480&lt;&gt;"",IF(AND(B2480&gt;=_TM1,B2480&lt;=_TM2,OR(TH!L2480="1111",TH!M2480="1111")),TH!D2480,""),"")</f>
        <v/>
      </c>
      <c r="B2480" s="948">
        <f t="shared" si="289"/>
        <v>7</v>
      </c>
      <c r="C2480" s="949">
        <f t="shared" si="290"/>
        <v>42198</v>
      </c>
      <c r="D2480" s="950" t="s">
        <v>1987</v>
      </c>
      <c r="E2480" s="958">
        <v>42198</v>
      </c>
      <c r="F2480" s="957" t="s">
        <v>337</v>
      </c>
      <c r="G2480" s="952"/>
      <c r="H2480" s="953" t="s">
        <v>1975</v>
      </c>
      <c r="I2480" s="254">
        <v>24</v>
      </c>
      <c r="J2480" s="254">
        <v>44000</v>
      </c>
      <c r="K2480" s="954">
        <f t="shared" si="291"/>
        <v>1056000</v>
      </c>
      <c r="L2480" s="52" t="s">
        <v>165</v>
      </c>
      <c r="M2480" s="955" t="s">
        <v>161</v>
      </c>
      <c r="N2480" s="52" t="str">
        <f>IF(AND('331-CT'!$E$7=TH!H2480,OR(L2480="331",M2480="331")),"331",IF(AND(OR(L2480="131",M2480="131"),H2480='131-CT'!$E$7),"131",""))</f>
        <v/>
      </c>
      <c r="O2480" s="916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>x</v>
      </c>
      <c r="AB2480" s="816"/>
    </row>
    <row r="2481" spans="1:28" s="956" customFormat="1" ht="15.75" customHeight="1">
      <c r="A2481" s="947" t="str">
        <f>IF(B2481&lt;&gt;"",IF(AND(B2481&gt;=_TM1,B2481&lt;=_TM2,OR(TH!L2481="1111",TH!M2481="1111")),TH!D2481,""),"")</f>
        <v/>
      </c>
      <c r="B2481" s="948">
        <f t="shared" si="282"/>
        <v>8</v>
      </c>
      <c r="C2481" s="949">
        <f t="shared" si="284"/>
        <v>42244</v>
      </c>
      <c r="D2481" s="950" t="s">
        <v>1987</v>
      </c>
      <c r="E2481" s="951">
        <v>42244</v>
      </c>
      <c r="F2481" s="957" t="s">
        <v>337</v>
      </c>
      <c r="G2481" s="952"/>
      <c r="H2481" s="953" t="s">
        <v>1975</v>
      </c>
      <c r="I2481" s="254">
        <v>24</v>
      </c>
      <c r="J2481" s="254">
        <v>43000</v>
      </c>
      <c r="K2481" s="954">
        <f t="shared" si="285"/>
        <v>1032000</v>
      </c>
      <c r="L2481" s="52" t="s">
        <v>165</v>
      </c>
      <c r="M2481" s="955" t="s">
        <v>161</v>
      </c>
      <c r="N2481" s="52" t="str">
        <f>IF(AND('331-CT'!$E$7=TH!H2481,OR(L2481="331",M2481="331")),"331",IF(AND(OR(L2481="131",M2481="131"),H2481='131-CT'!$E$7),"131",""))</f>
        <v/>
      </c>
      <c r="O2481" s="916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>x</v>
      </c>
      <c r="AB2481" s="816"/>
    </row>
    <row r="2482" spans="1:28" s="956" customFormat="1" ht="15.75" customHeight="1">
      <c r="A2482" s="947" t="str">
        <f>IF(B2482&lt;&gt;"",IF(AND(B2482&gt;=_TM1,B2482&lt;=_TM2,OR(TH!L2482="1111",TH!M2482="1111")),TH!D2482,""),"")</f>
        <v/>
      </c>
      <c r="B2482" s="948">
        <f t="shared" si="282"/>
        <v>7</v>
      </c>
      <c r="C2482" s="949">
        <f t="shared" si="284"/>
        <v>42186</v>
      </c>
      <c r="D2482" s="950" t="s">
        <v>1987</v>
      </c>
      <c r="E2482" s="951">
        <v>42186</v>
      </c>
      <c r="F2482" s="957" t="s">
        <v>356</v>
      </c>
      <c r="G2482" s="952"/>
      <c r="H2482" s="953" t="s">
        <v>1975</v>
      </c>
      <c r="I2482" s="254">
        <v>150</v>
      </c>
      <c r="J2482" s="254">
        <v>18181</v>
      </c>
      <c r="K2482" s="954">
        <f t="shared" si="285"/>
        <v>2727150</v>
      </c>
      <c r="L2482" s="52" t="s">
        <v>165</v>
      </c>
      <c r="M2482" s="955" t="s">
        <v>161</v>
      </c>
      <c r="N2482" s="52" t="str">
        <f>IF(AND('331-CT'!$E$7=TH!H2482,OR(L2482="331",M2482="331")),"331",IF(AND(OR(L2482="131",M2482="131"),H2482='131-CT'!$E$7),"131",""))</f>
        <v/>
      </c>
      <c r="O2482" s="916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>x</v>
      </c>
      <c r="AA2482" s="52" t="str">
        <f>IF(AND(B2482&lt;=NKC!$N$8,B2482&gt;=NKC!$M$8),"x","")</f>
        <v>x</v>
      </c>
      <c r="AB2482" s="816"/>
    </row>
    <row r="2483" spans="1:28" s="956" customFormat="1" ht="15.75" customHeight="1">
      <c r="A2483" s="947" t="str">
        <f>IF(B2483&lt;&gt;"",IF(AND(B2483&gt;=_TM1,B2483&lt;=_TM2,OR(TH!L2483="1111",TH!M2483="1111")),TH!D2483,""),"")</f>
        <v/>
      </c>
      <c r="B2483" s="948">
        <f t="shared" si="282"/>
        <v>9</v>
      </c>
      <c r="C2483" s="949">
        <f t="shared" si="284"/>
        <v>42248</v>
      </c>
      <c r="D2483" s="950" t="s">
        <v>1987</v>
      </c>
      <c r="E2483" s="958">
        <v>42248</v>
      </c>
      <c r="F2483" s="957" t="s">
        <v>1483</v>
      </c>
      <c r="G2483" s="952"/>
      <c r="H2483" s="953" t="s">
        <v>1975</v>
      </c>
      <c r="I2483" s="254">
        <v>22250</v>
      </c>
      <c r="J2483" s="254">
        <v>810</v>
      </c>
      <c r="K2483" s="954">
        <f t="shared" si="285"/>
        <v>18022500</v>
      </c>
      <c r="L2483" s="52" t="s">
        <v>165</v>
      </c>
      <c r="M2483" s="955" t="s">
        <v>161</v>
      </c>
      <c r="N2483" s="52" t="str">
        <f>IF(AND('331-CT'!$E$7=TH!H2483,OR(L2483="331",M2483="331")),"331",IF(AND(OR(L2483="131",M2483="131"),H2483='131-CT'!$E$7),"131",""))</f>
        <v/>
      </c>
      <c r="O2483" s="916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>x</v>
      </c>
      <c r="AB2483" s="816"/>
    </row>
    <row r="2484" spans="1:28" s="956" customFormat="1" ht="15.75" customHeight="1">
      <c r="A2484" s="947" t="str">
        <f>IF(B2484&lt;&gt;"",IF(AND(B2484&gt;=_TM1,B2484&lt;=_TM2,OR(TH!L2484="1111",TH!M2484="1111")),TH!D2484,""),"")</f>
        <v/>
      </c>
      <c r="B2484" s="948">
        <f t="shared" si="282"/>
        <v>10</v>
      </c>
      <c r="C2484" s="949">
        <f t="shared" si="284"/>
        <v>42283</v>
      </c>
      <c r="D2484" s="950" t="s">
        <v>1987</v>
      </c>
      <c r="E2484" s="958">
        <v>42283</v>
      </c>
      <c r="F2484" s="957" t="s">
        <v>337</v>
      </c>
      <c r="G2484" s="952"/>
      <c r="H2484" s="953" t="s">
        <v>1975</v>
      </c>
      <c r="I2484" s="254">
        <v>24</v>
      </c>
      <c r="J2484" s="254">
        <v>43000</v>
      </c>
      <c r="K2484" s="954">
        <f t="shared" si="285"/>
        <v>1032000</v>
      </c>
      <c r="L2484" s="52" t="s">
        <v>165</v>
      </c>
      <c r="M2484" s="955" t="s">
        <v>161</v>
      </c>
      <c r="N2484" s="52" t="str">
        <f>IF(AND('331-CT'!$E$7=TH!H2484,OR(L2484="331",M2484="331")),"331",IF(AND(OR(L2484="131",M2484="131"),H2484='131-CT'!$E$7),"131",""))</f>
        <v/>
      </c>
      <c r="O2484" s="916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16"/>
    </row>
    <row r="2485" spans="1:28" s="956" customFormat="1" ht="15.75" customHeight="1">
      <c r="A2485" s="947" t="str">
        <f>IF(B2485&lt;&gt;"",IF(AND(B2485&gt;=_TM1,B2485&lt;=_TM2,OR(TH!L2485="1111",TH!M2485="1111")),TH!D2485,""),"")</f>
        <v/>
      </c>
      <c r="B2485" s="948">
        <f t="shared" si="282"/>
        <v>11</v>
      </c>
      <c r="C2485" s="949">
        <f t="shared" si="284"/>
        <v>42322</v>
      </c>
      <c r="D2485" s="950" t="s">
        <v>1987</v>
      </c>
      <c r="E2485" s="958">
        <v>42322</v>
      </c>
      <c r="F2485" s="957" t="s">
        <v>337</v>
      </c>
      <c r="G2485" s="952"/>
      <c r="H2485" s="953" t="s">
        <v>1975</v>
      </c>
      <c r="I2485" s="959">
        <v>24</v>
      </c>
      <c r="J2485" s="959">
        <v>43000</v>
      </c>
      <c r="K2485" s="954">
        <f t="shared" si="285"/>
        <v>1032000</v>
      </c>
      <c r="L2485" s="52" t="s">
        <v>165</v>
      </c>
      <c r="M2485" s="955" t="s">
        <v>161</v>
      </c>
      <c r="N2485" s="52" t="str">
        <f>IF(AND('331-CT'!$E$7=TH!H2485,OR(L2485="331",M2485="331")),"331",IF(AND(OR(L2485="131",M2485="131"),H2485='131-CT'!$E$7),"131",""))</f>
        <v/>
      </c>
      <c r="O2485" s="916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/>
      </c>
      <c r="AA2485" s="52" t="str">
        <f>IF(AND(B2485&lt;=NKC!$N$8,B2485&gt;=NKC!$M$8),"x","")</f>
        <v/>
      </c>
      <c r="AB2485" s="816"/>
    </row>
    <row r="2486" spans="1:28" s="956" customFormat="1" ht="15.75" customHeight="1">
      <c r="A2486" s="947" t="str">
        <f>IF(B2486&lt;&gt;"",IF(AND(B2486&gt;=_TM1,B2486&lt;=_TM2,OR(TH!L2486="1111",TH!M2486="1111")),TH!D2486,""),"")</f>
        <v/>
      </c>
      <c r="B2486" s="948">
        <f t="shared" si="282"/>
        <v>12</v>
      </c>
      <c r="C2486" s="949">
        <f t="shared" si="284"/>
        <v>42367</v>
      </c>
      <c r="D2486" s="950" t="s">
        <v>1987</v>
      </c>
      <c r="E2486" s="958">
        <v>42367</v>
      </c>
      <c r="F2486" s="957" t="s">
        <v>337</v>
      </c>
      <c r="G2486" s="952"/>
      <c r="H2486" s="953" t="s">
        <v>1975</v>
      </c>
      <c r="I2486" s="959">
        <v>48</v>
      </c>
      <c r="J2486" s="959">
        <v>42000</v>
      </c>
      <c r="K2486" s="954">
        <f t="shared" si="285"/>
        <v>2016000</v>
      </c>
      <c r="L2486" s="52" t="s">
        <v>165</v>
      </c>
      <c r="M2486" s="955" t="s">
        <v>161</v>
      </c>
      <c r="N2486" s="52" t="str">
        <f>IF(AND('331-CT'!$E$7=TH!H2486,OR(L2486="331",M2486="331")),"331",IF(AND(OR(L2486="131",M2486="131"),H2486='131-CT'!$E$7),"131",""))</f>
        <v/>
      </c>
      <c r="O2486" s="916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/>
      </c>
      <c r="AB2486" s="816"/>
    </row>
    <row r="2487" spans="1:28" s="956" customFormat="1" ht="15.75" customHeight="1">
      <c r="A2487" s="947" t="str">
        <f>IF(B2487&lt;&gt;"",IF(AND(B2487&gt;=_TM1,B2487&lt;=_TM2,OR(TH!L2487="1111",TH!M2487="1111")),TH!D2487,""),"")</f>
        <v/>
      </c>
      <c r="B2487" s="948">
        <f t="shared" si="282"/>
        <v>10</v>
      </c>
      <c r="C2487" s="949">
        <f t="shared" si="284"/>
        <v>42278</v>
      </c>
      <c r="D2487" s="950" t="s">
        <v>1987</v>
      </c>
      <c r="E2487" s="960">
        <v>42278</v>
      </c>
      <c r="F2487" s="961" t="s">
        <v>356</v>
      </c>
      <c r="G2487" s="952"/>
      <c r="H2487" s="953" t="s">
        <v>1975</v>
      </c>
      <c r="I2487" s="254">
        <v>150</v>
      </c>
      <c r="J2487" s="254">
        <v>18181</v>
      </c>
      <c r="K2487" s="954">
        <f t="shared" si="285"/>
        <v>2727150</v>
      </c>
      <c r="L2487" s="52" t="s">
        <v>165</v>
      </c>
      <c r="M2487" s="955" t="s">
        <v>161</v>
      </c>
      <c r="N2487" s="52" t="str">
        <f>IF(AND('331-CT'!$E$7=TH!H2487,OR(L2487="331",M2487="331")),"331",IF(AND(OR(L2487="131",M2487="131"),H2487='131-CT'!$E$7),"131",""))</f>
        <v/>
      </c>
      <c r="O2487" s="916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>x</v>
      </c>
      <c r="AA2487" s="52" t="str">
        <f>IF(AND(B2487&lt;=NKC!$N$8,B2487&gt;=NKC!$M$8),"x","")</f>
        <v/>
      </c>
      <c r="AB2487" s="816"/>
    </row>
    <row r="2488" spans="1:28" s="211" customFormat="1" ht="15.75" customHeight="1">
      <c r="A2488" s="204" t="str">
        <f>IF(B2488&lt;&gt;"",IF(AND(B2488&gt;=_TM1,B2488&lt;=_TM2,OR(TH!L2488="1111",TH!M2488="1111")),TH!D2488,""),"")</f>
        <v/>
      </c>
      <c r="B2488" s="36">
        <f t="shared" ref="B2488:B2550" si="292">IF(C2488&lt;&gt;"",MONTH(C2488),"")</f>
        <v>1</v>
      </c>
      <c r="C2488" s="184">
        <f t="shared" si="284"/>
        <v>42006</v>
      </c>
      <c r="D2488" s="191" t="s">
        <v>1988</v>
      </c>
      <c r="E2488" s="806">
        <v>42006</v>
      </c>
      <c r="F2488" s="192" t="s">
        <v>1966</v>
      </c>
      <c r="G2488" s="483"/>
      <c r="H2488" s="7" t="s">
        <v>1975</v>
      </c>
      <c r="I2488" s="256">
        <v>4502</v>
      </c>
      <c r="J2488" s="256">
        <v>7200</v>
      </c>
      <c r="K2488" s="599">
        <f t="shared" ref="K2488" si="293">ROUND(I2488*J2488,0)</f>
        <v>32414400</v>
      </c>
      <c r="L2488" s="39" t="s">
        <v>165</v>
      </c>
      <c r="M2488" s="600" t="s">
        <v>159</v>
      </c>
      <c r="N2488" s="52" t="str">
        <f>IF(AND('331-CT'!$E$7=TH!H2488,OR(L2488="331",M2488="331")),"331",IF(AND(OR(L2488="131",M2488="131"),H2488='131-CT'!$E$7),"131",""))</f>
        <v/>
      </c>
      <c r="O2488" s="916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/>
      </c>
      <c r="AB2488" s="843"/>
    </row>
    <row r="2489" spans="1:28" s="211" customFormat="1" ht="15.75" customHeight="1">
      <c r="A2489" s="204" t="str">
        <f>IF(B2489&lt;&gt;"",IF(AND(B2489&gt;=_TM1,B2489&lt;=_TM2,OR(TH!L2489="1111",TH!M2489="1111")),TH!D2489,""),"")</f>
        <v/>
      </c>
      <c r="B2489" s="36">
        <f t="shared" si="292"/>
        <v>1</v>
      </c>
      <c r="C2489" s="184">
        <f t="shared" si="284"/>
        <v>42014</v>
      </c>
      <c r="D2489" s="191" t="s">
        <v>1988</v>
      </c>
      <c r="E2489" s="806">
        <v>42014</v>
      </c>
      <c r="F2489" s="192" t="s">
        <v>1966</v>
      </c>
      <c r="G2489" s="483"/>
      <c r="H2489" s="7" t="s">
        <v>1975</v>
      </c>
      <c r="I2489" s="256">
        <v>17104</v>
      </c>
      <c r="J2489" s="256">
        <v>7300</v>
      </c>
      <c r="K2489" s="599">
        <f t="shared" ref="K2489:K2538" si="294">ROUND(I2489*J2489,0)</f>
        <v>124859200</v>
      </c>
      <c r="L2489" s="39" t="s">
        <v>165</v>
      </c>
      <c r="M2489" s="600" t="s">
        <v>159</v>
      </c>
      <c r="N2489" s="52" t="str">
        <f>IF(AND('331-CT'!$E$7=TH!H2489,OR(L2489="331",M2489="331")),"331",IF(AND(OR(L2489="131",M2489="131"),H2489='131-CT'!$E$7),"131",""))</f>
        <v/>
      </c>
      <c r="O2489" s="916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/>
      </c>
      <c r="AB2489" s="843"/>
    </row>
    <row r="2490" spans="1:28" s="211" customFormat="1" ht="15.75" customHeight="1">
      <c r="A2490" s="204" t="str">
        <f>IF(B2490&lt;&gt;"",IF(AND(B2490&gt;=_TM1,B2490&lt;=_TM2,OR(TH!L2490="1111",TH!M2490="1111")),TH!D2490,""),"")</f>
        <v/>
      </c>
      <c r="B2490" s="36">
        <f t="shared" si="292"/>
        <v>2</v>
      </c>
      <c r="C2490" s="184">
        <f t="shared" si="284"/>
        <v>42036</v>
      </c>
      <c r="D2490" s="191" t="s">
        <v>1988</v>
      </c>
      <c r="E2490" s="806">
        <v>42036</v>
      </c>
      <c r="F2490" s="192" t="s">
        <v>1966</v>
      </c>
      <c r="G2490" s="483"/>
      <c r="H2490" s="7" t="s">
        <v>1975</v>
      </c>
      <c r="I2490" s="256">
        <v>17275</v>
      </c>
      <c r="J2490" s="256">
        <v>7600</v>
      </c>
      <c r="K2490" s="599">
        <f t="shared" si="294"/>
        <v>131290000</v>
      </c>
      <c r="L2490" s="39" t="s">
        <v>165</v>
      </c>
      <c r="M2490" s="600" t="s">
        <v>159</v>
      </c>
      <c r="N2490" s="52" t="str">
        <f>IF(AND('331-CT'!$E$7=TH!H2490,OR(L2490="331",M2490="331")),"331",IF(AND(OR(L2490="131",M2490="131"),H2490='131-CT'!$E$7),"131",""))</f>
        <v/>
      </c>
      <c r="O2490" s="916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/>
      </c>
      <c r="AB2490" s="843"/>
    </row>
    <row r="2491" spans="1:28" s="211" customFormat="1" ht="15.75" customHeight="1">
      <c r="A2491" s="204" t="str">
        <f>IF(B2491&lt;&gt;"",IF(AND(B2491&gt;=_TM1,B2491&lt;=_TM2,OR(TH!L2491="1111",TH!M2491="1111")),TH!D2491,""),"")</f>
        <v/>
      </c>
      <c r="B2491" s="36">
        <f t="shared" si="292"/>
        <v>3</v>
      </c>
      <c r="C2491" s="184">
        <f t="shared" si="284"/>
        <v>42064</v>
      </c>
      <c r="D2491" s="191" t="s">
        <v>1988</v>
      </c>
      <c r="E2491" s="762">
        <v>42064</v>
      </c>
      <c r="F2491" s="189" t="s">
        <v>1976</v>
      </c>
      <c r="G2491" s="483"/>
      <c r="H2491" s="7" t="s">
        <v>1975</v>
      </c>
      <c r="I2491" s="791">
        <v>2730</v>
      </c>
      <c r="J2491" s="256">
        <v>9200</v>
      </c>
      <c r="K2491" s="599">
        <f t="shared" si="294"/>
        <v>25116000</v>
      </c>
      <c r="L2491" s="39" t="s">
        <v>165</v>
      </c>
      <c r="M2491" s="600" t="s">
        <v>159</v>
      </c>
      <c r="N2491" s="52" t="str">
        <f>IF(AND('331-CT'!$E$7=TH!H2491,OR(L2491="331",M2491="331")),"331",IF(AND(OR(L2491="131",M2491="131"),H2491='131-CT'!$E$7),"131",""))</f>
        <v/>
      </c>
      <c r="O2491" s="916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/>
      </c>
      <c r="AB2491" s="843"/>
    </row>
    <row r="2492" spans="1:28" s="211" customFormat="1" ht="15.75" customHeight="1">
      <c r="A2492" s="204" t="str">
        <f>IF(B2492&lt;&gt;"",IF(AND(B2492&gt;=_TM1,B2492&lt;=_TM2,OR(TH!L2492="1111",TH!M2492="1111")),TH!D2492,""),"")</f>
        <v/>
      </c>
      <c r="B2492" s="36">
        <f t="shared" si="292"/>
        <v>3</v>
      </c>
      <c r="C2492" s="184">
        <f t="shared" si="284"/>
        <v>42078</v>
      </c>
      <c r="D2492" s="191" t="s">
        <v>1988</v>
      </c>
      <c r="E2492" s="762">
        <v>42078</v>
      </c>
      <c r="F2492" s="189" t="s">
        <v>1965</v>
      </c>
      <c r="G2492" s="483"/>
      <c r="H2492" s="7" t="s">
        <v>1975</v>
      </c>
      <c r="I2492" s="791">
        <v>5000</v>
      </c>
      <c r="J2492" s="256">
        <v>9600</v>
      </c>
      <c r="K2492" s="599">
        <f t="shared" si="294"/>
        <v>48000000</v>
      </c>
      <c r="L2492" s="39" t="s">
        <v>165</v>
      </c>
      <c r="M2492" s="600" t="s">
        <v>159</v>
      </c>
      <c r="N2492" s="52" t="str">
        <f>IF(AND('331-CT'!$E$7=TH!H2492,OR(L2492="331",M2492="331")),"331",IF(AND(OR(L2492="131",M2492="131"),H2492='131-CT'!$E$7),"131",""))</f>
        <v/>
      </c>
      <c r="O2492" s="916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/>
      </c>
      <c r="AA2492" s="52" t="str">
        <f>IF(AND(B2492&lt;=NKC!$N$8,B2492&gt;=NKC!$M$8),"x","")</f>
        <v/>
      </c>
      <c r="AB2492" s="843"/>
    </row>
    <row r="2493" spans="1:28" s="211" customFormat="1" ht="15.75" customHeight="1">
      <c r="A2493" s="204" t="str">
        <f>IF(B2493&lt;&gt;"",IF(AND(B2493&gt;=_TM1,B2493&lt;=_TM2,OR(TH!L2493="1111",TH!M2493="1111")),TH!D2493,""),"")</f>
        <v/>
      </c>
      <c r="B2493" s="36">
        <f t="shared" si="292"/>
        <v>4</v>
      </c>
      <c r="C2493" s="184">
        <f t="shared" si="284"/>
        <v>42095</v>
      </c>
      <c r="D2493" s="191" t="s">
        <v>1988</v>
      </c>
      <c r="E2493" s="762">
        <v>42095</v>
      </c>
      <c r="F2493" s="189" t="s">
        <v>1966</v>
      </c>
      <c r="G2493" s="483"/>
      <c r="H2493" s="7" t="s">
        <v>1975</v>
      </c>
      <c r="I2493" s="256">
        <v>40663</v>
      </c>
      <c r="J2493" s="256">
        <v>7800</v>
      </c>
      <c r="K2493" s="599">
        <f t="shared" si="294"/>
        <v>317171400</v>
      </c>
      <c r="L2493" s="39" t="s">
        <v>165</v>
      </c>
      <c r="M2493" s="600" t="s">
        <v>159</v>
      </c>
      <c r="N2493" s="52" t="str">
        <f>IF(AND('331-CT'!$E$7=TH!H2493,OR(L2493="331",M2493="331")),"331",IF(AND(OR(L2493="131",M2493="131"),H2493='131-CT'!$E$7),"131",""))</f>
        <v/>
      </c>
      <c r="O2493" s="916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>154</v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/>
      </c>
      <c r="AB2493" s="843"/>
    </row>
    <row r="2494" spans="1:28" s="211" customFormat="1" ht="15.75" customHeight="1">
      <c r="A2494" s="204" t="str">
        <f>IF(B2494&lt;&gt;"",IF(AND(B2494&gt;=_TM1,B2494&lt;=_TM2,OR(TH!L2494="1111",TH!M2494="1111")),TH!D2494,""),"")</f>
        <v/>
      </c>
      <c r="B2494" s="36">
        <f t="shared" si="292"/>
        <v>4</v>
      </c>
      <c r="C2494" s="184">
        <f t="shared" si="284"/>
        <v>42114</v>
      </c>
      <c r="D2494" s="191" t="s">
        <v>1988</v>
      </c>
      <c r="E2494" s="762">
        <v>42114</v>
      </c>
      <c r="F2494" s="40" t="s">
        <v>1966</v>
      </c>
      <c r="G2494" s="483"/>
      <c r="H2494" s="7" t="s">
        <v>1975</v>
      </c>
      <c r="I2494" s="256">
        <v>1320</v>
      </c>
      <c r="J2494" s="256">
        <v>9000</v>
      </c>
      <c r="K2494" s="599">
        <f t="shared" si="294"/>
        <v>11880000</v>
      </c>
      <c r="L2494" s="39" t="s">
        <v>165</v>
      </c>
      <c r="M2494" s="600" t="s">
        <v>159</v>
      </c>
      <c r="N2494" s="52" t="str">
        <f>IF(AND('331-CT'!$E$7=TH!H2494,OR(L2494="331",M2494="331")),"331",IF(AND(OR(L2494="131",M2494="131"),H2494='131-CT'!$E$7),"131",""))</f>
        <v/>
      </c>
      <c r="O2494" s="916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>154</v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/>
      </c>
      <c r="AB2494" s="843"/>
    </row>
    <row r="2495" spans="1:28" s="211" customFormat="1" ht="15.75" customHeight="1">
      <c r="A2495" s="204" t="str">
        <f>IF(B2495&lt;&gt;"",IF(AND(B2495&gt;=_TM1,B2495&lt;=_TM2,OR(TH!L2495="1111",TH!M2495="1111")),TH!D2495,""),"")</f>
        <v/>
      </c>
      <c r="B2495" s="36">
        <f t="shared" si="292"/>
        <v>4</v>
      </c>
      <c r="C2495" s="184">
        <f t="shared" si="284"/>
        <v>42119</v>
      </c>
      <c r="D2495" s="191" t="s">
        <v>1988</v>
      </c>
      <c r="E2495" s="762">
        <v>42119</v>
      </c>
      <c r="F2495" s="40" t="s">
        <v>1966</v>
      </c>
      <c r="G2495" s="483"/>
      <c r="H2495" s="7" t="s">
        <v>1975</v>
      </c>
      <c r="I2495" s="256">
        <v>7683</v>
      </c>
      <c r="J2495" s="256">
        <v>9200</v>
      </c>
      <c r="K2495" s="599">
        <f t="shared" si="294"/>
        <v>70683600</v>
      </c>
      <c r="L2495" s="39" t="s">
        <v>165</v>
      </c>
      <c r="M2495" s="600" t="s">
        <v>159</v>
      </c>
      <c r="N2495" s="52" t="str">
        <f>IF(AND('331-CT'!$E$7=TH!H2495,OR(L2495="331",M2495="331")),"331",IF(AND(OR(L2495="131",M2495="131"),H2495='131-CT'!$E$7),"131",""))</f>
        <v/>
      </c>
      <c r="O2495" s="916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>154</v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/>
      </c>
      <c r="AB2495" s="843"/>
    </row>
    <row r="2496" spans="1:28" s="211" customFormat="1" ht="15.75" customHeight="1">
      <c r="A2496" s="204" t="str">
        <f>IF(B2496&lt;&gt;"",IF(AND(B2496&gt;=_TM1,B2496&lt;=_TM2,OR(TH!L2496="1111",TH!M2496="1111")),TH!D2496,""),"")</f>
        <v/>
      </c>
      <c r="B2496" s="36">
        <f t="shared" si="292"/>
        <v>4</v>
      </c>
      <c r="C2496" s="184">
        <f t="shared" si="284"/>
        <v>42123</v>
      </c>
      <c r="D2496" s="191" t="s">
        <v>1988</v>
      </c>
      <c r="E2496" s="806">
        <v>42123</v>
      </c>
      <c r="F2496" s="192" t="s">
        <v>1965</v>
      </c>
      <c r="G2496" s="483"/>
      <c r="H2496" s="7" t="s">
        <v>1975</v>
      </c>
      <c r="I2496" s="256">
        <v>8746</v>
      </c>
      <c r="J2496" s="256">
        <v>9600</v>
      </c>
      <c r="K2496" s="599">
        <f t="shared" si="294"/>
        <v>83961600</v>
      </c>
      <c r="L2496" s="39" t="s">
        <v>165</v>
      </c>
      <c r="M2496" s="600" t="s">
        <v>159</v>
      </c>
      <c r="N2496" s="52" t="str">
        <f>IF(AND('331-CT'!$E$7=TH!H2496,OR(L2496="331",M2496="331")),"331",IF(AND(OR(L2496="131",M2496="131"),H2496='131-CT'!$E$7),"131",""))</f>
        <v/>
      </c>
      <c r="O2496" s="916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>154</v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43"/>
    </row>
    <row r="2497" spans="1:28" s="211" customFormat="1" ht="15.75" customHeight="1">
      <c r="A2497" s="204" t="str">
        <f>IF(B2497&lt;&gt;"",IF(AND(B2497&gt;=_TM1,B2497&lt;=_TM2,OR(TH!L2497="1111",TH!M2497="1111")),TH!D2497,""),"")</f>
        <v/>
      </c>
      <c r="B2497" s="36">
        <f t="shared" si="292"/>
        <v>5</v>
      </c>
      <c r="C2497" s="184">
        <f t="shared" si="284"/>
        <v>42127</v>
      </c>
      <c r="D2497" s="191" t="s">
        <v>1988</v>
      </c>
      <c r="E2497" s="806">
        <v>42127</v>
      </c>
      <c r="F2497" s="192" t="s">
        <v>1406</v>
      </c>
      <c r="G2497" s="483"/>
      <c r="H2497" s="7" t="s">
        <v>1975</v>
      </c>
      <c r="I2497" s="256">
        <v>1980</v>
      </c>
      <c r="J2497" s="256">
        <v>9100</v>
      </c>
      <c r="K2497" s="599">
        <f t="shared" si="294"/>
        <v>18018000</v>
      </c>
      <c r="L2497" s="39" t="s">
        <v>165</v>
      </c>
      <c r="M2497" s="600" t="s">
        <v>159</v>
      </c>
      <c r="N2497" s="52" t="str">
        <f>IF(AND('331-CT'!$E$7=TH!H2497,OR(L2497="331",M2497="331")),"331",IF(AND(OR(L2497="131",M2497="131"),H2497='131-CT'!$E$7),"131",""))</f>
        <v/>
      </c>
      <c r="O2497" s="916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>154</v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43"/>
    </row>
    <row r="2498" spans="1:28" s="211" customFormat="1" ht="15.75" customHeight="1">
      <c r="A2498" s="204" t="str">
        <f>IF(B2498&lt;&gt;"",IF(AND(B2498&gt;=_TM1,B2498&lt;=_TM2,OR(TH!L2498="1111",TH!M2498="1111")),TH!D2498,""),"")</f>
        <v/>
      </c>
      <c r="B2498" s="36">
        <f t="shared" si="292"/>
        <v>5</v>
      </c>
      <c r="C2498" s="184">
        <f t="shared" si="284"/>
        <v>42134</v>
      </c>
      <c r="D2498" s="191" t="s">
        <v>1988</v>
      </c>
      <c r="E2498" s="806">
        <v>42134</v>
      </c>
      <c r="F2498" s="192" t="s">
        <v>1408</v>
      </c>
      <c r="G2498" s="483"/>
      <c r="H2498" s="7" t="s">
        <v>1975</v>
      </c>
      <c r="I2498" s="256">
        <v>2200</v>
      </c>
      <c r="J2498" s="256">
        <v>8000</v>
      </c>
      <c r="K2498" s="599">
        <f t="shared" si="294"/>
        <v>17600000</v>
      </c>
      <c r="L2498" s="39" t="s">
        <v>165</v>
      </c>
      <c r="M2498" s="600" t="s">
        <v>159</v>
      </c>
      <c r="N2498" s="52" t="str">
        <f>IF(AND('331-CT'!$E$7=TH!H2498,OR(L2498="331",M2498="331")),"331",IF(AND(OR(L2498="131",M2498="131"),H2498='131-CT'!$E$7),"131",""))</f>
        <v/>
      </c>
      <c r="O2498" s="916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>154</v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43"/>
    </row>
    <row r="2499" spans="1:28" s="211" customFormat="1" ht="15.75" customHeight="1">
      <c r="A2499" s="204" t="str">
        <f>IF(B2499&lt;&gt;"",IF(AND(B2499&gt;=_TM1,B2499&lt;=_TM2,OR(TH!L2499="1111",TH!M2499="1111")),TH!D2499,""),"")</f>
        <v/>
      </c>
      <c r="B2499" s="36">
        <f t="shared" si="292"/>
        <v>5</v>
      </c>
      <c r="C2499" s="184">
        <f t="shared" si="284"/>
        <v>42141</v>
      </c>
      <c r="D2499" s="191" t="s">
        <v>1988</v>
      </c>
      <c r="E2499" s="806">
        <v>42141</v>
      </c>
      <c r="F2499" s="192" t="s">
        <v>1387</v>
      </c>
      <c r="G2499" s="483"/>
      <c r="H2499" s="7" t="s">
        <v>1975</v>
      </c>
      <c r="I2499" s="256">
        <v>5000</v>
      </c>
      <c r="J2499" s="256">
        <v>7800</v>
      </c>
      <c r="K2499" s="599">
        <f t="shared" si="294"/>
        <v>39000000</v>
      </c>
      <c r="L2499" s="39" t="s">
        <v>165</v>
      </c>
      <c r="M2499" s="600" t="s">
        <v>159</v>
      </c>
      <c r="N2499" s="52" t="str">
        <f>IF(AND('331-CT'!$E$7=TH!H2499,OR(L2499="331",M2499="331")),"331",IF(AND(OR(L2499="131",M2499="131"),H2499='131-CT'!$E$7),"131",""))</f>
        <v/>
      </c>
      <c r="O2499" s="916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>154</v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/>
      </c>
      <c r="AA2499" s="52" t="str">
        <f>IF(AND(B2499&lt;=NKC!$N$8,B2499&gt;=NKC!$M$8),"x","")</f>
        <v/>
      </c>
      <c r="AB2499" s="843"/>
    </row>
    <row r="2500" spans="1:28" s="211" customFormat="1" ht="15.75" customHeight="1">
      <c r="A2500" s="204" t="str">
        <f>IF(B2500&lt;&gt;"",IF(AND(B2500&gt;=_TM1,B2500&lt;=_TM2,OR(TH!L2500="1111",TH!M2500="1111")),TH!D2500,""),"")</f>
        <v/>
      </c>
      <c r="B2500" s="36">
        <f t="shared" si="292"/>
        <v>5</v>
      </c>
      <c r="C2500" s="184">
        <f t="shared" si="284"/>
        <v>42141</v>
      </c>
      <c r="D2500" s="191" t="s">
        <v>1988</v>
      </c>
      <c r="E2500" s="806">
        <v>42141</v>
      </c>
      <c r="F2500" s="192" t="s">
        <v>1388</v>
      </c>
      <c r="G2500" s="483"/>
      <c r="H2500" s="7" t="s">
        <v>1975</v>
      </c>
      <c r="I2500" s="256">
        <v>6400</v>
      </c>
      <c r="J2500" s="256">
        <v>7800</v>
      </c>
      <c r="K2500" s="599">
        <f t="shared" si="294"/>
        <v>49920000</v>
      </c>
      <c r="L2500" s="39" t="s">
        <v>165</v>
      </c>
      <c r="M2500" s="600" t="s">
        <v>159</v>
      </c>
      <c r="N2500" s="52" t="str">
        <f>IF(AND('331-CT'!$E$7=TH!H2500,OR(L2500="331",M2500="331")),"331",IF(AND(OR(L2500="131",M2500="131"),H2500='131-CT'!$E$7),"131",""))</f>
        <v/>
      </c>
      <c r="O2500" s="916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>154</v>
      </c>
      <c r="W2500" s="52" t="str">
        <f>IF(OR(TH!L2500=TH!$W$7,M2500=TH!$W$7),"x","")</f>
        <v/>
      </c>
      <c r="X2500" s="52" t="str">
        <f>IF(AND(B2500&gt;='IN-NX'!$P$3,B2500&lt;='IN-NX'!$Q$3,'IN-NX'!$D$7=D2500,OR(LEFT(L2500,2)="15",AND(LEFT(M2500,2)&lt;&gt;"15",LEFT(M2500,2)&lt;&gt;"33"))),"x","")</f>
        <v/>
      </c>
      <c r="Y2500" s="52" t="str">
        <f>IF(AND(OR(LEFT(TH!L2500,2)="15",LEFT(TH!M2500,2)="15"),'152-CT'!$J$8=TH!F2500),"x","")</f>
        <v/>
      </c>
      <c r="Z2500" s="52" t="str">
        <f>IF(AND(OR(LEFT(TH!L2500,2)="15",LEFT(TH!M2500,2)="15"),TK!$E$7=TH!F2500),"x","")</f>
        <v/>
      </c>
      <c r="AA2500" s="52" t="str">
        <f>IF(AND(B2500&lt;=NKC!$N$8,B2500&gt;=NKC!$M$8),"x","")</f>
        <v/>
      </c>
      <c r="AB2500" s="843"/>
    </row>
    <row r="2501" spans="1:28" s="211" customFormat="1" ht="15.75" customHeight="1">
      <c r="A2501" s="204" t="str">
        <f>IF(B2501&lt;&gt;"",IF(AND(B2501&gt;=_TM1,B2501&lt;=_TM2,OR(TH!L2501="1111",TH!M2501="1111")),TH!D2501,""),"")</f>
        <v/>
      </c>
      <c r="B2501" s="36">
        <f t="shared" si="292"/>
        <v>5</v>
      </c>
      <c r="C2501" s="184">
        <f t="shared" si="284"/>
        <v>42141</v>
      </c>
      <c r="D2501" s="191" t="s">
        <v>1988</v>
      </c>
      <c r="E2501" s="806">
        <v>42141</v>
      </c>
      <c r="F2501" s="192" t="s">
        <v>1389</v>
      </c>
      <c r="G2501" s="483"/>
      <c r="H2501" s="7" t="s">
        <v>1975</v>
      </c>
      <c r="I2501" s="256">
        <v>4200</v>
      </c>
      <c r="J2501" s="256">
        <v>10500</v>
      </c>
      <c r="K2501" s="599">
        <f t="shared" si="294"/>
        <v>44100000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6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>154</v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customHeight="1">
      <c r="A2502" s="204" t="str">
        <f>IF(B2502&lt;&gt;"",IF(AND(B2502&gt;=_TM1,B2502&lt;=_TM2,OR(TH!L2502="1111",TH!M2502="1111")),TH!D2502,""),"")</f>
        <v/>
      </c>
      <c r="B2502" s="36">
        <f t="shared" si="292"/>
        <v>5</v>
      </c>
      <c r="C2502" s="184">
        <f t="shared" si="284"/>
        <v>42141</v>
      </c>
      <c r="D2502" s="191" t="s">
        <v>1988</v>
      </c>
      <c r="E2502" s="806">
        <v>42141</v>
      </c>
      <c r="F2502" s="189" t="s">
        <v>1390</v>
      </c>
      <c r="G2502" s="483"/>
      <c r="H2502" s="7" t="s">
        <v>1975</v>
      </c>
      <c r="I2502" s="256">
        <v>2152</v>
      </c>
      <c r="J2502" s="256">
        <v>9100</v>
      </c>
      <c r="K2502" s="599">
        <f t="shared" si="294"/>
        <v>19583200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6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>154</v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customHeight="1">
      <c r="A2503" s="204" t="str">
        <f>IF(B2503&lt;&gt;"",IF(AND(B2503&gt;=_TM1,B2503&lt;=_TM2,OR(TH!L2503="1111",TH!M2503="1111")),TH!D2503,""),"")</f>
        <v/>
      </c>
      <c r="B2503" s="36">
        <f t="shared" si="292"/>
        <v>5</v>
      </c>
      <c r="C2503" s="184">
        <f t="shared" si="284"/>
        <v>42141</v>
      </c>
      <c r="D2503" s="191" t="s">
        <v>1988</v>
      </c>
      <c r="E2503" s="806">
        <v>42141</v>
      </c>
      <c r="F2503" s="189" t="s">
        <v>1391</v>
      </c>
      <c r="G2503" s="483"/>
      <c r="H2503" s="7" t="s">
        <v>1975</v>
      </c>
      <c r="I2503" s="256">
        <v>3230</v>
      </c>
      <c r="J2503" s="256">
        <v>9100</v>
      </c>
      <c r="K2503" s="599">
        <f t="shared" si="294"/>
        <v>29393000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6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>154</v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customHeight="1">
      <c r="A2504" s="204" t="str">
        <f>IF(B2504&lt;&gt;"",IF(AND(B2504&gt;=_TM1,B2504&lt;=_TM2,OR(TH!L2504="1111",TH!M2504="1111")),TH!D2504,""),"")</f>
        <v/>
      </c>
      <c r="B2504" s="36">
        <f t="shared" si="292"/>
        <v>5</v>
      </c>
      <c r="C2504" s="184">
        <f t="shared" si="284"/>
        <v>42145</v>
      </c>
      <c r="D2504" s="191" t="s">
        <v>1988</v>
      </c>
      <c r="E2504" s="806">
        <v>42145</v>
      </c>
      <c r="F2504" s="189" t="s">
        <v>1385</v>
      </c>
      <c r="G2504" s="483"/>
      <c r="H2504" s="7" t="s">
        <v>1975</v>
      </c>
      <c r="I2504" s="256">
        <v>1928</v>
      </c>
      <c r="J2504" s="256">
        <v>7300</v>
      </c>
      <c r="K2504" s="599">
        <f t="shared" si="294"/>
        <v>14074400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6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>154</v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211" customFormat="1" ht="15.75" customHeight="1">
      <c r="A2505" s="204" t="str">
        <f>IF(B2505&lt;&gt;"",IF(AND(B2505&gt;=_TM1,B2505&lt;=_TM2,OR(TH!L2505="1111",TH!M2505="1111")),TH!D2505,""),"")</f>
        <v/>
      </c>
      <c r="B2505" s="36">
        <f t="shared" si="292"/>
        <v>5</v>
      </c>
      <c r="C2505" s="184">
        <f t="shared" si="284"/>
        <v>42149</v>
      </c>
      <c r="D2505" s="191" t="s">
        <v>1988</v>
      </c>
      <c r="E2505" s="806">
        <v>42149</v>
      </c>
      <c r="F2505" s="192" t="s">
        <v>1385</v>
      </c>
      <c r="G2505" s="483"/>
      <c r="H2505" s="7" t="s">
        <v>1975</v>
      </c>
      <c r="I2505" s="256">
        <v>2096</v>
      </c>
      <c r="J2505" s="256">
        <v>7300</v>
      </c>
      <c r="K2505" s="599">
        <f t="shared" si="294"/>
        <v>15300800</v>
      </c>
      <c r="L2505" s="39" t="s">
        <v>165</v>
      </c>
      <c r="M2505" s="600" t="s">
        <v>159</v>
      </c>
      <c r="N2505" s="52" t="str">
        <f>IF(AND('331-CT'!$E$7=TH!H2505,OR(L2505="331",M2505="331")),"331",IF(AND(OR(L2505="131",M2505="131"),H2505='131-CT'!$E$7),"131",""))</f>
        <v/>
      </c>
      <c r="O2505" s="916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52" t="str">
        <f>IF(OR(TH!L2505=TH!$W$7,M2505=TH!$W$7),"x","")</f>
        <v/>
      </c>
      <c r="X2505" s="52" t="str">
        <f>IF(AND(B2505&gt;='IN-NX'!$P$3,B2505&lt;='IN-NX'!$Q$3,'IN-NX'!$D$7=D2505,OR(LEFT(L2505,2)="15",AND(LEFT(M2505,2)&lt;&gt;"15",LEFT(M2505,2)&lt;&gt;"33"))),"x","")</f>
        <v/>
      </c>
      <c r="Y2505" s="52" t="str">
        <f>IF(AND(OR(LEFT(TH!L2505,2)="15",LEFT(TH!M2505,2)="15"),'152-CT'!$J$8=TH!F2505),"x","")</f>
        <v/>
      </c>
      <c r="Z2505" s="52" t="str">
        <f>IF(AND(OR(LEFT(TH!L2505,2)="15",LEFT(TH!M2505,2)="15"),TK!$E$7=TH!F2505),"x","")</f>
        <v/>
      </c>
      <c r="AA2505" s="52" t="str">
        <f>IF(AND(B2505&lt;=NKC!$N$8,B2505&gt;=NKC!$M$8),"x","")</f>
        <v/>
      </c>
      <c r="AB2505" s="843"/>
    </row>
    <row r="2506" spans="1:28" s="211" customFormat="1" ht="15.75" customHeight="1">
      <c r="A2506" s="204" t="str">
        <f>IF(B2506&lt;&gt;"",IF(AND(B2506&gt;=_TM1,B2506&lt;=_TM2,OR(TH!L2506="1111",TH!M2506="1111")),TH!D2506,""),"")</f>
        <v/>
      </c>
      <c r="B2506" s="36">
        <f t="shared" si="292"/>
        <v>5</v>
      </c>
      <c r="C2506" s="184">
        <f t="shared" si="284"/>
        <v>42151</v>
      </c>
      <c r="D2506" s="191" t="s">
        <v>1988</v>
      </c>
      <c r="E2506" s="806">
        <v>42151</v>
      </c>
      <c r="F2506" s="192" t="s">
        <v>1385</v>
      </c>
      <c r="G2506" s="483"/>
      <c r="H2506" s="7" t="s">
        <v>1975</v>
      </c>
      <c r="I2506" s="256">
        <v>2096</v>
      </c>
      <c r="J2506" s="256">
        <v>7300</v>
      </c>
      <c r="K2506" s="599">
        <f t="shared" si="294"/>
        <v>15300800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6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customHeight="1">
      <c r="A2507" s="204" t="str">
        <f>IF(B2507&lt;&gt;"",IF(AND(B2507&gt;=_TM1,B2507&lt;=_TM2,OR(TH!L2507="1111",TH!M2507="1111")),TH!D2507,""),"")</f>
        <v/>
      </c>
      <c r="B2507" s="36">
        <f t="shared" si="292"/>
        <v>6</v>
      </c>
      <c r="C2507" s="184">
        <f t="shared" si="284"/>
        <v>42156</v>
      </c>
      <c r="D2507" s="191" t="s">
        <v>1988</v>
      </c>
      <c r="E2507" s="806">
        <v>42156</v>
      </c>
      <c r="F2507" s="192" t="s">
        <v>1426</v>
      </c>
      <c r="G2507" s="483"/>
      <c r="H2507" s="7" t="s">
        <v>1975</v>
      </c>
      <c r="I2507" s="256">
        <v>1850</v>
      </c>
      <c r="J2507" s="256">
        <v>9100</v>
      </c>
      <c r="K2507" s="599">
        <f t="shared" si="294"/>
        <v>16835000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6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customHeight="1">
      <c r="A2508" s="204" t="str">
        <f>IF(B2508&lt;&gt;"",IF(AND(B2508&gt;=_TM1,B2508&lt;=_TM2,OR(TH!L2508="1111",TH!M2508="1111")),TH!D2508,""),"")</f>
        <v/>
      </c>
      <c r="B2508" s="36">
        <f t="shared" si="292"/>
        <v>6</v>
      </c>
      <c r="C2508" s="184">
        <f t="shared" si="284"/>
        <v>42160</v>
      </c>
      <c r="D2508" s="191" t="s">
        <v>1988</v>
      </c>
      <c r="E2508" s="806">
        <v>42160</v>
      </c>
      <c r="F2508" s="192" t="s">
        <v>1430</v>
      </c>
      <c r="G2508" s="483"/>
      <c r="H2508" s="7" t="s">
        <v>1975</v>
      </c>
      <c r="I2508" s="256">
        <v>1808</v>
      </c>
      <c r="J2508" s="256">
        <v>9000</v>
      </c>
      <c r="K2508" s="599">
        <f t="shared" si="294"/>
        <v>16272000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6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customHeight="1">
      <c r="A2509" s="204" t="str">
        <f>IF(B2509&lt;&gt;"",IF(AND(B2509&gt;=_TM1,B2509&lt;=_TM2,OR(TH!L2509="1111",TH!M2509="1111")),TH!D2509,""),"")</f>
        <v/>
      </c>
      <c r="B2509" s="36">
        <f t="shared" si="292"/>
        <v>6</v>
      </c>
      <c r="C2509" s="184">
        <f t="shared" si="284"/>
        <v>42165</v>
      </c>
      <c r="D2509" s="191" t="s">
        <v>1988</v>
      </c>
      <c r="E2509" s="806">
        <v>42165</v>
      </c>
      <c r="F2509" s="192" t="s">
        <v>1385</v>
      </c>
      <c r="G2509" s="483"/>
      <c r="H2509" s="7" t="s">
        <v>1975</v>
      </c>
      <c r="I2509" s="256">
        <v>2450</v>
      </c>
      <c r="J2509" s="256">
        <v>7300</v>
      </c>
      <c r="K2509" s="599">
        <f t="shared" si="294"/>
        <v>17885000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6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customHeight="1">
      <c r="A2510" s="204" t="str">
        <f>IF(B2510&lt;&gt;"",IF(AND(B2510&gt;=_TM1,B2510&lt;=_TM2,OR(TH!L2510="1111",TH!M2510="1111")),TH!D2510,""),"")</f>
        <v/>
      </c>
      <c r="B2510" s="36">
        <f t="shared" si="292"/>
        <v>6</v>
      </c>
      <c r="C2510" s="184">
        <f t="shared" si="284"/>
        <v>42168</v>
      </c>
      <c r="D2510" s="191" t="s">
        <v>1988</v>
      </c>
      <c r="E2510" s="806">
        <v>42168</v>
      </c>
      <c r="F2510" s="192" t="s">
        <v>1385</v>
      </c>
      <c r="G2510" s="483"/>
      <c r="H2510" s="7" t="s">
        <v>1975</v>
      </c>
      <c r="I2510" s="256">
        <v>2490</v>
      </c>
      <c r="J2510" s="256">
        <v>7300</v>
      </c>
      <c r="K2510" s="599">
        <f t="shared" si="294"/>
        <v>18177000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6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customHeight="1">
      <c r="A2511" s="204" t="str">
        <f>IF(B2511&lt;&gt;"",IF(AND(B2511&gt;=_TM1,B2511&lt;=_TM2,OR(TH!L2511="1111",TH!M2511="1111")),TH!D2511,""),"")</f>
        <v/>
      </c>
      <c r="B2511" s="36">
        <f t="shared" si="292"/>
        <v>6</v>
      </c>
      <c r="C2511" s="184">
        <f t="shared" si="284"/>
        <v>42170</v>
      </c>
      <c r="D2511" s="191" t="s">
        <v>1988</v>
      </c>
      <c r="E2511" s="806">
        <v>42170</v>
      </c>
      <c r="F2511" s="192" t="s">
        <v>1385</v>
      </c>
      <c r="G2511" s="483"/>
      <c r="H2511" s="7" t="s">
        <v>1975</v>
      </c>
      <c r="I2511" s="256">
        <v>2360</v>
      </c>
      <c r="J2511" s="256">
        <v>7300</v>
      </c>
      <c r="K2511" s="599">
        <f t="shared" si="294"/>
        <v>17228000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6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/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customHeight="1">
      <c r="A2512" s="204" t="str">
        <f>IF(B2512&lt;&gt;"",IF(AND(B2512&gt;=_TM1,B2512&lt;=_TM2,OR(TH!L2512="1111",TH!M2512="1111")),TH!D2512,""),"")</f>
        <v/>
      </c>
      <c r="B2512" s="36">
        <f t="shared" si="292"/>
        <v>6</v>
      </c>
      <c r="C2512" s="184">
        <f t="shared" si="284"/>
        <v>42172</v>
      </c>
      <c r="D2512" s="191" t="s">
        <v>1988</v>
      </c>
      <c r="E2512" s="806">
        <v>42172</v>
      </c>
      <c r="F2512" s="192" t="s">
        <v>1430</v>
      </c>
      <c r="G2512" s="483"/>
      <c r="H2512" s="7" t="s">
        <v>1975</v>
      </c>
      <c r="I2512" s="256">
        <v>1322</v>
      </c>
      <c r="J2512" s="256">
        <v>9000</v>
      </c>
      <c r="K2512" s="599">
        <f t="shared" si="294"/>
        <v>11898000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6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customHeight="1">
      <c r="A2513" s="204" t="str">
        <f>IF(B2513&lt;&gt;"",IF(AND(B2513&gt;=_TM1,B2513&lt;=_TM2,OR(TH!L2513="1111",TH!M2513="1111")),TH!D2513,""),"")</f>
        <v/>
      </c>
      <c r="B2513" s="36">
        <f t="shared" si="292"/>
        <v>6</v>
      </c>
      <c r="C2513" s="184">
        <f t="shared" si="284"/>
        <v>42175</v>
      </c>
      <c r="D2513" s="191" t="s">
        <v>1988</v>
      </c>
      <c r="E2513" s="806">
        <v>42175</v>
      </c>
      <c r="F2513" s="192" t="s">
        <v>1385</v>
      </c>
      <c r="G2513" s="483"/>
      <c r="H2513" s="7" t="s">
        <v>1975</v>
      </c>
      <c r="I2513" s="256">
        <v>2370</v>
      </c>
      <c r="J2513" s="256">
        <v>7300</v>
      </c>
      <c r="K2513" s="599">
        <f t="shared" si="294"/>
        <v>17301000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6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customHeight="1">
      <c r="A2514" s="204" t="str">
        <f>IF(B2514&lt;&gt;"",IF(AND(B2514&gt;=_TM1,B2514&lt;=_TM2,OR(TH!L2514="1111",TH!M2514="1111")),TH!D2514,""),"")</f>
        <v/>
      </c>
      <c r="B2514" s="36">
        <f t="shared" si="292"/>
        <v>6</v>
      </c>
      <c r="C2514" s="184">
        <f t="shared" si="284"/>
        <v>42177</v>
      </c>
      <c r="D2514" s="191" t="s">
        <v>1988</v>
      </c>
      <c r="E2514" s="806">
        <v>42177</v>
      </c>
      <c r="F2514" s="192" t="s">
        <v>1430</v>
      </c>
      <c r="G2514" s="483"/>
      <c r="H2514" s="7" t="s">
        <v>1975</v>
      </c>
      <c r="I2514" s="256">
        <v>860</v>
      </c>
      <c r="J2514" s="256">
        <v>9000</v>
      </c>
      <c r="K2514" s="599">
        <f t="shared" si="294"/>
        <v>7740000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6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customHeight="1">
      <c r="A2515" s="204" t="str">
        <f>IF(B2515&lt;&gt;"",IF(AND(B2515&gt;=_TM1,B2515&lt;=_TM2,OR(TH!L2515="1111",TH!M2515="1111")),TH!D2515,""),"")</f>
        <v/>
      </c>
      <c r="B2515" s="36">
        <f t="shared" si="292"/>
        <v>6</v>
      </c>
      <c r="C2515" s="184">
        <f t="shared" si="284"/>
        <v>42177</v>
      </c>
      <c r="D2515" s="191" t="s">
        <v>1988</v>
      </c>
      <c r="E2515" s="806">
        <v>42177</v>
      </c>
      <c r="F2515" s="192" t="s">
        <v>1426</v>
      </c>
      <c r="G2515" s="483"/>
      <c r="H2515" s="7" t="s">
        <v>1975</v>
      </c>
      <c r="I2515" s="256">
        <v>573</v>
      </c>
      <c r="J2515" s="256">
        <v>9100</v>
      </c>
      <c r="K2515" s="599">
        <f t="shared" si="294"/>
        <v>5214300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6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customHeight="1">
      <c r="A2516" s="204" t="str">
        <f>IF(B2516&lt;&gt;"",IF(AND(B2516&gt;=_TM1,B2516&lt;=_TM2,OR(TH!L2516="1111",TH!M2516="1111")),TH!D2516,""),"")</f>
        <v/>
      </c>
      <c r="B2516" s="36">
        <f t="shared" si="292"/>
        <v>6</v>
      </c>
      <c r="C2516" s="184">
        <f t="shared" si="284"/>
        <v>42180</v>
      </c>
      <c r="D2516" s="191" t="s">
        <v>1988</v>
      </c>
      <c r="E2516" s="806">
        <v>42180</v>
      </c>
      <c r="F2516" s="192" t="s">
        <v>1385</v>
      </c>
      <c r="G2516" s="483"/>
      <c r="H2516" s="7" t="s">
        <v>1975</v>
      </c>
      <c r="I2516" s="256">
        <v>1469</v>
      </c>
      <c r="J2516" s="256">
        <v>7300</v>
      </c>
      <c r="K2516" s="599">
        <f t="shared" si="294"/>
        <v>10723700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6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customHeight="1">
      <c r="A2517" s="204" t="str">
        <f>IF(B2517&lt;&gt;"",IF(AND(B2517&gt;=_TM1,B2517&lt;=_TM2,OR(TH!L2517="1111",TH!M2517="1111")),TH!D2517,""),"")</f>
        <v/>
      </c>
      <c r="B2517" s="36">
        <f t="shared" si="292"/>
        <v>6</v>
      </c>
      <c r="C2517" s="184">
        <f t="shared" ref="C2517:C2580" si="295">E2517</f>
        <v>42182</v>
      </c>
      <c r="D2517" s="191" t="s">
        <v>1988</v>
      </c>
      <c r="E2517" s="806">
        <v>42182</v>
      </c>
      <c r="F2517" s="192" t="s">
        <v>1385</v>
      </c>
      <c r="G2517" s="483"/>
      <c r="H2517" s="7" t="s">
        <v>1975</v>
      </c>
      <c r="I2517" s="256">
        <v>1602</v>
      </c>
      <c r="J2517" s="256">
        <v>7300</v>
      </c>
      <c r="K2517" s="599">
        <f t="shared" si="294"/>
        <v>11694600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6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customHeight="1">
      <c r="A2518" s="204" t="str">
        <f>IF(B2518&lt;&gt;"",IF(AND(B2518&gt;=_TM1,B2518&lt;=_TM2,OR(TH!L2518="1111",TH!M2518="1111")),TH!D2518,""),"")</f>
        <v/>
      </c>
      <c r="B2518" s="36">
        <f t="shared" si="292"/>
        <v>7</v>
      </c>
      <c r="C2518" s="184">
        <f t="shared" si="295"/>
        <v>42186</v>
      </c>
      <c r="D2518" s="191" t="s">
        <v>1988</v>
      </c>
      <c r="E2518" s="806">
        <v>42186</v>
      </c>
      <c r="F2518" s="192" t="s">
        <v>1430</v>
      </c>
      <c r="G2518" s="483"/>
      <c r="H2518" s="7" t="s">
        <v>1975</v>
      </c>
      <c r="I2518" s="256">
        <v>1771</v>
      </c>
      <c r="J2518" s="256">
        <v>9000</v>
      </c>
      <c r="K2518" s="599">
        <f t="shared" si="294"/>
        <v>15939000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6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>x</v>
      </c>
      <c r="AB2518" s="843"/>
    </row>
    <row r="2519" spans="1:28" s="211" customFormat="1" ht="15.75" customHeight="1">
      <c r="A2519" s="204" t="str">
        <f>IF(B2519&lt;&gt;"",IF(AND(B2519&gt;=_TM1,B2519&lt;=_TM2,OR(TH!L2519="1111",TH!M2519="1111")),TH!D2519,""),"")</f>
        <v/>
      </c>
      <c r="B2519" s="36">
        <f t="shared" si="292"/>
        <v>7</v>
      </c>
      <c r="C2519" s="184">
        <f t="shared" si="295"/>
        <v>42186</v>
      </c>
      <c r="D2519" s="191" t="s">
        <v>1988</v>
      </c>
      <c r="E2519" s="806">
        <v>42186</v>
      </c>
      <c r="F2519" s="192" t="s">
        <v>1385</v>
      </c>
      <c r="G2519" s="483"/>
      <c r="H2519" s="7" t="s">
        <v>1975</v>
      </c>
      <c r="I2519" s="256">
        <v>2480</v>
      </c>
      <c r="J2519" s="256">
        <v>7300</v>
      </c>
      <c r="K2519" s="599">
        <f t="shared" si="294"/>
        <v>18104000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6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>x</v>
      </c>
      <c r="AB2519" s="843"/>
    </row>
    <row r="2520" spans="1:28" s="211" customFormat="1" ht="15.75" customHeight="1">
      <c r="A2520" s="204" t="str">
        <f>IF(B2520&lt;&gt;"",IF(AND(B2520&gt;=_TM1,B2520&lt;=_TM2,OR(TH!L2520="1111",TH!M2520="1111")),TH!D2520,""),"")</f>
        <v/>
      </c>
      <c r="B2520" s="36">
        <f t="shared" si="292"/>
        <v>7</v>
      </c>
      <c r="C2520" s="184">
        <f t="shared" si="295"/>
        <v>42190</v>
      </c>
      <c r="D2520" s="191" t="s">
        <v>1988</v>
      </c>
      <c r="E2520" s="806">
        <v>42190</v>
      </c>
      <c r="F2520" s="192" t="s">
        <v>1385</v>
      </c>
      <c r="G2520" s="483"/>
      <c r="H2520" s="7" t="s">
        <v>1975</v>
      </c>
      <c r="I2520" s="257">
        <v>2447</v>
      </c>
      <c r="J2520" s="257">
        <v>7300</v>
      </c>
      <c r="K2520" s="599">
        <f t="shared" si="294"/>
        <v>17863100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6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>x</v>
      </c>
      <c r="AB2520" s="843"/>
    </row>
    <row r="2521" spans="1:28" s="211" customFormat="1" ht="15.75" customHeight="1">
      <c r="A2521" s="204" t="str">
        <f>IF(B2521&lt;&gt;"",IF(AND(B2521&gt;=_TM1,B2521&lt;=_TM2,OR(TH!L2521="1111",TH!M2521="1111")),TH!D2521,""),"")</f>
        <v/>
      </c>
      <c r="B2521" s="36">
        <f t="shared" si="292"/>
        <v>7</v>
      </c>
      <c r="C2521" s="184">
        <f t="shared" si="295"/>
        <v>42190</v>
      </c>
      <c r="D2521" s="191" t="s">
        <v>1988</v>
      </c>
      <c r="E2521" s="806">
        <v>42190</v>
      </c>
      <c r="F2521" s="192" t="s">
        <v>1426</v>
      </c>
      <c r="G2521" s="483"/>
      <c r="H2521" s="7" t="s">
        <v>1975</v>
      </c>
      <c r="I2521" s="256">
        <v>767</v>
      </c>
      <c r="J2521" s="256">
        <v>9100</v>
      </c>
      <c r="K2521" s="599">
        <f t="shared" si="294"/>
        <v>6979700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6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>x</v>
      </c>
      <c r="AB2521" s="843"/>
    </row>
    <row r="2522" spans="1:28" s="211" customFormat="1" ht="15.75" customHeight="1">
      <c r="A2522" s="204" t="str">
        <f>IF(B2522&lt;&gt;"",IF(AND(B2522&gt;=_TM1,B2522&lt;=_TM2,OR(TH!L2522="1111",TH!M2522="1111")),TH!D2522,""),"")</f>
        <v/>
      </c>
      <c r="B2522" s="36">
        <f t="shared" si="292"/>
        <v>7</v>
      </c>
      <c r="C2522" s="184">
        <f t="shared" si="295"/>
        <v>42196</v>
      </c>
      <c r="D2522" s="191" t="s">
        <v>1988</v>
      </c>
      <c r="E2522" s="806">
        <v>42196</v>
      </c>
      <c r="F2522" s="192" t="s">
        <v>1430</v>
      </c>
      <c r="G2522" s="483"/>
      <c r="H2522" s="7" t="s">
        <v>1975</v>
      </c>
      <c r="I2522" s="256">
        <v>2755</v>
      </c>
      <c r="J2522" s="256">
        <v>9000</v>
      </c>
      <c r="K2522" s="599">
        <f t="shared" si="294"/>
        <v>24795000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6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>x</v>
      </c>
      <c r="AB2522" s="843"/>
    </row>
    <row r="2523" spans="1:28" s="211" customFormat="1" ht="15.75" customHeight="1">
      <c r="A2523" s="204" t="str">
        <f>IF(B2523&lt;&gt;"",IF(AND(B2523&gt;=_TM1,B2523&lt;=_TM2,OR(TH!L2523="1111",TH!M2523="1111")),TH!D2523,""),"")</f>
        <v/>
      </c>
      <c r="B2523" s="36">
        <f t="shared" si="292"/>
        <v>7</v>
      </c>
      <c r="C2523" s="184">
        <f t="shared" si="295"/>
        <v>42196</v>
      </c>
      <c r="D2523" s="191" t="s">
        <v>1988</v>
      </c>
      <c r="E2523" s="806">
        <v>42196</v>
      </c>
      <c r="F2523" s="192" t="s">
        <v>1385</v>
      </c>
      <c r="G2523" s="483"/>
      <c r="H2523" s="7" t="s">
        <v>1975</v>
      </c>
      <c r="I2523" s="256">
        <v>2450</v>
      </c>
      <c r="J2523" s="256">
        <v>7300</v>
      </c>
      <c r="K2523" s="599">
        <f t="shared" si="294"/>
        <v>17885000</v>
      </c>
      <c r="L2523" s="39" t="s">
        <v>165</v>
      </c>
      <c r="M2523" s="600" t="s">
        <v>159</v>
      </c>
      <c r="N2523" s="52" t="str">
        <f>IF(AND('331-CT'!$E$7=TH!H2523,OR(L2523="331",M2523="331")),"331",IF(AND(OR(L2523="131",M2523="131"),H2523='131-CT'!$E$7),"131",""))</f>
        <v/>
      </c>
      <c r="O2523" s="916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>x</v>
      </c>
      <c r="AB2523" s="843"/>
    </row>
    <row r="2524" spans="1:28" s="211" customFormat="1" ht="15.75" customHeight="1">
      <c r="A2524" s="204" t="str">
        <f>IF(B2524&lt;&gt;"",IF(AND(B2524&gt;=_TM1,B2524&lt;=_TM2,OR(TH!L2524="1111",TH!M2524="1111")),TH!D2524,""),"")</f>
        <v/>
      </c>
      <c r="B2524" s="36">
        <f t="shared" si="292"/>
        <v>7</v>
      </c>
      <c r="C2524" s="184">
        <f t="shared" si="295"/>
        <v>42200</v>
      </c>
      <c r="D2524" s="191" t="s">
        <v>1988</v>
      </c>
      <c r="E2524" s="762">
        <v>42200</v>
      </c>
      <c r="F2524" s="40" t="s">
        <v>1385</v>
      </c>
      <c r="G2524" s="483"/>
      <c r="H2524" s="7" t="s">
        <v>1975</v>
      </c>
      <c r="I2524" s="256">
        <v>2490</v>
      </c>
      <c r="J2524" s="256">
        <v>7300</v>
      </c>
      <c r="K2524" s="599">
        <f t="shared" si="294"/>
        <v>18177000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6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>x</v>
      </c>
      <c r="AB2524" s="843"/>
    </row>
    <row r="2525" spans="1:28" s="211" customFormat="1" ht="15.75" customHeight="1">
      <c r="A2525" s="204" t="str">
        <f>IF(B2525&lt;&gt;"",IF(AND(B2525&gt;=_TM1,B2525&lt;=_TM2,OR(TH!L2525="1111",TH!M2525="1111")),TH!D2525,""),"")</f>
        <v/>
      </c>
      <c r="B2525" s="36">
        <f t="shared" si="292"/>
        <v>7</v>
      </c>
      <c r="C2525" s="184">
        <f t="shared" si="295"/>
        <v>42203</v>
      </c>
      <c r="D2525" s="191" t="s">
        <v>1988</v>
      </c>
      <c r="E2525" s="762">
        <v>42203</v>
      </c>
      <c r="F2525" s="40" t="s">
        <v>1385</v>
      </c>
      <c r="G2525" s="483"/>
      <c r="H2525" s="7" t="s">
        <v>1975</v>
      </c>
      <c r="I2525" s="256">
        <v>2485</v>
      </c>
      <c r="J2525" s="256">
        <v>7300</v>
      </c>
      <c r="K2525" s="599">
        <f t="shared" si="294"/>
        <v>18140500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6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>x</v>
      </c>
      <c r="AB2525" s="843"/>
    </row>
    <row r="2526" spans="1:28" s="211" customFormat="1" ht="15.75" customHeight="1">
      <c r="A2526" s="204" t="str">
        <f>IF(B2526&lt;&gt;"",IF(AND(B2526&gt;=_TM1,B2526&lt;=_TM2,OR(TH!L2526="1111",TH!M2526="1111")),TH!D2526,""),"")</f>
        <v/>
      </c>
      <c r="B2526" s="36">
        <f t="shared" si="292"/>
        <v>7</v>
      </c>
      <c r="C2526" s="184">
        <f t="shared" si="295"/>
        <v>42207</v>
      </c>
      <c r="D2526" s="191" t="s">
        <v>1988</v>
      </c>
      <c r="E2526" s="762">
        <v>42207</v>
      </c>
      <c r="F2526" s="40" t="s">
        <v>1385</v>
      </c>
      <c r="G2526" s="483"/>
      <c r="H2526" s="7" t="s">
        <v>1975</v>
      </c>
      <c r="I2526" s="256">
        <v>2470</v>
      </c>
      <c r="J2526" s="256">
        <v>7300</v>
      </c>
      <c r="K2526" s="599">
        <f t="shared" si="294"/>
        <v>18031000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6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>x</v>
      </c>
      <c r="AB2526" s="843"/>
    </row>
    <row r="2527" spans="1:28" s="211" customFormat="1" ht="15.75" customHeight="1">
      <c r="A2527" s="204" t="str">
        <f>IF(B2527&lt;&gt;"",IF(AND(B2527&gt;=_TM1,B2527&lt;=_TM2,OR(TH!L2527="1111",TH!M2527="1111")),TH!D2527,""),"")</f>
        <v/>
      </c>
      <c r="B2527" s="36">
        <f t="shared" si="292"/>
        <v>7</v>
      </c>
      <c r="C2527" s="184">
        <f t="shared" si="295"/>
        <v>42211</v>
      </c>
      <c r="D2527" s="191" t="s">
        <v>1988</v>
      </c>
      <c r="E2527" s="762">
        <v>42211</v>
      </c>
      <c r="F2527" s="40" t="s">
        <v>1385</v>
      </c>
      <c r="G2527" s="483"/>
      <c r="H2527" s="7" t="s">
        <v>1975</v>
      </c>
      <c r="I2527" s="256">
        <v>2465</v>
      </c>
      <c r="J2527" s="256">
        <v>7300</v>
      </c>
      <c r="K2527" s="599">
        <f t="shared" si="294"/>
        <v>17994500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6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>x</v>
      </c>
      <c r="AB2527" s="843"/>
    </row>
    <row r="2528" spans="1:28" s="211" customFormat="1" ht="15.75" customHeight="1">
      <c r="A2528" s="204" t="str">
        <f>IF(B2528&lt;&gt;"",IF(AND(B2528&gt;=_TM1,B2528&lt;=_TM2,OR(TH!L2528="1111",TH!M2528="1111")),TH!D2528,""),"")</f>
        <v/>
      </c>
      <c r="B2528" s="36">
        <f t="shared" si="292"/>
        <v>7</v>
      </c>
      <c r="C2528" s="184">
        <f t="shared" si="295"/>
        <v>42211</v>
      </c>
      <c r="D2528" s="191" t="s">
        <v>1988</v>
      </c>
      <c r="E2528" s="762">
        <v>42211</v>
      </c>
      <c r="F2528" s="40" t="s">
        <v>1430</v>
      </c>
      <c r="G2528" s="483"/>
      <c r="H2528" s="7" t="s">
        <v>1975</v>
      </c>
      <c r="I2528" s="256">
        <v>3622</v>
      </c>
      <c r="J2528" s="256">
        <v>9000</v>
      </c>
      <c r="K2528" s="599">
        <f t="shared" si="294"/>
        <v>32598000</v>
      </c>
      <c r="L2528" s="39" t="s">
        <v>165</v>
      </c>
      <c r="M2528" s="600" t="s">
        <v>159</v>
      </c>
      <c r="N2528" s="52" t="str">
        <f>IF(AND('331-CT'!$E$7=TH!H2528,OR(L2528="331",M2528="331")),"331",IF(AND(OR(L2528="131",M2528="131"),H2528='131-CT'!$E$7),"131",""))</f>
        <v/>
      </c>
      <c r="O2528" s="916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52" t="str">
        <f>IF(OR(TH!L2528=TH!$W$7,M2528=TH!$W$7),"x","")</f>
        <v/>
      </c>
      <c r="X2528" s="52" t="str">
        <f>IF(AND(B2528&gt;='IN-NX'!$P$3,B2528&lt;='IN-NX'!$Q$3,'IN-NX'!$D$7=D2528,OR(LEFT(L2528,2)="15",AND(LEFT(M2528,2)&lt;&gt;"15",LEFT(M2528,2)&lt;&gt;"33"))),"x","")</f>
        <v/>
      </c>
      <c r="Y2528" s="52" t="str">
        <f>IF(AND(OR(LEFT(TH!L2528,2)="15",LEFT(TH!M2528,2)="15"),'152-CT'!$J$8=TH!F2528),"x","")</f>
        <v/>
      </c>
      <c r="Z2528" s="52" t="str">
        <f>IF(AND(OR(LEFT(TH!L2528,2)="15",LEFT(TH!M2528,2)="15"),TK!$E$7=TH!F2528),"x","")</f>
        <v/>
      </c>
      <c r="AA2528" s="52" t="str">
        <f>IF(AND(B2528&lt;=NKC!$N$8,B2528&gt;=NKC!$M$8),"x","")</f>
        <v>x</v>
      </c>
      <c r="AB2528" s="843"/>
    </row>
    <row r="2529" spans="1:28" s="211" customFormat="1" ht="15.75" customHeight="1">
      <c r="A2529" s="204" t="str">
        <f>IF(B2529&lt;&gt;"",IF(AND(B2529&gt;=_TM1,B2529&lt;=_TM2,OR(TH!L2529="1111",TH!M2529="1111")),TH!D2529,""),"")</f>
        <v/>
      </c>
      <c r="B2529" s="36">
        <f t="shared" si="292"/>
        <v>8</v>
      </c>
      <c r="C2529" s="184">
        <f t="shared" si="295"/>
        <v>42217</v>
      </c>
      <c r="D2529" s="191" t="s">
        <v>1988</v>
      </c>
      <c r="E2529" s="762">
        <v>42217</v>
      </c>
      <c r="F2529" s="192" t="s">
        <v>1426</v>
      </c>
      <c r="G2529" s="483"/>
      <c r="H2529" s="7" t="s">
        <v>1975</v>
      </c>
      <c r="I2529" s="256">
        <v>1256</v>
      </c>
      <c r="J2529" s="256">
        <v>9100</v>
      </c>
      <c r="K2529" s="599">
        <f t="shared" si="294"/>
        <v>11429600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6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3"/>
    </row>
    <row r="2530" spans="1:28" s="211" customFormat="1" ht="15.75" customHeight="1">
      <c r="A2530" s="204" t="str">
        <f>IF(B2530&lt;&gt;"",IF(AND(B2530&gt;=_TM1,B2530&lt;=_TM2,OR(TH!L2530="1111",TH!M2530="1111")),TH!D2530,""),"")</f>
        <v/>
      </c>
      <c r="B2530" s="36">
        <f t="shared" si="292"/>
        <v>8</v>
      </c>
      <c r="C2530" s="184">
        <f t="shared" si="295"/>
        <v>42217</v>
      </c>
      <c r="D2530" s="191" t="s">
        <v>1988</v>
      </c>
      <c r="E2530" s="762">
        <v>42217</v>
      </c>
      <c r="F2530" s="192" t="s">
        <v>1430</v>
      </c>
      <c r="G2530" s="483"/>
      <c r="H2530" s="7" t="s">
        <v>1975</v>
      </c>
      <c r="I2530" s="256">
        <v>2752</v>
      </c>
      <c r="J2530" s="256">
        <v>9000</v>
      </c>
      <c r="K2530" s="599">
        <f t="shared" si="294"/>
        <v>24768000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6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3"/>
    </row>
    <row r="2531" spans="1:28" s="211" customFormat="1" ht="15.75" customHeight="1">
      <c r="A2531" s="204" t="str">
        <f>IF(B2531&lt;&gt;"",IF(AND(B2531&gt;=_TM1,B2531&lt;=_TM2,OR(TH!L2531="1111",TH!M2531="1111")),TH!D2531,""),"")</f>
        <v/>
      </c>
      <c r="B2531" s="36">
        <f t="shared" si="292"/>
        <v>8</v>
      </c>
      <c r="C2531" s="184">
        <f t="shared" si="295"/>
        <v>42223</v>
      </c>
      <c r="D2531" s="191" t="s">
        <v>1988</v>
      </c>
      <c r="E2531" s="762">
        <v>42223</v>
      </c>
      <c r="F2531" s="192" t="s">
        <v>1385</v>
      </c>
      <c r="G2531" s="483"/>
      <c r="H2531" s="7" t="s">
        <v>1975</v>
      </c>
      <c r="I2531" s="256">
        <v>2450</v>
      </c>
      <c r="J2531" s="256">
        <v>7300</v>
      </c>
      <c r="K2531" s="599">
        <f t="shared" si="294"/>
        <v>17885000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6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3"/>
    </row>
    <row r="2532" spans="1:28" s="211" customFormat="1" ht="15.75" customHeight="1">
      <c r="A2532" s="204" t="str">
        <f>IF(B2532&lt;&gt;"",IF(AND(B2532&gt;=_TM1,B2532&lt;=_TM2,OR(TH!L2532="1111",TH!M2532="1111")),TH!D2532,""),"")</f>
        <v/>
      </c>
      <c r="B2532" s="36">
        <f t="shared" si="292"/>
        <v>8</v>
      </c>
      <c r="C2532" s="184">
        <f t="shared" si="295"/>
        <v>42223</v>
      </c>
      <c r="D2532" s="191" t="s">
        <v>1988</v>
      </c>
      <c r="E2532" s="762">
        <v>42223</v>
      </c>
      <c r="F2532" s="192" t="s">
        <v>1426</v>
      </c>
      <c r="G2532" s="483"/>
      <c r="H2532" s="7" t="s">
        <v>1975</v>
      </c>
      <c r="I2532" s="256">
        <v>2477</v>
      </c>
      <c r="J2532" s="256">
        <v>9100</v>
      </c>
      <c r="K2532" s="599">
        <f t="shared" si="294"/>
        <v>22540700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6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3"/>
    </row>
    <row r="2533" spans="1:28" s="211" customFormat="1" ht="15.75" customHeight="1">
      <c r="A2533" s="204" t="str">
        <f>IF(B2533&lt;&gt;"",IF(AND(B2533&gt;=_TM1,B2533&lt;=_TM2,OR(TH!L2533="1111",TH!M2533="1111")),TH!D2533,""),"")</f>
        <v/>
      </c>
      <c r="B2533" s="36">
        <f t="shared" si="292"/>
        <v>8</v>
      </c>
      <c r="C2533" s="184">
        <f t="shared" si="295"/>
        <v>42223</v>
      </c>
      <c r="D2533" s="191" t="s">
        <v>1988</v>
      </c>
      <c r="E2533" s="762">
        <v>42223</v>
      </c>
      <c r="F2533" s="192" t="s">
        <v>1430</v>
      </c>
      <c r="G2533" s="483"/>
      <c r="H2533" s="7" t="s">
        <v>1975</v>
      </c>
      <c r="I2533" s="256">
        <v>849</v>
      </c>
      <c r="J2533" s="256">
        <v>9000</v>
      </c>
      <c r="K2533" s="599">
        <f t="shared" si="294"/>
        <v>7641000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6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3"/>
    </row>
    <row r="2534" spans="1:28" s="211" customFormat="1" ht="15.75" customHeight="1">
      <c r="A2534" s="204" t="str">
        <f>IF(B2534&lt;&gt;"",IF(AND(B2534&gt;=_TM1,B2534&lt;=_TM2,OR(TH!L2534="1111",TH!M2534="1111")),TH!D2534,""),"")</f>
        <v/>
      </c>
      <c r="B2534" s="36">
        <f t="shared" si="292"/>
        <v>8</v>
      </c>
      <c r="C2534" s="184">
        <f t="shared" si="295"/>
        <v>42228</v>
      </c>
      <c r="D2534" s="191" t="s">
        <v>1988</v>
      </c>
      <c r="E2534" s="817">
        <v>42228</v>
      </c>
      <c r="F2534" s="189" t="s">
        <v>1385</v>
      </c>
      <c r="G2534" s="483"/>
      <c r="H2534" s="7" t="s">
        <v>1975</v>
      </c>
      <c r="I2534" s="256">
        <v>2455</v>
      </c>
      <c r="J2534" s="256">
        <v>7300</v>
      </c>
      <c r="K2534" s="599">
        <f t="shared" si="294"/>
        <v>17921500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6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3"/>
    </row>
    <row r="2535" spans="1:28" s="211" customFormat="1" ht="15.75" customHeight="1">
      <c r="A2535" s="204" t="str">
        <f>IF(B2535&lt;&gt;"",IF(AND(B2535&gt;=_TM1,B2535&lt;=_TM2,OR(TH!L2535="1111",TH!M2535="1111")),TH!D2535,""),"")</f>
        <v/>
      </c>
      <c r="B2535" s="36">
        <f t="shared" si="292"/>
        <v>8</v>
      </c>
      <c r="C2535" s="184">
        <f t="shared" si="295"/>
        <v>42231</v>
      </c>
      <c r="D2535" s="191" t="s">
        <v>1988</v>
      </c>
      <c r="E2535" s="806">
        <v>42231</v>
      </c>
      <c r="F2535" s="189" t="s">
        <v>1385</v>
      </c>
      <c r="G2535" s="483"/>
      <c r="H2535" s="7" t="s">
        <v>1975</v>
      </c>
      <c r="I2535" s="256">
        <v>1918</v>
      </c>
      <c r="J2535" s="256">
        <v>7300</v>
      </c>
      <c r="K2535" s="599">
        <f t="shared" si="294"/>
        <v>14001400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6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3"/>
    </row>
    <row r="2536" spans="1:28" s="211" customFormat="1" ht="15.75" customHeight="1">
      <c r="A2536" s="204" t="str">
        <f>IF(B2536&lt;&gt;"",IF(AND(B2536&gt;=_TM1,B2536&lt;=_TM2,OR(TH!L2536="1111",TH!M2536="1111")),TH!D2536,""),"")</f>
        <v/>
      </c>
      <c r="B2536" s="36">
        <f t="shared" si="292"/>
        <v>8</v>
      </c>
      <c r="C2536" s="184">
        <f t="shared" si="295"/>
        <v>42234</v>
      </c>
      <c r="D2536" s="191" t="s">
        <v>1988</v>
      </c>
      <c r="E2536" s="806">
        <v>42234</v>
      </c>
      <c r="F2536" s="40" t="s">
        <v>1385</v>
      </c>
      <c r="G2536" s="483"/>
      <c r="H2536" s="7" t="s">
        <v>1975</v>
      </c>
      <c r="I2536" s="256">
        <v>2486</v>
      </c>
      <c r="J2536" s="256">
        <v>7300</v>
      </c>
      <c r="K2536" s="599">
        <f t="shared" si="294"/>
        <v>18147800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6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3"/>
    </row>
    <row r="2537" spans="1:28" s="211" customFormat="1" ht="15.75" customHeight="1">
      <c r="A2537" s="204" t="str">
        <f>IF(B2537&lt;&gt;"",IF(AND(B2537&gt;=_TM1,B2537&lt;=_TM2,OR(TH!L2537="1111",TH!M2537="1111")),TH!D2537,""),"")</f>
        <v/>
      </c>
      <c r="B2537" s="36">
        <f t="shared" si="292"/>
        <v>8</v>
      </c>
      <c r="C2537" s="184">
        <f t="shared" si="295"/>
        <v>42237</v>
      </c>
      <c r="D2537" s="191" t="s">
        <v>1988</v>
      </c>
      <c r="E2537" s="806">
        <v>42237</v>
      </c>
      <c r="F2537" s="189" t="s">
        <v>1385</v>
      </c>
      <c r="G2537" s="483"/>
      <c r="H2537" s="7" t="s">
        <v>1975</v>
      </c>
      <c r="I2537" s="256">
        <v>2346</v>
      </c>
      <c r="J2537" s="256">
        <v>7300</v>
      </c>
      <c r="K2537" s="599">
        <f t="shared" si="294"/>
        <v>17125800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6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3"/>
    </row>
    <row r="2538" spans="1:28" s="211" customFormat="1" ht="15.75" customHeight="1">
      <c r="A2538" s="204" t="str">
        <f>IF(B2538&lt;&gt;"",IF(AND(B2538&gt;=_TM1,B2538&lt;=_TM2,OR(TH!L2538="1111",TH!M2538="1111")),TH!D2538,""),"")</f>
        <v/>
      </c>
      <c r="B2538" s="36">
        <f t="shared" si="292"/>
        <v>8</v>
      </c>
      <c r="C2538" s="184">
        <f t="shared" si="295"/>
        <v>42240</v>
      </c>
      <c r="D2538" s="191" t="s">
        <v>1988</v>
      </c>
      <c r="E2538" s="806">
        <v>42240</v>
      </c>
      <c r="F2538" s="40" t="s">
        <v>1385</v>
      </c>
      <c r="G2538" s="483"/>
      <c r="H2538" s="7" t="s">
        <v>1975</v>
      </c>
      <c r="I2538" s="256">
        <v>2358</v>
      </c>
      <c r="J2538" s="256">
        <v>7300</v>
      </c>
      <c r="K2538" s="599">
        <f t="shared" si="294"/>
        <v>17213400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6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3"/>
    </row>
    <row r="2539" spans="1:28" s="211" customFormat="1" ht="15.75" customHeight="1">
      <c r="A2539" s="204" t="str">
        <f>IF(B2539&lt;&gt;"",IF(AND(B2539&gt;=_TM1,B2539&lt;=_TM2,OR(TH!L2539="1111",TH!M2539="1111")),TH!D2539,""),"")</f>
        <v/>
      </c>
      <c r="B2539" s="36">
        <f t="shared" si="292"/>
        <v>8</v>
      </c>
      <c r="C2539" s="184">
        <f t="shared" si="295"/>
        <v>42243</v>
      </c>
      <c r="D2539" s="191" t="s">
        <v>1988</v>
      </c>
      <c r="E2539" s="806">
        <v>42243</v>
      </c>
      <c r="F2539" s="40" t="s">
        <v>1385</v>
      </c>
      <c r="G2539" s="483"/>
      <c r="H2539" s="7" t="s">
        <v>1975</v>
      </c>
      <c r="I2539" s="256">
        <v>1886</v>
      </c>
      <c r="J2539" s="256">
        <v>7300</v>
      </c>
      <c r="K2539" s="599">
        <f t="shared" ref="K2539:K2601" si="296">ROUND(I2539*J2539,0)</f>
        <v>13767800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6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3"/>
    </row>
    <row r="2540" spans="1:28" s="211" customFormat="1" ht="15.75" customHeight="1">
      <c r="A2540" s="204" t="str">
        <f>IF(B2540&lt;&gt;"",IF(AND(B2540&gt;=_TM1,B2540&lt;=_TM2,OR(TH!L2540="1111",TH!M2540="1111")),TH!D2540,""),"")</f>
        <v/>
      </c>
      <c r="B2540" s="36">
        <f t="shared" si="292"/>
        <v>9</v>
      </c>
      <c r="C2540" s="184">
        <f t="shared" si="295"/>
        <v>42248</v>
      </c>
      <c r="D2540" s="191" t="s">
        <v>1988</v>
      </c>
      <c r="E2540" s="806">
        <v>42248</v>
      </c>
      <c r="F2540" s="40" t="s">
        <v>1385</v>
      </c>
      <c r="G2540" s="483"/>
      <c r="H2540" s="7" t="s">
        <v>1975</v>
      </c>
      <c r="I2540" s="256">
        <v>1762</v>
      </c>
      <c r="J2540" s="256">
        <v>7300</v>
      </c>
      <c r="K2540" s="599">
        <f t="shared" si="296"/>
        <v>12862600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6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3"/>
    </row>
    <row r="2541" spans="1:28" s="211" customFormat="1" ht="15.75" customHeight="1">
      <c r="A2541" s="204" t="str">
        <f>IF(B2541&lt;&gt;"",IF(AND(B2541&gt;=_TM1,B2541&lt;=_TM2,OR(TH!L2541="1111",TH!M2541="1111")),TH!D2541,""),"")</f>
        <v/>
      </c>
      <c r="B2541" s="36">
        <f t="shared" si="292"/>
        <v>9</v>
      </c>
      <c r="C2541" s="184">
        <f t="shared" si="295"/>
        <v>42249</v>
      </c>
      <c r="D2541" s="191" t="s">
        <v>1988</v>
      </c>
      <c r="E2541" s="806">
        <v>42249</v>
      </c>
      <c r="F2541" s="40" t="s">
        <v>1385</v>
      </c>
      <c r="G2541" s="483"/>
      <c r="H2541" s="7" t="s">
        <v>1975</v>
      </c>
      <c r="I2541" s="256">
        <v>1796</v>
      </c>
      <c r="J2541" s="256">
        <v>7300</v>
      </c>
      <c r="K2541" s="599">
        <f t="shared" si="296"/>
        <v>13110800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6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3"/>
    </row>
    <row r="2542" spans="1:28" s="211" customFormat="1" ht="15.75" customHeight="1">
      <c r="A2542" s="204" t="str">
        <f>IF(B2542&lt;&gt;"",IF(AND(B2542&gt;=_TM1,B2542&lt;=_TM2,OR(TH!L2542="1111",TH!M2542="1111")),TH!D2542,""),"")</f>
        <v/>
      </c>
      <c r="B2542" s="36">
        <f t="shared" si="292"/>
        <v>9</v>
      </c>
      <c r="C2542" s="184">
        <f t="shared" si="295"/>
        <v>42252</v>
      </c>
      <c r="D2542" s="191" t="s">
        <v>1988</v>
      </c>
      <c r="E2542" s="806">
        <v>42252</v>
      </c>
      <c r="F2542" s="40" t="s">
        <v>1385</v>
      </c>
      <c r="G2542" s="483"/>
      <c r="H2542" s="7" t="s">
        <v>1975</v>
      </c>
      <c r="I2542" s="256">
        <v>2077</v>
      </c>
      <c r="J2542" s="256">
        <v>7300</v>
      </c>
      <c r="K2542" s="599">
        <f t="shared" si="296"/>
        <v>15162100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6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3"/>
    </row>
    <row r="2543" spans="1:28" s="211" customFormat="1" ht="15.75" customHeight="1">
      <c r="A2543" s="204" t="str">
        <f>IF(B2543&lt;&gt;"",IF(AND(B2543&gt;=_TM1,B2543&lt;=_TM2,OR(TH!L2543="1111",TH!M2543="1111")),TH!D2543,""),"")</f>
        <v/>
      </c>
      <c r="B2543" s="36">
        <f t="shared" si="292"/>
        <v>9</v>
      </c>
      <c r="C2543" s="184">
        <f t="shared" si="295"/>
        <v>42255</v>
      </c>
      <c r="D2543" s="191" t="s">
        <v>1988</v>
      </c>
      <c r="E2543" s="817">
        <v>42255</v>
      </c>
      <c r="F2543" s="189" t="s">
        <v>1385</v>
      </c>
      <c r="G2543" s="483"/>
      <c r="H2543" s="7" t="s">
        <v>1975</v>
      </c>
      <c r="I2543" s="256">
        <v>2244</v>
      </c>
      <c r="J2543" s="256">
        <v>7300</v>
      </c>
      <c r="K2543" s="599">
        <f t="shared" si="296"/>
        <v>16381200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6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3"/>
    </row>
    <row r="2544" spans="1:28" s="211" customFormat="1" ht="15.75" customHeight="1">
      <c r="A2544" s="204" t="str">
        <f>IF(B2544&lt;&gt;"",IF(AND(B2544&gt;=_TM1,B2544&lt;=_TM2,OR(TH!L2544="1111",TH!M2544="1111")),TH!D2544,""),"")</f>
        <v/>
      </c>
      <c r="B2544" s="36">
        <f t="shared" si="292"/>
        <v>9</v>
      </c>
      <c r="C2544" s="184">
        <f t="shared" si="295"/>
        <v>42255</v>
      </c>
      <c r="D2544" s="191" t="s">
        <v>1988</v>
      </c>
      <c r="E2544" s="817">
        <v>42255</v>
      </c>
      <c r="F2544" s="189" t="s">
        <v>1426</v>
      </c>
      <c r="G2544" s="483"/>
      <c r="H2544" s="7" t="s">
        <v>1975</v>
      </c>
      <c r="I2544" s="256">
        <v>2700</v>
      </c>
      <c r="J2544" s="256">
        <v>9100</v>
      </c>
      <c r="K2544" s="599">
        <f t="shared" si="296"/>
        <v>24570000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6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3"/>
    </row>
    <row r="2545" spans="1:28" s="211" customFormat="1" ht="15.75" customHeight="1">
      <c r="A2545" s="204" t="str">
        <f>IF(B2545&lt;&gt;"",IF(AND(B2545&gt;=_TM1,B2545&lt;=_TM2,OR(TH!L2545="1111",TH!M2545="1111")),TH!D2545,""),"")</f>
        <v/>
      </c>
      <c r="B2545" s="36">
        <f t="shared" si="292"/>
        <v>9</v>
      </c>
      <c r="C2545" s="184">
        <f t="shared" si="295"/>
        <v>42255</v>
      </c>
      <c r="D2545" s="191" t="s">
        <v>1988</v>
      </c>
      <c r="E2545" s="806">
        <v>42255</v>
      </c>
      <c r="F2545" s="192" t="s">
        <v>1430</v>
      </c>
      <c r="G2545" s="483"/>
      <c r="H2545" s="7" t="s">
        <v>1975</v>
      </c>
      <c r="I2545" s="256">
        <v>1554</v>
      </c>
      <c r="J2545" s="256">
        <v>9000</v>
      </c>
      <c r="K2545" s="599">
        <f t="shared" si="296"/>
        <v>13986000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6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3"/>
    </row>
    <row r="2546" spans="1:28" s="211" customFormat="1" ht="15.75" customHeight="1">
      <c r="A2546" s="204" t="str">
        <f>IF(B2546&lt;&gt;"",IF(AND(B2546&gt;=_TM1,B2546&lt;=_TM2,OR(TH!L2546="1111",TH!M2546="1111")),TH!D2546,""),"")</f>
        <v/>
      </c>
      <c r="B2546" s="36">
        <f t="shared" si="292"/>
        <v>9</v>
      </c>
      <c r="C2546" s="184">
        <f t="shared" si="295"/>
        <v>42260</v>
      </c>
      <c r="D2546" s="191" t="s">
        <v>1988</v>
      </c>
      <c r="E2546" s="806">
        <v>42260</v>
      </c>
      <c r="F2546" s="192" t="s">
        <v>1426</v>
      </c>
      <c r="G2546" s="483"/>
      <c r="H2546" s="7" t="s">
        <v>1975</v>
      </c>
      <c r="I2546" s="256">
        <v>1275</v>
      </c>
      <c r="J2546" s="256">
        <v>9100</v>
      </c>
      <c r="K2546" s="599">
        <f t="shared" si="296"/>
        <v>11602500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6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3"/>
    </row>
    <row r="2547" spans="1:28" s="211" customFormat="1" ht="15.75" customHeight="1">
      <c r="A2547" s="204" t="str">
        <f>IF(B2547&lt;&gt;"",IF(AND(B2547&gt;=_TM1,B2547&lt;=_TM2,OR(TH!L2547="1111",TH!M2547="1111")),TH!D2547,""),"")</f>
        <v/>
      </c>
      <c r="B2547" s="36">
        <f t="shared" si="292"/>
        <v>9</v>
      </c>
      <c r="C2547" s="184">
        <f t="shared" si="295"/>
        <v>42260</v>
      </c>
      <c r="D2547" s="191" t="s">
        <v>1988</v>
      </c>
      <c r="E2547" s="806">
        <v>42260</v>
      </c>
      <c r="F2547" s="445" t="s">
        <v>1430</v>
      </c>
      <c r="G2547" s="40"/>
      <c r="H2547" s="7" t="s">
        <v>1975</v>
      </c>
      <c r="I2547" s="256">
        <v>3028</v>
      </c>
      <c r="J2547" s="256">
        <v>9000</v>
      </c>
      <c r="K2547" s="599">
        <f t="shared" si="296"/>
        <v>27252000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6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3"/>
    </row>
    <row r="2548" spans="1:28" s="211" customFormat="1" ht="15.75" customHeight="1">
      <c r="A2548" s="204" t="str">
        <f>IF(B2548&lt;&gt;"",IF(AND(B2548&gt;=_TM1,B2548&lt;=_TM2,OR(TH!L2548="1111",TH!M2548="1111")),TH!D2548,""),"")</f>
        <v/>
      </c>
      <c r="B2548" s="36">
        <f t="shared" si="292"/>
        <v>9</v>
      </c>
      <c r="C2548" s="184">
        <f t="shared" si="295"/>
        <v>42264</v>
      </c>
      <c r="D2548" s="191" t="s">
        <v>1988</v>
      </c>
      <c r="E2548" s="806">
        <v>42264</v>
      </c>
      <c r="F2548" s="192" t="s">
        <v>1408</v>
      </c>
      <c r="G2548" s="483"/>
      <c r="H2548" s="7" t="s">
        <v>1975</v>
      </c>
      <c r="I2548" s="256">
        <v>11655</v>
      </c>
      <c r="J2548" s="256">
        <v>7400</v>
      </c>
      <c r="K2548" s="599">
        <f t="shared" si="296"/>
        <v>86247000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6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3"/>
    </row>
    <row r="2549" spans="1:28" s="211" customFormat="1" ht="15.75" customHeight="1">
      <c r="A2549" s="204" t="str">
        <f>IF(B2549&lt;&gt;"",IF(AND(B2549&gt;=_TM1,B2549&lt;=_TM2,OR(TH!L2549="1111",TH!M2549="1111")),TH!D2549,""),"")</f>
        <v/>
      </c>
      <c r="B2549" s="36">
        <f t="shared" si="292"/>
        <v>9</v>
      </c>
      <c r="C2549" s="184">
        <f t="shared" si="295"/>
        <v>42264</v>
      </c>
      <c r="D2549" s="191" t="s">
        <v>1988</v>
      </c>
      <c r="E2549" s="817">
        <v>42264</v>
      </c>
      <c r="F2549" s="189" t="s">
        <v>1426</v>
      </c>
      <c r="G2549" s="601"/>
      <c r="H2549" s="7" t="s">
        <v>1975</v>
      </c>
      <c r="I2549" s="256">
        <v>1871</v>
      </c>
      <c r="J2549" s="256">
        <v>9100</v>
      </c>
      <c r="K2549" s="599">
        <f t="shared" si="296"/>
        <v>17026100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6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3"/>
    </row>
    <row r="2550" spans="1:28" s="211" customFormat="1" ht="15.75" customHeight="1">
      <c r="A2550" s="204" t="str">
        <f>IF(B2550&lt;&gt;"",IF(AND(B2550&gt;=_TM1,B2550&lt;=_TM2,OR(TH!L2550="1111",TH!M2550="1111")),TH!D2550,""),"")</f>
        <v/>
      </c>
      <c r="B2550" s="36">
        <f t="shared" si="292"/>
        <v>9</v>
      </c>
      <c r="C2550" s="184">
        <f t="shared" si="295"/>
        <v>42264</v>
      </c>
      <c r="D2550" s="191" t="s">
        <v>1988</v>
      </c>
      <c r="E2550" s="806">
        <v>42264</v>
      </c>
      <c r="F2550" s="192" t="s">
        <v>1430</v>
      </c>
      <c r="G2550" s="483"/>
      <c r="H2550" s="7" t="s">
        <v>1975</v>
      </c>
      <c r="I2550" s="257">
        <v>2553</v>
      </c>
      <c r="J2550" s="257">
        <v>9000</v>
      </c>
      <c r="K2550" s="599">
        <f t="shared" si="296"/>
        <v>22977000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6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3"/>
    </row>
    <row r="2551" spans="1:28" s="211" customFormat="1" ht="15.75" customHeight="1">
      <c r="A2551" s="204" t="str">
        <f>IF(B2551&lt;&gt;"",IF(AND(B2551&gt;=_TM1,B2551&lt;=_TM2,OR(TH!L2551="1111",TH!M2551="1111")),TH!D2551,""),"")</f>
        <v/>
      </c>
      <c r="B2551" s="36">
        <f t="shared" ref="B2551:B2613" si="297">IF(C2551&lt;&gt;"",MONTH(C2551),"")</f>
        <v>9</v>
      </c>
      <c r="C2551" s="184">
        <f t="shared" si="295"/>
        <v>42267</v>
      </c>
      <c r="D2551" s="191" t="s">
        <v>1988</v>
      </c>
      <c r="E2551" s="806">
        <v>42267</v>
      </c>
      <c r="F2551" s="192" t="s">
        <v>1426</v>
      </c>
      <c r="G2551" s="483"/>
      <c r="H2551" s="7" t="s">
        <v>1975</v>
      </c>
      <c r="I2551" s="257">
        <v>1169</v>
      </c>
      <c r="J2551" s="257">
        <v>9100</v>
      </c>
      <c r="K2551" s="599">
        <f t="shared" si="296"/>
        <v>10637900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6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3"/>
    </row>
    <row r="2552" spans="1:28" s="211" customFormat="1" ht="15.75" customHeight="1">
      <c r="A2552" s="204" t="str">
        <f>IF(B2552&lt;&gt;"",IF(AND(B2552&gt;=_TM1,B2552&lt;=_TM2,OR(TH!L2552="1111",TH!M2552="1111")),TH!D2552,""),"")</f>
        <v/>
      </c>
      <c r="B2552" s="36">
        <f t="shared" si="297"/>
        <v>9</v>
      </c>
      <c r="C2552" s="184">
        <f t="shared" si="295"/>
        <v>42267</v>
      </c>
      <c r="D2552" s="191" t="s">
        <v>1988</v>
      </c>
      <c r="E2552" s="806">
        <v>42267</v>
      </c>
      <c r="F2552" s="40" t="s">
        <v>1430</v>
      </c>
      <c r="G2552" s="40"/>
      <c r="H2552" s="7" t="s">
        <v>1975</v>
      </c>
      <c r="I2552" s="256">
        <v>1716</v>
      </c>
      <c r="J2552" s="256">
        <v>9000</v>
      </c>
      <c r="K2552" s="599">
        <f t="shared" si="296"/>
        <v>15444000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6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3"/>
    </row>
    <row r="2553" spans="1:28" s="211" customFormat="1" ht="15.75" customHeight="1">
      <c r="A2553" s="204" t="str">
        <f>IF(B2553&lt;&gt;"",IF(AND(B2553&gt;=_TM1,B2553&lt;=_TM2,OR(TH!L2553="1111",TH!M2553="1111")),TH!D2553,""),"")</f>
        <v/>
      </c>
      <c r="B2553" s="36">
        <f t="shared" si="297"/>
        <v>9</v>
      </c>
      <c r="C2553" s="184">
        <f t="shared" si="295"/>
        <v>42270</v>
      </c>
      <c r="D2553" s="191" t="s">
        <v>1988</v>
      </c>
      <c r="E2553" s="806">
        <v>42270</v>
      </c>
      <c r="F2553" s="189" t="s">
        <v>1385</v>
      </c>
      <c r="G2553" s="40"/>
      <c r="H2553" s="7" t="s">
        <v>1975</v>
      </c>
      <c r="I2553" s="256">
        <v>1936</v>
      </c>
      <c r="J2553" s="256">
        <v>7300</v>
      </c>
      <c r="K2553" s="599">
        <f t="shared" si="296"/>
        <v>14132800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6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3"/>
    </row>
    <row r="2554" spans="1:28" s="211" customFormat="1" ht="15.75" customHeight="1">
      <c r="A2554" s="204" t="str">
        <f>IF(B2554&lt;&gt;"",IF(AND(B2554&gt;=_TM1,B2554&lt;=_TM2,OR(TH!L2554="1111",TH!M2554="1111")),TH!D2554,""),"")</f>
        <v/>
      </c>
      <c r="B2554" s="36">
        <f t="shared" si="297"/>
        <v>9</v>
      </c>
      <c r="C2554" s="184">
        <f t="shared" si="295"/>
        <v>42270</v>
      </c>
      <c r="D2554" s="191" t="s">
        <v>1988</v>
      </c>
      <c r="E2554" s="806">
        <v>42270</v>
      </c>
      <c r="F2554" s="189" t="s">
        <v>1430</v>
      </c>
      <c r="G2554" s="40"/>
      <c r="H2554" s="7" t="s">
        <v>1975</v>
      </c>
      <c r="I2554" s="256">
        <v>3662</v>
      </c>
      <c r="J2554" s="256">
        <v>9000</v>
      </c>
      <c r="K2554" s="599">
        <f t="shared" si="296"/>
        <v>32958000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6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3"/>
    </row>
    <row r="2555" spans="1:28" s="211" customFormat="1" ht="15.75" customHeight="1">
      <c r="A2555" s="204" t="str">
        <f>IF(B2555&lt;&gt;"",IF(AND(B2555&gt;=_TM1,B2555&lt;=_TM2,OR(TH!L2555="1111",TH!M2555="1111")),TH!D2555,""),"")</f>
        <v/>
      </c>
      <c r="B2555" s="36">
        <f t="shared" si="297"/>
        <v>9</v>
      </c>
      <c r="C2555" s="184">
        <f t="shared" si="295"/>
        <v>42272</v>
      </c>
      <c r="D2555" s="191" t="s">
        <v>1988</v>
      </c>
      <c r="E2555" s="806">
        <v>42272</v>
      </c>
      <c r="F2555" s="189" t="s">
        <v>1385</v>
      </c>
      <c r="G2555" s="40"/>
      <c r="H2555" s="7" t="s">
        <v>1975</v>
      </c>
      <c r="I2555" s="256">
        <v>1936</v>
      </c>
      <c r="J2555" s="256">
        <v>7300</v>
      </c>
      <c r="K2555" s="599">
        <f t="shared" si="296"/>
        <v>14132800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6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3"/>
    </row>
    <row r="2556" spans="1:28" s="211" customFormat="1" ht="15.75" customHeight="1">
      <c r="A2556" s="204" t="str">
        <f>IF(B2556&lt;&gt;"",IF(AND(B2556&gt;=_TM1,B2556&lt;=_TM2,OR(TH!L2556="1111",TH!M2556="1111")),TH!D2556,""),"")</f>
        <v/>
      </c>
      <c r="B2556" s="36">
        <f t="shared" si="297"/>
        <v>9</v>
      </c>
      <c r="C2556" s="184">
        <f t="shared" si="295"/>
        <v>42272</v>
      </c>
      <c r="D2556" s="191" t="s">
        <v>1988</v>
      </c>
      <c r="E2556" s="806">
        <v>42272</v>
      </c>
      <c r="F2556" s="40" t="s">
        <v>1408</v>
      </c>
      <c r="G2556" s="40"/>
      <c r="H2556" s="7" t="s">
        <v>1975</v>
      </c>
      <c r="I2556" s="256">
        <v>739</v>
      </c>
      <c r="J2556" s="256">
        <v>9800</v>
      </c>
      <c r="K2556" s="599">
        <f t="shared" si="296"/>
        <v>7242200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6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3"/>
    </row>
    <row r="2557" spans="1:28" s="211" customFormat="1" ht="15.75" customHeight="1">
      <c r="A2557" s="204" t="str">
        <f>IF(B2557&lt;&gt;"",IF(AND(B2557&gt;=_TM1,B2557&lt;=_TM2,OR(TH!L2557="1111",TH!M2557="1111")),TH!D2557,""),"")</f>
        <v/>
      </c>
      <c r="B2557" s="36">
        <f t="shared" si="297"/>
        <v>10</v>
      </c>
      <c r="C2557" s="184">
        <f t="shared" si="295"/>
        <v>42278</v>
      </c>
      <c r="D2557" s="191" t="s">
        <v>1988</v>
      </c>
      <c r="E2557" s="806">
        <v>42278</v>
      </c>
      <c r="F2557" s="40" t="s">
        <v>1473</v>
      </c>
      <c r="G2557" s="40"/>
      <c r="H2557" s="7" t="s">
        <v>1975</v>
      </c>
      <c r="I2557" s="256">
        <v>9427</v>
      </c>
      <c r="J2557" s="256">
        <v>9200</v>
      </c>
      <c r="K2557" s="599">
        <f t="shared" si="296"/>
        <v>86728400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6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/>
      </c>
      <c r="AB2557" s="843"/>
    </row>
    <row r="2558" spans="1:28" s="211" customFormat="1" ht="15.75" customHeight="1">
      <c r="A2558" s="204" t="str">
        <f>IF(B2558&lt;&gt;"",IF(AND(B2558&gt;=_TM1,B2558&lt;=_TM2,OR(TH!L2558="1111",TH!M2558="1111")),TH!D2558,""),"")</f>
        <v/>
      </c>
      <c r="B2558" s="36">
        <f t="shared" si="297"/>
        <v>10</v>
      </c>
      <c r="C2558" s="184">
        <f t="shared" si="295"/>
        <v>42278</v>
      </c>
      <c r="D2558" s="191" t="s">
        <v>1988</v>
      </c>
      <c r="E2558" s="806">
        <v>42278</v>
      </c>
      <c r="F2558" s="40" t="s">
        <v>1408</v>
      </c>
      <c r="G2558" s="40"/>
      <c r="H2558" s="7" t="s">
        <v>1975</v>
      </c>
      <c r="I2558" s="256">
        <v>1857</v>
      </c>
      <c r="J2558" s="256">
        <v>8700</v>
      </c>
      <c r="K2558" s="599">
        <f t="shared" si="296"/>
        <v>16155900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6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/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/>
      </c>
      <c r="AB2558" s="843"/>
    </row>
    <row r="2559" spans="1:28" s="211" customFormat="1" ht="15.75" customHeight="1">
      <c r="A2559" s="204" t="str">
        <f>IF(B2559&lt;&gt;"",IF(AND(B2559&gt;=_TM1,B2559&lt;=_TM2,OR(TH!L2559="1111",TH!M2559="1111")),TH!D2559,""),"")</f>
        <v/>
      </c>
      <c r="B2559" s="36">
        <f t="shared" si="297"/>
        <v>10</v>
      </c>
      <c r="C2559" s="184">
        <f t="shared" si="295"/>
        <v>42283</v>
      </c>
      <c r="D2559" s="191" t="s">
        <v>1988</v>
      </c>
      <c r="E2559" s="806">
        <v>42283</v>
      </c>
      <c r="F2559" s="40" t="s">
        <v>1408</v>
      </c>
      <c r="G2559" s="40"/>
      <c r="H2559" s="7" t="s">
        <v>1975</v>
      </c>
      <c r="I2559" s="256">
        <v>3025</v>
      </c>
      <c r="J2559" s="256">
        <v>7400</v>
      </c>
      <c r="K2559" s="599">
        <f t="shared" si="296"/>
        <v>22385000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6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/>
      </c>
      <c r="AB2559" s="843"/>
    </row>
    <row r="2560" spans="1:28" s="211" customFormat="1" ht="15.75" customHeight="1">
      <c r="A2560" s="204" t="str">
        <f>IF(B2560&lt;&gt;"",IF(AND(B2560&gt;=_TM1,B2560&lt;=_TM2,OR(TH!L2560="1111",TH!M2560="1111")),TH!D2560,""),"")</f>
        <v/>
      </c>
      <c r="B2560" s="36">
        <f t="shared" si="297"/>
        <v>10</v>
      </c>
      <c r="C2560" s="184">
        <f t="shared" si="295"/>
        <v>42283</v>
      </c>
      <c r="D2560" s="191" t="s">
        <v>1988</v>
      </c>
      <c r="E2560" s="806">
        <v>42283</v>
      </c>
      <c r="F2560" s="40" t="s">
        <v>1473</v>
      </c>
      <c r="G2560" s="40"/>
      <c r="H2560" s="7" t="s">
        <v>1975</v>
      </c>
      <c r="I2560" s="256">
        <v>3530</v>
      </c>
      <c r="J2560" s="256">
        <v>9200</v>
      </c>
      <c r="K2560" s="599">
        <f t="shared" si="296"/>
        <v>32476000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6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/>
      </c>
      <c r="AB2560" s="843"/>
    </row>
    <row r="2561" spans="1:28" s="211" customFormat="1" ht="15.75" customHeight="1">
      <c r="A2561" s="204" t="str">
        <f>IF(B2561&lt;&gt;"",IF(AND(B2561&gt;=_TM1,B2561&lt;=_TM2,OR(TH!L2561="1111",TH!M2561="1111")),TH!D2561,""),"")</f>
        <v/>
      </c>
      <c r="B2561" s="36">
        <f t="shared" si="297"/>
        <v>10</v>
      </c>
      <c r="C2561" s="184">
        <f t="shared" si="295"/>
        <v>42286</v>
      </c>
      <c r="D2561" s="191" t="s">
        <v>1988</v>
      </c>
      <c r="E2561" s="806">
        <v>42286</v>
      </c>
      <c r="F2561" s="40" t="s">
        <v>1406</v>
      </c>
      <c r="G2561" s="40"/>
      <c r="H2561" s="7" t="s">
        <v>1975</v>
      </c>
      <c r="I2561" s="256">
        <v>4716</v>
      </c>
      <c r="J2561" s="256">
        <v>9200</v>
      </c>
      <c r="K2561" s="599">
        <f t="shared" si="296"/>
        <v>43387200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6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/>
      </c>
      <c r="AB2561" s="843"/>
    </row>
    <row r="2562" spans="1:28" s="211" customFormat="1" ht="15.75" customHeight="1">
      <c r="A2562" s="204" t="str">
        <f>IF(B2562&lt;&gt;"",IF(AND(B2562&gt;=_TM1,B2562&lt;=_TM2,OR(TH!L2562="1111",TH!M2562="1111")),TH!D2562,""),"")</f>
        <v/>
      </c>
      <c r="B2562" s="36">
        <f t="shared" si="297"/>
        <v>10</v>
      </c>
      <c r="C2562" s="184">
        <f t="shared" si="295"/>
        <v>42286</v>
      </c>
      <c r="D2562" s="191" t="s">
        <v>1988</v>
      </c>
      <c r="E2562" s="806">
        <v>42286</v>
      </c>
      <c r="F2562" s="40" t="s">
        <v>1385</v>
      </c>
      <c r="G2562" s="40"/>
      <c r="H2562" s="7" t="s">
        <v>1975</v>
      </c>
      <c r="I2562" s="256">
        <v>2152</v>
      </c>
      <c r="J2562" s="256">
        <v>7300</v>
      </c>
      <c r="K2562" s="599">
        <f t="shared" si="296"/>
        <v>15709600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6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/>
      </c>
      <c r="AB2562" s="843"/>
    </row>
    <row r="2563" spans="1:28" s="211" customFormat="1" ht="15.75" customHeight="1">
      <c r="A2563" s="204" t="str">
        <f>IF(B2563&lt;&gt;"",IF(AND(B2563&gt;=_TM1,B2563&lt;=_TM2,OR(TH!L2563="1111",TH!M2563="1111")),TH!D2563,""),"")</f>
        <v/>
      </c>
      <c r="B2563" s="36">
        <f t="shared" si="297"/>
        <v>10</v>
      </c>
      <c r="C2563" s="184">
        <f t="shared" si="295"/>
        <v>42292</v>
      </c>
      <c r="D2563" s="191" t="s">
        <v>1988</v>
      </c>
      <c r="E2563" s="806">
        <v>42292</v>
      </c>
      <c r="F2563" s="40" t="s">
        <v>1385</v>
      </c>
      <c r="G2563" s="40"/>
      <c r="H2563" s="7" t="s">
        <v>1975</v>
      </c>
      <c r="I2563" s="256">
        <v>2000</v>
      </c>
      <c r="J2563" s="256">
        <v>7300</v>
      </c>
      <c r="K2563" s="599">
        <f t="shared" si="296"/>
        <v>14600000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6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/>
      </c>
      <c r="AB2563" s="843"/>
    </row>
    <row r="2564" spans="1:28" s="211" customFormat="1" ht="15.75" customHeight="1">
      <c r="A2564" s="204" t="str">
        <f>IF(B2564&lt;&gt;"",IF(AND(B2564&gt;=_TM1,B2564&lt;=_TM2,OR(TH!L2564="1111",TH!M2564="1111")),TH!D2564,""),"")</f>
        <v/>
      </c>
      <c r="B2564" s="36">
        <f t="shared" si="297"/>
        <v>10</v>
      </c>
      <c r="C2564" s="184">
        <f t="shared" si="295"/>
        <v>42294</v>
      </c>
      <c r="D2564" s="191" t="s">
        <v>1988</v>
      </c>
      <c r="E2564" s="806">
        <v>42294</v>
      </c>
      <c r="F2564" s="40" t="s">
        <v>1385</v>
      </c>
      <c r="G2564" s="40"/>
      <c r="H2564" s="7" t="s">
        <v>1975</v>
      </c>
      <c r="I2564" s="256">
        <v>2416</v>
      </c>
      <c r="J2564" s="256">
        <v>7300</v>
      </c>
      <c r="K2564" s="599">
        <f t="shared" si="296"/>
        <v>17636800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6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/>
      </c>
      <c r="AB2564" s="843"/>
    </row>
    <row r="2565" spans="1:28" s="211" customFormat="1" ht="15.75" customHeight="1">
      <c r="A2565" s="204" t="str">
        <f>IF(B2565&lt;&gt;"",IF(AND(B2565&gt;=_TM1,B2565&lt;=_TM2,OR(TH!L2565="1111",TH!M2565="1111")),TH!D2565,""),"")</f>
        <v/>
      </c>
      <c r="B2565" s="36">
        <f t="shared" si="297"/>
        <v>10</v>
      </c>
      <c r="C2565" s="184">
        <f t="shared" si="295"/>
        <v>42296</v>
      </c>
      <c r="D2565" s="191" t="s">
        <v>1988</v>
      </c>
      <c r="E2565" s="806">
        <v>42296</v>
      </c>
      <c r="F2565" s="40" t="s">
        <v>1385</v>
      </c>
      <c r="G2565" s="40"/>
      <c r="H2565" s="7" t="s">
        <v>1975</v>
      </c>
      <c r="I2565" s="256">
        <v>2480</v>
      </c>
      <c r="J2565" s="256">
        <v>7300</v>
      </c>
      <c r="K2565" s="599">
        <f t="shared" si="296"/>
        <v>18104000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6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/>
      </c>
      <c r="AB2565" s="843"/>
    </row>
    <row r="2566" spans="1:28" s="211" customFormat="1" ht="15.75" customHeight="1">
      <c r="A2566" s="204" t="str">
        <f>IF(B2566&lt;&gt;"",IF(AND(B2566&gt;=_TM1,B2566&lt;=_TM2,OR(TH!L2566="1111",TH!M2566="1111")),TH!D2566,""),"")</f>
        <v/>
      </c>
      <c r="B2566" s="36">
        <f t="shared" si="297"/>
        <v>10</v>
      </c>
      <c r="C2566" s="184">
        <f t="shared" si="295"/>
        <v>42298</v>
      </c>
      <c r="D2566" s="191" t="s">
        <v>1988</v>
      </c>
      <c r="E2566" s="806">
        <v>42298</v>
      </c>
      <c r="F2566" s="40" t="s">
        <v>1385</v>
      </c>
      <c r="G2566" s="40"/>
      <c r="H2566" s="7" t="s">
        <v>1975</v>
      </c>
      <c r="I2566" s="256">
        <v>2000</v>
      </c>
      <c r="J2566" s="256">
        <v>7300</v>
      </c>
      <c r="K2566" s="599">
        <f t="shared" si="296"/>
        <v>14600000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6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/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/>
      </c>
      <c r="AB2566" s="843"/>
    </row>
    <row r="2567" spans="1:28" s="211" customFormat="1" ht="15.75" customHeight="1">
      <c r="A2567" s="204" t="str">
        <f>IF(B2567&lt;&gt;"",IF(AND(B2567&gt;=_TM1,B2567&lt;=_TM2,OR(TH!L2567="1111",TH!M2567="1111")),TH!D2567,""),"")</f>
        <v/>
      </c>
      <c r="B2567" s="36">
        <f t="shared" si="297"/>
        <v>10</v>
      </c>
      <c r="C2567" s="184">
        <f t="shared" si="295"/>
        <v>42298</v>
      </c>
      <c r="D2567" s="191" t="s">
        <v>1988</v>
      </c>
      <c r="E2567" s="806">
        <v>42298</v>
      </c>
      <c r="F2567" s="40" t="s">
        <v>1525</v>
      </c>
      <c r="G2567" s="40"/>
      <c r="H2567" s="7" t="s">
        <v>1975</v>
      </c>
      <c r="I2567" s="256">
        <v>17355</v>
      </c>
      <c r="J2567" s="256">
        <v>9000</v>
      </c>
      <c r="K2567" s="599">
        <f t="shared" si="296"/>
        <v>156195000</v>
      </c>
      <c r="L2567" s="39" t="s">
        <v>165</v>
      </c>
      <c r="M2567" s="600" t="s">
        <v>159</v>
      </c>
      <c r="N2567" s="52" t="str">
        <f>IF(AND('331-CT'!$E$7=TH!H2567,OR(L2567="331",M2567="331")),"331",IF(AND(OR(L2567="131",M2567="131"),H2567='131-CT'!$E$7),"131",""))</f>
        <v/>
      </c>
      <c r="O2567" s="916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52" t="str">
        <f>IF(OR(TH!L2567=TH!$W$7,M2567=TH!$W$7),"x","")</f>
        <v/>
      </c>
      <c r="X2567" s="52" t="str">
        <f>IF(AND(B2567&gt;='IN-NX'!$P$3,B2567&lt;='IN-NX'!$Q$3,'IN-NX'!$D$7=D2567,OR(LEFT(L2567,2)="15",AND(LEFT(M2567,2)&lt;&gt;"15",LEFT(M2567,2)&lt;&gt;"33"))),"x","")</f>
        <v/>
      </c>
      <c r="Y2567" s="52" t="str">
        <f>IF(AND(OR(LEFT(TH!L2567,2)="15",LEFT(TH!M2567,2)="15"),'152-CT'!$J$8=TH!F2567),"x","")</f>
        <v/>
      </c>
      <c r="Z2567" s="52" t="str">
        <f>IF(AND(OR(LEFT(TH!L2567,2)="15",LEFT(TH!M2567,2)="15"),TK!$E$7=TH!F2567),"x","")</f>
        <v/>
      </c>
      <c r="AA2567" s="52" t="str">
        <f>IF(AND(B2567&lt;=NKC!$N$8,B2567&gt;=NKC!$M$8),"x","")</f>
        <v/>
      </c>
      <c r="AB2567" s="843"/>
    </row>
    <row r="2568" spans="1:28" s="211" customFormat="1" ht="15.75" customHeight="1">
      <c r="A2568" s="204" t="str">
        <f>IF(B2568&lt;&gt;"",IF(AND(B2568&gt;=_TM1,B2568&lt;=_TM2,OR(TH!L2568="1111",TH!M2568="1111")),TH!D2568,""),"")</f>
        <v/>
      </c>
      <c r="B2568" s="36">
        <f t="shared" si="297"/>
        <v>10</v>
      </c>
      <c r="C2568" s="184">
        <f t="shared" si="295"/>
        <v>42302</v>
      </c>
      <c r="D2568" s="191" t="s">
        <v>1988</v>
      </c>
      <c r="E2568" s="806">
        <v>42302</v>
      </c>
      <c r="F2568" s="40" t="s">
        <v>1525</v>
      </c>
      <c r="G2568" s="40"/>
      <c r="H2568" s="7" t="s">
        <v>1975</v>
      </c>
      <c r="I2568" s="256">
        <v>12104</v>
      </c>
      <c r="J2568" s="256">
        <v>9100</v>
      </c>
      <c r="K2568" s="599">
        <f t="shared" si="296"/>
        <v>110146400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6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/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customHeight="1">
      <c r="A2569" s="204" t="str">
        <f>IF(B2569&lt;&gt;"",IF(AND(B2569&gt;=_TM1,B2569&lt;=_TM2,OR(TH!L2569="1111",TH!M2569="1111")),TH!D2569,""),"")</f>
        <v/>
      </c>
      <c r="B2569" s="36">
        <f t="shared" si="297"/>
        <v>10</v>
      </c>
      <c r="C2569" s="184">
        <f t="shared" si="295"/>
        <v>42302</v>
      </c>
      <c r="D2569" s="191" t="s">
        <v>1988</v>
      </c>
      <c r="E2569" s="806">
        <v>42302</v>
      </c>
      <c r="F2569" s="40" t="s">
        <v>1527</v>
      </c>
      <c r="G2569" s="40"/>
      <c r="H2569" s="7" t="s">
        <v>1975</v>
      </c>
      <c r="I2569" s="256">
        <v>5460</v>
      </c>
      <c r="J2569" s="256">
        <v>9500</v>
      </c>
      <c r="K2569" s="599">
        <f t="shared" si="296"/>
        <v>51870000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6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/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customHeight="1">
      <c r="A2570" s="204" t="str">
        <f>IF(B2570&lt;&gt;"",IF(AND(B2570&gt;=_TM1,B2570&lt;=_TM2,OR(TH!L2570="1111",TH!M2570="1111")),TH!D2570,""),"")</f>
        <v/>
      </c>
      <c r="B2570" s="36">
        <f t="shared" si="297"/>
        <v>10</v>
      </c>
      <c r="C2570" s="184">
        <f t="shared" si="295"/>
        <v>42302</v>
      </c>
      <c r="D2570" s="191" t="s">
        <v>1988</v>
      </c>
      <c r="E2570" s="806">
        <v>42302</v>
      </c>
      <c r="F2570" s="40" t="s">
        <v>1385</v>
      </c>
      <c r="G2570" s="40"/>
      <c r="H2570" s="7" t="s">
        <v>1975</v>
      </c>
      <c r="I2570" s="256">
        <v>2400</v>
      </c>
      <c r="J2570" s="256">
        <v>7300</v>
      </c>
      <c r="K2570" s="599">
        <f t="shared" si="296"/>
        <v>17520000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6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customHeight="1">
      <c r="A2571" s="204" t="str">
        <f>IF(B2571&lt;&gt;"",IF(AND(B2571&gt;=_TM1,B2571&lt;=_TM2,OR(TH!L2571="1111",TH!M2571="1111")),TH!D2571,""),"")</f>
        <v/>
      </c>
      <c r="B2571" s="36">
        <f t="shared" si="297"/>
        <v>10</v>
      </c>
      <c r="C2571" s="184">
        <f t="shared" si="295"/>
        <v>42306</v>
      </c>
      <c r="D2571" s="191" t="s">
        <v>1988</v>
      </c>
      <c r="E2571" s="806">
        <v>42306</v>
      </c>
      <c r="F2571" s="40" t="s">
        <v>1385</v>
      </c>
      <c r="G2571" s="40"/>
      <c r="H2571" s="7" t="s">
        <v>1975</v>
      </c>
      <c r="I2571" s="256">
        <v>2337</v>
      </c>
      <c r="J2571" s="256">
        <v>7300</v>
      </c>
      <c r="K2571" s="599">
        <f t="shared" si="296"/>
        <v>17060100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6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customHeight="1">
      <c r="A2572" s="204" t="str">
        <f>IF(B2572&lt;&gt;"",IF(AND(B2572&gt;=_TM1,B2572&lt;=_TM2,OR(TH!L2572="1111",TH!M2572="1111")),TH!D2572,""),"")</f>
        <v/>
      </c>
      <c r="B2572" s="36">
        <f t="shared" si="297"/>
        <v>11</v>
      </c>
      <c r="C2572" s="184">
        <f t="shared" si="295"/>
        <v>42309</v>
      </c>
      <c r="D2572" s="191" t="s">
        <v>1988</v>
      </c>
      <c r="E2572" s="806">
        <v>42309</v>
      </c>
      <c r="F2572" s="40" t="s">
        <v>1385</v>
      </c>
      <c r="G2572" s="40"/>
      <c r="H2572" s="7" t="s">
        <v>1975</v>
      </c>
      <c r="I2572" s="256">
        <v>2411</v>
      </c>
      <c r="J2572" s="256">
        <v>7300</v>
      </c>
      <c r="K2572" s="599">
        <f t="shared" si="296"/>
        <v>17600300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6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customHeight="1">
      <c r="A2573" s="204" t="str">
        <f>IF(B2573&lt;&gt;"",IF(AND(B2573&gt;=_TM1,B2573&lt;=_TM2,OR(TH!L2573="1111",TH!M2573="1111")),TH!D2573,""),"")</f>
        <v/>
      </c>
      <c r="B2573" s="36">
        <f t="shared" si="297"/>
        <v>11</v>
      </c>
      <c r="C2573" s="184">
        <f t="shared" si="295"/>
        <v>42311</v>
      </c>
      <c r="D2573" s="191" t="s">
        <v>1988</v>
      </c>
      <c r="E2573" s="806">
        <v>42311</v>
      </c>
      <c r="F2573" s="189" t="s">
        <v>1408</v>
      </c>
      <c r="G2573" s="40"/>
      <c r="H2573" s="7" t="s">
        <v>1975</v>
      </c>
      <c r="I2573" s="256">
        <v>5628</v>
      </c>
      <c r="J2573" s="256">
        <v>7600</v>
      </c>
      <c r="K2573" s="599">
        <f t="shared" si="296"/>
        <v>42772800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6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customHeight="1">
      <c r="A2574" s="204" t="str">
        <f>IF(B2574&lt;&gt;"",IF(AND(B2574&gt;=_TM1,B2574&lt;=_TM2,OR(TH!L2574="1111",TH!M2574="1111")),TH!D2574,""),"")</f>
        <v/>
      </c>
      <c r="B2574" s="36">
        <f t="shared" si="297"/>
        <v>11</v>
      </c>
      <c r="C2574" s="184">
        <f t="shared" si="295"/>
        <v>42311</v>
      </c>
      <c r="D2574" s="191" t="s">
        <v>1988</v>
      </c>
      <c r="E2574" s="806">
        <v>42311</v>
      </c>
      <c r="F2574" s="40" t="s">
        <v>1406</v>
      </c>
      <c r="G2574" s="40"/>
      <c r="H2574" s="7" t="s">
        <v>1975</v>
      </c>
      <c r="I2574" s="256">
        <v>2583</v>
      </c>
      <c r="J2574" s="256">
        <v>9000</v>
      </c>
      <c r="K2574" s="599">
        <f t="shared" si="296"/>
        <v>23247000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6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customHeight="1">
      <c r="A2575" s="204" t="str">
        <f>IF(B2575&lt;&gt;"",IF(AND(B2575&gt;=_TM1,B2575&lt;=_TM2,OR(TH!L2575="1111",TH!M2575="1111")),TH!D2575,""),"")</f>
        <v/>
      </c>
      <c r="B2575" s="36">
        <f t="shared" si="297"/>
        <v>11</v>
      </c>
      <c r="C2575" s="184">
        <f t="shared" si="295"/>
        <v>42311</v>
      </c>
      <c r="D2575" s="191" t="s">
        <v>1988</v>
      </c>
      <c r="E2575" s="806">
        <v>42311</v>
      </c>
      <c r="F2575" s="40" t="s">
        <v>1385</v>
      </c>
      <c r="G2575" s="40"/>
      <c r="H2575" s="7" t="s">
        <v>1975</v>
      </c>
      <c r="I2575" s="256">
        <v>2415</v>
      </c>
      <c r="J2575" s="256">
        <v>7300</v>
      </c>
      <c r="K2575" s="599">
        <f t="shared" si="296"/>
        <v>17629500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6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customHeight="1">
      <c r="A2576" s="204" t="str">
        <f>IF(B2576&lt;&gt;"",IF(AND(B2576&gt;=_TM1,B2576&lt;=_TM2,OR(TH!L2576="1111",TH!M2576="1111")),TH!D2576,""),"")</f>
        <v/>
      </c>
      <c r="B2576" s="36">
        <f t="shared" si="297"/>
        <v>11</v>
      </c>
      <c r="C2576" s="184">
        <f t="shared" si="295"/>
        <v>42315</v>
      </c>
      <c r="D2576" s="191" t="s">
        <v>1988</v>
      </c>
      <c r="E2576" s="806">
        <v>42315</v>
      </c>
      <c r="F2576" s="40" t="s">
        <v>1408</v>
      </c>
      <c r="G2576" s="40"/>
      <c r="H2576" s="7" t="s">
        <v>1975</v>
      </c>
      <c r="I2576" s="256">
        <v>6851</v>
      </c>
      <c r="J2576" s="256">
        <v>7600</v>
      </c>
      <c r="K2576" s="599">
        <f t="shared" si="296"/>
        <v>52067600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6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customHeight="1">
      <c r="A2577" s="204" t="str">
        <f>IF(B2577&lt;&gt;"",IF(AND(B2577&gt;=_TM1,B2577&lt;=_TM2,OR(TH!L2577="1111",TH!M2577="1111")),TH!D2577,""),"")</f>
        <v/>
      </c>
      <c r="B2577" s="36">
        <f t="shared" si="297"/>
        <v>11</v>
      </c>
      <c r="C2577" s="184">
        <f t="shared" si="295"/>
        <v>42315</v>
      </c>
      <c r="D2577" s="191" t="s">
        <v>1988</v>
      </c>
      <c r="E2577" s="806">
        <v>42315</v>
      </c>
      <c r="F2577" s="40" t="s">
        <v>1385</v>
      </c>
      <c r="G2577" s="40"/>
      <c r="H2577" s="7" t="s">
        <v>1975</v>
      </c>
      <c r="I2577" s="256">
        <v>1268</v>
      </c>
      <c r="J2577" s="256">
        <v>7300</v>
      </c>
      <c r="K2577" s="599">
        <f t="shared" si="296"/>
        <v>9256400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6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customHeight="1">
      <c r="A2578" s="204" t="str">
        <f>IF(B2578&lt;&gt;"",IF(AND(B2578&gt;=_TM1,B2578&lt;=_TM2,OR(TH!L2578="1111",TH!M2578="1111")),TH!D2578,""),"")</f>
        <v/>
      </c>
      <c r="B2578" s="36">
        <f t="shared" si="297"/>
        <v>11</v>
      </c>
      <c r="C2578" s="184">
        <f t="shared" si="295"/>
        <v>42315</v>
      </c>
      <c r="D2578" s="191" t="s">
        <v>1988</v>
      </c>
      <c r="E2578" s="806">
        <v>42315</v>
      </c>
      <c r="F2578" s="189" t="s">
        <v>1525</v>
      </c>
      <c r="G2578" s="40"/>
      <c r="H2578" s="7" t="s">
        <v>1975</v>
      </c>
      <c r="I2578" s="256">
        <v>549</v>
      </c>
      <c r="J2578" s="256">
        <v>8800</v>
      </c>
      <c r="K2578" s="599">
        <f t="shared" si="296"/>
        <v>4831200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6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customHeight="1">
      <c r="A2579" s="204" t="str">
        <f>IF(B2579&lt;&gt;"",IF(AND(B2579&gt;=_TM1,B2579&lt;=_TM2,OR(TH!L2579="1111",TH!M2579="1111")),TH!D2579,""),"")</f>
        <v/>
      </c>
      <c r="B2579" s="36">
        <f t="shared" si="297"/>
        <v>11</v>
      </c>
      <c r="C2579" s="184">
        <f t="shared" si="295"/>
        <v>42320</v>
      </c>
      <c r="D2579" s="191" t="s">
        <v>1988</v>
      </c>
      <c r="E2579" s="817">
        <v>42320</v>
      </c>
      <c r="F2579" s="189" t="s">
        <v>1527</v>
      </c>
      <c r="G2579" s="601"/>
      <c r="H2579" s="7" t="s">
        <v>1975</v>
      </c>
      <c r="I2579" s="256">
        <v>883</v>
      </c>
      <c r="J2579" s="256">
        <v>9200</v>
      </c>
      <c r="K2579" s="599">
        <f t="shared" si="296"/>
        <v>8123600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6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customHeight="1">
      <c r="A2580" s="204" t="str">
        <f>IF(B2580&lt;&gt;"",IF(AND(B2580&gt;=_TM1,B2580&lt;=_TM2,OR(TH!L2580="1111",TH!M2580="1111")),TH!D2580,""),"")</f>
        <v/>
      </c>
      <c r="B2580" s="36">
        <f t="shared" si="297"/>
        <v>11</v>
      </c>
      <c r="C2580" s="184">
        <f t="shared" si="295"/>
        <v>42320</v>
      </c>
      <c r="D2580" s="191" t="s">
        <v>1988</v>
      </c>
      <c r="E2580" s="806">
        <v>42320</v>
      </c>
      <c r="F2580" s="192" t="s">
        <v>1527</v>
      </c>
      <c r="G2580" s="483"/>
      <c r="H2580" s="7" t="s">
        <v>1975</v>
      </c>
      <c r="I2580" s="256">
        <v>880</v>
      </c>
      <c r="J2580" s="256">
        <v>9400</v>
      </c>
      <c r="K2580" s="599">
        <f t="shared" si="296"/>
        <v>8272000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6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customHeight="1">
      <c r="A2581" s="204" t="str">
        <f>IF(B2581&lt;&gt;"",IF(AND(B2581&gt;=_TM1,B2581&lt;=_TM2,OR(TH!L2581="1111",TH!M2581="1111")),TH!D2581,""),"")</f>
        <v/>
      </c>
      <c r="B2581" s="36">
        <f t="shared" si="297"/>
        <v>11</v>
      </c>
      <c r="C2581" s="184">
        <f t="shared" ref="C2581:C2643" si="298">E2581</f>
        <v>42320</v>
      </c>
      <c r="D2581" s="191" t="s">
        <v>1988</v>
      </c>
      <c r="E2581" s="806">
        <v>42320</v>
      </c>
      <c r="F2581" s="192" t="s">
        <v>1408</v>
      </c>
      <c r="G2581" s="483"/>
      <c r="H2581" s="7" t="s">
        <v>1975</v>
      </c>
      <c r="I2581" s="256">
        <v>4811</v>
      </c>
      <c r="J2581" s="256">
        <v>7600</v>
      </c>
      <c r="K2581" s="599">
        <f t="shared" si="296"/>
        <v>36563600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6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customHeight="1">
      <c r="A2582" s="204" t="str">
        <f>IF(B2582&lt;&gt;"",IF(AND(B2582&gt;=_TM1,B2582&lt;=_TM2,OR(TH!L2582="1111",TH!M2582="1111")),TH!D2582,""),"")</f>
        <v/>
      </c>
      <c r="B2582" s="36">
        <f t="shared" si="297"/>
        <v>11</v>
      </c>
      <c r="C2582" s="184">
        <f t="shared" si="298"/>
        <v>42320</v>
      </c>
      <c r="D2582" s="191" t="s">
        <v>1988</v>
      </c>
      <c r="E2582" s="806">
        <v>42320</v>
      </c>
      <c r="F2582" s="192" t="s">
        <v>1385</v>
      </c>
      <c r="G2582" s="483"/>
      <c r="H2582" s="7" t="s">
        <v>1975</v>
      </c>
      <c r="I2582" s="256">
        <v>1896</v>
      </c>
      <c r="J2582" s="256">
        <v>7300</v>
      </c>
      <c r="K2582" s="599">
        <f t="shared" si="296"/>
        <v>13840800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6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customHeight="1">
      <c r="A2583" s="204" t="str">
        <f>IF(B2583&lt;&gt;"",IF(AND(B2583&gt;=_TM1,B2583&lt;=_TM2,OR(TH!L2583="1111",TH!M2583="1111")),TH!D2583,""),"")</f>
        <v/>
      </c>
      <c r="B2583" s="36">
        <f t="shared" si="297"/>
        <v>11</v>
      </c>
      <c r="C2583" s="184">
        <f t="shared" si="298"/>
        <v>42325</v>
      </c>
      <c r="D2583" s="191" t="s">
        <v>1988</v>
      </c>
      <c r="E2583" s="806">
        <v>42325</v>
      </c>
      <c r="F2583" s="192" t="s">
        <v>1385</v>
      </c>
      <c r="G2583" s="483"/>
      <c r="H2583" s="7" t="s">
        <v>1975</v>
      </c>
      <c r="I2583" s="256">
        <v>1090</v>
      </c>
      <c r="J2583" s="256">
        <v>7300</v>
      </c>
      <c r="K2583" s="599">
        <f t="shared" si="296"/>
        <v>7957000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6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/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customHeight="1">
      <c r="A2584" s="204" t="str">
        <f>IF(B2584&lt;&gt;"",IF(AND(B2584&gt;=_TM1,B2584&lt;=_TM2,OR(TH!L2584="1111",TH!M2584="1111")),TH!D2584,""),"")</f>
        <v/>
      </c>
      <c r="B2584" s="36">
        <f t="shared" si="297"/>
        <v>11</v>
      </c>
      <c r="C2584" s="184">
        <f t="shared" si="298"/>
        <v>42325</v>
      </c>
      <c r="D2584" s="191" t="s">
        <v>1988</v>
      </c>
      <c r="E2584" s="806">
        <v>42325</v>
      </c>
      <c r="F2584" s="40" t="s">
        <v>1408</v>
      </c>
      <c r="G2584" s="40"/>
      <c r="H2584" s="7" t="s">
        <v>1975</v>
      </c>
      <c r="I2584" s="256">
        <v>7534</v>
      </c>
      <c r="J2584" s="256">
        <v>7600</v>
      </c>
      <c r="K2584" s="599">
        <f t="shared" si="296"/>
        <v>57258400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6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customHeight="1">
      <c r="A2585" s="204" t="str">
        <f>IF(B2585&lt;&gt;"",IF(AND(B2585&gt;=_TM1,B2585&lt;=_TM2,OR(TH!L2585="1111",TH!M2585="1111")),TH!D2585,""),"")</f>
        <v/>
      </c>
      <c r="B2585" s="36">
        <f t="shared" si="297"/>
        <v>11</v>
      </c>
      <c r="C2585" s="184">
        <f t="shared" si="298"/>
        <v>42329</v>
      </c>
      <c r="D2585" s="191" t="s">
        <v>1988</v>
      </c>
      <c r="E2585" s="806">
        <v>42329</v>
      </c>
      <c r="F2585" s="40" t="s">
        <v>1408</v>
      </c>
      <c r="G2585" s="40"/>
      <c r="H2585" s="7" t="s">
        <v>1975</v>
      </c>
      <c r="I2585" s="256">
        <v>8843</v>
      </c>
      <c r="J2585" s="256">
        <v>7600</v>
      </c>
      <c r="K2585" s="599">
        <f t="shared" si="296"/>
        <v>67206800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6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customHeight="1">
      <c r="A2586" s="204" t="str">
        <f>IF(B2586&lt;&gt;"",IF(AND(B2586&gt;=_TM1,B2586&lt;=_TM2,OR(TH!L2586="1111",TH!M2586="1111")),TH!D2586,""),"")</f>
        <v/>
      </c>
      <c r="B2586" s="36">
        <f t="shared" si="297"/>
        <v>11</v>
      </c>
      <c r="C2586" s="184">
        <f t="shared" si="298"/>
        <v>42329</v>
      </c>
      <c r="D2586" s="191" t="s">
        <v>1988</v>
      </c>
      <c r="E2586" s="806">
        <v>42329</v>
      </c>
      <c r="F2586" s="40" t="s">
        <v>1527</v>
      </c>
      <c r="G2586" s="40"/>
      <c r="H2586" s="7" t="s">
        <v>1975</v>
      </c>
      <c r="I2586" s="256">
        <v>1800</v>
      </c>
      <c r="J2586" s="256">
        <v>9000</v>
      </c>
      <c r="K2586" s="599">
        <f t="shared" si="296"/>
        <v>16200000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6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/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customHeight="1">
      <c r="A2587" s="204" t="str">
        <f>IF(B2587&lt;&gt;"",IF(AND(B2587&gt;=_TM1,B2587&lt;=_TM2,OR(TH!L2587="1111",TH!M2587="1111")),TH!D2587,""),"")</f>
        <v/>
      </c>
      <c r="B2587" s="36">
        <f t="shared" si="297"/>
        <v>11</v>
      </c>
      <c r="C2587" s="184">
        <f t="shared" si="298"/>
        <v>42333</v>
      </c>
      <c r="D2587" s="191" t="s">
        <v>1988</v>
      </c>
      <c r="E2587" s="806">
        <v>42333</v>
      </c>
      <c r="F2587" s="40" t="s">
        <v>1408</v>
      </c>
      <c r="G2587" s="40"/>
      <c r="H2587" s="7" t="s">
        <v>1975</v>
      </c>
      <c r="I2587" s="256">
        <v>4471</v>
      </c>
      <c r="J2587" s="256">
        <v>8800</v>
      </c>
      <c r="K2587" s="599">
        <f t="shared" si="296"/>
        <v>39344800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6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customHeight="1">
      <c r="A2588" s="204" t="str">
        <f>IF(B2588&lt;&gt;"",IF(AND(B2588&gt;=_TM1,B2588&lt;=_TM2,OR(TH!L2588="1111",TH!M2588="1111")),TH!D2588,""),"")</f>
        <v/>
      </c>
      <c r="B2588" s="36">
        <f t="shared" si="297"/>
        <v>11</v>
      </c>
      <c r="C2588" s="184">
        <f t="shared" si="298"/>
        <v>42333</v>
      </c>
      <c r="D2588" s="191" t="s">
        <v>1988</v>
      </c>
      <c r="E2588" s="806">
        <v>42333</v>
      </c>
      <c r="F2588" s="445" t="s">
        <v>1406</v>
      </c>
      <c r="G2588" s="40"/>
      <c r="H2588" s="7" t="s">
        <v>1975</v>
      </c>
      <c r="I2588" s="256">
        <v>7399</v>
      </c>
      <c r="J2588" s="256">
        <v>9000</v>
      </c>
      <c r="K2588" s="599">
        <f t="shared" si="296"/>
        <v>66591000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6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customHeight="1">
      <c r="A2589" s="204" t="str">
        <f>IF(B2589&lt;&gt;"",IF(AND(B2589&gt;=_TM1,B2589&lt;=_TM2,OR(TH!L2589="1111",TH!M2589="1111")),TH!D2589,""),"")</f>
        <v/>
      </c>
      <c r="B2589" s="36">
        <f t="shared" si="297"/>
        <v>11</v>
      </c>
      <c r="C2589" s="184">
        <f t="shared" si="298"/>
        <v>42333</v>
      </c>
      <c r="D2589" s="191" t="s">
        <v>1988</v>
      </c>
      <c r="E2589" s="806">
        <v>42333</v>
      </c>
      <c r="F2589" s="192" t="s">
        <v>1408</v>
      </c>
      <c r="G2589" s="483"/>
      <c r="H2589" s="7" t="s">
        <v>1975</v>
      </c>
      <c r="I2589" s="256">
        <v>9102</v>
      </c>
      <c r="J2589" s="256">
        <v>8800</v>
      </c>
      <c r="K2589" s="599">
        <f t="shared" si="296"/>
        <v>80097600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6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customHeight="1">
      <c r="A2590" s="204" t="str">
        <f>IF(B2590&lt;&gt;"",IF(AND(B2590&gt;=_TM1,B2590&lt;=_TM2,OR(TH!L2590="1111",TH!M2590="1111")),TH!D2590,""),"")</f>
        <v/>
      </c>
      <c r="B2590" s="36">
        <f t="shared" si="297"/>
        <v>12</v>
      </c>
      <c r="C2590" s="184">
        <f t="shared" si="298"/>
        <v>42339</v>
      </c>
      <c r="D2590" s="191" t="s">
        <v>1988</v>
      </c>
      <c r="E2590" s="806">
        <v>42339</v>
      </c>
      <c r="F2590" s="192" t="s">
        <v>1408</v>
      </c>
      <c r="G2590" s="483"/>
      <c r="H2590" s="7" t="s">
        <v>1975</v>
      </c>
      <c r="I2590" s="256">
        <v>1323</v>
      </c>
      <c r="J2590" s="256">
        <v>8600</v>
      </c>
      <c r="K2590" s="599">
        <f t="shared" si="296"/>
        <v>11377800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6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customHeight="1">
      <c r="A2591" s="204" t="str">
        <f>IF(B2591&lt;&gt;"",IF(AND(B2591&gt;=_TM1,B2591&lt;=_TM2,OR(TH!L2591="1111",TH!M2591="1111")),TH!D2591,""),"")</f>
        <v/>
      </c>
      <c r="B2591" s="36">
        <f t="shared" si="297"/>
        <v>12</v>
      </c>
      <c r="C2591" s="184">
        <f t="shared" si="298"/>
        <v>42343</v>
      </c>
      <c r="D2591" s="191" t="s">
        <v>1988</v>
      </c>
      <c r="E2591" s="806">
        <v>42343</v>
      </c>
      <c r="F2591" s="192" t="s">
        <v>1408</v>
      </c>
      <c r="G2591" s="483"/>
      <c r="H2591" s="7" t="s">
        <v>1975</v>
      </c>
      <c r="I2591" s="256">
        <v>4052</v>
      </c>
      <c r="J2591" s="256">
        <v>8800</v>
      </c>
      <c r="K2591" s="599">
        <f t="shared" si="296"/>
        <v>35657600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6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/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customHeight="1">
      <c r="A2592" s="204" t="str">
        <f>IF(B2592&lt;&gt;"",IF(AND(B2592&gt;=_TM1,B2592&lt;=_TM2,OR(TH!L2592="1111",TH!M2592="1111")),TH!D2592,""),"")</f>
        <v/>
      </c>
      <c r="B2592" s="36">
        <f t="shared" si="297"/>
        <v>12</v>
      </c>
      <c r="C2592" s="184">
        <f t="shared" si="298"/>
        <v>42346</v>
      </c>
      <c r="D2592" s="191" t="s">
        <v>1988</v>
      </c>
      <c r="E2592" s="806">
        <v>42346</v>
      </c>
      <c r="F2592" s="192" t="s">
        <v>1408</v>
      </c>
      <c r="G2592" s="483"/>
      <c r="H2592" s="7" t="s">
        <v>1975</v>
      </c>
      <c r="I2592" s="256">
        <v>2820</v>
      </c>
      <c r="J2592" s="256">
        <v>8800</v>
      </c>
      <c r="K2592" s="599">
        <f t="shared" si="296"/>
        <v>24816000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6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customHeight="1">
      <c r="A2593" s="204" t="str">
        <f>IF(B2593&lt;&gt;"",IF(AND(B2593&gt;=_TM1,B2593&lt;=_TM2,OR(TH!L2593="1111",TH!M2593="1111")),TH!D2593,""),"")</f>
        <v/>
      </c>
      <c r="B2593" s="36">
        <f t="shared" si="297"/>
        <v>12</v>
      </c>
      <c r="C2593" s="184">
        <f t="shared" si="298"/>
        <v>42349</v>
      </c>
      <c r="D2593" s="191" t="s">
        <v>1988</v>
      </c>
      <c r="E2593" s="806">
        <v>42349</v>
      </c>
      <c r="F2593" s="192" t="s">
        <v>1408</v>
      </c>
      <c r="G2593" s="483"/>
      <c r="H2593" s="7" t="s">
        <v>1975</v>
      </c>
      <c r="I2593" s="256">
        <v>10282</v>
      </c>
      <c r="J2593" s="256">
        <v>8800</v>
      </c>
      <c r="K2593" s="599">
        <f t="shared" si="296"/>
        <v>90481600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6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customHeight="1">
      <c r="A2594" s="204" t="str">
        <f>IF(B2594&lt;&gt;"",IF(AND(B2594&gt;=_TM1,B2594&lt;=_TM2,OR(TH!L2594="1111",TH!M2594="1111")),TH!D2594,""),"")</f>
        <v/>
      </c>
      <c r="B2594" s="36">
        <f t="shared" si="297"/>
        <v>12</v>
      </c>
      <c r="C2594" s="184">
        <f t="shared" si="298"/>
        <v>42353</v>
      </c>
      <c r="D2594" s="191" t="s">
        <v>1988</v>
      </c>
      <c r="E2594" s="806">
        <v>42353</v>
      </c>
      <c r="F2594" s="192" t="s">
        <v>1408</v>
      </c>
      <c r="G2594" s="483"/>
      <c r="H2594" s="7" t="s">
        <v>1975</v>
      </c>
      <c r="I2594" s="256">
        <v>6533</v>
      </c>
      <c r="J2594" s="256">
        <v>7600</v>
      </c>
      <c r="K2594" s="599">
        <f t="shared" si="296"/>
        <v>49650800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6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/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customHeight="1">
      <c r="A2595" s="204" t="str">
        <f>IF(B2595&lt;&gt;"",IF(AND(B2595&gt;=_TM1,B2595&lt;=_TM2,OR(TH!L2595="1111",TH!M2595="1111")),TH!D2595,""),"")</f>
        <v/>
      </c>
      <c r="B2595" s="36">
        <f t="shared" si="297"/>
        <v>12</v>
      </c>
      <c r="C2595" s="184">
        <f t="shared" si="298"/>
        <v>42353</v>
      </c>
      <c r="D2595" s="191" t="s">
        <v>1988</v>
      </c>
      <c r="E2595" s="806">
        <v>42353</v>
      </c>
      <c r="F2595" s="192" t="s">
        <v>1516</v>
      </c>
      <c r="G2595" s="483"/>
      <c r="H2595" s="7" t="s">
        <v>1975</v>
      </c>
      <c r="I2595" s="256">
        <v>1691</v>
      </c>
      <c r="J2595" s="256">
        <v>9000</v>
      </c>
      <c r="K2595" s="599">
        <f t="shared" si="296"/>
        <v>15219000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6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/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customHeight="1">
      <c r="A2596" s="204" t="str">
        <f>IF(B2596&lt;&gt;"",IF(AND(B2596&gt;=_TM1,B2596&lt;=_TM2,OR(TH!L2596="1111",TH!M2596="1111")),TH!D2596,""),"")</f>
        <v/>
      </c>
      <c r="B2596" s="36">
        <f t="shared" si="297"/>
        <v>12</v>
      </c>
      <c r="C2596" s="184">
        <f t="shared" si="298"/>
        <v>42356</v>
      </c>
      <c r="D2596" s="191" t="s">
        <v>1988</v>
      </c>
      <c r="E2596" s="806">
        <v>42356</v>
      </c>
      <c r="F2596" s="192" t="s">
        <v>1408</v>
      </c>
      <c r="G2596" s="483"/>
      <c r="H2596" s="7" t="s">
        <v>1975</v>
      </c>
      <c r="I2596" s="256">
        <v>7818</v>
      </c>
      <c r="J2596" s="256">
        <v>7600</v>
      </c>
      <c r="K2596" s="599">
        <f t="shared" si="296"/>
        <v>59416800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6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customHeight="1">
      <c r="A2597" s="204" t="str">
        <f>IF(B2597&lt;&gt;"",IF(AND(B2597&gt;=_TM1,B2597&lt;=_TM2,OR(TH!L2597="1111",TH!M2597="1111")),TH!D2597,""),"")</f>
        <v/>
      </c>
      <c r="B2597" s="36">
        <f t="shared" si="297"/>
        <v>12</v>
      </c>
      <c r="C2597" s="184">
        <f t="shared" si="298"/>
        <v>42356</v>
      </c>
      <c r="D2597" s="191" t="s">
        <v>1988</v>
      </c>
      <c r="E2597" s="806">
        <v>42356</v>
      </c>
      <c r="F2597" s="192" t="s">
        <v>1516</v>
      </c>
      <c r="G2597" s="483"/>
      <c r="H2597" s="7" t="s">
        <v>1975</v>
      </c>
      <c r="I2597" s="256">
        <v>957</v>
      </c>
      <c r="J2597" s="256">
        <v>9000</v>
      </c>
      <c r="K2597" s="599">
        <f t="shared" si="296"/>
        <v>8613000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6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/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customHeight="1">
      <c r="A2598" s="204" t="str">
        <f>IF(B2598&lt;&gt;"",IF(AND(B2598&gt;=_TM1,B2598&lt;=_TM2,OR(TH!L2598="1111",TH!M2598="1111")),TH!D2598,""),"")</f>
        <v/>
      </c>
      <c r="B2598" s="36">
        <f t="shared" si="297"/>
        <v>12</v>
      </c>
      <c r="C2598" s="184">
        <f t="shared" si="298"/>
        <v>42359</v>
      </c>
      <c r="D2598" s="191" t="s">
        <v>1988</v>
      </c>
      <c r="E2598" s="806">
        <v>42359</v>
      </c>
      <c r="F2598" s="192" t="s">
        <v>1408</v>
      </c>
      <c r="G2598" s="483"/>
      <c r="H2598" s="7" t="s">
        <v>1975</v>
      </c>
      <c r="I2598" s="256">
        <v>2373</v>
      </c>
      <c r="J2598" s="256">
        <v>7600</v>
      </c>
      <c r="K2598" s="599">
        <f t="shared" si="296"/>
        <v>18034800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6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customHeight="1">
      <c r="A2599" s="204" t="str">
        <f>IF(B2599&lt;&gt;"",IF(AND(B2599&gt;=_TM1,B2599&lt;=_TM2,OR(TH!L2599="1111",TH!M2599="1111")),TH!D2599,""),"")</f>
        <v/>
      </c>
      <c r="B2599" s="36">
        <f t="shared" si="297"/>
        <v>12</v>
      </c>
      <c r="C2599" s="184">
        <f t="shared" si="298"/>
        <v>42361</v>
      </c>
      <c r="D2599" s="191" t="s">
        <v>1988</v>
      </c>
      <c r="E2599" s="806">
        <v>42361</v>
      </c>
      <c r="F2599" s="192" t="s">
        <v>1408</v>
      </c>
      <c r="G2599" s="483"/>
      <c r="H2599" s="7" t="s">
        <v>1975</v>
      </c>
      <c r="I2599" s="256">
        <v>1856</v>
      </c>
      <c r="J2599" s="256">
        <v>8800</v>
      </c>
      <c r="K2599" s="599">
        <f t="shared" si="296"/>
        <v>16332800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6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/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customHeight="1">
      <c r="A2600" s="204" t="str">
        <f>IF(B2600&lt;&gt;"",IF(AND(B2600&gt;=_TM1,B2600&lt;=_TM2,OR(TH!L2600="1111",TH!M2600="1111")),TH!D2600,""),"")</f>
        <v/>
      </c>
      <c r="B2600" s="36">
        <f t="shared" si="297"/>
        <v>12</v>
      </c>
      <c r="C2600" s="184">
        <f t="shared" si="298"/>
        <v>42363</v>
      </c>
      <c r="D2600" s="191" t="s">
        <v>1988</v>
      </c>
      <c r="E2600" s="806">
        <v>42363</v>
      </c>
      <c r="F2600" s="192" t="s">
        <v>1408</v>
      </c>
      <c r="G2600" s="483"/>
      <c r="H2600" s="7" t="s">
        <v>1975</v>
      </c>
      <c r="I2600" s="256">
        <v>3000</v>
      </c>
      <c r="J2600" s="256">
        <v>8800</v>
      </c>
      <c r="K2600" s="599">
        <f t="shared" si="296"/>
        <v>26400000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6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/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881" customFormat="1" ht="15.75" hidden="1" customHeight="1">
      <c r="A2601" s="932" t="str">
        <f>IF(B2601&lt;&gt;"",IF(AND(B2601&gt;=_TM1,B2601&lt;=_TM2,OR(TH!L2601="1111",TH!M2601="1111")),TH!D2601,""),"")</f>
        <v/>
      </c>
      <c r="B2601" s="870">
        <f t="shared" si="297"/>
        <v>1</v>
      </c>
      <c r="C2601" s="871">
        <f t="shared" si="298"/>
        <v>42010</v>
      </c>
      <c r="D2601" s="872" t="s">
        <v>2042</v>
      </c>
      <c r="E2601" s="965">
        <v>42010</v>
      </c>
      <c r="F2601" s="873" t="s">
        <v>425</v>
      </c>
      <c r="G2601" s="874" t="s">
        <v>426</v>
      </c>
      <c r="H2601" s="883" t="s">
        <v>2043</v>
      </c>
      <c r="I2601" s="876">
        <v>936</v>
      </c>
      <c r="J2601" s="876">
        <v>6869.4672876240038</v>
      </c>
      <c r="K2601" s="877">
        <f t="shared" si="296"/>
        <v>6429821</v>
      </c>
      <c r="L2601" s="934" t="s">
        <v>167</v>
      </c>
      <c r="M2601" s="934" t="s">
        <v>165</v>
      </c>
      <c r="N2601" s="52" t="str">
        <f>IF(AND('331-CT'!$E$7=TH!H2601,OR(L2601="331",M2601="331")),"331",IF(AND(OR(L2601="131",M2601="131"),H2601='131-CT'!$E$7),"131",""))</f>
        <v/>
      </c>
      <c r="O2601" s="916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/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79"/>
    </row>
    <row r="2602" spans="1:28" s="956" customFormat="1" ht="15.75" hidden="1" customHeight="1">
      <c r="A2602" s="947" t="str">
        <f>IF(B2602&lt;&gt;"",IF(AND(B2602&gt;=_TM1,B2602&lt;=_TM2,OR(TH!L2602="1111",TH!M2602="1111")),TH!D2602,""),"")</f>
        <v/>
      </c>
      <c r="B2602" s="948">
        <f t="shared" si="297"/>
        <v>1</v>
      </c>
      <c r="C2602" s="949">
        <f t="shared" si="298"/>
        <v>42010</v>
      </c>
      <c r="D2602" s="950" t="s">
        <v>2042</v>
      </c>
      <c r="E2602" s="958">
        <v>42010</v>
      </c>
      <c r="F2602" s="957" t="s">
        <v>428</v>
      </c>
      <c r="G2602" s="952" t="s">
        <v>426</v>
      </c>
      <c r="H2602" s="963" t="s">
        <v>2043</v>
      </c>
      <c r="I2602" s="254">
        <v>316</v>
      </c>
      <c r="J2602" s="254">
        <v>8126.0771573113216</v>
      </c>
      <c r="K2602" s="954">
        <f t="shared" ref="K2602" si="299">ROUND(I2602*J2602,0)</f>
        <v>2567840</v>
      </c>
      <c r="L2602" s="916" t="s">
        <v>167</v>
      </c>
      <c r="M2602" s="916" t="s">
        <v>165</v>
      </c>
      <c r="N2602" s="52" t="str">
        <f>IF(AND('331-CT'!$E$7=TH!H2602,OR(L2602="331",M2602="331")),"331",IF(AND(OR(L2602="131",M2602="131"),H2602='131-CT'!$E$7),"131",""))</f>
        <v/>
      </c>
      <c r="O2602" s="916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/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16"/>
    </row>
    <row r="2603" spans="1:28" s="956" customFormat="1" ht="15.75" hidden="1" customHeight="1">
      <c r="A2603" s="947" t="str">
        <f>IF(B2603&lt;&gt;"",IF(AND(B2603&gt;=_TM1,B2603&lt;=_TM2,OR(TH!L2603="1111",TH!M2603="1111")),TH!D2603,""),"")</f>
        <v/>
      </c>
      <c r="B2603" s="948">
        <f t="shared" si="297"/>
        <v>1</v>
      </c>
      <c r="C2603" s="949">
        <f t="shared" si="298"/>
        <v>42011</v>
      </c>
      <c r="D2603" s="950" t="s">
        <v>2042</v>
      </c>
      <c r="E2603" s="958">
        <v>42011</v>
      </c>
      <c r="F2603" s="957" t="s">
        <v>430</v>
      </c>
      <c r="G2603" s="952" t="s">
        <v>431</v>
      </c>
      <c r="H2603" s="963" t="s">
        <v>2043</v>
      </c>
      <c r="I2603" s="254">
        <v>500</v>
      </c>
      <c r="J2603" s="254">
        <v>7539.6592181239066</v>
      </c>
      <c r="K2603" s="954">
        <f t="shared" ref="K2603:K2666" si="300">ROUND(I2603*J2603,0)</f>
        <v>3769830</v>
      </c>
      <c r="L2603" s="916" t="s">
        <v>167</v>
      </c>
      <c r="M2603" s="916" t="s">
        <v>165</v>
      </c>
      <c r="N2603" s="52" t="str">
        <f>IF(AND('331-CT'!$E$7=TH!H2603,OR(L2603="331",M2603="331")),"331",IF(AND(OR(L2603="131",M2603="131"),H2603='131-CT'!$E$7),"131",""))</f>
        <v/>
      </c>
      <c r="O2603" s="916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/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16"/>
    </row>
    <row r="2604" spans="1:28" s="956" customFormat="1" ht="15.75" hidden="1" customHeight="1">
      <c r="A2604" s="947" t="str">
        <f>IF(B2604&lt;&gt;"",IF(AND(B2604&gt;=_TM1,B2604&lt;=_TM2,OR(TH!L2604="1111",TH!M2604="1111")),TH!D2604,""),"")</f>
        <v/>
      </c>
      <c r="B2604" s="948">
        <f t="shared" si="297"/>
        <v>1</v>
      </c>
      <c r="C2604" s="949">
        <f t="shared" si="298"/>
        <v>42011</v>
      </c>
      <c r="D2604" s="950" t="s">
        <v>2042</v>
      </c>
      <c r="E2604" s="958">
        <v>42011</v>
      </c>
      <c r="F2604" s="957" t="s">
        <v>432</v>
      </c>
      <c r="G2604" s="952" t="s">
        <v>433</v>
      </c>
      <c r="H2604" s="963" t="s">
        <v>2043</v>
      </c>
      <c r="I2604" s="254">
        <v>660</v>
      </c>
      <c r="J2604" s="254">
        <v>10471.748914060981</v>
      </c>
      <c r="K2604" s="954">
        <f t="shared" si="300"/>
        <v>6911354</v>
      </c>
      <c r="L2604" s="916" t="s">
        <v>167</v>
      </c>
      <c r="M2604" s="916" t="s">
        <v>165</v>
      </c>
      <c r="N2604" s="52" t="str">
        <f>IF(AND('331-CT'!$E$7=TH!H2604,OR(L2604="331",M2604="331")),"331",IF(AND(OR(L2604="131",M2604="131"),H2604='131-CT'!$E$7),"131",""))</f>
        <v/>
      </c>
      <c r="O2604" s="916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16"/>
    </row>
    <row r="2605" spans="1:28" s="956" customFormat="1" ht="15.75" hidden="1" customHeight="1">
      <c r="A2605" s="947" t="str">
        <f>IF(B2605&lt;&gt;"",IF(AND(B2605&gt;=_TM1,B2605&lt;=_TM2,OR(TH!L2605="1111",TH!M2605="1111")),TH!D2605,""),"")</f>
        <v/>
      </c>
      <c r="B2605" s="948">
        <f t="shared" si="297"/>
        <v>1</v>
      </c>
      <c r="C2605" s="949">
        <f t="shared" si="298"/>
        <v>42011</v>
      </c>
      <c r="D2605" s="950" t="s">
        <v>2042</v>
      </c>
      <c r="E2605" s="958">
        <v>42011</v>
      </c>
      <c r="F2605" s="957" t="s">
        <v>435</v>
      </c>
      <c r="G2605" s="952" t="s">
        <v>433</v>
      </c>
      <c r="H2605" s="963" t="s">
        <v>2043</v>
      </c>
      <c r="I2605" s="254">
        <v>661</v>
      </c>
      <c r="J2605" s="254">
        <v>9550.235009623615</v>
      </c>
      <c r="K2605" s="954">
        <f t="shared" si="300"/>
        <v>6312705</v>
      </c>
      <c r="L2605" s="916" t="s">
        <v>167</v>
      </c>
      <c r="M2605" s="916" t="s">
        <v>165</v>
      </c>
      <c r="N2605" s="52" t="str">
        <f>IF(AND('331-CT'!$E$7=TH!H2605,OR(L2605="331",M2605="331")),"331",IF(AND(OR(L2605="131",M2605="131"),H2605='131-CT'!$E$7),"131",""))</f>
        <v/>
      </c>
      <c r="O2605" s="916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/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16"/>
    </row>
    <row r="2606" spans="1:28" s="956" customFormat="1" ht="15.75" hidden="1" customHeight="1">
      <c r="A2606" s="947" t="str">
        <f>IF(B2606&lt;&gt;"",IF(AND(B2606&gt;=_TM1,B2606&lt;=_TM2,OR(TH!L2606="1111",TH!M2606="1111")),TH!D2606,""),"")</f>
        <v/>
      </c>
      <c r="B2606" s="948">
        <f t="shared" si="297"/>
        <v>1</v>
      </c>
      <c r="C2606" s="949">
        <f t="shared" si="298"/>
        <v>42012</v>
      </c>
      <c r="D2606" s="950" t="s">
        <v>2042</v>
      </c>
      <c r="E2606" s="958">
        <v>42012</v>
      </c>
      <c r="F2606" s="957" t="s">
        <v>436</v>
      </c>
      <c r="G2606" s="952" t="s">
        <v>437</v>
      </c>
      <c r="H2606" s="963" t="s">
        <v>2043</v>
      </c>
      <c r="I2606" s="254">
        <v>7200</v>
      </c>
      <c r="J2606" s="254">
        <v>6199.275357124101</v>
      </c>
      <c r="K2606" s="954">
        <f t="shared" si="300"/>
        <v>44634783</v>
      </c>
      <c r="L2606" s="916" t="s">
        <v>167</v>
      </c>
      <c r="M2606" s="916" t="s">
        <v>165</v>
      </c>
      <c r="N2606" s="52" t="str">
        <f>IF(AND('331-CT'!$E$7=TH!H2606,OR(L2606="331",M2606="331")),"331",IF(AND(OR(L2606="131",M2606="131"),H2606='131-CT'!$E$7),"131",""))</f>
        <v/>
      </c>
      <c r="O2606" s="916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/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16"/>
    </row>
    <row r="2607" spans="1:28" s="956" customFormat="1" ht="15.75" hidden="1" customHeight="1">
      <c r="A2607" s="947" t="str">
        <f>IF(B2607&lt;&gt;"",IF(AND(B2607&gt;=_TM1,B2607&lt;=_TM2,OR(TH!L2607="1111",TH!M2607="1111")),TH!D2607,""),"")</f>
        <v/>
      </c>
      <c r="B2607" s="948">
        <f t="shared" si="297"/>
        <v>1</v>
      </c>
      <c r="C2607" s="949">
        <f t="shared" si="298"/>
        <v>42017</v>
      </c>
      <c r="D2607" s="950" t="s">
        <v>2042</v>
      </c>
      <c r="E2607" s="958">
        <v>42017</v>
      </c>
      <c r="F2607" s="957" t="s">
        <v>440</v>
      </c>
      <c r="G2607" s="952" t="s">
        <v>438</v>
      </c>
      <c r="H2607" s="963" t="s">
        <v>2043</v>
      </c>
      <c r="I2607" s="254">
        <v>503</v>
      </c>
      <c r="J2607" s="254">
        <v>7958.5291746863459</v>
      </c>
      <c r="K2607" s="954">
        <f t="shared" si="300"/>
        <v>4003140</v>
      </c>
      <c r="L2607" s="916" t="s">
        <v>167</v>
      </c>
      <c r="M2607" s="916" t="s">
        <v>165</v>
      </c>
      <c r="N2607" s="52" t="str">
        <f>IF(AND('331-CT'!$E$7=TH!H2607,OR(L2607="331",M2607="331")),"331",IF(AND(OR(L2607="131",M2607="131"),H2607='131-CT'!$E$7),"131",""))</f>
        <v/>
      </c>
      <c r="O2607" s="916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16"/>
    </row>
    <row r="2608" spans="1:28" s="956" customFormat="1" ht="15.75" hidden="1" customHeight="1">
      <c r="A2608" s="947" t="str">
        <f>IF(B2608&lt;&gt;"",IF(AND(B2608&gt;=_TM1,B2608&lt;=_TM2,OR(TH!L2608="1111",TH!M2608="1111")),TH!D2608,""),"")</f>
        <v/>
      </c>
      <c r="B2608" s="948">
        <f t="shared" si="297"/>
        <v>1</v>
      </c>
      <c r="C2608" s="949">
        <f t="shared" si="298"/>
        <v>42017</v>
      </c>
      <c r="D2608" s="950" t="s">
        <v>2042</v>
      </c>
      <c r="E2608" s="958">
        <v>42017</v>
      </c>
      <c r="F2608" s="957" t="s">
        <v>440</v>
      </c>
      <c r="G2608" s="952" t="s">
        <v>438</v>
      </c>
      <c r="H2608" s="963" t="s">
        <v>2043</v>
      </c>
      <c r="I2608" s="254">
        <v>499</v>
      </c>
      <c r="J2608" s="254">
        <v>7958.5291746863459</v>
      </c>
      <c r="K2608" s="954">
        <f t="shared" si="300"/>
        <v>3971306</v>
      </c>
      <c r="L2608" s="916" t="s">
        <v>167</v>
      </c>
      <c r="M2608" s="916" t="s">
        <v>165</v>
      </c>
      <c r="N2608" s="52" t="str">
        <f>IF(AND('331-CT'!$E$7=TH!H2608,OR(L2608="331",M2608="331")),"331",IF(AND(OR(L2608="131",M2608="131"),H2608='131-CT'!$E$7),"131",""))</f>
        <v/>
      </c>
      <c r="O2608" s="916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6"/>
    </row>
    <row r="2609" spans="1:28" s="956" customFormat="1" ht="15.75" hidden="1" customHeight="1">
      <c r="A2609" s="947" t="str">
        <f>IF(B2609&lt;&gt;"",IF(AND(B2609&gt;=_TM1,B2609&lt;=_TM2,OR(TH!L2609="1111",TH!M2609="1111")),TH!D2609,""),"")</f>
        <v/>
      </c>
      <c r="B2609" s="948">
        <f t="shared" si="297"/>
        <v>1</v>
      </c>
      <c r="C2609" s="949">
        <f t="shared" si="298"/>
        <v>42018</v>
      </c>
      <c r="D2609" s="950" t="s">
        <v>2042</v>
      </c>
      <c r="E2609" s="958">
        <v>42018</v>
      </c>
      <c r="F2609" s="957" t="s">
        <v>441</v>
      </c>
      <c r="G2609" s="952" t="s">
        <v>442</v>
      </c>
      <c r="H2609" s="963" t="s">
        <v>2043</v>
      </c>
      <c r="I2609" s="254">
        <v>27</v>
      </c>
      <c r="J2609" s="254">
        <v>24797.101428496404</v>
      </c>
      <c r="K2609" s="954">
        <f t="shared" si="300"/>
        <v>669522</v>
      </c>
      <c r="L2609" s="916" t="s">
        <v>167</v>
      </c>
      <c r="M2609" s="916" t="s">
        <v>165</v>
      </c>
      <c r="N2609" s="52" t="str">
        <f>IF(AND('331-CT'!$E$7=TH!H2609,OR(L2609="331",M2609="331")),"331",IF(AND(OR(L2609="131",M2609="131"),H2609='131-CT'!$E$7),"131",""))</f>
        <v/>
      </c>
      <c r="O2609" s="916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6"/>
    </row>
    <row r="2610" spans="1:28" s="956" customFormat="1" ht="15.75" hidden="1" customHeight="1">
      <c r="A2610" s="947" t="str">
        <f>IF(B2610&lt;&gt;"",IF(AND(B2610&gt;=_TM1,B2610&lt;=_TM2,OR(TH!L2610="1111",TH!M2610="1111")),TH!D2610,""),"")</f>
        <v/>
      </c>
      <c r="B2610" s="948">
        <f t="shared" si="297"/>
        <v>1</v>
      </c>
      <c r="C2610" s="949">
        <f t="shared" si="298"/>
        <v>42018</v>
      </c>
      <c r="D2610" s="950" t="s">
        <v>2042</v>
      </c>
      <c r="E2610" s="958">
        <v>42018</v>
      </c>
      <c r="F2610" s="957" t="s">
        <v>444</v>
      </c>
      <c r="G2610" s="952" t="s">
        <v>442</v>
      </c>
      <c r="H2610" s="963" t="s">
        <v>2043</v>
      </c>
      <c r="I2610" s="254">
        <v>67</v>
      </c>
      <c r="J2610" s="254">
        <v>20440.853880247036</v>
      </c>
      <c r="K2610" s="954">
        <f t="shared" si="300"/>
        <v>1369537</v>
      </c>
      <c r="L2610" s="916" t="s">
        <v>167</v>
      </c>
      <c r="M2610" s="916" t="s">
        <v>165</v>
      </c>
      <c r="N2610" s="52" t="str">
        <f>IF(AND('331-CT'!$E$7=TH!H2610,OR(L2610="331",M2610="331")),"331",IF(AND(OR(L2610="131",M2610="131"),H2610='131-CT'!$E$7),"131",""))</f>
        <v/>
      </c>
      <c r="O2610" s="916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6"/>
    </row>
    <row r="2611" spans="1:28" s="956" customFormat="1" ht="15.75" hidden="1" customHeight="1">
      <c r="A2611" s="947" t="str">
        <f>IF(B2611&lt;&gt;"",IF(AND(B2611&gt;=_TM1,B2611&lt;=_TM2,OR(TH!L2611="1111",TH!M2611="1111")),TH!D2611,""),"")</f>
        <v/>
      </c>
      <c r="B2611" s="948">
        <f t="shared" si="297"/>
        <v>1</v>
      </c>
      <c r="C2611" s="949">
        <f t="shared" si="298"/>
        <v>42018</v>
      </c>
      <c r="D2611" s="950" t="s">
        <v>2042</v>
      </c>
      <c r="E2611" s="958">
        <v>42018</v>
      </c>
      <c r="F2611" s="957" t="s">
        <v>445</v>
      </c>
      <c r="G2611" s="952" t="s">
        <v>442</v>
      </c>
      <c r="H2611" s="963" t="s">
        <v>2043</v>
      </c>
      <c r="I2611" s="254">
        <v>85</v>
      </c>
      <c r="J2611" s="254">
        <v>14492.900497060398</v>
      </c>
      <c r="K2611" s="954">
        <f t="shared" si="300"/>
        <v>1231897</v>
      </c>
      <c r="L2611" s="916" t="s">
        <v>167</v>
      </c>
      <c r="M2611" s="916" t="s">
        <v>165</v>
      </c>
      <c r="N2611" s="52" t="str">
        <f>IF(AND('331-CT'!$E$7=TH!H2611,OR(L2611="331",M2611="331")),"331",IF(AND(OR(L2611="131",M2611="131"),H2611='131-CT'!$E$7),"131",""))</f>
        <v/>
      </c>
      <c r="O2611" s="916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6"/>
    </row>
    <row r="2612" spans="1:28" s="956" customFormat="1" ht="15.75" hidden="1" customHeight="1">
      <c r="A2612" s="947" t="str">
        <f>IF(B2612&lt;&gt;"",IF(AND(B2612&gt;=_TM1,B2612&lt;=_TM2,OR(TH!L2612="1111",TH!M2612="1111")),TH!D2612,""),"")</f>
        <v/>
      </c>
      <c r="B2612" s="948">
        <f t="shared" si="297"/>
        <v>1</v>
      </c>
      <c r="C2612" s="949">
        <f t="shared" si="298"/>
        <v>42018</v>
      </c>
      <c r="D2612" s="950" t="s">
        <v>2042</v>
      </c>
      <c r="E2612" s="958">
        <v>42018</v>
      </c>
      <c r="F2612" s="957" t="s">
        <v>446</v>
      </c>
      <c r="G2612" s="952" t="s">
        <v>442</v>
      </c>
      <c r="H2612" s="963" t="s">
        <v>2043</v>
      </c>
      <c r="I2612" s="254">
        <v>572</v>
      </c>
      <c r="J2612" s="254">
        <v>7958.5291746863459</v>
      </c>
      <c r="K2612" s="954">
        <f t="shared" si="300"/>
        <v>4552279</v>
      </c>
      <c r="L2612" s="916" t="s">
        <v>167</v>
      </c>
      <c r="M2612" s="916" t="s">
        <v>165</v>
      </c>
      <c r="N2612" s="52" t="str">
        <f>IF(AND('331-CT'!$E$7=TH!H2612,OR(L2612="331",M2612="331")),"331",IF(AND(OR(L2612="131",M2612="131"),H2612='131-CT'!$E$7),"131",""))</f>
        <v/>
      </c>
      <c r="O2612" s="916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6"/>
    </row>
    <row r="2613" spans="1:28" s="956" customFormat="1" ht="15.75" hidden="1" customHeight="1">
      <c r="A2613" s="947" t="str">
        <f>IF(B2613&lt;&gt;"",IF(AND(B2613&gt;=_TM1,B2613&lt;=_TM2,OR(TH!L2613="1111",TH!M2613="1111")),TH!D2613,""),"")</f>
        <v/>
      </c>
      <c r="B2613" s="948">
        <f t="shared" si="297"/>
        <v>1</v>
      </c>
      <c r="C2613" s="949">
        <f t="shared" si="298"/>
        <v>42018</v>
      </c>
      <c r="D2613" s="950" t="s">
        <v>2042</v>
      </c>
      <c r="E2613" s="958">
        <v>42018</v>
      </c>
      <c r="F2613" s="957" t="s">
        <v>1680</v>
      </c>
      <c r="G2613" s="952" t="s">
        <v>442</v>
      </c>
      <c r="H2613" s="963" t="s">
        <v>2043</v>
      </c>
      <c r="I2613" s="254">
        <v>358</v>
      </c>
      <c r="J2613" s="254">
        <v>1256.6098696873178</v>
      </c>
      <c r="K2613" s="954">
        <f t="shared" si="300"/>
        <v>449866</v>
      </c>
      <c r="L2613" s="916" t="s">
        <v>167</v>
      </c>
      <c r="M2613" s="916" t="s">
        <v>165</v>
      </c>
      <c r="N2613" s="52" t="str">
        <f>IF(AND('331-CT'!$E$7=TH!H2613,OR(L2613="331",M2613="331")),"331",IF(AND(OR(L2613="131",M2613="131"),H2613='131-CT'!$E$7),"131",""))</f>
        <v/>
      </c>
      <c r="O2613" s="916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6"/>
    </row>
    <row r="2614" spans="1:28" s="956" customFormat="1" ht="15.75" hidden="1" customHeight="1">
      <c r="A2614" s="947" t="str">
        <f>IF(B2614&lt;&gt;"",IF(AND(B2614&gt;=_TM1,B2614&lt;=_TM2,OR(TH!L2614="1111",TH!M2614="1111")),TH!D2614,""),"")</f>
        <v/>
      </c>
      <c r="B2614" s="948">
        <f t="shared" ref="B2614:B2677" si="301">IF(C2614&lt;&gt;"",MONTH(C2614),"")</f>
        <v>1</v>
      </c>
      <c r="C2614" s="949">
        <f t="shared" si="298"/>
        <v>42018</v>
      </c>
      <c r="D2614" s="950" t="s">
        <v>2042</v>
      </c>
      <c r="E2614" s="958">
        <v>42018</v>
      </c>
      <c r="F2614" s="957" t="s">
        <v>1681</v>
      </c>
      <c r="G2614" s="952" t="s">
        <v>442</v>
      </c>
      <c r="H2614" s="963" t="s">
        <v>2043</v>
      </c>
      <c r="I2614" s="254">
        <v>1144</v>
      </c>
      <c r="J2614" s="254">
        <v>921.51390443736636</v>
      </c>
      <c r="K2614" s="954">
        <f t="shared" si="300"/>
        <v>1054212</v>
      </c>
      <c r="L2614" s="916" t="s">
        <v>167</v>
      </c>
      <c r="M2614" s="916" t="s">
        <v>165</v>
      </c>
      <c r="N2614" s="52" t="str">
        <f>IF(AND('331-CT'!$E$7=TH!H2614,OR(L2614="331",M2614="331")),"331",IF(AND(OR(L2614="131",M2614="131"),H2614='131-CT'!$E$7),"131",""))</f>
        <v/>
      </c>
      <c r="O2614" s="916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6"/>
    </row>
    <row r="2615" spans="1:28" s="956" customFormat="1" ht="15.75" hidden="1" customHeight="1">
      <c r="A2615" s="947" t="str">
        <f>IF(B2615&lt;&gt;"",IF(AND(B2615&gt;=_TM1,B2615&lt;=_TM2,OR(TH!L2615="1111",TH!M2615="1111")),TH!D2615,""),"")</f>
        <v/>
      </c>
      <c r="B2615" s="948">
        <f t="shared" si="301"/>
        <v>1</v>
      </c>
      <c r="C2615" s="949">
        <f t="shared" si="298"/>
        <v>42024</v>
      </c>
      <c r="D2615" s="950" t="s">
        <v>2042</v>
      </c>
      <c r="E2615" s="958">
        <v>42024</v>
      </c>
      <c r="F2615" s="957" t="s">
        <v>447</v>
      </c>
      <c r="G2615" s="952" t="s">
        <v>448</v>
      </c>
      <c r="H2615" s="963" t="s">
        <v>2043</v>
      </c>
      <c r="I2615" s="254">
        <v>220</v>
      </c>
      <c r="J2615" s="254">
        <v>10052.878957498542</v>
      </c>
      <c r="K2615" s="954">
        <f t="shared" si="300"/>
        <v>2211633</v>
      </c>
      <c r="L2615" s="916" t="s">
        <v>167</v>
      </c>
      <c r="M2615" s="916" t="s">
        <v>165</v>
      </c>
      <c r="N2615" s="52" t="str">
        <f>IF(AND('331-CT'!$E$7=TH!H2615,OR(L2615="331",M2615="331")),"331",IF(AND(OR(L2615="131",M2615="131"),H2615='131-CT'!$E$7),"131",""))</f>
        <v/>
      </c>
      <c r="O2615" s="916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6"/>
    </row>
    <row r="2616" spans="1:28" s="956" customFormat="1" ht="15.75" hidden="1" customHeight="1">
      <c r="A2616" s="947" t="str">
        <f>IF(B2616&lt;&gt;"",IF(AND(B2616&gt;=_TM1,B2616&lt;=_TM2,OR(TH!L2616="1111",TH!M2616="1111")),TH!D2616,""),"")</f>
        <v/>
      </c>
      <c r="B2616" s="948">
        <f t="shared" si="301"/>
        <v>1</v>
      </c>
      <c r="C2616" s="949">
        <f t="shared" si="298"/>
        <v>42024</v>
      </c>
      <c r="D2616" s="950" t="s">
        <v>2042</v>
      </c>
      <c r="E2616" s="958">
        <v>42024</v>
      </c>
      <c r="F2616" s="957" t="s">
        <v>432</v>
      </c>
      <c r="G2616" s="952" t="s">
        <v>450</v>
      </c>
      <c r="H2616" s="963" t="s">
        <v>2043</v>
      </c>
      <c r="I2616" s="254">
        <v>455</v>
      </c>
      <c r="J2616" s="254">
        <v>10471.748914060981</v>
      </c>
      <c r="K2616" s="954">
        <f t="shared" si="300"/>
        <v>4764646</v>
      </c>
      <c r="L2616" s="916" t="s">
        <v>167</v>
      </c>
      <c r="M2616" s="916" t="s">
        <v>165</v>
      </c>
      <c r="N2616" s="52" t="str">
        <f>IF(AND('331-CT'!$E$7=TH!H2616,OR(L2616="331",M2616="331")),"331",IF(AND(OR(L2616="131",M2616="131"),H2616='131-CT'!$E$7),"131",""))</f>
        <v/>
      </c>
      <c r="O2616" s="916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6"/>
    </row>
    <row r="2617" spans="1:28" s="956" customFormat="1" ht="15.75" hidden="1" customHeight="1">
      <c r="A2617" s="947" t="str">
        <f>IF(B2617&lt;&gt;"",IF(AND(B2617&gt;=_TM1,B2617&lt;=_TM2,OR(TH!L2617="1111",TH!M2617="1111")),TH!D2617,""),"")</f>
        <v/>
      </c>
      <c r="B2617" s="948">
        <f t="shared" si="301"/>
        <v>1</v>
      </c>
      <c r="C2617" s="949">
        <f t="shared" si="298"/>
        <v>42024</v>
      </c>
      <c r="D2617" s="950" t="s">
        <v>2042</v>
      </c>
      <c r="E2617" s="958">
        <v>42024</v>
      </c>
      <c r="F2617" s="957" t="s">
        <v>435</v>
      </c>
      <c r="G2617" s="952" t="s">
        <v>450</v>
      </c>
      <c r="H2617" s="963" t="s">
        <v>2043</v>
      </c>
      <c r="I2617" s="254">
        <v>51</v>
      </c>
      <c r="J2617" s="254">
        <v>9550.235009623615</v>
      </c>
      <c r="K2617" s="954">
        <f t="shared" si="300"/>
        <v>487062</v>
      </c>
      <c r="L2617" s="916" t="s">
        <v>167</v>
      </c>
      <c r="M2617" s="916" t="s">
        <v>165</v>
      </c>
      <c r="N2617" s="52" t="str">
        <f>IF(AND('331-CT'!$E$7=TH!H2617,OR(L2617="331",M2617="331")),"331",IF(AND(OR(L2617="131",M2617="131"),H2617='131-CT'!$E$7),"131",""))</f>
        <v/>
      </c>
      <c r="O2617" s="916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6"/>
    </row>
    <row r="2618" spans="1:28" s="956" customFormat="1" ht="15.75" hidden="1" customHeight="1">
      <c r="A2618" s="947" t="str">
        <f>IF(B2618&lt;&gt;"",IF(AND(B2618&gt;=_TM1,B2618&lt;=_TM2,OR(TH!L2618="1111",TH!M2618="1111")),TH!D2618,""),"")</f>
        <v/>
      </c>
      <c r="B2618" s="948">
        <f t="shared" si="301"/>
        <v>1</v>
      </c>
      <c r="C2618" s="949">
        <f t="shared" si="298"/>
        <v>42024</v>
      </c>
      <c r="D2618" s="950" t="s">
        <v>2042</v>
      </c>
      <c r="E2618" s="958">
        <v>42024</v>
      </c>
      <c r="F2618" s="957" t="s">
        <v>451</v>
      </c>
      <c r="G2618" s="952" t="s">
        <v>452</v>
      </c>
      <c r="H2618" s="963" t="s">
        <v>2043</v>
      </c>
      <c r="I2618" s="254">
        <v>1934</v>
      </c>
      <c r="J2618" s="254">
        <v>8796.2690878112244</v>
      </c>
      <c r="K2618" s="954">
        <f t="shared" si="300"/>
        <v>17011984</v>
      </c>
      <c r="L2618" s="916" t="s">
        <v>167</v>
      </c>
      <c r="M2618" s="916" t="s">
        <v>165</v>
      </c>
      <c r="N2618" s="52" t="str">
        <f>IF(AND('331-CT'!$E$7=TH!H2618,OR(L2618="331",M2618="331")),"331",IF(AND(OR(L2618="131",M2618="131"),H2618='131-CT'!$E$7),"131",""))</f>
        <v/>
      </c>
      <c r="O2618" s="916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6"/>
    </row>
    <row r="2619" spans="1:28" s="956" customFormat="1" ht="15.75" hidden="1" customHeight="1">
      <c r="A2619" s="947" t="str">
        <f>IF(B2619&lt;&gt;"",IF(AND(B2619&gt;=_TM1,B2619&lt;=_TM2,OR(TH!L2619="1111",TH!M2619="1111")),TH!D2619,""),"")</f>
        <v/>
      </c>
      <c r="B2619" s="948">
        <f t="shared" si="301"/>
        <v>1</v>
      </c>
      <c r="C2619" s="949">
        <f t="shared" si="298"/>
        <v>42025</v>
      </c>
      <c r="D2619" s="950" t="s">
        <v>2042</v>
      </c>
      <c r="E2619" s="958">
        <v>42025</v>
      </c>
      <c r="F2619" s="957" t="s">
        <v>453</v>
      </c>
      <c r="G2619" s="952" t="s">
        <v>454</v>
      </c>
      <c r="H2619" s="963" t="s">
        <v>2043</v>
      </c>
      <c r="I2619" s="254">
        <v>105</v>
      </c>
      <c r="J2619" s="254">
        <v>12231.002731623226</v>
      </c>
      <c r="K2619" s="954">
        <f t="shared" si="300"/>
        <v>1284255</v>
      </c>
      <c r="L2619" s="916" t="s">
        <v>167</v>
      </c>
      <c r="M2619" s="916" t="s">
        <v>165</v>
      </c>
      <c r="N2619" s="52" t="str">
        <f>IF(AND('331-CT'!$E$7=TH!H2619,OR(L2619="331",M2619="331")),"331",IF(AND(OR(L2619="131",M2619="131"),H2619='131-CT'!$E$7),"131",""))</f>
        <v/>
      </c>
      <c r="O2619" s="916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6"/>
    </row>
    <row r="2620" spans="1:28" s="956" customFormat="1" ht="15.75" hidden="1" customHeight="1">
      <c r="A2620" s="947" t="str">
        <f>IF(B2620&lt;&gt;"",IF(AND(B2620&gt;=_TM1,B2620&lt;=_TM2,OR(TH!L2620="1111",TH!M2620="1111")),TH!D2620,""),"")</f>
        <v/>
      </c>
      <c r="B2620" s="948">
        <f t="shared" si="301"/>
        <v>1</v>
      </c>
      <c r="C2620" s="949">
        <f t="shared" si="298"/>
        <v>42025</v>
      </c>
      <c r="D2620" s="950" t="s">
        <v>2042</v>
      </c>
      <c r="E2620" s="958">
        <v>42025</v>
      </c>
      <c r="F2620" s="957" t="s">
        <v>455</v>
      </c>
      <c r="G2620" s="952" t="s">
        <v>454</v>
      </c>
      <c r="H2620" s="963" t="s">
        <v>2043</v>
      </c>
      <c r="I2620" s="254">
        <v>32</v>
      </c>
      <c r="J2620" s="254">
        <v>10304.200931436006</v>
      </c>
      <c r="K2620" s="954">
        <f t="shared" si="300"/>
        <v>329734</v>
      </c>
      <c r="L2620" s="916" t="s">
        <v>167</v>
      </c>
      <c r="M2620" s="916" t="s">
        <v>165</v>
      </c>
      <c r="N2620" s="52" t="str">
        <f>IF(AND('331-CT'!$E$7=TH!H2620,OR(L2620="331",M2620="331")),"331",IF(AND(OR(L2620="131",M2620="131"),H2620='131-CT'!$E$7),"131",""))</f>
        <v/>
      </c>
      <c r="O2620" s="916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6"/>
    </row>
    <row r="2621" spans="1:28" s="956" customFormat="1" ht="15.75" hidden="1" customHeight="1">
      <c r="A2621" s="947" t="str">
        <f>IF(B2621&lt;&gt;"",IF(AND(B2621&gt;=_TM1,B2621&lt;=_TM2,OR(TH!L2621="1111",TH!M2621="1111")),TH!D2621,""),"")</f>
        <v/>
      </c>
      <c r="B2621" s="948">
        <f t="shared" si="301"/>
        <v>1</v>
      </c>
      <c r="C2621" s="949">
        <f t="shared" si="298"/>
        <v>42025</v>
      </c>
      <c r="D2621" s="950" t="s">
        <v>2042</v>
      </c>
      <c r="E2621" s="958">
        <v>42025</v>
      </c>
      <c r="F2621" s="957" t="s">
        <v>432</v>
      </c>
      <c r="G2621" s="952" t="s">
        <v>454</v>
      </c>
      <c r="H2621" s="963" t="s">
        <v>2043</v>
      </c>
      <c r="I2621" s="254">
        <v>102</v>
      </c>
      <c r="J2621" s="254">
        <v>10471.748914060981</v>
      </c>
      <c r="K2621" s="954">
        <f t="shared" si="300"/>
        <v>1068118</v>
      </c>
      <c r="L2621" s="916" t="s">
        <v>167</v>
      </c>
      <c r="M2621" s="916" t="s">
        <v>165</v>
      </c>
      <c r="N2621" s="52" t="str">
        <f>IF(AND('331-CT'!$E$7=TH!H2621,OR(L2621="331",M2621="331")),"331",IF(AND(OR(L2621="131",M2621="131"),H2621='131-CT'!$E$7),"131",""))</f>
        <v/>
      </c>
      <c r="O2621" s="916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6"/>
    </row>
    <row r="2622" spans="1:28" s="956" customFormat="1" ht="15.75" hidden="1" customHeight="1">
      <c r="A2622" s="947" t="str">
        <f>IF(B2622&lt;&gt;"",IF(AND(B2622&gt;=_TM1,B2622&lt;=_TM2,OR(TH!L2622="1111",TH!M2622="1111")),TH!D2622,""),"")</f>
        <v/>
      </c>
      <c r="B2622" s="948">
        <f t="shared" si="301"/>
        <v>1</v>
      </c>
      <c r="C2622" s="949">
        <f t="shared" si="298"/>
        <v>42025</v>
      </c>
      <c r="D2622" s="950" t="s">
        <v>2042</v>
      </c>
      <c r="E2622" s="958">
        <v>42025</v>
      </c>
      <c r="F2622" s="957" t="s">
        <v>456</v>
      </c>
      <c r="G2622" s="952" t="s">
        <v>454</v>
      </c>
      <c r="H2622" s="963" t="s">
        <v>2043</v>
      </c>
      <c r="I2622" s="254">
        <v>102</v>
      </c>
      <c r="J2622" s="254">
        <v>11225.714835873372</v>
      </c>
      <c r="K2622" s="954">
        <f t="shared" si="300"/>
        <v>1145023</v>
      </c>
      <c r="L2622" s="916" t="s">
        <v>167</v>
      </c>
      <c r="M2622" s="916" t="s">
        <v>165</v>
      </c>
      <c r="N2622" s="52" t="str">
        <f>IF(AND('331-CT'!$E$7=TH!H2622,OR(L2622="331",M2622="331")),"331",IF(AND(OR(L2622="131",M2622="131"),H2622='131-CT'!$E$7),"131",""))</f>
        <v/>
      </c>
      <c r="O2622" s="916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6"/>
    </row>
    <row r="2623" spans="1:28" s="956" customFormat="1" ht="15.75" hidden="1" customHeight="1">
      <c r="A2623" s="947" t="str">
        <f>IF(B2623&lt;&gt;"",IF(AND(B2623&gt;=_TM1,B2623&lt;=_TM2,OR(TH!L2623="1111",TH!M2623="1111")),TH!D2623,""),"")</f>
        <v/>
      </c>
      <c r="B2623" s="948">
        <f t="shared" si="301"/>
        <v>1</v>
      </c>
      <c r="C2623" s="949">
        <f t="shared" si="298"/>
        <v>42025</v>
      </c>
      <c r="D2623" s="950" t="s">
        <v>2042</v>
      </c>
      <c r="E2623" s="958">
        <v>42025</v>
      </c>
      <c r="F2623" s="957" t="s">
        <v>457</v>
      </c>
      <c r="G2623" s="952" t="s">
        <v>454</v>
      </c>
      <c r="H2623" s="963" t="s">
        <v>2043</v>
      </c>
      <c r="I2623" s="254">
        <v>40</v>
      </c>
      <c r="J2623" s="254">
        <v>7455.8852268114188</v>
      </c>
      <c r="K2623" s="954">
        <f t="shared" si="300"/>
        <v>298235</v>
      </c>
      <c r="L2623" s="916" t="s">
        <v>167</v>
      </c>
      <c r="M2623" s="916" t="s">
        <v>165</v>
      </c>
      <c r="N2623" s="52" t="str">
        <f>IF(AND('331-CT'!$E$7=TH!H2623,OR(L2623="331",M2623="331")),"331",IF(AND(OR(L2623="131",M2623="131"),H2623='131-CT'!$E$7),"131",""))</f>
        <v/>
      </c>
      <c r="O2623" s="916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6"/>
    </row>
    <row r="2624" spans="1:28" s="956" customFormat="1" ht="15.75" hidden="1" customHeight="1">
      <c r="A2624" s="947" t="str">
        <f>IF(B2624&lt;&gt;"",IF(AND(B2624&gt;=_TM1,B2624&lt;=_TM2,OR(TH!L2624="1111",TH!M2624="1111")),TH!D2624,""),"")</f>
        <v/>
      </c>
      <c r="B2624" s="948">
        <f t="shared" si="301"/>
        <v>1</v>
      </c>
      <c r="C2624" s="949">
        <f t="shared" si="298"/>
        <v>42025</v>
      </c>
      <c r="D2624" s="950" t="s">
        <v>2042</v>
      </c>
      <c r="E2624" s="958">
        <v>42025</v>
      </c>
      <c r="F2624" s="49" t="s">
        <v>451</v>
      </c>
      <c r="G2624" s="49" t="s">
        <v>454</v>
      </c>
      <c r="H2624" s="963" t="s">
        <v>2043</v>
      </c>
      <c r="I2624" s="254">
        <v>298</v>
      </c>
      <c r="J2624" s="254">
        <v>8796.2690878112244</v>
      </c>
      <c r="K2624" s="954">
        <f t="shared" si="300"/>
        <v>2621288</v>
      </c>
      <c r="L2624" s="916" t="s">
        <v>167</v>
      </c>
      <c r="M2624" s="916" t="s">
        <v>165</v>
      </c>
      <c r="N2624" s="52" t="str">
        <f>IF(AND('331-CT'!$E$7=TH!H2624,OR(L2624="331",M2624="331")),"331",IF(AND(OR(L2624="131",M2624="131"),H2624='131-CT'!$E$7),"131",""))</f>
        <v/>
      </c>
      <c r="O2624" s="916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6"/>
    </row>
    <row r="2625" spans="1:28" s="956" customFormat="1" ht="15.75" hidden="1" customHeight="1">
      <c r="A2625" s="947" t="str">
        <f>IF(B2625&lt;&gt;"",IF(AND(B2625&gt;=_TM1,B2625&lt;=_TM2,OR(TH!L2625="1111",TH!M2625="1111")),TH!D2625,""),"")</f>
        <v/>
      </c>
      <c r="B2625" s="948">
        <f t="shared" si="301"/>
        <v>1</v>
      </c>
      <c r="C2625" s="949">
        <f t="shared" si="298"/>
        <v>42025</v>
      </c>
      <c r="D2625" s="950" t="s">
        <v>2042</v>
      </c>
      <c r="E2625" s="958">
        <v>42025</v>
      </c>
      <c r="F2625" s="961" t="s">
        <v>458</v>
      </c>
      <c r="G2625" s="49" t="s">
        <v>454</v>
      </c>
      <c r="H2625" s="963" t="s">
        <v>2043</v>
      </c>
      <c r="I2625" s="254">
        <v>51</v>
      </c>
      <c r="J2625" s="254">
        <v>8880.0430791237122</v>
      </c>
      <c r="K2625" s="954">
        <f t="shared" si="300"/>
        <v>452882</v>
      </c>
      <c r="L2625" s="916" t="s">
        <v>167</v>
      </c>
      <c r="M2625" s="916" t="s">
        <v>165</v>
      </c>
      <c r="N2625" s="52" t="str">
        <f>IF(AND('331-CT'!$E$7=TH!H2625,OR(L2625="331",M2625="331")),"331",IF(AND(OR(L2625="131",M2625="131"),H2625='131-CT'!$E$7),"131",""))</f>
        <v/>
      </c>
      <c r="O2625" s="916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6"/>
    </row>
    <row r="2626" spans="1:28" s="956" customFormat="1" ht="15.75" hidden="1" customHeight="1">
      <c r="A2626" s="947" t="str">
        <f>IF(B2626&lt;&gt;"",IF(AND(B2626&gt;=_TM1,B2626&lt;=_TM2,OR(TH!L2626="1111",TH!M2626="1111")),TH!D2626,""),"")</f>
        <v/>
      </c>
      <c r="B2626" s="948">
        <f t="shared" si="301"/>
        <v>1</v>
      </c>
      <c r="C2626" s="949">
        <f t="shared" si="298"/>
        <v>42025</v>
      </c>
      <c r="D2626" s="950" t="s">
        <v>2042</v>
      </c>
      <c r="E2626" s="958">
        <v>42025</v>
      </c>
      <c r="F2626" s="49" t="s">
        <v>459</v>
      </c>
      <c r="G2626" s="49" t="s">
        <v>454</v>
      </c>
      <c r="H2626" s="963" t="s">
        <v>2043</v>
      </c>
      <c r="I2626" s="254">
        <v>380</v>
      </c>
      <c r="J2626" s="254">
        <v>11058.166853248396</v>
      </c>
      <c r="K2626" s="954">
        <f t="shared" si="300"/>
        <v>4202103</v>
      </c>
      <c r="L2626" s="916" t="s">
        <v>167</v>
      </c>
      <c r="M2626" s="916" t="s">
        <v>165</v>
      </c>
      <c r="N2626" s="52" t="str">
        <f>IF(AND('331-CT'!$E$7=TH!H2626,OR(L2626="331",M2626="331")),"331",IF(AND(OR(L2626="131",M2626="131"),H2626='131-CT'!$E$7),"131",""))</f>
        <v/>
      </c>
      <c r="O2626" s="916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6"/>
    </row>
    <row r="2627" spans="1:28" s="956" customFormat="1" ht="15.75" hidden="1" customHeight="1">
      <c r="A2627" s="947" t="str">
        <f>IF(B2627&lt;&gt;"",IF(AND(B2627&gt;=_TM1,B2627&lt;=_TM2,OR(TH!L2627="1111",TH!M2627="1111")),TH!D2627,""),"")</f>
        <v/>
      </c>
      <c r="B2627" s="948">
        <f t="shared" si="301"/>
        <v>1</v>
      </c>
      <c r="C2627" s="949">
        <f t="shared" si="298"/>
        <v>42026</v>
      </c>
      <c r="D2627" s="950" t="s">
        <v>2042</v>
      </c>
      <c r="E2627" s="958">
        <v>42026</v>
      </c>
      <c r="F2627" s="49" t="s">
        <v>460</v>
      </c>
      <c r="G2627" s="49" t="s">
        <v>461</v>
      </c>
      <c r="H2627" s="963" t="s">
        <v>2043</v>
      </c>
      <c r="I2627" s="254">
        <v>733</v>
      </c>
      <c r="J2627" s="254">
        <v>9634.0090009361029</v>
      </c>
      <c r="K2627" s="954">
        <f t="shared" si="300"/>
        <v>7061729</v>
      </c>
      <c r="L2627" s="916" t="s">
        <v>167</v>
      </c>
      <c r="M2627" s="916" t="s">
        <v>165</v>
      </c>
      <c r="N2627" s="52" t="str">
        <f>IF(AND('331-CT'!$E$7=TH!H2627,OR(L2627="331",M2627="331")),"331",IF(AND(OR(L2627="131",M2627="131"),H2627='131-CT'!$E$7),"131",""))</f>
        <v/>
      </c>
      <c r="O2627" s="916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6"/>
    </row>
    <row r="2628" spans="1:28" s="956" customFormat="1" ht="15.75" hidden="1" customHeight="1">
      <c r="A2628" s="947" t="str">
        <f>IF(B2628&lt;&gt;"",IF(AND(B2628&gt;=_TM1,B2628&lt;=_TM2,OR(TH!L2628="1111",TH!M2628="1111")),TH!D2628,""),"")</f>
        <v/>
      </c>
      <c r="B2628" s="948">
        <f t="shared" si="301"/>
        <v>1</v>
      </c>
      <c r="C2628" s="949">
        <f t="shared" si="298"/>
        <v>42026</v>
      </c>
      <c r="D2628" s="950" t="s">
        <v>2042</v>
      </c>
      <c r="E2628" s="958">
        <v>42026</v>
      </c>
      <c r="F2628" s="49" t="s">
        <v>463</v>
      </c>
      <c r="G2628" s="49" t="s">
        <v>464</v>
      </c>
      <c r="H2628" s="963" t="s">
        <v>2043</v>
      </c>
      <c r="I2628" s="254">
        <v>120</v>
      </c>
      <c r="J2628" s="254">
        <v>7372.1112354989309</v>
      </c>
      <c r="K2628" s="954">
        <f t="shared" si="300"/>
        <v>884653</v>
      </c>
      <c r="L2628" s="916" t="s">
        <v>167</v>
      </c>
      <c r="M2628" s="916" t="s">
        <v>165</v>
      </c>
      <c r="N2628" s="52" t="str">
        <f>IF(AND('331-CT'!$E$7=TH!H2628,OR(L2628="331",M2628="331")),"331",IF(AND(OR(L2628="131",M2628="131"),H2628='131-CT'!$E$7),"131",""))</f>
        <v/>
      </c>
      <c r="O2628" s="916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6"/>
    </row>
    <row r="2629" spans="1:28" s="956" customFormat="1" ht="15.75" hidden="1" customHeight="1">
      <c r="A2629" s="947" t="str">
        <f>IF(B2629&lt;&gt;"",IF(AND(B2629&gt;=_TM1,B2629&lt;=_TM2,OR(TH!L2629="1111",TH!M2629="1111")),TH!D2629,""),"")</f>
        <v/>
      </c>
      <c r="B2629" s="948">
        <f t="shared" si="301"/>
        <v>1</v>
      </c>
      <c r="C2629" s="949">
        <f t="shared" si="298"/>
        <v>42026</v>
      </c>
      <c r="D2629" s="950" t="s">
        <v>2042</v>
      </c>
      <c r="E2629" s="958">
        <v>42026</v>
      </c>
      <c r="F2629" s="49" t="s">
        <v>466</v>
      </c>
      <c r="G2629" s="49" t="s">
        <v>464</v>
      </c>
      <c r="H2629" s="963" t="s">
        <v>2043</v>
      </c>
      <c r="I2629" s="254">
        <v>499</v>
      </c>
      <c r="J2629" s="254">
        <v>5361.5354439992225</v>
      </c>
      <c r="K2629" s="954">
        <f t="shared" si="300"/>
        <v>2675406</v>
      </c>
      <c r="L2629" s="916" t="s">
        <v>167</v>
      </c>
      <c r="M2629" s="916" t="s">
        <v>165</v>
      </c>
      <c r="N2629" s="52" t="str">
        <f>IF(AND('331-CT'!$E$7=TH!H2629,OR(L2629="331",M2629="331")),"331",IF(AND(OR(L2629="131",M2629="131"),H2629='131-CT'!$E$7),"131",""))</f>
        <v/>
      </c>
      <c r="O2629" s="916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6"/>
    </row>
    <row r="2630" spans="1:28" s="956" customFormat="1" ht="15.75" hidden="1" customHeight="1">
      <c r="A2630" s="947" t="str">
        <f>IF(B2630&lt;&gt;"",IF(AND(B2630&gt;=_TM1,B2630&lt;=_TM2,OR(TH!L2630="1111",TH!M2630="1111")),TH!D2630,""),"")</f>
        <v/>
      </c>
      <c r="B2630" s="948">
        <f t="shared" si="301"/>
        <v>1</v>
      </c>
      <c r="C2630" s="949">
        <f t="shared" si="298"/>
        <v>42026</v>
      </c>
      <c r="D2630" s="950" t="s">
        <v>2042</v>
      </c>
      <c r="E2630" s="958">
        <v>42026</v>
      </c>
      <c r="F2630" s="49" t="s">
        <v>467</v>
      </c>
      <c r="G2630" s="49" t="s">
        <v>464</v>
      </c>
      <c r="H2630" s="963" t="s">
        <v>2043</v>
      </c>
      <c r="I2630" s="254">
        <v>295</v>
      </c>
      <c r="J2630" s="254">
        <v>3937.377591686929</v>
      </c>
      <c r="K2630" s="954">
        <f t="shared" si="300"/>
        <v>1161526</v>
      </c>
      <c r="L2630" s="916" t="s">
        <v>167</v>
      </c>
      <c r="M2630" s="916" t="s">
        <v>165</v>
      </c>
      <c r="N2630" s="52" t="str">
        <f>IF(AND('331-CT'!$E$7=TH!H2630,OR(L2630="331",M2630="331")),"331",IF(AND(OR(L2630="131",M2630="131"),H2630='131-CT'!$E$7),"131",""))</f>
        <v/>
      </c>
      <c r="O2630" s="916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6"/>
    </row>
    <row r="2631" spans="1:28" s="956" customFormat="1" ht="15.75" hidden="1" customHeight="1">
      <c r="A2631" s="947" t="str">
        <f>IF(B2631&lt;&gt;"",IF(AND(B2631&gt;=_TM1,B2631&lt;=_TM2,OR(TH!L2631="1111",TH!M2631="1111")),TH!D2631,""),"")</f>
        <v/>
      </c>
      <c r="B2631" s="948">
        <f t="shared" si="301"/>
        <v>1</v>
      </c>
      <c r="C2631" s="949">
        <f t="shared" si="298"/>
        <v>42026</v>
      </c>
      <c r="D2631" s="950" t="s">
        <v>2042</v>
      </c>
      <c r="E2631" s="958">
        <v>42026</v>
      </c>
      <c r="F2631" s="49" t="s">
        <v>468</v>
      </c>
      <c r="G2631" s="49" t="s">
        <v>464</v>
      </c>
      <c r="H2631" s="963" t="s">
        <v>2043</v>
      </c>
      <c r="I2631" s="254">
        <v>1506</v>
      </c>
      <c r="J2631" s="254">
        <v>4272.4735569368804</v>
      </c>
      <c r="K2631" s="954">
        <f t="shared" si="300"/>
        <v>6434345</v>
      </c>
      <c r="L2631" s="916" t="s">
        <v>167</v>
      </c>
      <c r="M2631" s="916" t="s">
        <v>165</v>
      </c>
      <c r="N2631" s="52" t="str">
        <f>IF(AND('331-CT'!$E$7=TH!H2631,OR(L2631="331",M2631="331")),"331",IF(AND(OR(L2631="131",M2631="131"),H2631='131-CT'!$E$7),"131",""))</f>
        <v/>
      </c>
      <c r="O2631" s="916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6"/>
    </row>
    <row r="2632" spans="1:28" s="956" customFormat="1" ht="15.75" hidden="1" customHeight="1">
      <c r="A2632" s="947" t="str">
        <f>IF(B2632&lt;&gt;"",IF(AND(B2632&gt;=_TM1,B2632&lt;=_TM2,OR(TH!L2632="1111",TH!M2632="1111")),TH!D2632,""),"")</f>
        <v/>
      </c>
      <c r="B2632" s="948">
        <f t="shared" si="301"/>
        <v>1</v>
      </c>
      <c r="C2632" s="949">
        <f t="shared" si="298"/>
        <v>42026</v>
      </c>
      <c r="D2632" s="950" t="s">
        <v>2042</v>
      </c>
      <c r="E2632" s="958">
        <v>42026</v>
      </c>
      <c r="F2632" s="49" t="s">
        <v>469</v>
      </c>
      <c r="G2632" s="49" t="s">
        <v>470</v>
      </c>
      <c r="H2632" s="963" t="s">
        <v>2043</v>
      </c>
      <c r="I2632" s="254">
        <v>504</v>
      </c>
      <c r="J2632" s="254">
        <v>9801.5569835610786</v>
      </c>
      <c r="K2632" s="954">
        <f t="shared" si="300"/>
        <v>4939985</v>
      </c>
      <c r="L2632" s="916" t="s">
        <v>167</v>
      </c>
      <c r="M2632" s="916" t="s">
        <v>165</v>
      </c>
      <c r="N2632" s="52" t="str">
        <f>IF(AND('331-CT'!$E$7=TH!H2632,OR(L2632="331",M2632="331")),"331",IF(AND(OR(L2632="131",M2632="131"),H2632='131-CT'!$E$7),"131",""))</f>
        <v/>
      </c>
      <c r="O2632" s="916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6"/>
    </row>
    <row r="2633" spans="1:28" s="956" customFormat="1" ht="15.75" hidden="1" customHeight="1">
      <c r="A2633" s="947" t="str">
        <f>IF(B2633&lt;&gt;"",IF(AND(B2633&gt;=_TM1,B2633&lt;=_TM2,OR(TH!L2633="1111",TH!M2633="1111")),TH!D2633,""),"")</f>
        <v/>
      </c>
      <c r="B2633" s="948">
        <f t="shared" si="301"/>
        <v>1</v>
      </c>
      <c r="C2633" s="949">
        <f t="shared" si="298"/>
        <v>42028</v>
      </c>
      <c r="D2633" s="950" t="s">
        <v>2042</v>
      </c>
      <c r="E2633" s="958">
        <v>42028</v>
      </c>
      <c r="F2633" s="49" t="s">
        <v>425</v>
      </c>
      <c r="G2633" s="49" t="s">
        <v>472</v>
      </c>
      <c r="H2633" s="963" t="s">
        <v>2043</v>
      </c>
      <c r="I2633" s="254">
        <v>1045</v>
      </c>
      <c r="J2633" s="254">
        <v>6869.4672876240038</v>
      </c>
      <c r="K2633" s="954">
        <f t="shared" si="300"/>
        <v>7178593</v>
      </c>
      <c r="L2633" s="916" t="s">
        <v>167</v>
      </c>
      <c r="M2633" s="916" t="s">
        <v>165</v>
      </c>
      <c r="N2633" s="52" t="str">
        <f>IF(AND('331-CT'!$E$7=TH!H2633,OR(L2633="331",M2633="331")),"331",IF(AND(OR(L2633="131",M2633="131"),H2633='131-CT'!$E$7),"131",""))</f>
        <v/>
      </c>
      <c r="O2633" s="916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6"/>
    </row>
    <row r="2634" spans="1:28" s="956" customFormat="1" ht="15.75" hidden="1" customHeight="1">
      <c r="A2634" s="947" t="str">
        <f>IF(B2634&lt;&gt;"",IF(AND(B2634&gt;=_TM1,B2634&lt;=_TM2,OR(TH!L2634="1111",TH!M2634="1111")),TH!D2634,""),"")</f>
        <v/>
      </c>
      <c r="B2634" s="948">
        <f t="shared" si="301"/>
        <v>1</v>
      </c>
      <c r="C2634" s="949">
        <f t="shared" si="298"/>
        <v>42028</v>
      </c>
      <c r="D2634" s="950" t="s">
        <v>2042</v>
      </c>
      <c r="E2634" s="958">
        <v>42028</v>
      </c>
      <c r="F2634" s="961" t="s">
        <v>473</v>
      </c>
      <c r="G2634" s="49" t="s">
        <v>472</v>
      </c>
      <c r="H2634" s="963" t="s">
        <v>2043</v>
      </c>
      <c r="I2634" s="254">
        <v>318</v>
      </c>
      <c r="J2634" s="254">
        <v>7623.4332094363945</v>
      </c>
      <c r="K2634" s="954">
        <f t="shared" si="300"/>
        <v>2424252</v>
      </c>
      <c r="L2634" s="916" t="s">
        <v>167</v>
      </c>
      <c r="M2634" s="916" t="s">
        <v>165</v>
      </c>
      <c r="N2634" s="52" t="str">
        <f>IF(AND('331-CT'!$E$7=TH!H2634,OR(L2634="331",M2634="331")),"331",IF(AND(OR(L2634="131",M2634="131"),H2634='131-CT'!$E$7),"131",""))</f>
        <v/>
      </c>
      <c r="O2634" s="916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6"/>
    </row>
    <row r="2635" spans="1:28" s="956" customFormat="1" ht="15.75" hidden="1" customHeight="1">
      <c r="A2635" s="947" t="str">
        <f>IF(B2635&lt;&gt;"",IF(AND(B2635&gt;=_TM1,B2635&lt;=_TM2,OR(TH!L2635="1111",TH!M2635="1111")),TH!D2635,""),"")</f>
        <v/>
      </c>
      <c r="B2635" s="948">
        <f t="shared" si="301"/>
        <v>1</v>
      </c>
      <c r="C2635" s="949">
        <f t="shared" si="298"/>
        <v>42028</v>
      </c>
      <c r="D2635" s="950" t="s">
        <v>2042</v>
      </c>
      <c r="E2635" s="958">
        <v>42028</v>
      </c>
      <c r="F2635" s="49" t="s">
        <v>474</v>
      </c>
      <c r="G2635" s="49" t="s">
        <v>475</v>
      </c>
      <c r="H2635" s="963" t="s">
        <v>2043</v>
      </c>
      <c r="I2635" s="254">
        <v>858</v>
      </c>
      <c r="J2635" s="254">
        <v>7455.8852268114188</v>
      </c>
      <c r="K2635" s="954">
        <f t="shared" si="300"/>
        <v>6397150</v>
      </c>
      <c r="L2635" s="916" t="s">
        <v>167</v>
      </c>
      <c r="M2635" s="916" t="s">
        <v>165</v>
      </c>
      <c r="N2635" s="52" t="str">
        <f>IF(AND('331-CT'!$E$7=TH!H2635,OR(L2635="331",M2635="331")),"331",IF(AND(OR(L2635="131",M2635="131"),H2635='131-CT'!$E$7),"131",""))</f>
        <v/>
      </c>
      <c r="O2635" s="916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6"/>
    </row>
    <row r="2636" spans="1:28" s="956" customFormat="1" ht="15.75" hidden="1" customHeight="1">
      <c r="A2636" s="947" t="str">
        <f>IF(B2636&lt;&gt;"",IF(AND(B2636&gt;=_TM1,B2636&lt;=_TM2,OR(TH!L2636="1111",TH!M2636="1111")),TH!D2636,""),"")</f>
        <v/>
      </c>
      <c r="B2636" s="948">
        <f t="shared" si="301"/>
        <v>1</v>
      </c>
      <c r="C2636" s="949">
        <f t="shared" si="298"/>
        <v>42028</v>
      </c>
      <c r="D2636" s="950" t="s">
        <v>2042</v>
      </c>
      <c r="E2636" s="958">
        <v>42028</v>
      </c>
      <c r="F2636" s="49" t="s">
        <v>1683</v>
      </c>
      <c r="G2636" s="49" t="s">
        <v>475</v>
      </c>
      <c r="H2636" s="963" t="s">
        <v>2043</v>
      </c>
      <c r="I2636" s="254">
        <v>1716</v>
      </c>
      <c r="J2636" s="254">
        <v>586.41793918741496</v>
      </c>
      <c r="K2636" s="954">
        <f t="shared" si="300"/>
        <v>1006293</v>
      </c>
      <c r="L2636" s="916" t="s">
        <v>167</v>
      </c>
      <c r="M2636" s="916" t="s">
        <v>165</v>
      </c>
      <c r="N2636" s="52" t="str">
        <f>IF(AND('331-CT'!$E$7=TH!H2636,OR(L2636="331",M2636="331")),"331",IF(AND(OR(L2636="131",M2636="131"),H2636='131-CT'!$E$7),"131",""))</f>
        <v/>
      </c>
      <c r="O2636" s="916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6"/>
    </row>
    <row r="2637" spans="1:28" s="956" customFormat="1" ht="15.75" hidden="1" customHeight="1">
      <c r="A2637" s="947" t="str">
        <f>IF(B2637&lt;&gt;"",IF(AND(B2637&gt;=_TM1,B2637&lt;=_TM2,OR(TH!L2637="1111",TH!M2637="1111")),TH!D2637,""),"")</f>
        <v/>
      </c>
      <c r="B2637" s="948">
        <f t="shared" si="301"/>
        <v>1</v>
      </c>
      <c r="C2637" s="949">
        <f t="shared" si="298"/>
        <v>42028</v>
      </c>
      <c r="D2637" s="950" t="s">
        <v>2042</v>
      </c>
      <c r="E2637" s="958">
        <v>42028</v>
      </c>
      <c r="F2637" s="49" t="s">
        <v>476</v>
      </c>
      <c r="G2637" s="49" t="s">
        <v>475</v>
      </c>
      <c r="H2637" s="963" t="s">
        <v>2043</v>
      </c>
      <c r="I2637" s="254">
        <v>3</v>
      </c>
      <c r="J2637" s="254">
        <v>13320.064618685568</v>
      </c>
      <c r="K2637" s="954">
        <f t="shared" si="300"/>
        <v>39960</v>
      </c>
      <c r="L2637" s="916" t="s">
        <v>167</v>
      </c>
      <c r="M2637" s="916" t="s">
        <v>165</v>
      </c>
      <c r="N2637" s="52" t="str">
        <f>IF(AND('331-CT'!$E$7=TH!H2637,OR(L2637="331",M2637="331")),"331",IF(AND(OR(L2637="131",M2637="131"),H2637='131-CT'!$E$7),"131",""))</f>
        <v/>
      </c>
      <c r="O2637" s="916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6"/>
    </row>
    <row r="2638" spans="1:28" s="956" customFormat="1" ht="15.75" hidden="1" customHeight="1">
      <c r="A2638" s="947" t="str">
        <f>IF(B2638&lt;&gt;"",IF(AND(B2638&gt;=_TM1,B2638&lt;=_TM2,OR(TH!L2638="1111",TH!M2638="1111")),TH!D2638,""),"")</f>
        <v/>
      </c>
      <c r="B2638" s="948">
        <f t="shared" si="301"/>
        <v>1</v>
      </c>
      <c r="C2638" s="949">
        <f t="shared" si="298"/>
        <v>42028</v>
      </c>
      <c r="D2638" s="950" t="s">
        <v>2042</v>
      </c>
      <c r="E2638" s="958">
        <v>42028</v>
      </c>
      <c r="F2638" s="49" t="s">
        <v>1684</v>
      </c>
      <c r="G2638" s="49" t="s">
        <v>475</v>
      </c>
      <c r="H2638" s="963" t="s">
        <v>2043</v>
      </c>
      <c r="I2638" s="254">
        <v>6</v>
      </c>
      <c r="J2638" s="254">
        <v>1089.0618870623421</v>
      </c>
      <c r="K2638" s="954">
        <f t="shared" si="300"/>
        <v>6534</v>
      </c>
      <c r="L2638" s="916" t="s">
        <v>167</v>
      </c>
      <c r="M2638" s="916" t="s">
        <v>165</v>
      </c>
      <c r="N2638" s="52" t="str">
        <f>IF(AND('331-CT'!$E$7=TH!H2638,OR(L2638="331",M2638="331")),"331",IF(AND(OR(L2638="131",M2638="131"),H2638='131-CT'!$E$7),"131",""))</f>
        <v/>
      </c>
      <c r="O2638" s="916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6"/>
    </row>
    <row r="2639" spans="1:28" s="956" customFormat="1" ht="15.75" hidden="1" customHeight="1">
      <c r="A2639" s="947" t="str">
        <f>IF(B2639&lt;&gt;"",IF(AND(B2639&gt;=_TM1,B2639&lt;=_TM2,OR(TH!L2639="1111",TH!M2639="1111")),TH!D2639,""),"")</f>
        <v/>
      </c>
      <c r="B2639" s="948">
        <f t="shared" si="301"/>
        <v>1</v>
      </c>
      <c r="C2639" s="949">
        <f t="shared" si="298"/>
        <v>42028</v>
      </c>
      <c r="D2639" s="950" t="s">
        <v>2042</v>
      </c>
      <c r="E2639" s="958">
        <v>42028</v>
      </c>
      <c r="F2639" s="49" t="s">
        <v>477</v>
      </c>
      <c r="G2639" s="49" t="s">
        <v>475</v>
      </c>
      <c r="H2639" s="963" t="s">
        <v>2043</v>
      </c>
      <c r="I2639" s="254">
        <v>63</v>
      </c>
      <c r="J2639" s="254">
        <v>14744.222470997862</v>
      </c>
      <c r="K2639" s="954">
        <f t="shared" si="300"/>
        <v>928886</v>
      </c>
      <c r="L2639" s="916" t="s">
        <v>167</v>
      </c>
      <c r="M2639" s="916" t="s">
        <v>165</v>
      </c>
      <c r="N2639" s="52" t="str">
        <f>IF(AND('331-CT'!$E$7=TH!H2639,OR(L2639="331",M2639="331")),"331",IF(AND(OR(L2639="131",M2639="131"),H2639='131-CT'!$E$7),"131",""))</f>
        <v/>
      </c>
      <c r="O2639" s="916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6"/>
    </row>
    <row r="2640" spans="1:28" s="956" customFormat="1" ht="15.75" hidden="1" customHeight="1">
      <c r="A2640" s="947" t="str">
        <f>IF(B2640&lt;&gt;"",IF(AND(B2640&gt;=_TM1,B2640&lt;=_TM2,OR(TH!L2640="1111",TH!M2640="1111")),TH!D2640,""),"")</f>
        <v/>
      </c>
      <c r="B2640" s="948">
        <f t="shared" si="301"/>
        <v>1</v>
      </c>
      <c r="C2640" s="949">
        <f t="shared" si="298"/>
        <v>42028</v>
      </c>
      <c r="D2640" s="950" t="s">
        <v>2042</v>
      </c>
      <c r="E2640" s="958">
        <v>42028</v>
      </c>
      <c r="F2640" s="49" t="s">
        <v>1685</v>
      </c>
      <c r="G2640" s="49" t="s">
        <v>475</v>
      </c>
      <c r="H2640" s="963" t="s">
        <v>2043</v>
      </c>
      <c r="I2640" s="254">
        <v>126</v>
      </c>
      <c r="J2640" s="254">
        <v>921.51390443736636</v>
      </c>
      <c r="K2640" s="954">
        <f t="shared" si="300"/>
        <v>116111</v>
      </c>
      <c r="L2640" s="916" t="s">
        <v>167</v>
      </c>
      <c r="M2640" s="916" t="s">
        <v>165</v>
      </c>
      <c r="N2640" s="52" t="str">
        <f>IF(AND('331-CT'!$E$7=TH!H2640,OR(L2640="331",M2640="331")),"331",IF(AND(OR(L2640="131",M2640="131"),H2640='131-CT'!$E$7),"131",""))</f>
        <v/>
      </c>
      <c r="O2640" s="916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6"/>
    </row>
    <row r="2641" spans="1:28" s="956" customFormat="1" ht="15.75" hidden="1" customHeight="1">
      <c r="A2641" s="947" t="str">
        <f>IF(B2641&lt;&gt;"",IF(AND(B2641&gt;=_TM1,B2641&lt;=_TM2,OR(TH!L2641="1111",TH!M2641="1111")),TH!D2641,""),"")</f>
        <v/>
      </c>
      <c r="B2641" s="948">
        <f t="shared" si="301"/>
        <v>1</v>
      </c>
      <c r="C2641" s="949">
        <f t="shared" si="298"/>
        <v>42028</v>
      </c>
      <c r="D2641" s="950" t="s">
        <v>2042</v>
      </c>
      <c r="E2641" s="958">
        <v>42028</v>
      </c>
      <c r="F2641" s="49" t="s">
        <v>1686</v>
      </c>
      <c r="G2641" s="49" t="s">
        <v>475</v>
      </c>
      <c r="H2641" s="963" t="s">
        <v>2043</v>
      </c>
      <c r="I2641" s="254">
        <v>126</v>
      </c>
      <c r="J2641" s="254">
        <v>1675.479826249757</v>
      </c>
      <c r="K2641" s="954">
        <f t="shared" si="300"/>
        <v>211110</v>
      </c>
      <c r="L2641" s="916" t="s">
        <v>167</v>
      </c>
      <c r="M2641" s="916" t="s">
        <v>165</v>
      </c>
      <c r="N2641" s="52" t="str">
        <f>IF(AND('331-CT'!$E$7=TH!H2641,OR(L2641="331",M2641="331")),"331",IF(AND(OR(L2641="131",M2641="131"),H2641='131-CT'!$E$7),"131",""))</f>
        <v/>
      </c>
      <c r="O2641" s="916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6"/>
    </row>
    <row r="2642" spans="1:28" s="956" customFormat="1" ht="15.75" hidden="1" customHeight="1">
      <c r="A2642" s="947" t="str">
        <f>IF(B2642&lt;&gt;"",IF(AND(B2642&gt;=_TM1,B2642&lt;=_TM2,OR(TH!L2642="1111",TH!M2642="1111")),TH!D2642,""),"")</f>
        <v/>
      </c>
      <c r="B2642" s="948">
        <f t="shared" si="301"/>
        <v>1</v>
      </c>
      <c r="C2642" s="949">
        <f t="shared" si="298"/>
        <v>42031</v>
      </c>
      <c r="D2642" s="950" t="s">
        <v>2042</v>
      </c>
      <c r="E2642" s="958">
        <v>42031</v>
      </c>
      <c r="F2642" s="49" t="s">
        <v>478</v>
      </c>
      <c r="G2642" s="49" t="s">
        <v>479</v>
      </c>
      <c r="H2642" s="963" t="s">
        <v>2043</v>
      </c>
      <c r="I2642" s="254">
        <v>303</v>
      </c>
      <c r="J2642" s="254">
        <v>11225.714835873372</v>
      </c>
      <c r="K2642" s="954">
        <f t="shared" si="300"/>
        <v>3401392</v>
      </c>
      <c r="L2642" s="916" t="s">
        <v>167</v>
      </c>
      <c r="M2642" s="916" t="s">
        <v>165</v>
      </c>
      <c r="N2642" s="52" t="str">
        <f>IF(AND('331-CT'!$E$7=TH!H2642,OR(L2642="331",M2642="331")),"331",IF(AND(OR(L2642="131",M2642="131"),H2642='131-CT'!$E$7),"131",""))</f>
        <v/>
      </c>
      <c r="O2642" s="916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6"/>
    </row>
    <row r="2643" spans="1:28" s="956" customFormat="1" ht="15.75" hidden="1" customHeight="1">
      <c r="A2643" s="947" t="str">
        <f>IF(B2643&lt;&gt;"",IF(AND(B2643&gt;=_TM1,B2643&lt;=_TM2,OR(TH!L2643="1111",TH!M2643="1111")),TH!D2643,""),"")</f>
        <v/>
      </c>
      <c r="B2643" s="948">
        <f t="shared" si="301"/>
        <v>1</v>
      </c>
      <c r="C2643" s="949">
        <f t="shared" si="298"/>
        <v>42031</v>
      </c>
      <c r="D2643" s="950" t="s">
        <v>2042</v>
      </c>
      <c r="E2643" s="958">
        <v>42031</v>
      </c>
      <c r="F2643" s="49" t="s">
        <v>481</v>
      </c>
      <c r="G2643" s="49" t="s">
        <v>482</v>
      </c>
      <c r="H2643" s="963" t="s">
        <v>2043</v>
      </c>
      <c r="I2643" s="254">
        <v>380</v>
      </c>
      <c r="J2643" s="254">
        <v>60736.143701553694</v>
      </c>
      <c r="K2643" s="954">
        <f t="shared" si="300"/>
        <v>23079735</v>
      </c>
      <c r="L2643" s="916" t="s">
        <v>167</v>
      </c>
      <c r="M2643" s="916" t="s">
        <v>165</v>
      </c>
      <c r="N2643" s="52" t="str">
        <f>IF(AND('331-CT'!$E$7=TH!H2643,OR(L2643="331",M2643="331")),"331",IF(AND(OR(L2643="131",M2643="131"),H2643='131-CT'!$E$7),"131",""))</f>
        <v/>
      </c>
      <c r="O2643" s="916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6"/>
    </row>
    <row r="2644" spans="1:28" s="956" customFormat="1" ht="15.75" hidden="1" customHeight="1">
      <c r="A2644" s="947" t="str">
        <f>IF(B2644&lt;&gt;"",IF(AND(B2644&gt;=_TM1,B2644&lt;=_TM2,OR(TH!L2644="1111",TH!M2644="1111")),TH!D2644,""),"")</f>
        <v/>
      </c>
      <c r="B2644" s="948">
        <f t="shared" si="301"/>
        <v>1</v>
      </c>
      <c r="C2644" s="949">
        <f t="shared" ref="C2644:C2707" si="302">E2644</f>
        <v>42032</v>
      </c>
      <c r="D2644" s="950" t="s">
        <v>2042</v>
      </c>
      <c r="E2644" s="958">
        <v>42032</v>
      </c>
      <c r="F2644" s="49" t="s">
        <v>483</v>
      </c>
      <c r="G2644" s="49" t="s">
        <v>484</v>
      </c>
      <c r="H2644" s="963" t="s">
        <v>2043</v>
      </c>
      <c r="I2644" s="254">
        <v>50</v>
      </c>
      <c r="J2644" s="254">
        <v>12984.968653435617</v>
      </c>
      <c r="K2644" s="954">
        <f t="shared" si="300"/>
        <v>649248</v>
      </c>
      <c r="L2644" s="916" t="s">
        <v>167</v>
      </c>
      <c r="M2644" s="916" t="s">
        <v>165</v>
      </c>
      <c r="N2644" s="52" t="str">
        <f>IF(AND('331-CT'!$E$7=TH!H2644,OR(L2644="331",M2644="331")),"331",IF(AND(OR(L2644="131",M2644="131"),H2644='131-CT'!$E$7),"131",""))</f>
        <v/>
      </c>
      <c r="O2644" s="916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6"/>
    </row>
    <row r="2645" spans="1:28" s="956" customFormat="1" ht="15.75" hidden="1" customHeight="1">
      <c r="A2645" s="947" t="str">
        <f>IF(B2645&lt;&gt;"",IF(AND(B2645&gt;=_TM1,B2645&lt;=_TM2,OR(TH!L2645="1111",TH!M2645="1111")),TH!D2645,""),"")</f>
        <v/>
      </c>
      <c r="B2645" s="948">
        <f t="shared" si="301"/>
        <v>1</v>
      </c>
      <c r="C2645" s="949">
        <f t="shared" si="302"/>
        <v>42032</v>
      </c>
      <c r="D2645" s="950" t="s">
        <v>2042</v>
      </c>
      <c r="E2645" s="958">
        <v>42032</v>
      </c>
      <c r="F2645" s="49" t="s">
        <v>1687</v>
      </c>
      <c r="G2645" s="49" t="s">
        <v>484</v>
      </c>
      <c r="H2645" s="963" t="s">
        <v>2043</v>
      </c>
      <c r="I2645" s="254">
        <v>100</v>
      </c>
      <c r="J2645" s="254">
        <v>1926.8018001872206</v>
      </c>
      <c r="K2645" s="954">
        <f t="shared" si="300"/>
        <v>192680</v>
      </c>
      <c r="L2645" s="916" t="s">
        <v>167</v>
      </c>
      <c r="M2645" s="916" t="s">
        <v>165</v>
      </c>
      <c r="N2645" s="52" t="str">
        <f>IF(AND('331-CT'!$E$7=TH!H2645,OR(L2645="331",M2645="331")),"331",IF(AND(OR(L2645="131",M2645="131"),H2645='131-CT'!$E$7),"131",""))</f>
        <v/>
      </c>
      <c r="O2645" s="916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6"/>
    </row>
    <row r="2646" spans="1:28" s="956" customFormat="1" ht="15.75" hidden="1" customHeight="1">
      <c r="A2646" s="947" t="str">
        <f>IF(B2646&lt;&gt;"",IF(AND(B2646&gt;=_TM1,B2646&lt;=_TM2,OR(TH!L2646="1111",TH!M2646="1111")),TH!D2646,""),"")</f>
        <v/>
      </c>
      <c r="B2646" s="948">
        <f t="shared" si="301"/>
        <v>1</v>
      </c>
      <c r="C2646" s="949">
        <f t="shared" si="302"/>
        <v>42032</v>
      </c>
      <c r="D2646" s="950" t="s">
        <v>2042</v>
      </c>
      <c r="E2646" s="958">
        <v>42032</v>
      </c>
      <c r="F2646" s="49" t="s">
        <v>485</v>
      </c>
      <c r="G2646" s="49" t="s">
        <v>486</v>
      </c>
      <c r="H2646" s="963" t="s">
        <v>2043</v>
      </c>
      <c r="I2646" s="254">
        <v>63</v>
      </c>
      <c r="J2646" s="254">
        <v>18849.148045309768</v>
      </c>
      <c r="K2646" s="954">
        <f t="shared" si="300"/>
        <v>1187496</v>
      </c>
      <c r="L2646" s="916" t="s">
        <v>167</v>
      </c>
      <c r="M2646" s="916" t="s">
        <v>165</v>
      </c>
      <c r="N2646" s="52" t="str">
        <f>IF(AND('331-CT'!$E$7=TH!H2646,OR(L2646="331",M2646="331")),"331",IF(AND(OR(L2646="131",M2646="131"),H2646='131-CT'!$E$7),"131",""))</f>
        <v/>
      </c>
      <c r="O2646" s="916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6"/>
    </row>
    <row r="2647" spans="1:28" s="956" customFormat="1" ht="15.75" hidden="1" customHeight="1">
      <c r="A2647" s="947" t="str">
        <f>IF(B2647&lt;&gt;"",IF(AND(B2647&gt;=_TM1,B2647&lt;=_TM2,OR(TH!L2647="1111",TH!M2647="1111")),TH!D2647,""),"")</f>
        <v/>
      </c>
      <c r="B2647" s="948">
        <f t="shared" si="301"/>
        <v>1</v>
      </c>
      <c r="C2647" s="949">
        <f t="shared" si="302"/>
        <v>42032</v>
      </c>
      <c r="D2647" s="950" t="s">
        <v>2042</v>
      </c>
      <c r="E2647" s="958">
        <v>42032</v>
      </c>
      <c r="F2647" s="49" t="s">
        <v>1682</v>
      </c>
      <c r="G2647" s="49" t="s">
        <v>486</v>
      </c>
      <c r="H2647" s="963" t="s">
        <v>2043</v>
      </c>
      <c r="I2647" s="254">
        <v>126</v>
      </c>
      <c r="J2647" s="254">
        <v>837.73991312487851</v>
      </c>
      <c r="K2647" s="954">
        <f t="shared" si="300"/>
        <v>105555</v>
      </c>
      <c r="L2647" s="916" t="s">
        <v>167</v>
      </c>
      <c r="M2647" s="916" t="s">
        <v>165</v>
      </c>
      <c r="N2647" s="52" t="str">
        <f>IF(AND('331-CT'!$E$7=TH!H2647,OR(L2647="331",M2647="331")),"331",IF(AND(OR(L2647="131",M2647="131"),H2647='131-CT'!$E$7),"131",""))</f>
        <v/>
      </c>
      <c r="O2647" s="916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6"/>
    </row>
    <row r="2648" spans="1:28" s="956" customFormat="1" ht="15.75" hidden="1" customHeight="1">
      <c r="A2648" s="947" t="str">
        <f>IF(B2648&lt;&gt;"",IF(AND(B2648&gt;=_TM1,B2648&lt;=_TM2,OR(TH!L2648="1111",TH!M2648="1111")),TH!D2648,""),"")</f>
        <v/>
      </c>
      <c r="B2648" s="948">
        <f t="shared" si="301"/>
        <v>1</v>
      </c>
      <c r="C2648" s="949">
        <f t="shared" si="302"/>
        <v>42032</v>
      </c>
      <c r="D2648" s="950" t="s">
        <v>2042</v>
      </c>
      <c r="E2648" s="958">
        <v>42032</v>
      </c>
      <c r="F2648" s="49" t="s">
        <v>441</v>
      </c>
      <c r="G2648" s="49" t="s">
        <v>486</v>
      </c>
      <c r="H2648" s="963" t="s">
        <v>2043</v>
      </c>
      <c r="I2648" s="254">
        <v>50</v>
      </c>
      <c r="J2648" s="254">
        <v>24797.101428496404</v>
      </c>
      <c r="K2648" s="954">
        <f t="shared" si="300"/>
        <v>1239855</v>
      </c>
      <c r="L2648" s="916" t="s">
        <v>167</v>
      </c>
      <c r="M2648" s="916" t="s">
        <v>165</v>
      </c>
      <c r="N2648" s="52" t="str">
        <f>IF(AND('331-CT'!$E$7=TH!H2648,OR(L2648="331",M2648="331")),"331",IF(AND(OR(L2648="131",M2648="131"),H2648='131-CT'!$E$7),"131",""))</f>
        <v/>
      </c>
      <c r="O2648" s="916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6"/>
    </row>
    <row r="2649" spans="1:28" s="956" customFormat="1" ht="15.75" hidden="1" customHeight="1">
      <c r="A2649" s="947" t="str">
        <f>IF(B2649&lt;&gt;"",IF(AND(B2649&gt;=_TM1,B2649&lt;=_TM2,OR(TH!L2649="1111",TH!M2649="1111")),TH!D2649,""),"")</f>
        <v/>
      </c>
      <c r="B2649" s="948">
        <f t="shared" si="301"/>
        <v>1</v>
      </c>
      <c r="C2649" s="949">
        <f t="shared" si="302"/>
        <v>42032</v>
      </c>
      <c r="D2649" s="950" t="s">
        <v>2042</v>
      </c>
      <c r="E2649" s="958">
        <v>42032</v>
      </c>
      <c r="F2649" s="49" t="s">
        <v>1688</v>
      </c>
      <c r="G2649" s="49" t="s">
        <v>486</v>
      </c>
      <c r="H2649" s="963" t="s">
        <v>2043</v>
      </c>
      <c r="I2649" s="254">
        <v>100</v>
      </c>
      <c r="J2649" s="254">
        <v>1340.3838609998056</v>
      </c>
      <c r="K2649" s="954">
        <f t="shared" si="300"/>
        <v>134038</v>
      </c>
      <c r="L2649" s="916" t="s">
        <v>167</v>
      </c>
      <c r="M2649" s="916" t="s">
        <v>165</v>
      </c>
      <c r="N2649" s="52" t="str">
        <f>IF(AND('331-CT'!$E$7=TH!H2649,OR(L2649="331",M2649="331")),"331",IF(AND(OR(L2649="131",M2649="131"),H2649='131-CT'!$E$7),"131",""))</f>
        <v/>
      </c>
      <c r="O2649" s="916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6"/>
    </row>
    <row r="2650" spans="1:28" s="956" customFormat="1" ht="15.75" hidden="1" customHeight="1">
      <c r="A2650" s="947" t="str">
        <f>IF(B2650&lt;&gt;"",IF(AND(B2650&gt;=_TM1,B2650&lt;=_TM2,OR(TH!L2650="1111",TH!M2650="1111")),TH!D2650,""),"")</f>
        <v/>
      </c>
      <c r="B2650" s="948">
        <f t="shared" si="301"/>
        <v>1</v>
      </c>
      <c r="C2650" s="949">
        <f t="shared" si="302"/>
        <v>42034</v>
      </c>
      <c r="D2650" s="950" t="s">
        <v>2042</v>
      </c>
      <c r="E2650" s="958">
        <v>42034</v>
      </c>
      <c r="F2650" s="49" t="s">
        <v>487</v>
      </c>
      <c r="G2650" s="49" t="s">
        <v>488</v>
      </c>
      <c r="H2650" s="963" t="s">
        <v>2043</v>
      </c>
      <c r="I2650" s="254">
        <v>207</v>
      </c>
      <c r="J2650" s="254">
        <v>6953.2412789364917</v>
      </c>
      <c r="K2650" s="954">
        <f t="shared" si="300"/>
        <v>1439321</v>
      </c>
      <c r="L2650" s="916" t="s">
        <v>167</v>
      </c>
      <c r="M2650" s="916" t="s">
        <v>165</v>
      </c>
      <c r="N2650" s="52" t="str">
        <f>IF(AND('331-CT'!$E$7=TH!H2650,OR(L2650="331",M2650="331")),"331",IF(AND(OR(L2650="131",M2650="131"),H2650='131-CT'!$E$7),"131",""))</f>
        <v/>
      </c>
      <c r="O2650" s="916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6"/>
    </row>
    <row r="2651" spans="1:28" s="956" customFormat="1" ht="15.75" hidden="1" customHeight="1">
      <c r="A2651" s="947" t="str">
        <f>IF(B2651&lt;&gt;"",IF(AND(B2651&gt;=_TM1,B2651&lt;=_TM2,OR(TH!L2651="1111",TH!M2651="1111")),TH!D2651,""),"")</f>
        <v/>
      </c>
      <c r="B2651" s="948">
        <f t="shared" si="301"/>
        <v>1</v>
      </c>
      <c r="C2651" s="949">
        <f t="shared" si="302"/>
        <v>42034</v>
      </c>
      <c r="D2651" s="950" t="s">
        <v>2042</v>
      </c>
      <c r="E2651" s="950">
        <v>42034</v>
      </c>
      <c r="F2651" s="49" t="s">
        <v>565</v>
      </c>
      <c r="G2651" s="49" t="s">
        <v>489</v>
      </c>
      <c r="H2651" s="963" t="s">
        <v>2043</v>
      </c>
      <c r="I2651" s="254">
        <v>250</v>
      </c>
      <c r="J2651" s="254">
        <v>7455.8852268114188</v>
      </c>
      <c r="K2651" s="954">
        <f t="shared" si="300"/>
        <v>1863971</v>
      </c>
      <c r="L2651" s="916" t="s">
        <v>167</v>
      </c>
      <c r="M2651" s="916" t="s">
        <v>165</v>
      </c>
      <c r="N2651" s="52" t="str">
        <f>IF(AND('331-CT'!$E$7=TH!H2651,OR(L2651="331",M2651="331")),"331",IF(AND(OR(L2651="131",M2651="131"),H2651='131-CT'!$E$7),"131",""))</f>
        <v/>
      </c>
      <c r="O2651" s="916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6"/>
    </row>
    <row r="2652" spans="1:28" s="956" customFormat="1" ht="15.75" hidden="1" customHeight="1">
      <c r="A2652" s="947" t="str">
        <f>IF(B2652&lt;&gt;"",IF(AND(B2652&gt;=_TM1,B2652&lt;=_TM2,OR(TH!L2652="1111",TH!M2652="1111")),TH!D2652,""),"")</f>
        <v/>
      </c>
      <c r="B2652" s="948">
        <f t="shared" si="301"/>
        <v>1</v>
      </c>
      <c r="C2652" s="949">
        <f t="shared" si="302"/>
        <v>42034</v>
      </c>
      <c r="D2652" s="950" t="s">
        <v>2042</v>
      </c>
      <c r="E2652" s="950">
        <v>42034</v>
      </c>
      <c r="F2652" s="49" t="s">
        <v>622</v>
      </c>
      <c r="G2652" s="49" t="s">
        <v>489</v>
      </c>
      <c r="H2652" s="963" t="s">
        <v>2043</v>
      </c>
      <c r="I2652" s="254">
        <v>217</v>
      </c>
      <c r="J2652" s="254">
        <v>7790.9811920613702</v>
      </c>
      <c r="K2652" s="954">
        <f t="shared" si="300"/>
        <v>1690643</v>
      </c>
      <c r="L2652" s="916" t="s">
        <v>167</v>
      </c>
      <c r="M2652" s="916" t="s">
        <v>165</v>
      </c>
      <c r="N2652" s="52" t="str">
        <f>IF(AND('331-CT'!$E$7=TH!H2652,OR(L2652="331",M2652="331")),"331",IF(AND(OR(L2652="131",M2652="131"),H2652='131-CT'!$E$7),"131",""))</f>
        <v/>
      </c>
      <c r="O2652" s="916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6"/>
    </row>
    <row r="2653" spans="1:28" s="956" customFormat="1" ht="15.75" hidden="1" customHeight="1">
      <c r="A2653" s="947" t="str">
        <f>IF(B2653&lt;&gt;"",IF(AND(B2653&gt;=_TM1,B2653&lt;=_TM2,OR(TH!L2653="1111",TH!M2653="1111")),TH!D2653,""),"")</f>
        <v/>
      </c>
      <c r="B2653" s="948">
        <f t="shared" si="301"/>
        <v>1</v>
      </c>
      <c r="C2653" s="949">
        <f t="shared" si="302"/>
        <v>42034</v>
      </c>
      <c r="D2653" s="950" t="s">
        <v>2042</v>
      </c>
      <c r="E2653" s="950">
        <v>42034</v>
      </c>
      <c r="F2653" s="49" t="s">
        <v>1716</v>
      </c>
      <c r="G2653" s="49" t="s">
        <v>490</v>
      </c>
      <c r="H2653" s="963" t="s">
        <v>2043</v>
      </c>
      <c r="I2653" s="254">
        <v>400</v>
      </c>
      <c r="J2653" s="254">
        <v>1340.3838609998056</v>
      </c>
      <c r="K2653" s="954">
        <f t="shared" si="300"/>
        <v>536154</v>
      </c>
      <c r="L2653" s="916" t="s">
        <v>167</v>
      </c>
      <c r="M2653" s="916" t="s">
        <v>165</v>
      </c>
      <c r="N2653" s="52" t="str">
        <f>IF(AND('331-CT'!$E$7=TH!H2653,OR(L2653="331",M2653="331")),"331",IF(AND(OR(L2653="131",M2653="131"),H2653='131-CT'!$E$7),"131",""))</f>
        <v/>
      </c>
      <c r="O2653" s="916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6"/>
    </row>
    <row r="2654" spans="1:28" s="956" customFormat="1" ht="15.75" hidden="1" customHeight="1">
      <c r="A2654" s="947" t="str">
        <f>IF(B2654&lt;&gt;"",IF(AND(B2654&gt;=_TM1,B2654&lt;=_TM2,OR(TH!L2654="1111",TH!M2654="1111")),TH!D2654,""),"")</f>
        <v/>
      </c>
      <c r="B2654" s="948">
        <f t="shared" si="301"/>
        <v>1</v>
      </c>
      <c r="C2654" s="949">
        <f t="shared" si="302"/>
        <v>42034</v>
      </c>
      <c r="D2654" s="950" t="s">
        <v>2042</v>
      </c>
      <c r="E2654" s="950">
        <v>42034</v>
      </c>
      <c r="F2654" s="49" t="s">
        <v>1717</v>
      </c>
      <c r="G2654" s="49" t="s">
        <v>490</v>
      </c>
      <c r="H2654" s="963" t="s">
        <v>2043</v>
      </c>
      <c r="I2654" s="254">
        <v>600</v>
      </c>
      <c r="J2654" s="254">
        <v>1424.1578523122935</v>
      </c>
      <c r="K2654" s="954">
        <f t="shared" si="300"/>
        <v>854495</v>
      </c>
      <c r="L2654" s="916" t="s">
        <v>167</v>
      </c>
      <c r="M2654" s="916" t="s">
        <v>165</v>
      </c>
      <c r="N2654" s="52" t="str">
        <f>IF(AND('331-CT'!$E$7=TH!H2654,OR(L2654="331",M2654="331")),"331",IF(AND(OR(L2654="131",M2654="131"),H2654='131-CT'!$E$7),"131",""))</f>
        <v/>
      </c>
      <c r="O2654" s="916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6"/>
    </row>
    <row r="2655" spans="1:28" s="956" customFormat="1" ht="15.75" hidden="1" customHeight="1">
      <c r="A2655" s="947" t="str">
        <f>IF(B2655&lt;&gt;"",IF(AND(B2655&gt;=_TM1,B2655&lt;=_TM2,OR(TH!L2655="1111",TH!M2655="1111")),TH!D2655,""),"")</f>
        <v/>
      </c>
      <c r="B2655" s="948">
        <f t="shared" si="301"/>
        <v>1</v>
      </c>
      <c r="C2655" s="949">
        <f t="shared" si="302"/>
        <v>42034</v>
      </c>
      <c r="D2655" s="950" t="s">
        <v>2042</v>
      </c>
      <c r="E2655" s="950">
        <v>42034</v>
      </c>
      <c r="F2655" s="49" t="s">
        <v>1718</v>
      </c>
      <c r="G2655" s="49" t="s">
        <v>490</v>
      </c>
      <c r="H2655" s="963" t="s">
        <v>2043</v>
      </c>
      <c r="I2655" s="254">
        <v>200</v>
      </c>
      <c r="J2655" s="254">
        <v>2010.5757914997084</v>
      </c>
      <c r="K2655" s="954">
        <f t="shared" si="300"/>
        <v>402115</v>
      </c>
      <c r="L2655" s="916" t="s">
        <v>167</v>
      </c>
      <c r="M2655" s="916" t="s">
        <v>165</v>
      </c>
      <c r="N2655" s="52" t="str">
        <f>IF(AND('331-CT'!$E$7=TH!H2655,OR(L2655="331",M2655="331")),"331",IF(AND(OR(L2655="131",M2655="131"),H2655='131-CT'!$E$7),"131",""))</f>
        <v/>
      </c>
      <c r="O2655" s="916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6"/>
    </row>
    <row r="2656" spans="1:28" s="956" customFormat="1" ht="15.75" hidden="1" customHeight="1">
      <c r="A2656" s="947" t="str">
        <f>IF(B2656&lt;&gt;"",IF(AND(B2656&gt;=_TM1,B2656&lt;=_TM2,OR(TH!L2656="1111",TH!M2656="1111")),TH!D2656,""),"")</f>
        <v/>
      </c>
      <c r="B2656" s="948">
        <f t="shared" si="301"/>
        <v>2</v>
      </c>
      <c r="C2656" s="949">
        <f t="shared" si="302"/>
        <v>42037</v>
      </c>
      <c r="D2656" s="950" t="s">
        <v>2042</v>
      </c>
      <c r="E2656" s="950">
        <v>42037</v>
      </c>
      <c r="F2656" s="49" t="s">
        <v>493</v>
      </c>
      <c r="G2656" s="49" t="s">
        <v>494</v>
      </c>
      <c r="H2656" s="963" t="s">
        <v>2043</v>
      </c>
      <c r="I2656" s="254">
        <v>247</v>
      </c>
      <c r="J2656" s="254">
        <v>6450.5973310615645</v>
      </c>
      <c r="K2656" s="954">
        <f t="shared" si="300"/>
        <v>1593298</v>
      </c>
      <c r="L2656" s="916" t="s">
        <v>167</v>
      </c>
      <c r="M2656" s="916" t="s">
        <v>165</v>
      </c>
      <c r="N2656" s="52" t="str">
        <f>IF(AND('331-CT'!$E$7=TH!H2656,OR(L2656="331",M2656="331")),"331",IF(AND(OR(L2656="131",M2656="131"),H2656='131-CT'!$E$7),"131",""))</f>
        <v/>
      </c>
      <c r="O2656" s="916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6"/>
    </row>
    <row r="2657" spans="1:28" s="956" customFormat="1" ht="15.75" hidden="1" customHeight="1">
      <c r="A2657" s="947" t="str">
        <f>IF(B2657&lt;&gt;"",IF(AND(B2657&gt;=_TM1,B2657&lt;=_TM2,OR(TH!L2657="1111",TH!M2657="1111")),TH!D2657,""),"")</f>
        <v/>
      </c>
      <c r="B2657" s="948">
        <f t="shared" si="301"/>
        <v>2</v>
      </c>
      <c r="C2657" s="949">
        <f t="shared" si="302"/>
        <v>42037</v>
      </c>
      <c r="D2657" s="950" t="s">
        <v>2042</v>
      </c>
      <c r="E2657" s="950">
        <v>42037</v>
      </c>
      <c r="F2657" s="49" t="s">
        <v>496</v>
      </c>
      <c r="G2657" s="49" t="s">
        <v>494</v>
      </c>
      <c r="H2657" s="963" t="s">
        <v>2043</v>
      </c>
      <c r="I2657" s="254">
        <v>109</v>
      </c>
      <c r="J2657" s="254">
        <v>3937.377591686929</v>
      </c>
      <c r="K2657" s="954">
        <f t="shared" si="300"/>
        <v>429174</v>
      </c>
      <c r="L2657" s="916" t="s">
        <v>167</v>
      </c>
      <c r="M2657" s="916" t="s">
        <v>165</v>
      </c>
      <c r="N2657" s="52" t="str">
        <f>IF(AND('331-CT'!$E$7=TH!H2657,OR(L2657="331",M2657="331")),"331",IF(AND(OR(L2657="131",M2657="131"),H2657='131-CT'!$E$7),"131",""))</f>
        <v/>
      </c>
      <c r="O2657" s="916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6"/>
    </row>
    <row r="2658" spans="1:28" s="956" customFormat="1" ht="15.75" hidden="1" customHeight="1">
      <c r="A2658" s="947" t="str">
        <f>IF(B2658&lt;&gt;"",IF(AND(B2658&gt;=_TM1,B2658&lt;=_TM2,OR(TH!L2658="1111",TH!M2658="1111")),TH!D2658,""),"")</f>
        <v/>
      </c>
      <c r="B2658" s="948">
        <f t="shared" si="301"/>
        <v>2</v>
      </c>
      <c r="C2658" s="949">
        <f t="shared" si="302"/>
        <v>42039</v>
      </c>
      <c r="D2658" s="950" t="s">
        <v>2042</v>
      </c>
      <c r="E2658" s="950">
        <v>42039</v>
      </c>
      <c r="F2658" s="49" t="s">
        <v>451</v>
      </c>
      <c r="G2658" s="49" t="s">
        <v>497</v>
      </c>
      <c r="H2658" s="963" t="s">
        <v>2043</v>
      </c>
      <c r="I2658" s="254">
        <v>1312</v>
      </c>
      <c r="J2658" s="254">
        <v>8796.2690878112244</v>
      </c>
      <c r="K2658" s="954">
        <f t="shared" si="300"/>
        <v>11540705</v>
      </c>
      <c r="L2658" s="916" t="s">
        <v>167</v>
      </c>
      <c r="M2658" s="916" t="s">
        <v>165</v>
      </c>
      <c r="N2658" s="52" t="str">
        <f>IF(AND('331-CT'!$E$7=TH!H2658,OR(L2658="331",M2658="331")),"331",IF(AND(OR(L2658="131",M2658="131"),H2658='131-CT'!$E$7),"131",""))</f>
        <v/>
      </c>
      <c r="O2658" s="916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6"/>
    </row>
    <row r="2659" spans="1:28" s="956" customFormat="1" ht="15.75" hidden="1" customHeight="1">
      <c r="A2659" s="947" t="str">
        <f>IF(B2659&lt;&gt;"",IF(AND(B2659&gt;=_TM1,B2659&lt;=_TM2,OR(TH!L2659="1111",TH!M2659="1111")),TH!D2659,""),"")</f>
        <v/>
      </c>
      <c r="B2659" s="948">
        <f t="shared" si="301"/>
        <v>2</v>
      </c>
      <c r="C2659" s="949">
        <f t="shared" si="302"/>
        <v>42039</v>
      </c>
      <c r="D2659" s="950" t="s">
        <v>2042</v>
      </c>
      <c r="E2659" s="950">
        <v>42039</v>
      </c>
      <c r="F2659" s="49" t="s">
        <v>432</v>
      </c>
      <c r="G2659" s="49" t="s">
        <v>497</v>
      </c>
      <c r="H2659" s="963" t="s">
        <v>2043</v>
      </c>
      <c r="I2659" s="254">
        <v>202</v>
      </c>
      <c r="J2659" s="254">
        <v>10471.748914060981</v>
      </c>
      <c r="K2659" s="954">
        <f t="shared" si="300"/>
        <v>2115293</v>
      </c>
      <c r="L2659" s="916" t="s">
        <v>167</v>
      </c>
      <c r="M2659" s="916" t="s">
        <v>165</v>
      </c>
      <c r="N2659" s="52" t="str">
        <f>IF(AND('331-CT'!$E$7=TH!H2659,OR(L2659="331",M2659="331")),"331",IF(AND(OR(L2659="131",M2659="131"),H2659='131-CT'!$E$7),"131",""))</f>
        <v/>
      </c>
      <c r="O2659" s="916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6"/>
    </row>
    <row r="2660" spans="1:28" s="956" customFormat="1" ht="15.75" hidden="1" customHeight="1">
      <c r="A2660" s="947" t="str">
        <f>IF(B2660&lt;&gt;"",IF(AND(B2660&gt;=_TM1,B2660&lt;=_TM2,OR(TH!L2660="1111",TH!M2660="1111")),TH!D2660,""),"")</f>
        <v/>
      </c>
      <c r="B2660" s="948">
        <f t="shared" si="301"/>
        <v>2</v>
      </c>
      <c r="C2660" s="949">
        <f t="shared" si="302"/>
        <v>42039</v>
      </c>
      <c r="D2660" s="950" t="s">
        <v>2042</v>
      </c>
      <c r="E2660" s="950">
        <v>42039</v>
      </c>
      <c r="F2660" s="49" t="s">
        <v>498</v>
      </c>
      <c r="G2660" s="49" t="s">
        <v>497</v>
      </c>
      <c r="H2660" s="963" t="s">
        <v>2043</v>
      </c>
      <c r="I2660" s="254">
        <v>22</v>
      </c>
      <c r="J2660" s="254">
        <v>8712.4950964987365</v>
      </c>
      <c r="K2660" s="954">
        <f t="shared" si="300"/>
        <v>191675</v>
      </c>
      <c r="L2660" s="916" t="s">
        <v>167</v>
      </c>
      <c r="M2660" s="916" t="s">
        <v>165</v>
      </c>
      <c r="N2660" s="52" t="str">
        <f>IF(AND('331-CT'!$E$7=TH!H2660,OR(L2660="331",M2660="331")),"331",IF(AND(OR(L2660="131",M2660="131"),H2660='131-CT'!$E$7),"131",""))</f>
        <v/>
      </c>
      <c r="O2660" s="916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6"/>
    </row>
    <row r="2661" spans="1:28" s="956" customFormat="1" ht="15.75" hidden="1" customHeight="1">
      <c r="A2661" s="947" t="str">
        <f>IF(B2661&lt;&gt;"",IF(AND(B2661&gt;=_TM1,B2661&lt;=_TM2,OR(TH!L2661="1111",TH!M2661="1111")),TH!D2661,""),"")</f>
        <v/>
      </c>
      <c r="B2661" s="948">
        <f t="shared" si="301"/>
        <v>2</v>
      </c>
      <c r="C2661" s="949">
        <f t="shared" si="302"/>
        <v>42040</v>
      </c>
      <c r="D2661" s="950" t="s">
        <v>2042</v>
      </c>
      <c r="E2661" s="950">
        <v>42040</v>
      </c>
      <c r="F2661" s="49" t="s">
        <v>1167</v>
      </c>
      <c r="G2661" s="49" t="s">
        <v>499</v>
      </c>
      <c r="H2661" s="963" t="s">
        <v>2043</v>
      </c>
      <c r="I2661" s="254">
        <v>819</v>
      </c>
      <c r="J2661" s="254">
        <v>9550.235009623615</v>
      </c>
      <c r="K2661" s="954">
        <f t="shared" si="300"/>
        <v>7821642</v>
      </c>
      <c r="L2661" s="916" t="s">
        <v>167</v>
      </c>
      <c r="M2661" s="916" t="s">
        <v>165</v>
      </c>
      <c r="N2661" s="52" t="str">
        <f>IF(AND('331-CT'!$E$7=TH!H2661,OR(L2661="331",M2661="331")),"331",IF(AND(OR(L2661="131",M2661="131"),H2661='131-CT'!$E$7),"131",""))</f>
        <v/>
      </c>
      <c r="O2661" s="916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6"/>
    </row>
    <row r="2662" spans="1:28" s="956" customFormat="1" ht="15.75" hidden="1" customHeight="1">
      <c r="A2662" s="947" t="str">
        <f>IF(B2662&lt;&gt;"",IF(AND(B2662&gt;=_TM1,B2662&lt;=_TM2,OR(TH!L2662="1111",TH!M2662="1111")),TH!D2662,""),"")</f>
        <v/>
      </c>
      <c r="B2662" s="948">
        <f t="shared" si="301"/>
        <v>2</v>
      </c>
      <c r="C2662" s="949">
        <f t="shared" si="302"/>
        <v>42040</v>
      </c>
      <c r="D2662" s="950" t="s">
        <v>2042</v>
      </c>
      <c r="E2662" s="950">
        <v>42040</v>
      </c>
      <c r="F2662" s="49" t="s">
        <v>1682</v>
      </c>
      <c r="G2662" s="49" t="s">
        <v>499</v>
      </c>
      <c r="H2662" s="963" t="s">
        <v>2043</v>
      </c>
      <c r="I2662" s="254">
        <v>1638</v>
      </c>
      <c r="J2662" s="254">
        <v>837.73991312487851</v>
      </c>
      <c r="K2662" s="954">
        <f t="shared" si="300"/>
        <v>1372218</v>
      </c>
      <c r="L2662" s="916" t="s">
        <v>167</v>
      </c>
      <c r="M2662" s="916" t="s">
        <v>165</v>
      </c>
      <c r="N2662" s="52" t="str">
        <f>IF(AND('331-CT'!$E$7=TH!H2662,OR(L2662="331",M2662="331")),"331",IF(AND(OR(L2662="131",M2662="131"),H2662='131-CT'!$E$7),"131",""))</f>
        <v/>
      </c>
      <c r="O2662" s="916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6"/>
    </row>
    <row r="2663" spans="1:28" s="956" customFormat="1" ht="15.75" hidden="1" customHeight="1">
      <c r="A2663" s="947" t="str">
        <f>IF(B2663&lt;&gt;"",IF(AND(B2663&gt;=_TM1,B2663&lt;=_TM2,OR(TH!L2663="1111",TH!M2663="1111")),TH!D2663,""),"")</f>
        <v/>
      </c>
      <c r="B2663" s="948">
        <f t="shared" si="301"/>
        <v>2</v>
      </c>
      <c r="C2663" s="949">
        <f t="shared" si="302"/>
        <v>42040</v>
      </c>
      <c r="D2663" s="950" t="s">
        <v>2042</v>
      </c>
      <c r="E2663" s="950">
        <v>42040</v>
      </c>
      <c r="F2663" s="49" t="s">
        <v>501</v>
      </c>
      <c r="G2663" s="49" t="s">
        <v>502</v>
      </c>
      <c r="H2663" s="963" t="s">
        <v>2043</v>
      </c>
      <c r="I2663" s="254">
        <v>780</v>
      </c>
      <c r="J2663" s="254">
        <v>10136.65294881103</v>
      </c>
      <c r="K2663" s="954">
        <f t="shared" si="300"/>
        <v>7906589</v>
      </c>
      <c r="L2663" s="916" t="s">
        <v>167</v>
      </c>
      <c r="M2663" s="916" t="s">
        <v>165</v>
      </c>
      <c r="N2663" s="52" t="str">
        <f>IF(AND('331-CT'!$E$7=TH!H2663,OR(L2663="331",M2663="331")),"331",IF(AND(OR(L2663="131",M2663="131"),H2663='131-CT'!$E$7),"131",""))</f>
        <v/>
      </c>
      <c r="O2663" s="916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6"/>
    </row>
    <row r="2664" spans="1:28" s="956" customFormat="1" ht="15.75" hidden="1" customHeight="1">
      <c r="A2664" s="947" t="str">
        <f>IF(B2664&lt;&gt;"",IF(AND(B2664&gt;=_TM1,B2664&lt;=_TM2,OR(TH!L2664="1111",TH!M2664="1111")),TH!D2664,""),"")</f>
        <v/>
      </c>
      <c r="B2664" s="948">
        <f t="shared" si="301"/>
        <v>2</v>
      </c>
      <c r="C2664" s="949">
        <f t="shared" si="302"/>
        <v>42041</v>
      </c>
      <c r="D2664" s="950" t="s">
        <v>2042</v>
      </c>
      <c r="E2664" s="950">
        <v>42041</v>
      </c>
      <c r="F2664" s="49" t="s">
        <v>503</v>
      </c>
      <c r="G2664" s="49" t="s">
        <v>504</v>
      </c>
      <c r="H2664" s="963" t="s">
        <v>2043</v>
      </c>
      <c r="I2664" s="254">
        <v>202</v>
      </c>
      <c r="J2664" s="254">
        <v>10723.070887998445</v>
      </c>
      <c r="K2664" s="954">
        <f t="shared" si="300"/>
        <v>2166060</v>
      </c>
      <c r="L2664" s="916" t="s">
        <v>167</v>
      </c>
      <c r="M2664" s="916" t="s">
        <v>165</v>
      </c>
      <c r="N2664" s="52" t="str">
        <f>IF(AND('331-CT'!$E$7=TH!H2664,OR(L2664="331",M2664="331")),"331",IF(AND(OR(L2664="131",M2664="131"),H2664='131-CT'!$E$7),"131",""))</f>
        <v/>
      </c>
      <c r="O2664" s="916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6"/>
    </row>
    <row r="2665" spans="1:28" s="956" customFormat="1" ht="15.75" hidden="1" customHeight="1">
      <c r="A2665" s="947" t="str">
        <f>IF(B2665&lt;&gt;"",IF(AND(B2665&gt;=_TM1,B2665&lt;=_TM2,OR(TH!L2665="1111",TH!M2665="1111")),TH!D2665,""),"")</f>
        <v/>
      </c>
      <c r="B2665" s="948">
        <f t="shared" si="301"/>
        <v>2</v>
      </c>
      <c r="C2665" s="949">
        <f t="shared" si="302"/>
        <v>42041</v>
      </c>
      <c r="D2665" s="950" t="s">
        <v>2042</v>
      </c>
      <c r="E2665" s="950">
        <v>42041</v>
      </c>
      <c r="F2665" s="49" t="s">
        <v>506</v>
      </c>
      <c r="G2665" s="49" t="s">
        <v>507</v>
      </c>
      <c r="H2665" s="963" t="s">
        <v>2043</v>
      </c>
      <c r="I2665" s="254">
        <v>69</v>
      </c>
      <c r="J2665" s="254">
        <v>8461.173122561273</v>
      </c>
      <c r="K2665" s="954">
        <f t="shared" si="300"/>
        <v>583821</v>
      </c>
      <c r="L2665" s="916" t="s">
        <v>167</v>
      </c>
      <c r="M2665" s="916" t="s">
        <v>165</v>
      </c>
      <c r="N2665" s="52" t="str">
        <f>IF(AND('331-CT'!$E$7=TH!H2665,OR(L2665="331",M2665="331")),"331",IF(AND(OR(L2665="131",M2665="131"),H2665='131-CT'!$E$7),"131",""))</f>
        <v/>
      </c>
      <c r="O2665" s="916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6"/>
    </row>
    <row r="2666" spans="1:28" s="956" customFormat="1" ht="15.75" hidden="1" customHeight="1">
      <c r="A2666" s="947" t="str">
        <f>IF(B2666&lt;&gt;"",IF(AND(B2666&gt;=_TM1,B2666&lt;=_TM2,OR(TH!L2666="1111",TH!M2666="1111")),TH!D2666,""),"")</f>
        <v/>
      </c>
      <c r="B2666" s="948">
        <f t="shared" si="301"/>
        <v>2</v>
      </c>
      <c r="C2666" s="949">
        <f t="shared" si="302"/>
        <v>42041</v>
      </c>
      <c r="D2666" s="950" t="s">
        <v>2042</v>
      </c>
      <c r="E2666" s="950">
        <v>42041</v>
      </c>
      <c r="F2666" s="49" t="s">
        <v>508</v>
      </c>
      <c r="G2666" s="49" t="s">
        <v>507</v>
      </c>
      <c r="H2666" s="963" t="s">
        <v>2043</v>
      </c>
      <c r="I2666" s="254">
        <v>87</v>
      </c>
      <c r="J2666" s="254">
        <v>6283.0493484365888</v>
      </c>
      <c r="K2666" s="954">
        <f t="shared" si="300"/>
        <v>546625</v>
      </c>
      <c r="L2666" s="916" t="s">
        <v>167</v>
      </c>
      <c r="M2666" s="916" t="s">
        <v>165</v>
      </c>
      <c r="N2666" s="52" t="str">
        <f>IF(AND('331-CT'!$E$7=TH!H2666,OR(L2666="331",M2666="331")),"331",IF(AND(OR(L2666="131",M2666="131"),H2666='131-CT'!$E$7),"131",""))</f>
        <v/>
      </c>
      <c r="O2666" s="916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6"/>
    </row>
    <row r="2667" spans="1:28" s="956" customFormat="1" ht="15.75" hidden="1" customHeight="1">
      <c r="A2667" s="947" t="str">
        <f>IF(B2667&lt;&gt;"",IF(AND(B2667&gt;=_TM1,B2667&lt;=_TM2,OR(TH!L2667="1111",TH!M2667="1111")),TH!D2667,""),"")</f>
        <v/>
      </c>
      <c r="B2667" s="948">
        <f t="shared" si="301"/>
        <v>2</v>
      </c>
      <c r="C2667" s="949">
        <f t="shared" si="302"/>
        <v>42041</v>
      </c>
      <c r="D2667" s="950" t="s">
        <v>2042</v>
      </c>
      <c r="E2667" s="950">
        <v>42041</v>
      </c>
      <c r="F2667" s="49" t="s">
        <v>509</v>
      </c>
      <c r="G2667" s="49" t="s">
        <v>507</v>
      </c>
      <c r="H2667" s="963" t="s">
        <v>2043</v>
      </c>
      <c r="I2667" s="254">
        <v>4</v>
      </c>
      <c r="J2667" s="254">
        <v>5361.5354439992225</v>
      </c>
      <c r="K2667" s="954">
        <f t="shared" ref="K2667:K2730" si="303">ROUND(I2667*J2667,0)</f>
        <v>21446</v>
      </c>
      <c r="L2667" s="916" t="s">
        <v>167</v>
      </c>
      <c r="M2667" s="916" t="s">
        <v>165</v>
      </c>
      <c r="N2667" s="52" t="str">
        <f>IF(AND('331-CT'!$E$7=TH!H2667,OR(L2667="331",M2667="331")),"331",IF(AND(OR(L2667="131",M2667="131"),H2667='131-CT'!$E$7),"131",""))</f>
        <v/>
      </c>
      <c r="O2667" s="916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6"/>
    </row>
    <row r="2668" spans="1:28" s="956" customFormat="1" ht="15.75" hidden="1" customHeight="1">
      <c r="A2668" s="947" t="str">
        <f>IF(B2668&lt;&gt;"",IF(AND(B2668&gt;=_TM1,B2668&lt;=_TM2,OR(TH!L2668="1111",TH!M2668="1111")),TH!D2668,""),"")</f>
        <v/>
      </c>
      <c r="B2668" s="948">
        <f t="shared" si="301"/>
        <v>2</v>
      </c>
      <c r="C2668" s="949">
        <f t="shared" si="302"/>
        <v>42041</v>
      </c>
      <c r="D2668" s="950" t="s">
        <v>2042</v>
      </c>
      <c r="E2668" s="950">
        <v>42041</v>
      </c>
      <c r="F2668" s="49" t="s">
        <v>510</v>
      </c>
      <c r="G2668" s="49" t="s">
        <v>507</v>
      </c>
      <c r="H2668" s="963" t="s">
        <v>2043</v>
      </c>
      <c r="I2668" s="254">
        <v>4</v>
      </c>
      <c r="J2668" s="254">
        <v>8377.3991312487851</v>
      </c>
      <c r="K2668" s="954">
        <f t="shared" si="303"/>
        <v>33510</v>
      </c>
      <c r="L2668" s="916" t="s">
        <v>167</v>
      </c>
      <c r="M2668" s="916" t="s">
        <v>165</v>
      </c>
      <c r="N2668" s="52" t="str">
        <f>IF(AND('331-CT'!$E$7=TH!H2668,OR(L2668="331",M2668="331")),"331",IF(AND(OR(L2668="131",M2668="131"),H2668='131-CT'!$E$7),"131",""))</f>
        <v/>
      </c>
      <c r="O2668" s="916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6"/>
    </row>
    <row r="2669" spans="1:28" s="956" customFormat="1" ht="15.75" hidden="1" customHeight="1">
      <c r="A2669" s="947" t="str">
        <f>IF(B2669&lt;&gt;"",IF(AND(B2669&gt;=_TM1,B2669&lt;=_TM2,OR(TH!L2669="1111",TH!M2669="1111")),TH!D2669,""),"")</f>
        <v/>
      </c>
      <c r="B2669" s="948">
        <f t="shared" si="301"/>
        <v>2</v>
      </c>
      <c r="C2669" s="949">
        <f t="shared" si="302"/>
        <v>42041</v>
      </c>
      <c r="D2669" s="950" t="s">
        <v>2042</v>
      </c>
      <c r="E2669" s="950">
        <v>42041</v>
      </c>
      <c r="F2669" s="49" t="s">
        <v>511</v>
      </c>
      <c r="G2669" s="49" t="s">
        <v>507</v>
      </c>
      <c r="H2669" s="963" t="s">
        <v>2043</v>
      </c>
      <c r="I2669" s="254">
        <v>13</v>
      </c>
      <c r="J2669" s="254">
        <v>9969.1049661860543</v>
      </c>
      <c r="K2669" s="954">
        <f t="shared" si="303"/>
        <v>129598</v>
      </c>
      <c r="L2669" s="916" t="s">
        <v>167</v>
      </c>
      <c r="M2669" s="916" t="s">
        <v>165</v>
      </c>
      <c r="N2669" s="52" t="str">
        <f>IF(AND('331-CT'!$E$7=TH!H2669,OR(L2669="331",M2669="331")),"331",IF(AND(OR(L2669="131",M2669="131"),H2669='131-CT'!$E$7),"131",""))</f>
        <v/>
      </c>
      <c r="O2669" s="916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6"/>
    </row>
    <row r="2670" spans="1:28" s="956" customFormat="1" ht="15.75" hidden="1" customHeight="1">
      <c r="A2670" s="947" t="str">
        <f>IF(B2670&lt;&gt;"",IF(AND(B2670&gt;=_TM1,B2670&lt;=_TM2,OR(TH!L2670="1111",TH!M2670="1111")),TH!D2670,""),"")</f>
        <v/>
      </c>
      <c r="B2670" s="948">
        <f t="shared" si="301"/>
        <v>2</v>
      </c>
      <c r="C2670" s="949">
        <f t="shared" si="302"/>
        <v>42041</v>
      </c>
      <c r="D2670" s="950" t="s">
        <v>2042</v>
      </c>
      <c r="E2670" s="950">
        <v>42041</v>
      </c>
      <c r="F2670" s="957" t="s">
        <v>512</v>
      </c>
      <c r="G2670" s="952" t="s">
        <v>507</v>
      </c>
      <c r="H2670" s="963" t="s">
        <v>2043</v>
      </c>
      <c r="I2670" s="254">
        <v>68</v>
      </c>
      <c r="J2670" s="254">
        <v>11477.036809810836</v>
      </c>
      <c r="K2670" s="954">
        <f t="shared" si="303"/>
        <v>780439</v>
      </c>
      <c r="L2670" s="916" t="s">
        <v>167</v>
      </c>
      <c r="M2670" s="916" t="s">
        <v>165</v>
      </c>
      <c r="N2670" s="52" t="str">
        <f>IF(AND('331-CT'!$E$7=TH!H2670,OR(L2670="331",M2670="331")),"331",IF(AND(OR(L2670="131",M2670="131"),H2670='131-CT'!$E$7),"131",""))</f>
        <v/>
      </c>
      <c r="O2670" s="916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6"/>
    </row>
    <row r="2671" spans="1:28" s="956" customFormat="1" ht="15.75" hidden="1" customHeight="1">
      <c r="A2671" s="947" t="str">
        <f>IF(B2671&lt;&gt;"",IF(AND(B2671&gt;=_TM1,B2671&lt;=_TM2,OR(TH!L2671="1111",TH!M2671="1111")),TH!D2671,""),"")</f>
        <v/>
      </c>
      <c r="B2671" s="948">
        <f t="shared" si="301"/>
        <v>2</v>
      </c>
      <c r="C2671" s="949">
        <f t="shared" si="302"/>
        <v>42041</v>
      </c>
      <c r="D2671" s="950" t="s">
        <v>2042</v>
      </c>
      <c r="E2671" s="950">
        <v>42041</v>
      </c>
      <c r="F2671" s="957" t="s">
        <v>1689</v>
      </c>
      <c r="G2671" s="952" t="s">
        <v>507</v>
      </c>
      <c r="H2671" s="963" t="s">
        <v>2043</v>
      </c>
      <c r="I2671" s="254">
        <v>490</v>
      </c>
      <c r="J2671" s="254">
        <v>502.64394787492711</v>
      </c>
      <c r="K2671" s="954">
        <f t="shared" si="303"/>
        <v>246296</v>
      </c>
      <c r="L2671" s="916" t="s">
        <v>167</v>
      </c>
      <c r="M2671" s="916" t="s">
        <v>165</v>
      </c>
      <c r="N2671" s="52" t="str">
        <f>IF(AND('331-CT'!$E$7=TH!H2671,OR(L2671="331",M2671="331")),"331",IF(AND(OR(L2671="131",M2671="131"),H2671='131-CT'!$E$7),"131",""))</f>
        <v/>
      </c>
      <c r="O2671" s="916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6"/>
    </row>
    <row r="2672" spans="1:28" s="956" customFormat="1" ht="15.75" hidden="1" customHeight="1">
      <c r="A2672" s="947" t="str">
        <f>IF(B2672&lt;&gt;"",IF(AND(B2672&gt;=_TM1,B2672&lt;=_TM2,OR(TH!L2672="1111",TH!M2672="1111")),TH!D2672,""),"")</f>
        <v/>
      </c>
      <c r="B2672" s="948">
        <f t="shared" si="301"/>
        <v>2</v>
      </c>
      <c r="C2672" s="949">
        <f t="shared" si="302"/>
        <v>42041</v>
      </c>
      <c r="D2672" s="950" t="s">
        <v>2042</v>
      </c>
      <c r="E2672" s="950">
        <v>42041</v>
      </c>
      <c r="F2672" s="957" t="s">
        <v>477</v>
      </c>
      <c r="G2672" s="952" t="s">
        <v>507</v>
      </c>
      <c r="H2672" s="963" t="s">
        <v>2043</v>
      </c>
      <c r="I2672" s="254">
        <v>42</v>
      </c>
      <c r="J2672" s="254">
        <v>14744.222470997862</v>
      </c>
      <c r="K2672" s="954">
        <f t="shared" si="303"/>
        <v>619257</v>
      </c>
      <c r="L2672" s="916" t="s">
        <v>167</v>
      </c>
      <c r="M2672" s="916" t="s">
        <v>165</v>
      </c>
      <c r="N2672" s="52" t="str">
        <f>IF(AND('331-CT'!$E$7=TH!H2672,OR(L2672="331",M2672="331")),"331",IF(AND(OR(L2672="131",M2672="131"),H2672='131-CT'!$E$7),"131",""))</f>
        <v/>
      </c>
      <c r="O2672" s="916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6"/>
    </row>
    <row r="2673" spans="1:28" s="956" customFormat="1" ht="15.75" hidden="1" customHeight="1">
      <c r="A2673" s="947" t="str">
        <f>IF(B2673&lt;&gt;"",IF(AND(B2673&gt;=_TM1,B2673&lt;=_TM2,OR(TH!L2673="1111",TH!M2673="1111")),TH!D2673,""),"")</f>
        <v/>
      </c>
      <c r="B2673" s="948">
        <f t="shared" si="301"/>
        <v>2</v>
      </c>
      <c r="C2673" s="949">
        <f t="shared" si="302"/>
        <v>42041</v>
      </c>
      <c r="D2673" s="950" t="s">
        <v>2042</v>
      </c>
      <c r="E2673" s="950">
        <v>42041</v>
      </c>
      <c r="F2673" s="957" t="s">
        <v>1682</v>
      </c>
      <c r="G2673" s="952" t="s">
        <v>507</v>
      </c>
      <c r="H2673" s="963" t="s">
        <v>2043</v>
      </c>
      <c r="I2673" s="254">
        <v>84</v>
      </c>
      <c r="J2673" s="254">
        <v>837.73991312487851</v>
      </c>
      <c r="K2673" s="954">
        <f t="shared" si="303"/>
        <v>70370</v>
      </c>
      <c r="L2673" s="916" t="s">
        <v>167</v>
      </c>
      <c r="M2673" s="916" t="s">
        <v>165</v>
      </c>
      <c r="N2673" s="52" t="str">
        <f>IF(AND('331-CT'!$E$7=TH!H2673,OR(L2673="331",M2673="331")),"331",IF(AND(OR(L2673="131",M2673="131"),H2673='131-CT'!$E$7),"131",""))</f>
        <v/>
      </c>
      <c r="O2673" s="916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6"/>
    </row>
    <row r="2674" spans="1:28" s="956" customFormat="1" ht="15.75" hidden="1" customHeight="1">
      <c r="A2674" s="947" t="str">
        <f>IF(B2674&lt;&gt;"",IF(AND(B2674&gt;=_TM1,B2674&lt;=_TM2,OR(TH!L2674="1111",TH!M2674="1111")),TH!D2674,""),"")</f>
        <v/>
      </c>
      <c r="B2674" s="948">
        <f t="shared" si="301"/>
        <v>2</v>
      </c>
      <c r="C2674" s="949">
        <f t="shared" si="302"/>
        <v>42042</v>
      </c>
      <c r="D2674" s="950" t="s">
        <v>2042</v>
      </c>
      <c r="E2674" s="950">
        <v>42042</v>
      </c>
      <c r="F2674" s="957" t="s">
        <v>440</v>
      </c>
      <c r="G2674" s="952" t="s">
        <v>513</v>
      </c>
      <c r="H2674" s="963" t="s">
        <v>2043</v>
      </c>
      <c r="I2674" s="254">
        <v>1025</v>
      </c>
      <c r="J2674" s="254">
        <v>7958.5291746863459</v>
      </c>
      <c r="K2674" s="954">
        <f t="shared" si="303"/>
        <v>8157492</v>
      </c>
      <c r="L2674" s="916" t="s">
        <v>167</v>
      </c>
      <c r="M2674" s="916" t="s">
        <v>165</v>
      </c>
      <c r="N2674" s="52" t="str">
        <f>IF(AND('331-CT'!$E$7=TH!H2674,OR(L2674="331",M2674="331")),"331",IF(AND(OR(L2674="131",M2674="131"),H2674='131-CT'!$E$7),"131",""))</f>
        <v/>
      </c>
      <c r="O2674" s="916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6"/>
    </row>
    <row r="2675" spans="1:28" s="956" customFormat="1" ht="15.75" hidden="1" customHeight="1">
      <c r="A2675" s="947" t="str">
        <f>IF(B2675&lt;&gt;"",IF(AND(B2675&gt;=_TM1,B2675&lt;=_TM2,OR(TH!L2675="1111",TH!M2675="1111")),TH!D2675,""),"")</f>
        <v/>
      </c>
      <c r="B2675" s="948">
        <f t="shared" si="301"/>
        <v>2</v>
      </c>
      <c r="C2675" s="949">
        <f t="shared" si="302"/>
        <v>42044</v>
      </c>
      <c r="D2675" s="950" t="s">
        <v>2042</v>
      </c>
      <c r="E2675" s="950">
        <v>42044</v>
      </c>
      <c r="F2675" s="957" t="s">
        <v>514</v>
      </c>
      <c r="G2675" s="952" t="s">
        <v>515</v>
      </c>
      <c r="H2675" s="963" t="s">
        <v>2043</v>
      </c>
      <c r="I2675" s="254">
        <v>992</v>
      </c>
      <c r="J2675" s="254">
        <v>7707.2072007488823</v>
      </c>
      <c r="K2675" s="954">
        <f t="shared" si="303"/>
        <v>7645550</v>
      </c>
      <c r="L2675" s="916" t="s">
        <v>167</v>
      </c>
      <c r="M2675" s="916" t="s">
        <v>165</v>
      </c>
      <c r="N2675" s="52" t="str">
        <f>IF(AND('331-CT'!$E$7=TH!H2675,OR(L2675="331",M2675="331")),"331",IF(AND(OR(L2675="131",M2675="131"),H2675='131-CT'!$E$7),"131",""))</f>
        <v/>
      </c>
      <c r="O2675" s="916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6"/>
    </row>
    <row r="2676" spans="1:28" s="956" customFormat="1" ht="15.75" hidden="1" customHeight="1">
      <c r="A2676" s="947" t="str">
        <f>IF(B2676&lt;&gt;"",IF(AND(B2676&gt;=_TM1,B2676&lt;=_TM2,OR(TH!L2676="1111",TH!M2676="1111")),TH!D2676,""),"")</f>
        <v/>
      </c>
      <c r="B2676" s="948">
        <f t="shared" si="301"/>
        <v>2</v>
      </c>
      <c r="C2676" s="949">
        <f t="shared" si="302"/>
        <v>42044</v>
      </c>
      <c r="D2676" s="950" t="s">
        <v>2042</v>
      </c>
      <c r="E2676" s="950">
        <v>42044</v>
      </c>
      <c r="F2676" s="957" t="s">
        <v>432</v>
      </c>
      <c r="G2676" s="952" t="s">
        <v>517</v>
      </c>
      <c r="H2676" s="963" t="s">
        <v>2043</v>
      </c>
      <c r="I2676" s="254">
        <v>1980</v>
      </c>
      <c r="J2676" s="254">
        <v>10471.748914060981</v>
      </c>
      <c r="K2676" s="954">
        <f t="shared" si="303"/>
        <v>20734063</v>
      </c>
      <c r="L2676" s="916" t="s">
        <v>167</v>
      </c>
      <c r="M2676" s="916" t="s">
        <v>165</v>
      </c>
      <c r="N2676" s="52" t="str">
        <f>IF(AND('331-CT'!$E$7=TH!H2676,OR(L2676="331",M2676="331")),"331",IF(AND(OR(L2676="131",M2676="131"),H2676='131-CT'!$E$7),"131",""))</f>
        <v/>
      </c>
      <c r="O2676" s="916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6"/>
    </row>
    <row r="2677" spans="1:28" s="956" customFormat="1" ht="15.75" hidden="1" customHeight="1">
      <c r="A2677" s="947" t="str">
        <f>IF(B2677&lt;&gt;"",IF(AND(B2677&gt;=_TM1,B2677&lt;=_TM2,OR(TH!L2677="1111",TH!M2677="1111")),TH!D2677,""),"")</f>
        <v/>
      </c>
      <c r="B2677" s="948">
        <f t="shared" si="301"/>
        <v>2</v>
      </c>
      <c r="C2677" s="949">
        <f t="shared" si="302"/>
        <v>42044</v>
      </c>
      <c r="D2677" s="950" t="s">
        <v>2042</v>
      </c>
      <c r="E2677" s="950">
        <v>42044</v>
      </c>
      <c r="F2677" s="957" t="s">
        <v>451</v>
      </c>
      <c r="G2677" s="952" t="s">
        <v>517</v>
      </c>
      <c r="H2677" s="963" t="s">
        <v>2043</v>
      </c>
      <c r="I2677" s="254">
        <v>200</v>
      </c>
      <c r="J2677" s="254">
        <v>8796.2690878112244</v>
      </c>
      <c r="K2677" s="954">
        <f t="shared" si="303"/>
        <v>1759254</v>
      </c>
      <c r="L2677" s="916" t="s">
        <v>167</v>
      </c>
      <c r="M2677" s="916" t="s">
        <v>165</v>
      </c>
      <c r="N2677" s="52" t="str">
        <f>IF(AND('331-CT'!$E$7=TH!H2677,OR(L2677="331",M2677="331")),"331",IF(AND(OR(L2677="131",M2677="131"),H2677='131-CT'!$E$7),"131",""))</f>
        <v/>
      </c>
      <c r="O2677" s="916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6"/>
    </row>
    <row r="2678" spans="1:28" s="956" customFormat="1" ht="15.75" hidden="1" customHeight="1">
      <c r="A2678" s="947" t="str">
        <f>IF(B2678&lt;&gt;"",IF(AND(B2678&gt;=_TM1,B2678&lt;=_TM2,OR(TH!L2678="1111",TH!M2678="1111")),TH!D2678,""),"")</f>
        <v/>
      </c>
      <c r="B2678" s="948">
        <f t="shared" ref="B2678:B2741" si="304">IF(C2678&lt;&gt;"",MONTH(C2678),"")</f>
        <v>2</v>
      </c>
      <c r="C2678" s="949">
        <f t="shared" si="302"/>
        <v>42044</v>
      </c>
      <c r="D2678" s="950" t="s">
        <v>2042</v>
      </c>
      <c r="E2678" s="950">
        <v>42044</v>
      </c>
      <c r="F2678" s="957" t="s">
        <v>518</v>
      </c>
      <c r="G2678" s="952" t="s">
        <v>517</v>
      </c>
      <c r="H2678" s="963" t="s">
        <v>2043</v>
      </c>
      <c r="I2678" s="254">
        <v>555</v>
      </c>
      <c r="J2678" s="254">
        <v>9717.7829922485907</v>
      </c>
      <c r="K2678" s="954">
        <f t="shared" si="303"/>
        <v>5393370</v>
      </c>
      <c r="L2678" s="916" t="s">
        <v>167</v>
      </c>
      <c r="M2678" s="916" t="s">
        <v>165</v>
      </c>
      <c r="N2678" s="52" t="str">
        <f>IF(AND('331-CT'!$E$7=TH!H2678,OR(L2678="331",M2678="331")),"331",IF(AND(OR(L2678="131",M2678="131"),H2678='131-CT'!$E$7),"131",""))</f>
        <v/>
      </c>
      <c r="O2678" s="916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6"/>
    </row>
    <row r="2679" spans="1:28" s="956" customFormat="1" ht="15.75" hidden="1" customHeight="1">
      <c r="A2679" s="947" t="str">
        <f>IF(B2679&lt;&gt;"",IF(AND(B2679&gt;=_TM1,B2679&lt;=_TM2,OR(TH!L2679="1111",TH!M2679="1111")),TH!D2679,""),"")</f>
        <v/>
      </c>
      <c r="B2679" s="948">
        <f t="shared" si="304"/>
        <v>2</v>
      </c>
      <c r="C2679" s="949">
        <f t="shared" si="302"/>
        <v>42047</v>
      </c>
      <c r="D2679" s="950" t="s">
        <v>2042</v>
      </c>
      <c r="E2679" s="950">
        <v>42047</v>
      </c>
      <c r="F2679" s="957" t="s">
        <v>432</v>
      </c>
      <c r="G2679" s="952" t="s">
        <v>519</v>
      </c>
      <c r="H2679" s="963" t="s">
        <v>2043</v>
      </c>
      <c r="I2679" s="254">
        <v>351</v>
      </c>
      <c r="J2679" s="254">
        <v>10471.748914060981</v>
      </c>
      <c r="K2679" s="954">
        <f t="shared" si="303"/>
        <v>3675584</v>
      </c>
      <c r="L2679" s="916" t="s">
        <v>167</v>
      </c>
      <c r="M2679" s="916" t="s">
        <v>165</v>
      </c>
      <c r="N2679" s="52" t="str">
        <f>IF(AND('331-CT'!$E$7=TH!H2679,OR(L2679="331",M2679="331")),"331",IF(AND(OR(L2679="131",M2679="131"),H2679='131-CT'!$E$7),"131",""))</f>
        <v/>
      </c>
      <c r="O2679" s="916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6"/>
    </row>
    <row r="2680" spans="1:28" s="956" customFormat="1" ht="15.75" hidden="1" customHeight="1">
      <c r="A2680" s="947" t="str">
        <f>IF(B2680&lt;&gt;"",IF(AND(B2680&gt;=_TM1,B2680&lt;=_TM2,OR(TH!L2680="1111",TH!M2680="1111")),TH!D2680,""),"")</f>
        <v/>
      </c>
      <c r="B2680" s="948">
        <f t="shared" si="304"/>
        <v>2</v>
      </c>
      <c r="C2680" s="949">
        <f t="shared" si="302"/>
        <v>42047</v>
      </c>
      <c r="D2680" s="950" t="s">
        <v>2042</v>
      </c>
      <c r="E2680" s="950">
        <v>42047</v>
      </c>
      <c r="F2680" s="957" t="s">
        <v>1719</v>
      </c>
      <c r="G2680" s="952" t="s">
        <v>520</v>
      </c>
      <c r="H2680" s="963" t="s">
        <v>2043</v>
      </c>
      <c r="I2680" s="254">
        <v>500</v>
      </c>
      <c r="J2680" s="254">
        <v>502.64394787492711</v>
      </c>
      <c r="K2680" s="954">
        <f t="shared" si="303"/>
        <v>251322</v>
      </c>
      <c r="L2680" s="916" t="s">
        <v>167</v>
      </c>
      <c r="M2680" s="916" t="s">
        <v>165</v>
      </c>
      <c r="N2680" s="52" t="str">
        <f>IF(AND('331-CT'!$E$7=TH!H2680,OR(L2680="331",M2680="331")),"331",IF(AND(OR(L2680="131",M2680="131"),H2680='131-CT'!$E$7),"131",""))</f>
        <v/>
      </c>
      <c r="O2680" s="916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6"/>
    </row>
    <row r="2681" spans="1:28" s="956" customFormat="1" ht="15.75" hidden="1" customHeight="1">
      <c r="A2681" s="947" t="str">
        <f>IF(B2681&lt;&gt;"",IF(AND(B2681&gt;=_TM1,B2681&lt;=_TM2,OR(TH!L2681="1111",TH!M2681="1111")),TH!D2681,""),"")</f>
        <v/>
      </c>
      <c r="B2681" s="948">
        <f t="shared" si="304"/>
        <v>2</v>
      </c>
      <c r="C2681" s="949">
        <f t="shared" si="302"/>
        <v>42047</v>
      </c>
      <c r="D2681" s="950" t="s">
        <v>2042</v>
      </c>
      <c r="E2681" s="950">
        <v>42047</v>
      </c>
      <c r="F2681" s="957" t="s">
        <v>1720</v>
      </c>
      <c r="G2681" s="952" t="s">
        <v>520</v>
      </c>
      <c r="H2681" s="963" t="s">
        <v>2043</v>
      </c>
      <c r="I2681" s="254">
        <v>1000</v>
      </c>
      <c r="J2681" s="254">
        <v>670.19193049990281</v>
      </c>
      <c r="K2681" s="954">
        <f t="shared" si="303"/>
        <v>670192</v>
      </c>
      <c r="L2681" s="916" t="s">
        <v>167</v>
      </c>
      <c r="M2681" s="916" t="s">
        <v>165</v>
      </c>
      <c r="N2681" s="52" t="str">
        <f>IF(AND('331-CT'!$E$7=TH!H2681,OR(L2681="331",M2681="331")),"331",IF(AND(OR(L2681="131",M2681="131"),H2681='131-CT'!$E$7),"131",""))</f>
        <v/>
      </c>
      <c r="O2681" s="916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6"/>
    </row>
    <row r="2682" spans="1:28" s="956" customFormat="1" ht="15.75" hidden="1" customHeight="1">
      <c r="A2682" s="947" t="str">
        <f>IF(B2682&lt;&gt;"",IF(AND(B2682&gt;=_TM1,B2682&lt;=_TM2,OR(TH!L2682="1111",TH!M2682="1111")),TH!D2682,""),"")</f>
        <v/>
      </c>
      <c r="B2682" s="948">
        <f t="shared" si="304"/>
        <v>2</v>
      </c>
      <c r="C2682" s="949">
        <f t="shared" si="302"/>
        <v>42047</v>
      </c>
      <c r="D2682" s="950" t="s">
        <v>2042</v>
      </c>
      <c r="E2682" s="950">
        <v>42047</v>
      </c>
      <c r="F2682" s="957" t="s">
        <v>521</v>
      </c>
      <c r="G2682" s="952" t="s">
        <v>522</v>
      </c>
      <c r="H2682" s="963" t="s">
        <v>2043</v>
      </c>
      <c r="I2682" s="254">
        <v>1018</v>
      </c>
      <c r="J2682" s="254">
        <v>5780.4054005616617</v>
      </c>
      <c r="K2682" s="954">
        <f t="shared" si="303"/>
        <v>5884453</v>
      </c>
      <c r="L2682" s="916" t="s">
        <v>167</v>
      </c>
      <c r="M2682" s="916" t="s">
        <v>165</v>
      </c>
      <c r="N2682" s="52" t="str">
        <f>IF(AND('331-CT'!$E$7=TH!H2682,OR(L2682="331",M2682="331")),"331",IF(AND(OR(L2682="131",M2682="131"),H2682='131-CT'!$E$7),"131",""))</f>
        <v/>
      </c>
      <c r="O2682" s="916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6"/>
    </row>
    <row r="2683" spans="1:28" s="956" customFormat="1" ht="15.75" hidden="1" customHeight="1">
      <c r="A2683" s="947" t="str">
        <f>IF(B2683&lt;&gt;"",IF(AND(B2683&gt;=_TM1,B2683&lt;=_TM2,OR(TH!L2683="1111",TH!M2683="1111")),TH!D2683,""),"")</f>
        <v/>
      </c>
      <c r="B2683" s="948">
        <f t="shared" si="304"/>
        <v>2</v>
      </c>
      <c r="C2683" s="949">
        <f t="shared" si="302"/>
        <v>42047</v>
      </c>
      <c r="D2683" s="950" t="s">
        <v>2042</v>
      </c>
      <c r="E2683" s="950">
        <v>42047</v>
      </c>
      <c r="F2683" s="957" t="s">
        <v>523</v>
      </c>
      <c r="G2683" s="952" t="s">
        <v>522</v>
      </c>
      <c r="H2683" s="963" t="s">
        <v>2043</v>
      </c>
      <c r="I2683" s="254">
        <v>317</v>
      </c>
      <c r="J2683" s="254">
        <v>4440.0215395618561</v>
      </c>
      <c r="K2683" s="954">
        <f t="shared" si="303"/>
        <v>1407487</v>
      </c>
      <c r="L2683" s="916" t="s">
        <v>167</v>
      </c>
      <c r="M2683" s="916" t="s">
        <v>165</v>
      </c>
      <c r="N2683" s="52" t="str">
        <f>IF(AND('331-CT'!$E$7=TH!H2683,OR(L2683="331",M2683="331")),"331",IF(AND(OR(L2683="131",M2683="131"),H2683='131-CT'!$E$7),"131",""))</f>
        <v/>
      </c>
      <c r="O2683" s="916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6"/>
    </row>
    <row r="2684" spans="1:28" s="956" customFormat="1" ht="15.75" hidden="1" customHeight="1">
      <c r="A2684" s="947" t="str">
        <f>IF(B2684&lt;&gt;"",IF(AND(B2684&gt;=_TM1,B2684&lt;=_TM2,OR(TH!L2684="1111",TH!M2684="1111")),TH!D2684,""),"")</f>
        <v/>
      </c>
      <c r="B2684" s="948">
        <f t="shared" si="304"/>
        <v>2</v>
      </c>
      <c r="C2684" s="949">
        <f t="shared" si="302"/>
        <v>42047</v>
      </c>
      <c r="D2684" s="950" t="s">
        <v>2042</v>
      </c>
      <c r="E2684" s="950">
        <v>42047</v>
      </c>
      <c r="F2684" s="957" t="s">
        <v>524</v>
      </c>
      <c r="G2684" s="952" t="s">
        <v>525</v>
      </c>
      <c r="H2684" s="963" t="s">
        <v>2043</v>
      </c>
      <c r="I2684" s="254">
        <v>203</v>
      </c>
      <c r="J2684" s="254">
        <v>5864.1793918741496</v>
      </c>
      <c r="K2684" s="954">
        <f t="shared" si="303"/>
        <v>1190428</v>
      </c>
      <c r="L2684" s="916" t="s">
        <v>167</v>
      </c>
      <c r="M2684" s="916" t="s">
        <v>165</v>
      </c>
      <c r="N2684" s="52" t="str">
        <f>IF(AND('331-CT'!$E$7=TH!H2684,OR(L2684="331",M2684="331")),"331",IF(AND(OR(L2684="131",M2684="131"),H2684='131-CT'!$E$7),"131",""))</f>
        <v/>
      </c>
      <c r="O2684" s="916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6"/>
    </row>
    <row r="2685" spans="1:28" s="956" customFormat="1" ht="15.75" hidden="1" customHeight="1">
      <c r="A2685" s="947" t="str">
        <f>IF(B2685&lt;&gt;"",IF(AND(B2685&gt;=_TM1,B2685&lt;=_TM2,OR(TH!L2685="1111",TH!M2685="1111")),TH!D2685,""),"")</f>
        <v/>
      </c>
      <c r="B2685" s="948">
        <f t="shared" si="304"/>
        <v>2</v>
      </c>
      <c r="C2685" s="949">
        <f t="shared" si="302"/>
        <v>42047</v>
      </c>
      <c r="D2685" s="950" t="s">
        <v>2042</v>
      </c>
      <c r="E2685" s="950">
        <v>42047</v>
      </c>
      <c r="F2685" s="957" t="s">
        <v>526</v>
      </c>
      <c r="G2685" s="952" t="s">
        <v>525</v>
      </c>
      <c r="H2685" s="963" t="s">
        <v>2043</v>
      </c>
      <c r="I2685" s="254">
        <v>203</v>
      </c>
      <c r="J2685" s="254">
        <v>7037.0152702489795</v>
      </c>
      <c r="K2685" s="954">
        <f t="shared" si="303"/>
        <v>1428514</v>
      </c>
      <c r="L2685" s="916" t="s">
        <v>167</v>
      </c>
      <c r="M2685" s="916" t="s">
        <v>165</v>
      </c>
      <c r="N2685" s="52" t="str">
        <f>IF(AND('331-CT'!$E$7=TH!H2685,OR(L2685="331",M2685="331")),"331",IF(AND(OR(L2685="131",M2685="131"),H2685='131-CT'!$E$7),"131",""))</f>
        <v/>
      </c>
      <c r="O2685" s="916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6"/>
    </row>
    <row r="2686" spans="1:28" s="956" customFormat="1" ht="15.75" hidden="1" customHeight="1">
      <c r="A2686" s="947" t="str">
        <f>IF(B2686&lt;&gt;"",IF(AND(B2686&gt;=_TM1,B2686&lt;=_TM2,OR(TH!L2686="1111",TH!M2686="1111")),TH!D2686,""),"")</f>
        <v/>
      </c>
      <c r="B2686" s="948">
        <f t="shared" si="304"/>
        <v>2</v>
      </c>
      <c r="C2686" s="949">
        <f t="shared" si="302"/>
        <v>42063</v>
      </c>
      <c r="D2686" s="950" t="s">
        <v>2042</v>
      </c>
      <c r="E2686" s="950">
        <v>42063</v>
      </c>
      <c r="F2686" s="957" t="s">
        <v>425</v>
      </c>
      <c r="G2686" s="952" t="s">
        <v>527</v>
      </c>
      <c r="H2686" s="963" t="s">
        <v>2043</v>
      </c>
      <c r="I2686" s="254">
        <v>907</v>
      </c>
      <c r="J2686" s="254">
        <v>6869.4672876240038</v>
      </c>
      <c r="K2686" s="954">
        <f t="shared" si="303"/>
        <v>6230607</v>
      </c>
      <c r="L2686" s="916" t="s">
        <v>167</v>
      </c>
      <c r="M2686" s="916" t="s">
        <v>165</v>
      </c>
      <c r="N2686" s="52" t="str">
        <f>IF(AND('331-CT'!$E$7=TH!H2686,OR(L2686="331",M2686="331")),"331",IF(AND(OR(L2686="131",M2686="131"),H2686='131-CT'!$E$7),"131",""))</f>
        <v/>
      </c>
      <c r="O2686" s="916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6"/>
    </row>
    <row r="2687" spans="1:28" s="956" customFormat="1" ht="15.75" hidden="1" customHeight="1">
      <c r="A2687" s="947" t="str">
        <f>IF(B2687&lt;&gt;"",IF(AND(B2687&gt;=_TM1,B2687&lt;=_TM2,OR(TH!L2687="1111",TH!M2687="1111")),TH!D2687,""),"")</f>
        <v/>
      </c>
      <c r="B2687" s="948">
        <f t="shared" si="304"/>
        <v>2</v>
      </c>
      <c r="C2687" s="949">
        <f t="shared" si="302"/>
        <v>42063</v>
      </c>
      <c r="D2687" s="950" t="s">
        <v>2042</v>
      </c>
      <c r="E2687" s="950">
        <v>42063</v>
      </c>
      <c r="F2687" s="957" t="s">
        <v>473</v>
      </c>
      <c r="G2687" s="952" t="s">
        <v>527</v>
      </c>
      <c r="H2687" s="963" t="s">
        <v>2043</v>
      </c>
      <c r="I2687" s="254">
        <v>300</v>
      </c>
      <c r="J2687" s="254">
        <v>7623.4332094363945</v>
      </c>
      <c r="K2687" s="954">
        <f t="shared" si="303"/>
        <v>2287030</v>
      </c>
      <c r="L2687" s="916" t="s">
        <v>167</v>
      </c>
      <c r="M2687" s="916" t="s">
        <v>165</v>
      </c>
      <c r="N2687" s="52" t="str">
        <f>IF(AND('331-CT'!$E$7=TH!H2687,OR(L2687="331",M2687="331")),"331",IF(AND(OR(L2687="131",M2687="131"),H2687='131-CT'!$E$7),"131",""))</f>
        <v/>
      </c>
      <c r="O2687" s="916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6"/>
    </row>
    <row r="2688" spans="1:28" s="956" customFormat="1" ht="15.75" hidden="1" customHeight="1">
      <c r="A2688" s="947" t="str">
        <f>IF(B2688&lt;&gt;"",IF(AND(B2688&gt;=_TM1,B2688&lt;=_TM2,OR(TH!L2688="1111",TH!M2688="1111")),TH!D2688,""),"")</f>
        <v/>
      </c>
      <c r="B2688" s="948">
        <f t="shared" si="304"/>
        <v>2</v>
      </c>
      <c r="C2688" s="949">
        <f t="shared" si="302"/>
        <v>42063</v>
      </c>
      <c r="D2688" s="950" t="s">
        <v>2042</v>
      </c>
      <c r="E2688" s="950">
        <v>42063</v>
      </c>
      <c r="F2688" s="957" t="s">
        <v>428</v>
      </c>
      <c r="G2688" s="952" t="s">
        <v>527</v>
      </c>
      <c r="H2688" s="963" t="s">
        <v>2043</v>
      </c>
      <c r="I2688" s="254">
        <v>317</v>
      </c>
      <c r="J2688" s="254">
        <v>8126.0771573113216</v>
      </c>
      <c r="K2688" s="954">
        <f t="shared" si="303"/>
        <v>2575966</v>
      </c>
      <c r="L2688" s="916" t="s">
        <v>167</v>
      </c>
      <c r="M2688" s="916" t="s">
        <v>165</v>
      </c>
      <c r="N2688" s="52" t="str">
        <f>IF(AND('331-CT'!$E$7=TH!H2688,OR(L2688="331",M2688="331")),"331",IF(AND(OR(L2688="131",M2688="131"),H2688='131-CT'!$E$7),"131",""))</f>
        <v/>
      </c>
      <c r="O2688" s="916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6"/>
    </row>
    <row r="2689" spans="1:28" s="956" customFormat="1" ht="15.75" hidden="1" customHeight="1">
      <c r="A2689" s="947" t="str">
        <f>IF(B2689&lt;&gt;"",IF(AND(B2689&gt;=_TM1,B2689&lt;=_TM2,OR(TH!L2689="1111",TH!M2689="1111")),TH!D2689,""),"")</f>
        <v/>
      </c>
      <c r="B2689" s="948">
        <f t="shared" si="304"/>
        <v>2</v>
      </c>
      <c r="C2689" s="949">
        <f t="shared" si="302"/>
        <v>42063</v>
      </c>
      <c r="D2689" s="950" t="s">
        <v>2042</v>
      </c>
      <c r="E2689" s="950">
        <v>42063</v>
      </c>
      <c r="F2689" s="957" t="s">
        <v>528</v>
      </c>
      <c r="G2689" s="952" t="s">
        <v>527</v>
      </c>
      <c r="H2689" s="963" t="s">
        <v>2043</v>
      </c>
      <c r="I2689" s="254">
        <v>314</v>
      </c>
      <c r="J2689" s="254">
        <v>13236.29062737308</v>
      </c>
      <c r="K2689" s="954">
        <f t="shared" si="303"/>
        <v>4156195</v>
      </c>
      <c r="L2689" s="916" t="s">
        <v>167</v>
      </c>
      <c r="M2689" s="916" t="s">
        <v>165</v>
      </c>
      <c r="N2689" s="52" t="str">
        <f>IF(AND('331-CT'!$E$7=TH!H2689,OR(L2689="331",M2689="331")),"331",IF(AND(OR(L2689="131",M2689="131"),H2689='131-CT'!$E$7),"131",""))</f>
        <v/>
      </c>
      <c r="O2689" s="916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6"/>
    </row>
    <row r="2690" spans="1:28" s="956" customFormat="1" ht="15.75" hidden="1" customHeight="1">
      <c r="A2690" s="947" t="str">
        <f>IF(B2690&lt;&gt;"",IF(AND(B2690&gt;=_TM1,B2690&lt;=_TM2,OR(TH!L2690="1111",TH!M2690="1111")),TH!D2690,""),"")</f>
        <v/>
      </c>
      <c r="B2690" s="948">
        <f t="shared" si="304"/>
        <v>3</v>
      </c>
      <c r="C2690" s="949">
        <f t="shared" si="302"/>
        <v>42066</v>
      </c>
      <c r="D2690" s="950" t="s">
        <v>2042</v>
      </c>
      <c r="E2690" s="950">
        <v>42066</v>
      </c>
      <c r="F2690" s="957" t="s">
        <v>440</v>
      </c>
      <c r="G2690" s="952" t="s">
        <v>529</v>
      </c>
      <c r="H2690" s="963" t="s">
        <v>2043</v>
      </c>
      <c r="I2690" s="254">
        <v>618</v>
      </c>
      <c r="J2690" s="254">
        <v>7958.5291746863459</v>
      </c>
      <c r="K2690" s="954">
        <f t="shared" si="303"/>
        <v>4918371</v>
      </c>
      <c r="L2690" s="916" t="s">
        <v>167</v>
      </c>
      <c r="M2690" s="916" t="s">
        <v>165</v>
      </c>
      <c r="N2690" s="52" t="str">
        <f>IF(AND('331-CT'!$E$7=TH!H2690,OR(L2690="331",M2690="331")),"331",IF(AND(OR(L2690="131",M2690="131"),H2690='131-CT'!$E$7),"131",""))</f>
        <v/>
      </c>
      <c r="O2690" s="916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6"/>
    </row>
    <row r="2691" spans="1:28" s="956" customFormat="1" ht="15.75" hidden="1" customHeight="1">
      <c r="A2691" s="947" t="str">
        <f>IF(B2691&lt;&gt;"",IF(AND(B2691&gt;=_TM1,B2691&lt;=_TM2,OR(TH!L2691="1111",TH!M2691="1111")),TH!D2691,""),"")</f>
        <v/>
      </c>
      <c r="B2691" s="948">
        <f t="shared" si="304"/>
        <v>3</v>
      </c>
      <c r="C2691" s="949">
        <f t="shared" si="302"/>
        <v>42066</v>
      </c>
      <c r="D2691" s="950" t="s">
        <v>2042</v>
      </c>
      <c r="E2691" s="950">
        <v>42066</v>
      </c>
      <c r="F2691" s="957" t="s">
        <v>530</v>
      </c>
      <c r="G2691" s="952" t="s">
        <v>531</v>
      </c>
      <c r="H2691" s="963" t="s">
        <v>2043</v>
      </c>
      <c r="I2691" s="254">
        <v>380</v>
      </c>
      <c r="J2691" s="254">
        <v>13655.16058393552</v>
      </c>
      <c r="K2691" s="954">
        <f t="shared" si="303"/>
        <v>5188961</v>
      </c>
      <c r="L2691" s="916" t="s">
        <v>167</v>
      </c>
      <c r="M2691" s="916" t="s">
        <v>165</v>
      </c>
      <c r="N2691" s="52" t="str">
        <f>IF(AND('331-CT'!$E$7=TH!H2691,OR(L2691="331",M2691="331")),"331",IF(AND(OR(L2691="131",M2691="131"),H2691='131-CT'!$E$7),"131",""))</f>
        <v/>
      </c>
      <c r="O2691" s="916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6"/>
    </row>
    <row r="2692" spans="1:28" s="956" customFormat="1" ht="15.75" hidden="1" customHeight="1">
      <c r="A2692" s="947" t="str">
        <f>IF(B2692&lt;&gt;"",IF(AND(B2692&gt;=_TM1,B2692&lt;=_TM2,OR(TH!L2692="1111",TH!M2692="1111")),TH!D2692,""),"")</f>
        <v/>
      </c>
      <c r="B2692" s="948">
        <f t="shared" si="304"/>
        <v>3</v>
      </c>
      <c r="C2692" s="949">
        <f t="shared" si="302"/>
        <v>42066</v>
      </c>
      <c r="D2692" s="950" t="s">
        <v>2042</v>
      </c>
      <c r="E2692" s="950">
        <v>42066</v>
      </c>
      <c r="F2692" s="957" t="s">
        <v>532</v>
      </c>
      <c r="G2692" s="952" t="s">
        <v>533</v>
      </c>
      <c r="H2692" s="963" t="s">
        <v>2043</v>
      </c>
      <c r="I2692" s="254">
        <v>200</v>
      </c>
      <c r="J2692" s="254">
        <v>25048.423402433869</v>
      </c>
      <c r="K2692" s="954">
        <f t="shared" si="303"/>
        <v>5009685</v>
      </c>
      <c r="L2692" s="916" t="s">
        <v>167</v>
      </c>
      <c r="M2692" s="916" t="s">
        <v>165</v>
      </c>
      <c r="N2692" s="52" t="str">
        <f>IF(AND('331-CT'!$E$7=TH!H2692,OR(L2692="331",M2692="331")),"331",IF(AND(OR(L2692="131",M2692="131"),H2692='131-CT'!$E$7),"131",""))</f>
        <v/>
      </c>
      <c r="O2692" s="916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6"/>
    </row>
    <row r="2693" spans="1:28" s="956" customFormat="1" ht="15.75" hidden="1" customHeight="1">
      <c r="A2693" s="947" t="str">
        <f>IF(B2693&lt;&gt;"",IF(AND(B2693&gt;=_TM1,B2693&lt;=_TM2,OR(TH!L2693="1111",TH!M2693="1111")),TH!D2693,""),"")</f>
        <v/>
      </c>
      <c r="B2693" s="948">
        <f t="shared" si="304"/>
        <v>3</v>
      </c>
      <c r="C2693" s="949">
        <f t="shared" si="302"/>
        <v>42066</v>
      </c>
      <c r="D2693" s="950" t="s">
        <v>2042</v>
      </c>
      <c r="E2693" s="950">
        <v>42066</v>
      </c>
      <c r="F2693" s="957" t="s">
        <v>535</v>
      </c>
      <c r="G2693" s="952" t="s">
        <v>536</v>
      </c>
      <c r="H2693" s="963" t="s">
        <v>2043</v>
      </c>
      <c r="I2693" s="254">
        <v>617</v>
      </c>
      <c r="J2693" s="254">
        <v>5277.7614526867346</v>
      </c>
      <c r="K2693" s="954">
        <f t="shared" si="303"/>
        <v>3256379</v>
      </c>
      <c r="L2693" s="916" t="s">
        <v>167</v>
      </c>
      <c r="M2693" s="916" t="s">
        <v>165</v>
      </c>
      <c r="N2693" s="52" t="str">
        <f>IF(AND('331-CT'!$E$7=TH!H2693,OR(L2693="331",M2693="331")),"331",IF(AND(OR(L2693="131",M2693="131"),H2693='131-CT'!$E$7),"131",""))</f>
        <v/>
      </c>
      <c r="O2693" s="916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6"/>
    </row>
    <row r="2694" spans="1:28" s="956" customFormat="1" ht="15.75" hidden="1" customHeight="1">
      <c r="A2694" s="947" t="str">
        <f>IF(B2694&lt;&gt;"",IF(AND(B2694&gt;=_TM1,B2694&lt;=_TM2,OR(TH!L2694="1111",TH!M2694="1111")),TH!D2694,""),"")</f>
        <v/>
      </c>
      <c r="B2694" s="948">
        <f t="shared" si="304"/>
        <v>3</v>
      </c>
      <c r="C2694" s="949">
        <f t="shared" si="302"/>
        <v>42066</v>
      </c>
      <c r="D2694" s="950" t="s">
        <v>2042</v>
      </c>
      <c r="E2694" s="950">
        <v>42066</v>
      </c>
      <c r="F2694" s="957" t="s">
        <v>537</v>
      </c>
      <c r="G2694" s="952" t="s">
        <v>538</v>
      </c>
      <c r="H2694" s="963" t="s">
        <v>2043</v>
      </c>
      <c r="I2694" s="254">
        <v>24</v>
      </c>
      <c r="J2694" s="254">
        <v>9215.1390443736636</v>
      </c>
      <c r="K2694" s="954">
        <f t="shared" si="303"/>
        <v>221163</v>
      </c>
      <c r="L2694" s="916" t="s">
        <v>167</v>
      </c>
      <c r="M2694" s="916" t="s">
        <v>165</v>
      </c>
      <c r="N2694" s="52" t="str">
        <f>IF(AND('331-CT'!$E$7=TH!H2694,OR(L2694="331",M2694="331")),"331",IF(AND(OR(L2694="131",M2694="131"),H2694='131-CT'!$E$7),"131",""))</f>
        <v/>
      </c>
      <c r="O2694" s="916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6"/>
    </row>
    <row r="2695" spans="1:28" s="956" customFormat="1" ht="15.75" hidden="1" customHeight="1">
      <c r="A2695" s="947" t="str">
        <f>IF(B2695&lt;&gt;"",IF(AND(B2695&gt;=_TM1,B2695&lt;=_TM2,OR(TH!L2695="1111",TH!M2695="1111")),TH!D2695,""),"")</f>
        <v/>
      </c>
      <c r="B2695" s="948">
        <f t="shared" si="304"/>
        <v>3</v>
      </c>
      <c r="C2695" s="949">
        <f t="shared" si="302"/>
        <v>42066</v>
      </c>
      <c r="D2695" s="950" t="s">
        <v>2042</v>
      </c>
      <c r="E2695" s="950">
        <v>42066</v>
      </c>
      <c r="F2695" s="957" t="s">
        <v>539</v>
      </c>
      <c r="G2695" s="952" t="s">
        <v>538</v>
      </c>
      <c r="H2695" s="963" t="s">
        <v>2043</v>
      </c>
      <c r="I2695" s="254">
        <v>30</v>
      </c>
      <c r="J2695" s="254">
        <v>9466.4610183111272</v>
      </c>
      <c r="K2695" s="954">
        <f t="shared" si="303"/>
        <v>283994</v>
      </c>
      <c r="L2695" s="916" t="s">
        <v>167</v>
      </c>
      <c r="M2695" s="916" t="s">
        <v>165</v>
      </c>
      <c r="N2695" s="52" t="str">
        <f>IF(AND('331-CT'!$E$7=TH!H2695,OR(L2695="331",M2695="331")),"331",IF(AND(OR(L2695="131",M2695="131"),H2695='131-CT'!$E$7),"131",""))</f>
        <v/>
      </c>
      <c r="O2695" s="916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6"/>
    </row>
    <row r="2696" spans="1:28" s="956" customFormat="1" ht="15.75" hidden="1" customHeight="1">
      <c r="A2696" s="947" t="str">
        <f>IF(B2696&lt;&gt;"",IF(AND(B2696&gt;=_TM1,B2696&lt;=_TM2,OR(TH!L2696="1111",TH!M2696="1111")),TH!D2696,""),"")</f>
        <v/>
      </c>
      <c r="B2696" s="948">
        <f t="shared" si="304"/>
        <v>3</v>
      </c>
      <c r="C2696" s="949">
        <f t="shared" si="302"/>
        <v>42066</v>
      </c>
      <c r="D2696" s="950" t="s">
        <v>2042</v>
      </c>
      <c r="E2696" s="950">
        <v>42066</v>
      </c>
      <c r="F2696" s="957" t="s">
        <v>540</v>
      </c>
      <c r="G2696" s="952" t="s">
        <v>538</v>
      </c>
      <c r="H2696" s="963" t="s">
        <v>2043</v>
      </c>
      <c r="I2696" s="254">
        <v>53</v>
      </c>
      <c r="J2696" s="254">
        <v>9634.0090009361029</v>
      </c>
      <c r="K2696" s="954">
        <f t="shared" si="303"/>
        <v>510602</v>
      </c>
      <c r="L2696" s="916" t="s">
        <v>167</v>
      </c>
      <c r="M2696" s="916" t="s">
        <v>165</v>
      </c>
      <c r="N2696" s="52" t="str">
        <f>IF(AND('331-CT'!$E$7=TH!H2696,OR(L2696="331",M2696="331")),"331",IF(AND(OR(L2696="131",M2696="131"),H2696='131-CT'!$E$7),"131",""))</f>
        <v/>
      </c>
      <c r="O2696" s="916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6"/>
    </row>
    <row r="2697" spans="1:28" s="956" customFormat="1" ht="15.75" hidden="1" customHeight="1">
      <c r="A2697" s="947" t="str">
        <f>IF(B2697&lt;&gt;"",IF(AND(B2697&gt;=_TM1,B2697&lt;=_TM2,OR(TH!L2697="1111",TH!M2697="1111")),TH!D2697,""),"")</f>
        <v/>
      </c>
      <c r="B2697" s="948">
        <f t="shared" si="304"/>
        <v>3</v>
      </c>
      <c r="C2697" s="949">
        <f t="shared" si="302"/>
        <v>42066</v>
      </c>
      <c r="D2697" s="950" t="s">
        <v>2042</v>
      </c>
      <c r="E2697" s="950">
        <v>42066</v>
      </c>
      <c r="F2697" s="957" t="s">
        <v>541</v>
      </c>
      <c r="G2697" s="952" t="s">
        <v>538</v>
      </c>
      <c r="H2697" s="963" t="s">
        <v>2043</v>
      </c>
      <c r="I2697" s="254">
        <v>1</v>
      </c>
      <c r="J2697" s="254">
        <v>8042.3031659988337</v>
      </c>
      <c r="K2697" s="954">
        <f t="shared" si="303"/>
        <v>8042</v>
      </c>
      <c r="L2697" s="916" t="s">
        <v>167</v>
      </c>
      <c r="M2697" s="916" t="s">
        <v>165</v>
      </c>
      <c r="N2697" s="52" t="str">
        <f>IF(AND('331-CT'!$E$7=TH!H2697,OR(L2697="331",M2697="331")),"331",IF(AND(OR(L2697="131",M2697="131"),H2697='131-CT'!$E$7),"131",""))</f>
        <v/>
      </c>
      <c r="O2697" s="916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6"/>
    </row>
    <row r="2698" spans="1:28" s="956" customFormat="1" ht="15.75" hidden="1" customHeight="1">
      <c r="A2698" s="947" t="str">
        <f>IF(B2698&lt;&gt;"",IF(AND(B2698&gt;=_TM1,B2698&lt;=_TM2,OR(TH!L2698="1111",TH!M2698="1111")),TH!D2698,""),"")</f>
        <v/>
      </c>
      <c r="B2698" s="948">
        <f t="shared" si="304"/>
        <v>3</v>
      </c>
      <c r="C2698" s="949">
        <f t="shared" si="302"/>
        <v>42069</v>
      </c>
      <c r="D2698" s="950" t="s">
        <v>2042</v>
      </c>
      <c r="E2698" s="950">
        <v>42069</v>
      </c>
      <c r="F2698" s="957" t="s">
        <v>1167</v>
      </c>
      <c r="G2698" s="952" t="s">
        <v>542</v>
      </c>
      <c r="H2698" s="963" t="s">
        <v>2043</v>
      </c>
      <c r="I2698" s="254">
        <v>100</v>
      </c>
      <c r="J2698" s="254">
        <v>9550.235009623615</v>
      </c>
      <c r="K2698" s="954">
        <f t="shared" si="303"/>
        <v>955024</v>
      </c>
      <c r="L2698" s="916" t="s">
        <v>167</v>
      </c>
      <c r="M2698" s="916" t="s">
        <v>165</v>
      </c>
      <c r="N2698" s="52" t="str">
        <f>IF(AND('331-CT'!$E$7=TH!H2698,OR(L2698="331",M2698="331")),"331",IF(AND(OR(L2698="131",M2698="131"),H2698='131-CT'!$E$7),"131",""))</f>
        <v/>
      </c>
      <c r="O2698" s="916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6"/>
    </row>
    <row r="2699" spans="1:28" s="956" customFormat="1" ht="15.75" hidden="1" customHeight="1">
      <c r="A2699" s="947" t="str">
        <f>IF(B2699&lt;&gt;"",IF(AND(B2699&gt;=_TM1,B2699&lt;=_TM2,OR(TH!L2699="1111",TH!M2699="1111")),TH!D2699,""),"")</f>
        <v/>
      </c>
      <c r="B2699" s="948">
        <f t="shared" si="304"/>
        <v>3</v>
      </c>
      <c r="C2699" s="949">
        <f t="shared" si="302"/>
        <v>42069</v>
      </c>
      <c r="D2699" s="950" t="s">
        <v>2042</v>
      </c>
      <c r="E2699" s="950">
        <v>42069</v>
      </c>
      <c r="F2699" s="957" t="s">
        <v>1682</v>
      </c>
      <c r="G2699" s="952" t="s">
        <v>542</v>
      </c>
      <c r="H2699" s="963" t="s">
        <v>2043</v>
      </c>
      <c r="I2699" s="254">
        <v>200</v>
      </c>
      <c r="J2699" s="254">
        <v>837.73991312487851</v>
      </c>
      <c r="K2699" s="954">
        <f t="shared" si="303"/>
        <v>167548</v>
      </c>
      <c r="L2699" s="916" t="s">
        <v>167</v>
      </c>
      <c r="M2699" s="916" t="s">
        <v>165</v>
      </c>
      <c r="N2699" s="52" t="str">
        <f>IF(AND('331-CT'!$E$7=TH!H2699,OR(L2699="331",M2699="331")),"331",IF(AND(OR(L2699="131",M2699="131"),H2699='131-CT'!$E$7),"131",""))</f>
        <v/>
      </c>
      <c r="O2699" s="916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6"/>
    </row>
    <row r="2700" spans="1:28" s="956" customFormat="1" ht="15.75" hidden="1" customHeight="1">
      <c r="A2700" s="947" t="str">
        <f>IF(B2700&lt;&gt;"",IF(AND(B2700&gt;=_TM1,B2700&lt;=_TM2,OR(TH!L2700="1111",TH!M2700="1111")),TH!D2700,""),"")</f>
        <v/>
      </c>
      <c r="B2700" s="948">
        <f t="shared" si="304"/>
        <v>3</v>
      </c>
      <c r="C2700" s="949">
        <f t="shared" si="302"/>
        <v>42070</v>
      </c>
      <c r="D2700" s="950" t="s">
        <v>2042</v>
      </c>
      <c r="E2700" s="950">
        <v>42070</v>
      </c>
      <c r="F2700" s="957" t="s">
        <v>543</v>
      </c>
      <c r="G2700" s="952" t="s">
        <v>544</v>
      </c>
      <c r="H2700" s="963" t="s">
        <v>2043</v>
      </c>
      <c r="I2700" s="254">
        <v>800</v>
      </c>
      <c r="J2700" s="254">
        <v>8042.3031659988337</v>
      </c>
      <c r="K2700" s="954">
        <f t="shared" si="303"/>
        <v>6433843</v>
      </c>
      <c r="L2700" s="916" t="s">
        <v>167</v>
      </c>
      <c r="M2700" s="916" t="s">
        <v>165</v>
      </c>
      <c r="N2700" s="52" t="str">
        <f>IF(AND('331-CT'!$E$7=TH!H2700,OR(L2700="331",M2700="331")),"331",IF(AND(OR(L2700="131",M2700="131"),H2700='131-CT'!$E$7),"131",""))</f>
        <v/>
      </c>
      <c r="O2700" s="916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6"/>
    </row>
    <row r="2701" spans="1:28" s="956" customFormat="1" ht="15.75" hidden="1" customHeight="1">
      <c r="A2701" s="947" t="str">
        <f>IF(B2701&lt;&gt;"",IF(AND(B2701&gt;=_TM1,B2701&lt;=_TM2,OR(TH!L2701="1111",TH!M2701="1111")),TH!D2701,""),"")</f>
        <v/>
      </c>
      <c r="B2701" s="948">
        <f t="shared" si="304"/>
        <v>3</v>
      </c>
      <c r="C2701" s="949">
        <f t="shared" si="302"/>
        <v>42070</v>
      </c>
      <c r="D2701" s="950" t="s">
        <v>2042</v>
      </c>
      <c r="E2701" s="950">
        <v>42070</v>
      </c>
      <c r="F2701" s="957" t="s">
        <v>545</v>
      </c>
      <c r="G2701" s="952" t="s">
        <v>544</v>
      </c>
      <c r="H2701" s="963" t="s">
        <v>2043</v>
      </c>
      <c r="I2701" s="254">
        <v>815</v>
      </c>
      <c r="J2701" s="254">
        <v>8712.4950964987365</v>
      </c>
      <c r="K2701" s="954">
        <f t="shared" si="303"/>
        <v>7100684</v>
      </c>
      <c r="L2701" s="916" t="s">
        <v>167</v>
      </c>
      <c r="M2701" s="916" t="s">
        <v>165</v>
      </c>
      <c r="N2701" s="52" t="str">
        <f>IF(AND('331-CT'!$E$7=TH!H2701,OR(L2701="331",M2701="331")),"331",IF(AND(OR(L2701="131",M2701="131"),H2701='131-CT'!$E$7),"131",""))</f>
        <v/>
      </c>
      <c r="O2701" s="916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6"/>
    </row>
    <row r="2702" spans="1:28" s="956" customFormat="1" ht="15.75" hidden="1" customHeight="1">
      <c r="A2702" s="947" t="str">
        <f>IF(B2702&lt;&gt;"",IF(AND(B2702&gt;=_TM1,B2702&lt;=_TM2,OR(TH!L2702="1111",TH!M2702="1111")),TH!D2702,""),"")</f>
        <v/>
      </c>
      <c r="B2702" s="948">
        <f t="shared" si="304"/>
        <v>3</v>
      </c>
      <c r="C2702" s="949">
        <f t="shared" si="302"/>
        <v>42070</v>
      </c>
      <c r="D2702" s="950" t="s">
        <v>2042</v>
      </c>
      <c r="E2702" s="950">
        <v>42070</v>
      </c>
      <c r="F2702" s="957" t="s">
        <v>546</v>
      </c>
      <c r="G2702" s="952" t="s">
        <v>544</v>
      </c>
      <c r="H2702" s="963" t="s">
        <v>2043</v>
      </c>
      <c r="I2702" s="254">
        <v>303</v>
      </c>
      <c r="J2702" s="254">
        <v>9382.6870269986393</v>
      </c>
      <c r="K2702" s="954">
        <f t="shared" si="303"/>
        <v>2842954</v>
      </c>
      <c r="L2702" s="916" t="s">
        <v>167</v>
      </c>
      <c r="M2702" s="916" t="s">
        <v>165</v>
      </c>
      <c r="N2702" s="52" t="str">
        <f>IF(AND('331-CT'!$E$7=TH!H2702,OR(L2702="331",M2702="331")),"331",IF(AND(OR(L2702="131",M2702="131"),H2702='131-CT'!$E$7),"131",""))</f>
        <v/>
      </c>
      <c r="O2702" s="916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6"/>
    </row>
    <row r="2703" spans="1:28" s="956" customFormat="1" ht="15.75" hidden="1" customHeight="1">
      <c r="A2703" s="947" t="str">
        <f>IF(B2703&lt;&gt;"",IF(AND(B2703&gt;=_TM1,B2703&lt;=_TM2,OR(TH!L2703="1111",TH!M2703="1111")),TH!D2703,""),"")</f>
        <v/>
      </c>
      <c r="B2703" s="948">
        <f t="shared" si="304"/>
        <v>3</v>
      </c>
      <c r="C2703" s="949">
        <f t="shared" si="302"/>
        <v>42070</v>
      </c>
      <c r="D2703" s="950" t="s">
        <v>2042</v>
      </c>
      <c r="E2703" s="950">
        <v>42070</v>
      </c>
      <c r="F2703" s="957" t="s">
        <v>1689</v>
      </c>
      <c r="G2703" s="952" t="s">
        <v>544</v>
      </c>
      <c r="H2703" s="963" t="s">
        <v>2043</v>
      </c>
      <c r="I2703" s="254">
        <v>1900</v>
      </c>
      <c r="J2703" s="254">
        <v>502.64394787492711</v>
      </c>
      <c r="K2703" s="954">
        <f t="shared" si="303"/>
        <v>955024</v>
      </c>
      <c r="L2703" s="916" t="s">
        <v>167</v>
      </c>
      <c r="M2703" s="916" t="s">
        <v>165</v>
      </c>
      <c r="N2703" s="52" t="str">
        <f>IF(AND('331-CT'!$E$7=TH!H2703,OR(L2703="331",M2703="331")),"331",IF(AND(OR(L2703="131",M2703="131"),H2703='131-CT'!$E$7),"131",""))</f>
        <v/>
      </c>
      <c r="O2703" s="916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6"/>
    </row>
    <row r="2704" spans="1:28" s="956" customFormat="1" ht="15.75" hidden="1" customHeight="1">
      <c r="A2704" s="947" t="str">
        <f>IF(B2704&lt;&gt;"",IF(AND(B2704&gt;=_TM1,B2704&lt;=_TM2,OR(TH!L2704="1111",TH!M2704="1111")),TH!D2704,""),"")</f>
        <v/>
      </c>
      <c r="B2704" s="948">
        <f t="shared" si="304"/>
        <v>3</v>
      </c>
      <c r="C2704" s="949">
        <f t="shared" si="302"/>
        <v>42073</v>
      </c>
      <c r="D2704" s="950" t="s">
        <v>2042</v>
      </c>
      <c r="E2704" s="950">
        <v>42073</v>
      </c>
      <c r="F2704" s="957" t="s">
        <v>440</v>
      </c>
      <c r="G2704" s="952" t="s">
        <v>547</v>
      </c>
      <c r="H2704" s="963" t="s">
        <v>2043</v>
      </c>
      <c r="I2704" s="254">
        <v>569</v>
      </c>
      <c r="J2704" s="254">
        <v>7958.5291746863459</v>
      </c>
      <c r="K2704" s="954">
        <f t="shared" si="303"/>
        <v>4528403</v>
      </c>
      <c r="L2704" s="916" t="s">
        <v>167</v>
      </c>
      <c r="M2704" s="916" t="s">
        <v>165</v>
      </c>
      <c r="N2704" s="52" t="str">
        <f>IF(AND('331-CT'!$E$7=TH!H2704,OR(L2704="331",M2704="331")),"331",IF(AND(OR(L2704="131",M2704="131"),H2704='131-CT'!$E$7),"131",""))</f>
        <v/>
      </c>
      <c r="O2704" s="916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6"/>
    </row>
    <row r="2705" spans="1:28" s="956" customFormat="1" ht="15.75" hidden="1" customHeight="1">
      <c r="A2705" s="947" t="str">
        <f>IF(B2705&lt;&gt;"",IF(AND(B2705&gt;=_TM1,B2705&lt;=_TM2,OR(TH!L2705="1111",TH!M2705="1111")),TH!D2705,""),"")</f>
        <v/>
      </c>
      <c r="B2705" s="948">
        <f t="shared" si="304"/>
        <v>3</v>
      </c>
      <c r="C2705" s="949">
        <f t="shared" si="302"/>
        <v>42075</v>
      </c>
      <c r="D2705" s="950" t="s">
        <v>2042</v>
      </c>
      <c r="E2705" s="950">
        <v>42075</v>
      </c>
      <c r="F2705" s="957" t="s">
        <v>466</v>
      </c>
      <c r="G2705" s="952" t="s">
        <v>548</v>
      </c>
      <c r="H2705" s="963" t="s">
        <v>2043</v>
      </c>
      <c r="I2705" s="254">
        <v>900</v>
      </c>
      <c r="J2705" s="254">
        <v>5361.5354439992225</v>
      </c>
      <c r="K2705" s="954">
        <f t="shared" si="303"/>
        <v>4825382</v>
      </c>
      <c r="L2705" s="916" t="s">
        <v>167</v>
      </c>
      <c r="M2705" s="916" t="s">
        <v>165</v>
      </c>
      <c r="N2705" s="52" t="str">
        <f>IF(AND('331-CT'!$E$7=TH!H2705,OR(L2705="331",M2705="331")),"331",IF(AND(OR(L2705="131",M2705="131"),H2705='131-CT'!$E$7),"131",""))</f>
        <v/>
      </c>
      <c r="O2705" s="916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6"/>
    </row>
    <row r="2706" spans="1:28" s="956" customFormat="1" ht="15.75" hidden="1" customHeight="1">
      <c r="A2706" s="947" t="str">
        <f>IF(B2706&lt;&gt;"",IF(AND(B2706&gt;=_TM1,B2706&lt;=_TM2,OR(TH!L2706="1111",TH!M2706="1111")),TH!D2706,""),"")</f>
        <v/>
      </c>
      <c r="B2706" s="948">
        <f t="shared" si="304"/>
        <v>3</v>
      </c>
      <c r="C2706" s="949">
        <f t="shared" si="302"/>
        <v>42075</v>
      </c>
      <c r="D2706" s="950" t="s">
        <v>2042</v>
      </c>
      <c r="E2706" s="950">
        <v>42075</v>
      </c>
      <c r="F2706" s="957" t="s">
        <v>549</v>
      </c>
      <c r="G2706" s="952" t="s">
        <v>548</v>
      </c>
      <c r="H2706" s="963" t="s">
        <v>2043</v>
      </c>
      <c r="I2706" s="254">
        <v>118</v>
      </c>
      <c r="J2706" s="254">
        <v>4523.795530874344</v>
      </c>
      <c r="K2706" s="954">
        <f t="shared" si="303"/>
        <v>533808</v>
      </c>
      <c r="L2706" s="916" t="s">
        <v>167</v>
      </c>
      <c r="M2706" s="916" t="s">
        <v>165</v>
      </c>
      <c r="N2706" s="52" t="str">
        <f>IF(AND('331-CT'!$E$7=TH!H2706,OR(L2706="331",M2706="331")),"331",IF(AND(OR(L2706="131",M2706="131"),H2706='131-CT'!$E$7),"131",""))</f>
        <v/>
      </c>
      <c r="O2706" s="916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6"/>
    </row>
    <row r="2707" spans="1:28" s="956" customFormat="1" ht="15.75" hidden="1" customHeight="1">
      <c r="A2707" s="947" t="str">
        <f>IF(B2707&lt;&gt;"",IF(AND(B2707&gt;=_TM1,B2707&lt;=_TM2,OR(TH!L2707="1111",TH!M2707="1111")),TH!D2707,""),"")</f>
        <v/>
      </c>
      <c r="B2707" s="948">
        <f t="shared" si="304"/>
        <v>3</v>
      </c>
      <c r="C2707" s="949">
        <f t="shared" si="302"/>
        <v>42077</v>
      </c>
      <c r="D2707" s="950" t="s">
        <v>2042</v>
      </c>
      <c r="E2707" s="950">
        <v>42077</v>
      </c>
      <c r="F2707" s="957" t="s">
        <v>550</v>
      </c>
      <c r="G2707" s="952" t="s">
        <v>551</v>
      </c>
      <c r="H2707" s="963" t="s">
        <v>2043</v>
      </c>
      <c r="I2707" s="254">
        <v>55</v>
      </c>
      <c r="J2707" s="254">
        <v>11309.48882718586</v>
      </c>
      <c r="K2707" s="954">
        <f t="shared" si="303"/>
        <v>622022</v>
      </c>
      <c r="L2707" s="916" t="s">
        <v>167</v>
      </c>
      <c r="M2707" s="916" t="s">
        <v>165</v>
      </c>
      <c r="N2707" s="52" t="str">
        <f>IF(AND('331-CT'!$E$7=TH!H2707,OR(L2707="331",M2707="331")),"331",IF(AND(OR(L2707="131",M2707="131"),H2707='131-CT'!$E$7),"131",""))</f>
        <v/>
      </c>
      <c r="O2707" s="916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6"/>
    </row>
    <row r="2708" spans="1:28" s="956" customFormat="1" ht="15.75" hidden="1" customHeight="1">
      <c r="A2708" s="947" t="str">
        <f>IF(B2708&lt;&gt;"",IF(AND(B2708&gt;=_TM1,B2708&lt;=_TM2,OR(TH!L2708="1111",TH!M2708="1111")),TH!D2708,""),"")</f>
        <v/>
      </c>
      <c r="B2708" s="948">
        <f t="shared" si="304"/>
        <v>3</v>
      </c>
      <c r="C2708" s="949">
        <f t="shared" ref="C2708:C2771" si="305">E2708</f>
        <v>42077</v>
      </c>
      <c r="D2708" s="950" t="s">
        <v>2042</v>
      </c>
      <c r="E2708" s="950">
        <v>42077</v>
      </c>
      <c r="F2708" s="49" t="s">
        <v>552</v>
      </c>
      <c r="G2708" s="49" t="s">
        <v>551</v>
      </c>
      <c r="H2708" s="963" t="s">
        <v>2043</v>
      </c>
      <c r="I2708" s="254">
        <v>110</v>
      </c>
      <c r="J2708" s="254">
        <v>9382.6870269986393</v>
      </c>
      <c r="K2708" s="954">
        <f t="shared" si="303"/>
        <v>1032096</v>
      </c>
      <c r="L2708" s="916" t="s">
        <v>167</v>
      </c>
      <c r="M2708" s="916" t="s">
        <v>165</v>
      </c>
      <c r="N2708" s="52" t="str">
        <f>IF(AND('331-CT'!$E$7=TH!H2708,OR(L2708="331",M2708="331")),"331",IF(AND(OR(L2708="131",M2708="131"),H2708='131-CT'!$E$7),"131",""))</f>
        <v/>
      </c>
      <c r="O2708" s="916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6"/>
    </row>
    <row r="2709" spans="1:28" s="956" customFormat="1" ht="15.75" hidden="1" customHeight="1">
      <c r="A2709" s="947" t="str">
        <f>IF(B2709&lt;&gt;"",IF(AND(B2709&gt;=_TM1,B2709&lt;=_TM2,OR(TH!L2709="1111",TH!M2709="1111")),TH!D2709,""),"")</f>
        <v/>
      </c>
      <c r="B2709" s="948">
        <f t="shared" si="304"/>
        <v>3</v>
      </c>
      <c r="C2709" s="949">
        <f t="shared" si="305"/>
        <v>42077</v>
      </c>
      <c r="D2709" s="950" t="s">
        <v>2042</v>
      </c>
      <c r="E2709" s="950">
        <v>42077</v>
      </c>
      <c r="F2709" s="49" t="s">
        <v>553</v>
      </c>
      <c r="G2709" s="49" t="s">
        <v>551</v>
      </c>
      <c r="H2709" s="963" t="s">
        <v>2043</v>
      </c>
      <c r="I2709" s="254">
        <v>232</v>
      </c>
      <c r="J2709" s="254">
        <v>8461.173122561273</v>
      </c>
      <c r="K2709" s="954">
        <f t="shared" si="303"/>
        <v>1962992</v>
      </c>
      <c r="L2709" s="916" t="s">
        <v>167</v>
      </c>
      <c r="M2709" s="916" t="s">
        <v>165</v>
      </c>
      <c r="N2709" s="52" t="str">
        <f>IF(AND('331-CT'!$E$7=TH!H2709,OR(L2709="331",M2709="331")),"331",IF(AND(OR(L2709="131",M2709="131"),H2709='131-CT'!$E$7),"131",""))</f>
        <v/>
      </c>
      <c r="O2709" s="916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6"/>
    </row>
    <row r="2710" spans="1:28" s="956" customFormat="1" ht="15.75" hidden="1" customHeight="1">
      <c r="A2710" s="947" t="str">
        <f>IF(B2710&lt;&gt;"",IF(AND(B2710&gt;=_TM1,B2710&lt;=_TM2,OR(TH!L2710="1111",TH!M2710="1111")),TH!D2710,""),"")</f>
        <v/>
      </c>
      <c r="B2710" s="948">
        <f t="shared" si="304"/>
        <v>3</v>
      </c>
      <c r="C2710" s="949">
        <f t="shared" si="305"/>
        <v>42077</v>
      </c>
      <c r="D2710" s="950" t="s">
        <v>2042</v>
      </c>
      <c r="E2710" s="950">
        <v>42077</v>
      </c>
      <c r="F2710" s="49" t="s">
        <v>432</v>
      </c>
      <c r="G2710" s="49" t="s">
        <v>551</v>
      </c>
      <c r="H2710" s="963" t="s">
        <v>2043</v>
      </c>
      <c r="I2710" s="254">
        <v>406</v>
      </c>
      <c r="J2710" s="254">
        <v>10471.748914060981</v>
      </c>
      <c r="K2710" s="954">
        <f t="shared" si="303"/>
        <v>4251530</v>
      </c>
      <c r="L2710" s="916" t="s">
        <v>167</v>
      </c>
      <c r="M2710" s="916" t="s">
        <v>165</v>
      </c>
      <c r="N2710" s="52" t="str">
        <f>IF(AND('331-CT'!$E$7=TH!H2710,OR(L2710="331",M2710="331")),"331",IF(AND(OR(L2710="131",M2710="131"),H2710='131-CT'!$E$7),"131",""))</f>
        <v/>
      </c>
      <c r="O2710" s="916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6"/>
    </row>
    <row r="2711" spans="1:28" s="956" customFormat="1" ht="15.75" hidden="1" customHeight="1">
      <c r="A2711" s="947" t="str">
        <f>IF(B2711&lt;&gt;"",IF(AND(B2711&gt;=_TM1,B2711&lt;=_TM2,OR(TH!L2711="1111",TH!M2711="1111")),TH!D2711,""),"")</f>
        <v/>
      </c>
      <c r="B2711" s="948">
        <f t="shared" si="304"/>
        <v>3</v>
      </c>
      <c r="C2711" s="949">
        <f t="shared" si="305"/>
        <v>42077</v>
      </c>
      <c r="D2711" s="950" t="s">
        <v>2042</v>
      </c>
      <c r="E2711" s="950">
        <v>42077</v>
      </c>
      <c r="F2711" s="957" t="s">
        <v>1721</v>
      </c>
      <c r="G2711" s="952" t="s">
        <v>554</v>
      </c>
      <c r="H2711" s="963" t="s">
        <v>2043</v>
      </c>
      <c r="I2711" s="254">
        <v>165</v>
      </c>
      <c r="J2711" s="254">
        <v>14241.578523122935</v>
      </c>
      <c r="K2711" s="954">
        <f t="shared" si="303"/>
        <v>2349860</v>
      </c>
      <c r="L2711" s="916" t="s">
        <v>167</v>
      </c>
      <c r="M2711" s="916" t="s">
        <v>165</v>
      </c>
      <c r="N2711" s="52" t="str">
        <f>IF(AND('331-CT'!$E$7=TH!H2711,OR(L2711="331",M2711="331")),"331",IF(AND(OR(L2711="131",M2711="131"),H2711='131-CT'!$E$7),"131",""))</f>
        <v/>
      </c>
      <c r="O2711" s="916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6"/>
    </row>
    <row r="2712" spans="1:28" s="956" customFormat="1" ht="15.75" hidden="1" customHeight="1">
      <c r="A2712" s="947" t="str">
        <f>IF(B2712&lt;&gt;"",IF(AND(B2712&gt;=_TM1,B2712&lt;=_TM2,OR(TH!L2712="1111",TH!M2712="1111")),TH!D2712,""),"")</f>
        <v/>
      </c>
      <c r="B2712" s="948">
        <f t="shared" si="304"/>
        <v>3</v>
      </c>
      <c r="C2712" s="949">
        <f t="shared" si="305"/>
        <v>42077</v>
      </c>
      <c r="D2712" s="950" t="s">
        <v>2042</v>
      </c>
      <c r="E2712" s="950">
        <v>42077</v>
      </c>
      <c r="F2712" s="957" t="s">
        <v>1722</v>
      </c>
      <c r="G2712" s="952" t="s">
        <v>554</v>
      </c>
      <c r="H2712" s="963" t="s">
        <v>2043</v>
      </c>
      <c r="I2712" s="254">
        <v>250</v>
      </c>
      <c r="J2712" s="254">
        <v>17676.312166934935</v>
      </c>
      <c r="K2712" s="954">
        <f t="shared" si="303"/>
        <v>4419078</v>
      </c>
      <c r="L2712" s="916" t="s">
        <v>167</v>
      </c>
      <c r="M2712" s="916" t="s">
        <v>165</v>
      </c>
      <c r="N2712" s="52" t="str">
        <f>IF(AND('331-CT'!$E$7=TH!H2712,OR(L2712="331",M2712="331")),"331",IF(AND(OR(L2712="131",M2712="131"),H2712='131-CT'!$E$7),"131",""))</f>
        <v/>
      </c>
      <c r="O2712" s="916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6"/>
    </row>
    <row r="2713" spans="1:28" s="956" customFormat="1" ht="15.75" hidden="1" customHeight="1">
      <c r="A2713" s="947" t="str">
        <f>IF(B2713&lt;&gt;"",IF(AND(B2713&gt;=_TM1,B2713&lt;=_TM2,OR(TH!L2713="1111",TH!M2713="1111")),TH!D2713,""),"")</f>
        <v/>
      </c>
      <c r="B2713" s="948">
        <f t="shared" si="304"/>
        <v>3</v>
      </c>
      <c r="C2713" s="949">
        <f t="shared" si="305"/>
        <v>42077</v>
      </c>
      <c r="D2713" s="950" t="s">
        <v>2042</v>
      </c>
      <c r="E2713" s="950">
        <v>42077</v>
      </c>
      <c r="F2713" s="957" t="s">
        <v>1723</v>
      </c>
      <c r="G2713" s="952" t="s">
        <v>554</v>
      </c>
      <c r="H2713" s="963" t="s">
        <v>2043</v>
      </c>
      <c r="I2713" s="254">
        <v>20</v>
      </c>
      <c r="J2713" s="254">
        <v>15163.092427560301</v>
      </c>
      <c r="K2713" s="954">
        <f t="shared" si="303"/>
        <v>303262</v>
      </c>
      <c r="L2713" s="916" t="s">
        <v>167</v>
      </c>
      <c r="M2713" s="916" t="s">
        <v>165</v>
      </c>
      <c r="N2713" s="52" t="str">
        <f>IF(AND('331-CT'!$E$7=TH!H2713,OR(L2713="331",M2713="331")),"331",IF(AND(OR(L2713="131",M2713="131"),H2713='131-CT'!$E$7),"131",""))</f>
        <v/>
      </c>
      <c r="O2713" s="916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6"/>
    </row>
    <row r="2714" spans="1:28" s="956" customFormat="1" ht="15.75" hidden="1" customHeight="1">
      <c r="A2714" s="947" t="str">
        <f>IF(B2714&lt;&gt;"",IF(AND(B2714&gt;=_TM1,B2714&lt;=_TM2,OR(TH!L2714="1111",TH!M2714="1111")),TH!D2714,""),"")</f>
        <v/>
      </c>
      <c r="B2714" s="948">
        <f t="shared" si="304"/>
        <v>3</v>
      </c>
      <c r="C2714" s="949">
        <f t="shared" si="305"/>
        <v>42077</v>
      </c>
      <c r="D2714" s="950" t="s">
        <v>2042</v>
      </c>
      <c r="E2714" s="950">
        <v>42077</v>
      </c>
      <c r="F2714" s="957" t="s">
        <v>1724</v>
      </c>
      <c r="G2714" s="952" t="s">
        <v>554</v>
      </c>
      <c r="H2714" s="963" t="s">
        <v>2043</v>
      </c>
      <c r="I2714" s="254">
        <v>20</v>
      </c>
      <c r="J2714" s="254">
        <v>14744.222470997862</v>
      </c>
      <c r="K2714" s="954">
        <f t="shared" si="303"/>
        <v>294884</v>
      </c>
      <c r="L2714" s="916" t="s">
        <v>167</v>
      </c>
      <c r="M2714" s="916" t="s">
        <v>165</v>
      </c>
      <c r="N2714" s="52" t="str">
        <f>IF(AND('331-CT'!$E$7=TH!H2714,OR(L2714="331",M2714="331")),"331",IF(AND(OR(L2714="131",M2714="131"),H2714='131-CT'!$E$7),"131",""))</f>
        <v/>
      </c>
      <c r="O2714" s="916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6"/>
    </row>
    <row r="2715" spans="1:28" s="956" customFormat="1" ht="15.75" hidden="1" customHeight="1">
      <c r="A2715" s="947" t="str">
        <f>IF(B2715&lt;&gt;"",IF(AND(B2715&gt;=_TM1,B2715&lt;=_TM2,OR(TH!L2715="1111",TH!M2715="1111")),TH!D2715,""),"")</f>
        <v/>
      </c>
      <c r="B2715" s="948">
        <f t="shared" si="304"/>
        <v>3</v>
      </c>
      <c r="C2715" s="949">
        <f t="shared" si="305"/>
        <v>42079</v>
      </c>
      <c r="D2715" s="950" t="s">
        <v>2042</v>
      </c>
      <c r="E2715" s="950">
        <v>42079</v>
      </c>
      <c r="F2715" s="957" t="s">
        <v>556</v>
      </c>
      <c r="G2715" s="952" t="s">
        <v>557</v>
      </c>
      <c r="H2715" s="963" t="s">
        <v>2043</v>
      </c>
      <c r="I2715" s="254">
        <v>236</v>
      </c>
      <c r="J2715" s="254">
        <v>4858.8914961242954</v>
      </c>
      <c r="K2715" s="954">
        <f t="shared" si="303"/>
        <v>1146698</v>
      </c>
      <c r="L2715" s="916" t="s">
        <v>167</v>
      </c>
      <c r="M2715" s="916" t="s">
        <v>165</v>
      </c>
      <c r="N2715" s="52" t="str">
        <f>IF(AND('331-CT'!$E$7=TH!H2715,OR(L2715="331",M2715="331")),"331",IF(AND(OR(L2715="131",M2715="131"),H2715='131-CT'!$E$7),"131",""))</f>
        <v/>
      </c>
      <c r="O2715" s="916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6"/>
    </row>
    <row r="2716" spans="1:28" s="956" customFormat="1" ht="15.75" hidden="1" customHeight="1">
      <c r="A2716" s="947" t="str">
        <f>IF(B2716&lt;&gt;"",IF(AND(B2716&gt;=_TM1,B2716&lt;=_TM2,OR(TH!L2716="1111",TH!M2716="1111")),TH!D2716,""),"")</f>
        <v/>
      </c>
      <c r="B2716" s="948">
        <f t="shared" si="304"/>
        <v>3</v>
      </c>
      <c r="C2716" s="949">
        <f t="shared" si="305"/>
        <v>42079</v>
      </c>
      <c r="D2716" s="950" t="s">
        <v>2042</v>
      </c>
      <c r="E2716" s="950">
        <v>42079</v>
      </c>
      <c r="F2716" s="957" t="s">
        <v>558</v>
      </c>
      <c r="G2716" s="952" t="s">
        <v>557</v>
      </c>
      <c r="H2716" s="963" t="s">
        <v>2043</v>
      </c>
      <c r="I2716" s="254">
        <v>8</v>
      </c>
      <c r="J2716" s="254">
        <v>11141.940844560884</v>
      </c>
      <c r="K2716" s="954">
        <f t="shared" si="303"/>
        <v>89136</v>
      </c>
      <c r="L2716" s="916" t="s">
        <v>167</v>
      </c>
      <c r="M2716" s="916" t="s">
        <v>165</v>
      </c>
      <c r="N2716" s="52" t="str">
        <f>IF(AND('331-CT'!$E$7=TH!H2716,OR(L2716="331",M2716="331")),"331",IF(AND(OR(L2716="131",M2716="131"),H2716='131-CT'!$E$7),"131",""))</f>
        <v/>
      </c>
      <c r="O2716" s="916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6"/>
    </row>
    <row r="2717" spans="1:28" s="956" customFormat="1" ht="15.75" hidden="1" customHeight="1">
      <c r="A2717" s="947" t="str">
        <f>IF(B2717&lt;&gt;"",IF(AND(B2717&gt;=_TM1,B2717&lt;=_TM2,OR(TH!L2717="1111",TH!M2717="1111")),TH!D2717,""),"")</f>
        <v/>
      </c>
      <c r="B2717" s="948">
        <f t="shared" si="304"/>
        <v>3</v>
      </c>
      <c r="C2717" s="949">
        <f t="shared" si="305"/>
        <v>42079</v>
      </c>
      <c r="D2717" s="950" t="s">
        <v>2042</v>
      </c>
      <c r="E2717" s="950">
        <v>42079</v>
      </c>
      <c r="F2717" s="957" t="s">
        <v>559</v>
      </c>
      <c r="G2717" s="952" t="s">
        <v>557</v>
      </c>
      <c r="H2717" s="963" t="s">
        <v>2043</v>
      </c>
      <c r="I2717" s="254">
        <v>21</v>
      </c>
      <c r="J2717" s="254">
        <v>12398.550714248202</v>
      </c>
      <c r="K2717" s="954">
        <f t="shared" si="303"/>
        <v>260370</v>
      </c>
      <c r="L2717" s="916" t="s">
        <v>167</v>
      </c>
      <c r="M2717" s="916" t="s">
        <v>165</v>
      </c>
      <c r="N2717" s="52" t="str">
        <f>IF(AND('331-CT'!$E$7=TH!H2717,OR(L2717="331",M2717="331")),"331",IF(AND(OR(L2717="131",M2717="131"),H2717='131-CT'!$E$7),"131",""))</f>
        <v/>
      </c>
      <c r="O2717" s="916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6"/>
    </row>
    <row r="2718" spans="1:28" s="956" customFormat="1" ht="15.75" hidden="1" customHeight="1">
      <c r="A2718" s="947" t="str">
        <f>IF(B2718&lt;&gt;"",IF(AND(B2718&gt;=_TM1,B2718&lt;=_TM2,OR(TH!L2718="1111",TH!M2718="1111")),TH!D2718,""),"")</f>
        <v/>
      </c>
      <c r="B2718" s="948">
        <f t="shared" si="304"/>
        <v>3</v>
      </c>
      <c r="C2718" s="949">
        <f t="shared" si="305"/>
        <v>42079</v>
      </c>
      <c r="D2718" s="950" t="s">
        <v>2042</v>
      </c>
      <c r="E2718" s="950">
        <v>42079</v>
      </c>
      <c r="F2718" s="957" t="s">
        <v>560</v>
      </c>
      <c r="G2718" s="952" t="s">
        <v>557</v>
      </c>
      <c r="H2718" s="963" t="s">
        <v>2043</v>
      </c>
      <c r="I2718" s="254">
        <v>10</v>
      </c>
      <c r="J2718" s="254">
        <v>6115.5013658116131</v>
      </c>
      <c r="K2718" s="954">
        <f t="shared" si="303"/>
        <v>61155</v>
      </c>
      <c r="L2718" s="916" t="s">
        <v>167</v>
      </c>
      <c r="M2718" s="916" t="s">
        <v>165</v>
      </c>
      <c r="N2718" s="52" t="str">
        <f>IF(AND('331-CT'!$E$7=TH!H2718,OR(L2718="331",M2718="331")),"331",IF(AND(OR(L2718="131",M2718="131"),H2718='131-CT'!$E$7),"131",""))</f>
        <v/>
      </c>
      <c r="O2718" s="916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6"/>
    </row>
    <row r="2719" spans="1:28" s="956" customFormat="1" ht="15.75" hidden="1" customHeight="1">
      <c r="A2719" s="947" t="str">
        <f>IF(B2719&lt;&gt;"",IF(AND(B2719&gt;=_TM1,B2719&lt;=_TM2,OR(TH!L2719="1111",TH!M2719="1111")),TH!D2719,""),"")</f>
        <v/>
      </c>
      <c r="B2719" s="948">
        <f t="shared" si="304"/>
        <v>3</v>
      </c>
      <c r="C2719" s="949">
        <f t="shared" si="305"/>
        <v>42079</v>
      </c>
      <c r="D2719" s="950" t="s">
        <v>2042</v>
      </c>
      <c r="E2719" s="950">
        <v>42079</v>
      </c>
      <c r="F2719" s="957" t="s">
        <v>561</v>
      </c>
      <c r="G2719" s="952" t="s">
        <v>557</v>
      </c>
      <c r="H2719" s="963" t="s">
        <v>2043</v>
      </c>
      <c r="I2719" s="254">
        <v>28</v>
      </c>
      <c r="J2719" s="254">
        <v>10723.070887998445</v>
      </c>
      <c r="K2719" s="954">
        <f t="shared" si="303"/>
        <v>300246</v>
      </c>
      <c r="L2719" s="916" t="s">
        <v>167</v>
      </c>
      <c r="M2719" s="916" t="s">
        <v>165</v>
      </c>
      <c r="N2719" s="52" t="str">
        <f>IF(AND('331-CT'!$E$7=TH!H2719,OR(L2719="331",M2719="331")),"331",IF(AND(OR(L2719="131",M2719="131"),H2719='131-CT'!$E$7),"131",""))</f>
        <v/>
      </c>
      <c r="O2719" s="916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6"/>
    </row>
    <row r="2720" spans="1:28" s="956" customFormat="1" ht="15.75" hidden="1" customHeight="1">
      <c r="A2720" s="947" t="str">
        <f>IF(B2720&lt;&gt;"",IF(AND(B2720&gt;=_TM1,B2720&lt;=_TM2,OR(TH!L2720="1111",TH!M2720="1111")),TH!D2720,""),"")</f>
        <v/>
      </c>
      <c r="B2720" s="948">
        <f t="shared" si="304"/>
        <v>3</v>
      </c>
      <c r="C2720" s="949">
        <f t="shared" si="305"/>
        <v>42079</v>
      </c>
      <c r="D2720" s="950" t="s">
        <v>2042</v>
      </c>
      <c r="E2720" s="950">
        <v>42079</v>
      </c>
      <c r="F2720" s="957" t="s">
        <v>1690</v>
      </c>
      <c r="G2720" s="952" t="s">
        <v>557</v>
      </c>
      <c r="H2720" s="963" t="s">
        <v>2043</v>
      </c>
      <c r="I2720" s="254">
        <v>500</v>
      </c>
      <c r="J2720" s="254">
        <v>335.0959652499514</v>
      </c>
      <c r="K2720" s="954">
        <f t="shared" si="303"/>
        <v>167548</v>
      </c>
      <c r="L2720" s="916" t="s">
        <v>167</v>
      </c>
      <c r="M2720" s="916" t="s">
        <v>165</v>
      </c>
      <c r="N2720" s="52" t="str">
        <f>IF(AND('331-CT'!$E$7=TH!H2720,OR(L2720="331",M2720="331")),"331",IF(AND(OR(L2720="131",M2720="131"),H2720='131-CT'!$E$7),"131",""))</f>
        <v/>
      </c>
      <c r="O2720" s="916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6"/>
    </row>
    <row r="2721" spans="1:28" s="956" customFormat="1" ht="15.75" hidden="1" customHeight="1">
      <c r="A2721" s="947" t="str">
        <f>IF(B2721&lt;&gt;"",IF(AND(B2721&gt;=_TM1,B2721&lt;=_TM2,OR(TH!L2721="1111",TH!M2721="1111")),TH!D2721,""),"")</f>
        <v/>
      </c>
      <c r="B2721" s="948">
        <f t="shared" si="304"/>
        <v>3</v>
      </c>
      <c r="C2721" s="949">
        <f t="shared" si="305"/>
        <v>42080</v>
      </c>
      <c r="D2721" s="950" t="s">
        <v>2042</v>
      </c>
      <c r="E2721" s="950">
        <v>42080</v>
      </c>
      <c r="F2721" s="957" t="s">
        <v>425</v>
      </c>
      <c r="G2721" s="952" t="s">
        <v>562</v>
      </c>
      <c r="H2721" s="963" t="s">
        <v>2043</v>
      </c>
      <c r="I2721" s="254">
        <v>903</v>
      </c>
      <c r="J2721" s="254">
        <v>6869.4672876240038</v>
      </c>
      <c r="K2721" s="954">
        <f t="shared" si="303"/>
        <v>6203129</v>
      </c>
      <c r="L2721" s="916" t="s">
        <v>167</v>
      </c>
      <c r="M2721" s="916" t="s">
        <v>165</v>
      </c>
      <c r="N2721" s="52" t="str">
        <f>IF(AND('331-CT'!$E$7=TH!H2721,OR(L2721="331",M2721="331")),"331",IF(AND(OR(L2721="131",M2721="131"),H2721='131-CT'!$E$7),"131",""))</f>
        <v/>
      </c>
      <c r="O2721" s="916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6"/>
    </row>
    <row r="2722" spans="1:28" s="956" customFormat="1" ht="15.75" hidden="1" customHeight="1">
      <c r="A2722" s="947" t="str">
        <f>IF(B2722&lt;&gt;"",IF(AND(B2722&gt;=_TM1,B2722&lt;=_TM2,OR(TH!L2722="1111",TH!M2722="1111")),TH!D2722,""),"")</f>
        <v/>
      </c>
      <c r="B2722" s="948">
        <f t="shared" si="304"/>
        <v>3</v>
      </c>
      <c r="C2722" s="949">
        <f t="shared" si="305"/>
        <v>42080</v>
      </c>
      <c r="D2722" s="950" t="s">
        <v>2042</v>
      </c>
      <c r="E2722" s="950">
        <v>42080</v>
      </c>
      <c r="F2722" s="957" t="s">
        <v>473</v>
      </c>
      <c r="G2722" s="952" t="s">
        <v>562</v>
      </c>
      <c r="H2722" s="963" t="s">
        <v>2043</v>
      </c>
      <c r="I2722" s="254">
        <v>289</v>
      </c>
      <c r="J2722" s="254">
        <v>7623.4332094363945</v>
      </c>
      <c r="K2722" s="954">
        <f t="shared" si="303"/>
        <v>2203172</v>
      </c>
      <c r="L2722" s="916" t="s">
        <v>167</v>
      </c>
      <c r="M2722" s="916" t="s">
        <v>165</v>
      </c>
      <c r="N2722" s="52" t="str">
        <f>IF(AND('331-CT'!$E$7=TH!H2722,OR(L2722="331",M2722="331")),"331",IF(AND(OR(L2722="131",M2722="131"),H2722='131-CT'!$E$7),"131",""))</f>
        <v/>
      </c>
      <c r="O2722" s="916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6"/>
    </row>
    <row r="2723" spans="1:28" s="956" customFormat="1" ht="15.75" hidden="1" customHeight="1">
      <c r="A2723" s="947" t="str">
        <f>IF(B2723&lt;&gt;"",IF(AND(B2723&gt;=_TM1,B2723&lt;=_TM2,OR(TH!L2723="1111",TH!M2723="1111")),TH!D2723,""),"")</f>
        <v/>
      </c>
      <c r="B2723" s="948">
        <f t="shared" si="304"/>
        <v>3</v>
      </c>
      <c r="C2723" s="949">
        <f t="shared" si="305"/>
        <v>42080</v>
      </c>
      <c r="D2723" s="950" t="s">
        <v>2042</v>
      </c>
      <c r="E2723" s="950">
        <v>42080</v>
      </c>
      <c r="F2723" s="957" t="s">
        <v>563</v>
      </c>
      <c r="G2723" s="952" t="s">
        <v>562</v>
      </c>
      <c r="H2723" s="963" t="s">
        <v>2043</v>
      </c>
      <c r="I2723" s="254">
        <v>300</v>
      </c>
      <c r="J2723" s="254">
        <v>16084.606331997667</v>
      </c>
      <c r="K2723" s="954">
        <f t="shared" si="303"/>
        <v>4825382</v>
      </c>
      <c r="L2723" s="916" t="s">
        <v>167</v>
      </c>
      <c r="M2723" s="916" t="s">
        <v>165</v>
      </c>
      <c r="N2723" s="52" t="str">
        <f>IF(AND('331-CT'!$E$7=TH!H2723,OR(L2723="331",M2723="331")),"331",IF(AND(OR(L2723="131",M2723="131"),H2723='131-CT'!$E$7),"131",""))</f>
        <v/>
      </c>
      <c r="O2723" s="916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6"/>
    </row>
    <row r="2724" spans="1:28" s="956" customFormat="1" ht="15.75" hidden="1" customHeight="1">
      <c r="A2724" s="947" t="str">
        <f>IF(B2724&lt;&gt;"",IF(AND(B2724&gt;=_TM1,B2724&lt;=_TM2,OR(TH!L2724="1111",TH!M2724="1111")),TH!D2724,""),"")</f>
        <v/>
      </c>
      <c r="B2724" s="948">
        <f t="shared" si="304"/>
        <v>3</v>
      </c>
      <c r="C2724" s="949">
        <f t="shared" si="305"/>
        <v>42080</v>
      </c>
      <c r="D2724" s="950" t="s">
        <v>2042</v>
      </c>
      <c r="E2724" s="950">
        <v>42080</v>
      </c>
      <c r="F2724" s="957" t="s">
        <v>528</v>
      </c>
      <c r="G2724" s="952" t="s">
        <v>562</v>
      </c>
      <c r="H2724" s="963" t="s">
        <v>2043</v>
      </c>
      <c r="I2724" s="254">
        <v>300</v>
      </c>
      <c r="J2724" s="254">
        <v>13236.29062737308</v>
      </c>
      <c r="K2724" s="954">
        <f t="shared" si="303"/>
        <v>3970887</v>
      </c>
      <c r="L2724" s="916" t="s">
        <v>167</v>
      </c>
      <c r="M2724" s="916" t="s">
        <v>165</v>
      </c>
      <c r="N2724" s="52" t="str">
        <f>IF(AND('331-CT'!$E$7=TH!H2724,OR(L2724="331",M2724="331")),"331",IF(AND(OR(L2724="131",M2724="131"),H2724='131-CT'!$E$7),"131",""))</f>
        <v/>
      </c>
      <c r="O2724" s="916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6"/>
    </row>
    <row r="2725" spans="1:28" s="956" customFormat="1" ht="15.75" hidden="1" customHeight="1">
      <c r="A2725" s="947" t="str">
        <f>IF(B2725&lt;&gt;"",IF(AND(B2725&gt;=_TM1,B2725&lt;=_TM2,OR(TH!L2725="1111",TH!M2725="1111")),TH!D2725,""),"")</f>
        <v/>
      </c>
      <c r="B2725" s="948">
        <f t="shared" si="304"/>
        <v>3</v>
      </c>
      <c r="C2725" s="949">
        <f t="shared" si="305"/>
        <v>42080</v>
      </c>
      <c r="D2725" s="950" t="s">
        <v>2042</v>
      </c>
      <c r="E2725" s="950">
        <v>42080</v>
      </c>
      <c r="F2725" s="957" t="s">
        <v>478</v>
      </c>
      <c r="G2725" s="952" t="s">
        <v>564</v>
      </c>
      <c r="H2725" s="963" t="s">
        <v>2043</v>
      </c>
      <c r="I2725" s="254">
        <v>604</v>
      </c>
      <c r="J2725" s="254">
        <v>11225.714835873372</v>
      </c>
      <c r="K2725" s="954">
        <f t="shared" si="303"/>
        <v>6780332</v>
      </c>
      <c r="L2725" s="916" t="s">
        <v>167</v>
      </c>
      <c r="M2725" s="916" t="s">
        <v>165</v>
      </c>
      <c r="N2725" s="52" t="str">
        <f>IF(AND('331-CT'!$E$7=TH!H2725,OR(L2725="331",M2725="331")),"331",IF(AND(OR(L2725="131",M2725="131"),H2725='131-CT'!$E$7),"131",""))</f>
        <v/>
      </c>
      <c r="O2725" s="916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6"/>
    </row>
    <row r="2726" spans="1:28" s="956" customFormat="1" ht="15.75" hidden="1" customHeight="1">
      <c r="A2726" s="947" t="str">
        <f>IF(B2726&lt;&gt;"",IF(AND(B2726&gt;=_TM1,B2726&lt;=_TM2,OR(TH!L2726="1111",TH!M2726="1111")),TH!D2726,""),"")</f>
        <v/>
      </c>
      <c r="B2726" s="948">
        <f t="shared" si="304"/>
        <v>3</v>
      </c>
      <c r="C2726" s="949">
        <f t="shared" si="305"/>
        <v>42080</v>
      </c>
      <c r="D2726" s="950" t="s">
        <v>2042</v>
      </c>
      <c r="E2726" s="950">
        <v>42080</v>
      </c>
      <c r="F2726" s="957" t="s">
        <v>565</v>
      </c>
      <c r="G2726" s="952" t="s">
        <v>564</v>
      </c>
      <c r="H2726" s="963" t="s">
        <v>2043</v>
      </c>
      <c r="I2726" s="254">
        <v>206</v>
      </c>
      <c r="J2726" s="254">
        <v>7455.8852268114188</v>
      </c>
      <c r="K2726" s="954">
        <f t="shared" si="303"/>
        <v>1535912</v>
      </c>
      <c r="L2726" s="916" t="s">
        <v>167</v>
      </c>
      <c r="M2726" s="916" t="s">
        <v>165</v>
      </c>
      <c r="N2726" s="52" t="str">
        <f>IF(AND('331-CT'!$E$7=TH!H2726,OR(L2726="331",M2726="331")),"331",IF(AND(OR(L2726="131",M2726="131"),H2726='131-CT'!$E$7),"131",""))</f>
        <v/>
      </c>
      <c r="O2726" s="916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6"/>
    </row>
    <row r="2727" spans="1:28" s="956" customFormat="1" ht="15.75" hidden="1" customHeight="1">
      <c r="A2727" s="947" t="str">
        <f>IF(B2727&lt;&gt;"",IF(AND(B2727&gt;=_TM1,B2727&lt;=_TM2,OR(TH!L2727="1111",TH!M2727="1111")),TH!D2727,""),"")</f>
        <v/>
      </c>
      <c r="B2727" s="948">
        <f t="shared" si="304"/>
        <v>3</v>
      </c>
      <c r="C2727" s="949">
        <f t="shared" si="305"/>
        <v>42080</v>
      </c>
      <c r="D2727" s="950" t="s">
        <v>2042</v>
      </c>
      <c r="E2727" s="950">
        <v>42080</v>
      </c>
      <c r="F2727" s="49" t="s">
        <v>566</v>
      </c>
      <c r="G2727" s="49" t="s">
        <v>564</v>
      </c>
      <c r="H2727" s="963" t="s">
        <v>2043</v>
      </c>
      <c r="I2727" s="254">
        <v>205</v>
      </c>
      <c r="J2727" s="254">
        <v>7874.755183373858</v>
      </c>
      <c r="K2727" s="954">
        <f t="shared" si="303"/>
        <v>1614325</v>
      </c>
      <c r="L2727" s="916" t="s">
        <v>167</v>
      </c>
      <c r="M2727" s="916" t="s">
        <v>165</v>
      </c>
      <c r="N2727" s="52" t="str">
        <f>IF(AND('331-CT'!$E$7=TH!H2727,OR(L2727="331",M2727="331")),"331",IF(AND(OR(L2727="131",M2727="131"),H2727='131-CT'!$E$7),"131",""))</f>
        <v/>
      </c>
      <c r="O2727" s="916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6"/>
    </row>
    <row r="2728" spans="1:28" s="956" customFormat="1" ht="15.75" hidden="1" customHeight="1">
      <c r="A2728" s="947" t="str">
        <f>IF(B2728&lt;&gt;"",IF(AND(B2728&gt;=_TM1,B2728&lt;=_TM2,OR(TH!L2728="1111",TH!M2728="1111")),TH!D2728,""),"")</f>
        <v/>
      </c>
      <c r="B2728" s="948">
        <f t="shared" si="304"/>
        <v>3</v>
      </c>
      <c r="C2728" s="949">
        <f t="shared" si="305"/>
        <v>42080</v>
      </c>
      <c r="D2728" s="950" t="s">
        <v>2042</v>
      </c>
      <c r="E2728" s="950">
        <v>42080</v>
      </c>
      <c r="F2728" s="49" t="s">
        <v>567</v>
      </c>
      <c r="G2728" s="49" t="s">
        <v>564</v>
      </c>
      <c r="H2728" s="963" t="s">
        <v>2043</v>
      </c>
      <c r="I2728" s="254">
        <v>306</v>
      </c>
      <c r="J2728" s="254">
        <v>7288.3372441864431</v>
      </c>
      <c r="K2728" s="954">
        <f t="shared" si="303"/>
        <v>2230231</v>
      </c>
      <c r="L2728" s="916" t="s">
        <v>167</v>
      </c>
      <c r="M2728" s="916" t="s">
        <v>165</v>
      </c>
      <c r="N2728" s="52" t="str">
        <f>IF(AND('331-CT'!$E$7=TH!H2728,OR(L2728="331",M2728="331")),"331",IF(AND(OR(L2728="131",M2728="131"),H2728='131-CT'!$E$7),"131",""))</f>
        <v/>
      </c>
      <c r="O2728" s="916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6"/>
    </row>
    <row r="2729" spans="1:28" s="956" customFormat="1" ht="15.75" hidden="1" customHeight="1">
      <c r="A2729" s="947" t="str">
        <f>IF(B2729&lt;&gt;"",IF(AND(B2729&gt;=_TM1,B2729&lt;=_TM2,OR(TH!L2729="1111",TH!M2729="1111")),TH!D2729,""),"")</f>
        <v/>
      </c>
      <c r="B2729" s="948">
        <f t="shared" si="304"/>
        <v>3</v>
      </c>
      <c r="C2729" s="949">
        <f t="shared" si="305"/>
        <v>42082</v>
      </c>
      <c r="D2729" s="950" t="s">
        <v>2042</v>
      </c>
      <c r="E2729" s="950">
        <v>42082</v>
      </c>
      <c r="F2729" s="961" t="s">
        <v>440</v>
      </c>
      <c r="G2729" s="49" t="s">
        <v>568</v>
      </c>
      <c r="H2729" s="963" t="s">
        <v>2043</v>
      </c>
      <c r="I2729" s="254">
        <v>490</v>
      </c>
      <c r="J2729" s="254">
        <v>7958.5291746863459</v>
      </c>
      <c r="K2729" s="954">
        <f t="shared" si="303"/>
        <v>3899679</v>
      </c>
      <c r="L2729" s="916" t="s">
        <v>167</v>
      </c>
      <c r="M2729" s="916" t="s">
        <v>165</v>
      </c>
      <c r="N2729" s="52" t="str">
        <f>IF(AND('331-CT'!$E$7=TH!H2729,OR(L2729="331",M2729="331")),"331",IF(AND(OR(L2729="131",M2729="131"),H2729='131-CT'!$E$7),"131",""))</f>
        <v/>
      </c>
      <c r="O2729" s="916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6"/>
    </row>
    <row r="2730" spans="1:28" s="956" customFormat="1" ht="15.75" hidden="1" customHeight="1">
      <c r="A2730" s="947" t="str">
        <f>IF(B2730&lt;&gt;"",IF(AND(B2730&gt;=_TM1,B2730&lt;=_TM2,OR(TH!L2730="1111",TH!M2730="1111")),TH!D2730,""),"")</f>
        <v/>
      </c>
      <c r="B2730" s="948">
        <f t="shared" si="304"/>
        <v>3</v>
      </c>
      <c r="C2730" s="949">
        <f t="shared" si="305"/>
        <v>42082</v>
      </c>
      <c r="D2730" s="950" t="s">
        <v>2042</v>
      </c>
      <c r="E2730" s="950">
        <v>42082</v>
      </c>
      <c r="F2730" s="49" t="s">
        <v>569</v>
      </c>
      <c r="G2730" s="49" t="s">
        <v>568</v>
      </c>
      <c r="H2730" s="963" t="s">
        <v>2043</v>
      </c>
      <c r="I2730" s="254">
        <v>215</v>
      </c>
      <c r="J2730" s="254">
        <v>8042.3031659988337</v>
      </c>
      <c r="K2730" s="954">
        <f t="shared" si="303"/>
        <v>1729095</v>
      </c>
      <c r="L2730" s="916" t="s">
        <v>167</v>
      </c>
      <c r="M2730" s="916" t="s">
        <v>165</v>
      </c>
      <c r="N2730" s="52" t="str">
        <f>IF(AND('331-CT'!$E$7=TH!H2730,OR(L2730="331",M2730="331")),"331",IF(AND(OR(L2730="131",M2730="131"),H2730='131-CT'!$E$7),"131",""))</f>
        <v/>
      </c>
      <c r="O2730" s="916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6"/>
    </row>
    <row r="2731" spans="1:28" s="956" customFormat="1" ht="15.75" hidden="1" customHeight="1">
      <c r="A2731" s="947" t="str">
        <f>IF(B2731&lt;&gt;"",IF(AND(B2731&gt;=_TM1,B2731&lt;=_TM2,OR(TH!L2731="1111",TH!M2731="1111")),TH!D2731,""),"")</f>
        <v/>
      </c>
      <c r="B2731" s="948">
        <f t="shared" si="304"/>
        <v>3</v>
      </c>
      <c r="C2731" s="949">
        <f t="shared" si="305"/>
        <v>42082</v>
      </c>
      <c r="D2731" s="950" t="s">
        <v>2042</v>
      </c>
      <c r="E2731" s="950">
        <v>42082</v>
      </c>
      <c r="F2731" s="49" t="s">
        <v>570</v>
      </c>
      <c r="G2731" s="49" t="s">
        <v>571</v>
      </c>
      <c r="H2731" s="963" t="s">
        <v>2043</v>
      </c>
      <c r="I2731" s="254">
        <v>200</v>
      </c>
      <c r="J2731" s="254">
        <v>5864.1793918741496</v>
      </c>
      <c r="K2731" s="954">
        <f t="shared" ref="K2731:K2755" si="306">ROUND(I2731*J2731,0)</f>
        <v>1172836</v>
      </c>
      <c r="L2731" s="916" t="s">
        <v>167</v>
      </c>
      <c r="M2731" s="916" t="s">
        <v>165</v>
      </c>
      <c r="N2731" s="52" t="str">
        <f>IF(AND('331-CT'!$E$7=TH!H2731,OR(L2731="331",M2731="331")),"331",IF(AND(OR(L2731="131",M2731="131"),H2731='131-CT'!$E$7),"131",""))</f>
        <v/>
      </c>
      <c r="O2731" s="916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6"/>
    </row>
    <row r="2732" spans="1:28" s="956" customFormat="1" ht="15.75" hidden="1" customHeight="1">
      <c r="A2732" s="947" t="str">
        <f>IF(B2732&lt;&gt;"",IF(AND(B2732&gt;=_TM1,B2732&lt;=_TM2,OR(TH!L2732="1111",TH!M2732="1111")),TH!D2732,""),"")</f>
        <v/>
      </c>
      <c r="B2732" s="948">
        <f t="shared" si="304"/>
        <v>3</v>
      </c>
      <c r="C2732" s="949">
        <f t="shared" si="305"/>
        <v>42082</v>
      </c>
      <c r="D2732" s="950" t="s">
        <v>2042</v>
      </c>
      <c r="E2732" s="950">
        <v>42082</v>
      </c>
      <c r="F2732" s="49" t="s">
        <v>457</v>
      </c>
      <c r="G2732" s="49" t="s">
        <v>571</v>
      </c>
      <c r="H2732" s="963" t="s">
        <v>2043</v>
      </c>
      <c r="I2732" s="254">
        <v>205</v>
      </c>
      <c r="J2732" s="254">
        <v>6366.8233397490767</v>
      </c>
      <c r="K2732" s="954">
        <f t="shared" si="306"/>
        <v>1305199</v>
      </c>
      <c r="L2732" s="916" t="s">
        <v>167</v>
      </c>
      <c r="M2732" s="916" t="s">
        <v>165</v>
      </c>
      <c r="N2732" s="52" t="str">
        <f>IF(AND('331-CT'!$E$7=TH!H2732,OR(L2732="331",M2732="331")),"331",IF(AND(OR(L2732="131",M2732="131"),H2732='131-CT'!$E$7),"131",""))</f>
        <v/>
      </c>
      <c r="O2732" s="916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6"/>
    </row>
    <row r="2733" spans="1:28" s="956" customFormat="1" ht="15.75" hidden="1" customHeight="1">
      <c r="A2733" s="947" t="str">
        <f>IF(B2733&lt;&gt;"",IF(AND(B2733&gt;=_TM1,B2733&lt;=_TM2,OR(TH!L2733="1111",TH!M2733="1111")),TH!D2733,""),"")</f>
        <v/>
      </c>
      <c r="B2733" s="948">
        <f t="shared" si="304"/>
        <v>3</v>
      </c>
      <c r="C2733" s="949">
        <f t="shared" si="305"/>
        <v>42082</v>
      </c>
      <c r="D2733" s="950" t="s">
        <v>2042</v>
      </c>
      <c r="E2733" s="950">
        <v>42082</v>
      </c>
      <c r="F2733" s="961" t="s">
        <v>573</v>
      </c>
      <c r="G2733" s="49" t="s">
        <v>571</v>
      </c>
      <c r="H2733" s="963" t="s">
        <v>2043</v>
      </c>
      <c r="I2733" s="254">
        <v>208</v>
      </c>
      <c r="J2733" s="254">
        <v>5612.857417936686</v>
      </c>
      <c r="K2733" s="954">
        <f t="shared" si="306"/>
        <v>1167474</v>
      </c>
      <c r="L2733" s="916" t="s">
        <v>167</v>
      </c>
      <c r="M2733" s="916" t="s">
        <v>165</v>
      </c>
      <c r="N2733" s="52" t="str">
        <f>IF(AND('331-CT'!$E$7=TH!H2733,OR(L2733="331",M2733="331")),"331",IF(AND(OR(L2733="131",M2733="131"),H2733='131-CT'!$E$7),"131",""))</f>
        <v/>
      </c>
      <c r="O2733" s="916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6"/>
    </row>
    <row r="2734" spans="1:28" s="956" customFormat="1" ht="15.75" hidden="1" customHeight="1">
      <c r="A2734" s="947" t="str">
        <f>IF(B2734&lt;&gt;"",IF(AND(B2734&gt;=_TM1,B2734&lt;=_TM2,OR(TH!L2734="1111",TH!M2734="1111")),TH!D2734,""),"")</f>
        <v/>
      </c>
      <c r="B2734" s="948">
        <f t="shared" si="304"/>
        <v>3</v>
      </c>
      <c r="C2734" s="949">
        <f t="shared" si="305"/>
        <v>42088</v>
      </c>
      <c r="D2734" s="950" t="s">
        <v>2042</v>
      </c>
      <c r="E2734" s="950">
        <v>42088</v>
      </c>
      <c r="F2734" s="49" t="s">
        <v>574</v>
      </c>
      <c r="G2734" s="49" t="s">
        <v>575</v>
      </c>
      <c r="H2734" s="963" t="s">
        <v>2043</v>
      </c>
      <c r="I2734" s="254">
        <v>500</v>
      </c>
      <c r="J2734" s="254">
        <v>1340.3838609998056</v>
      </c>
      <c r="K2734" s="954">
        <f t="shared" si="306"/>
        <v>670192</v>
      </c>
      <c r="L2734" s="916" t="s">
        <v>167</v>
      </c>
      <c r="M2734" s="916" t="s">
        <v>165</v>
      </c>
      <c r="N2734" s="52" t="str">
        <f>IF(AND('331-CT'!$E$7=TH!H2734,OR(L2734="331",M2734="331")),"331",IF(AND(OR(L2734="131",M2734="131"),H2734='131-CT'!$E$7),"131",""))</f>
        <v/>
      </c>
      <c r="O2734" s="916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6"/>
    </row>
    <row r="2735" spans="1:28" s="956" customFormat="1" ht="15.75" hidden="1" customHeight="1">
      <c r="A2735" s="947" t="str">
        <f>IF(B2735&lt;&gt;"",IF(AND(B2735&gt;=_TM1,B2735&lt;=_TM2,OR(TH!L2735="1111",TH!M2735="1111")),TH!D2735,""),"")</f>
        <v/>
      </c>
      <c r="B2735" s="948">
        <f t="shared" si="304"/>
        <v>3</v>
      </c>
      <c r="C2735" s="949">
        <f t="shared" si="305"/>
        <v>42088</v>
      </c>
      <c r="D2735" s="950" t="s">
        <v>2042</v>
      </c>
      <c r="E2735" s="950">
        <v>42088</v>
      </c>
      <c r="F2735" s="961" t="s">
        <v>577</v>
      </c>
      <c r="G2735" s="49" t="s">
        <v>575</v>
      </c>
      <c r="H2735" s="963" t="s">
        <v>2043</v>
      </c>
      <c r="I2735" s="254">
        <v>50</v>
      </c>
      <c r="J2735" s="254">
        <v>13571.386592623032</v>
      </c>
      <c r="K2735" s="954">
        <f t="shared" si="306"/>
        <v>678569</v>
      </c>
      <c r="L2735" s="916" t="s">
        <v>167</v>
      </c>
      <c r="M2735" s="916" t="s">
        <v>165</v>
      </c>
      <c r="N2735" s="52" t="str">
        <f>IF(AND('331-CT'!$E$7=TH!H2735,OR(L2735="331",M2735="331")),"331",IF(AND(OR(L2735="131",M2735="131"),H2735='131-CT'!$E$7),"131",""))</f>
        <v/>
      </c>
      <c r="O2735" s="916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6"/>
    </row>
    <row r="2736" spans="1:28" s="956" customFormat="1" ht="15.75" hidden="1" customHeight="1">
      <c r="A2736" s="947" t="str">
        <f>IF(B2736&lt;&gt;"",IF(AND(B2736&gt;=_TM1,B2736&lt;=_TM2,OR(TH!L2736="1111",TH!M2736="1111")),TH!D2736,""),"")</f>
        <v/>
      </c>
      <c r="B2736" s="948">
        <f t="shared" si="304"/>
        <v>3</v>
      </c>
      <c r="C2736" s="949">
        <f t="shared" si="305"/>
        <v>42088</v>
      </c>
      <c r="D2736" s="950" t="s">
        <v>2042</v>
      </c>
      <c r="E2736" s="950">
        <v>42088</v>
      </c>
      <c r="F2736" s="49" t="s">
        <v>578</v>
      </c>
      <c r="G2736" s="49" t="s">
        <v>575</v>
      </c>
      <c r="H2736" s="963" t="s">
        <v>2043</v>
      </c>
      <c r="I2736" s="254">
        <v>12</v>
      </c>
      <c r="J2736" s="254">
        <v>12231.002731623226</v>
      </c>
      <c r="K2736" s="954">
        <f t="shared" si="306"/>
        <v>146772</v>
      </c>
      <c r="L2736" s="916" t="s">
        <v>167</v>
      </c>
      <c r="M2736" s="916" t="s">
        <v>165</v>
      </c>
      <c r="N2736" s="52" t="str">
        <f>IF(AND('331-CT'!$E$7=TH!H2736,OR(L2736="331",M2736="331")),"331",IF(AND(OR(L2736="131",M2736="131"),H2736='131-CT'!$E$7),"131",""))</f>
        <v/>
      </c>
      <c r="O2736" s="916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6"/>
    </row>
    <row r="2737" spans="1:28" s="956" customFormat="1" ht="15.75" hidden="1" customHeight="1">
      <c r="A2737" s="947" t="str">
        <f>IF(B2737&lt;&gt;"",IF(AND(B2737&gt;=_TM1,B2737&lt;=_TM2,OR(TH!L2737="1111",TH!M2737="1111")),TH!D2737,""),"")</f>
        <v/>
      </c>
      <c r="B2737" s="948">
        <f t="shared" si="304"/>
        <v>3</v>
      </c>
      <c r="C2737" s="949">
        <f t="shared" si="305"/>
        <v>42088</v>
      </c>
      <c r="D2737" s="950" t="s">
        <v>2042</v>
      </c>
      <c r="E2737" s="950">
        <v>42088</v>
      </c>
      <c r="F2737" s="49" t="s">
        <v>521</v>
      </c>
      <c r="G2737" s="49" t="s">
        <v>579</v>
      </c>
      <c r="H2737" s="963" t="s">
        <v>2043</v>
      </c>
      <c r="I2737" s="254">
        <v>1490</v>
      </c>
      <c r="J2737" s="254">
        <v>5696.6314092491739</v>
      </c>
      <c r="K2737" s="954">
        <f t="shared" si="306"/>
        <v>8487981</v>
      </c>
      <c r="L2737" s="916" t="s">
        <v>167</v>
      </c>
      <c r="M2737" s="916" t="s">
        <v>165</v>
      </c>
      <c r="N2737" s="52" t="str">
        <f>IF(AND('331-CT'!$E$7=TH!H2737,OR(L2737="331",M2737="331")),"331",IF(AND(OR(L2737="131",M2737="131"),H2737='131-CT'!$E$7),"131",""))</f>
        <v/>
      </c>
      <c r="O2737" s="916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6"/>
    </row>
    <row r="2738" spans="1:28" s="956" customFormat="1" ht="15.75" hidden="1" customHeight="1">
      <c r="A2738" s="947" t="str">
        <f>IF(B2738&lt;&gt;"",IF(AND(B2738&gt;=_TM1,B2738&lt;=_TM2,OR(TH!L2738="1111",TH!M2738="1111")),TH!D2738,""),"")</f>
        <v/>
      </c>
      <c r="B2738" s="948">
        <f t="shared" si="304"/>
        <v>3</v>
      </c>
      <c r="C2738" s="949">
        <f t="shared" si="305"/>
        <v>42088</v>
      </c>
      <c r="D2738" s="950" t="s">
        <v>2042</v>
      </c>
      <c r="E2738" s="950">
        <v>42088</v>
      </c>
      <c r="F2738" s="49" t="s">
        <v>580</v>
      </c>
      <c r="G2738" s="49" t="s">
        <v>581</v>
      </c>
      <c r="H2738" s="963" t="s">
        <v>2043</v>
      </c>
      <c r="I2738" s="254">
        <v>100</v>
      </c>
      <c r="J2738" s="254">
        <v>12984.968653435617</v>
      </c>
      <c r="K2738" s="954">
        <f t="shared" si="306"/>
        <v>1298497</v>
      </c>
      <c r="L2738" s="916" t="s">
        <v>167</v>
      </c>
      <c r="M2738" s="916" t="s">
        <v>165</v>
      </c>
      <c r="N2738" s="52" t="str">
        <f>IF(AND('331-CT'!$E$7=TH!H2738,OR(L2738="331",M2738="331")),"331",IF(AND(OR(L2738="131",M2738="131"),H2738='131-CT'!$E$7),"131",""))</f>
        <v/>
      </c>
      <c r="O2738" s="916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6"/>
    </row>
    <row r="2739" spans="1:28" s="956" customFormat="1" ht="15.75" hidden="1" customHeight="1">
      <c r="A2739" s="947" t="str">
        <f>IF(B2739&lt;&gt;"",IF(AND(B2739&gt;=_TM1,B2739&lt;=_TM2,OR(TH!L2739="1111",TH!M2739="1111")),TH!D2739,""),"")</f>
        <v/>
      </c>
      <c r="B2739" s="948">
        <f t="shared" si="304"/>
        <v>3</v>
      </c>
      <c r="C2739" s="949">
        <f t="shared" si="305"/>
        <v>42088</v>
      </c>
      <c r="D2739" s="950" t="s">
        <v>2042</v>
      </c>
      <c r="E2739" s="950">
        <v>42088</v>
      </c>
      <c r="F2739" s="49" t="s">
        <v>501</v>
      </c>
      <c r="G2739" s="49" t="s">
        <v>583</v>
      </c>
      <c r="H2739" s="963" t="s">
        <v>2043</v>
      </c>
      <c r="I2739" s="254">
        <v>30</v>
      </c>
      <c r="J2739" s="254">
        <v>10136.65294881103</v>
      </c>
      <c r="K2739" s="954">
        <f t="shared" si="306"/>
        <v>304100</v>
      </c>
      <c r="L2739" s="916" t="s">
        <v>167</v>
      </c>
      <c r="M2739" s="916" t="s">
        <v>165</v>
      </c>
      <c r="N2739" s="52" t="str">
        <f>IF(AND('331-CT'!$E$7=TH!H2739,OR(L2739="331",M2739="331")),"331",IF(AND(OR(L2739="131",M2739="131"),H2739='131-CT'!$E$7),"131",""))</f>
        <v/>
      </c>
      <c r="O2739" s="916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6"/>
    </row>
    <row r="2740" spans="1:28" s="956" customFormat="1" ht="15.75" hidden="1" customHeight="1">
      <c r="A2740" s="947" t="str">
        <f>IF(B2740&lt;&gt;"",IF(AND(B2740&gt;=_TM1,B2740&lt;=_TM2,OR(TH!L2740="1111",TH!M2740="1111")),TH!D2740,""),"")</f>
        <v/>
      </c>
      <c r="B2740" s="948">
        <f t="shared" si="304"/>
        <v>3</v>
      </c>
      <c r="C2740" s="949">
        <f t="shared" si="305"/>
        <v>42088</v>
      </c>
      <c r="D2740" s="950" t="s">
        <v>2042</v>
      </c>
      <c r="E2740" s="950">
        <v>42088</v>
      </c>
      <c r="F2740" s="49" t="s">
        <v>584</v>
      </c>
      <c r="G2740" s="49" t="s">
        <v>583</v>
      </c>
      <c r="H2740" s="963" t="s">
        <v>2043</v>
      </c>
      <c r="I2740" s="254">
        <v>347</v>
      </c>
      <c r="J2740" s="254">
        <v>15246.866418872789</v>
      </c>
      <c r="K2740" s="954">
        <f t="shared" si="306"/>
        <v>5290663</v>
      </c>
      <c r="L2740" s="916" t="s">
        <v>167</v>
      </c>
      <c r="M2740" s="916" t="s">
        <v>165</v>
      </c>
      <c r="N2740" s="52" t="str">
        <f>IF(AND('331-CT'!$E$7=TH!H2740,OR(L2740="331",M2740="331")),"331",IF(AND(OR(L2740="131",M2740="131"),H2740='131-CT'!$E$7),"131",""))</f>
        <v/>
      </c>
      <c r="O2740" s="916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6"/>
    </row>
    <row r="2741" spans="1:28" s="956" customFormat="1" ht="15.75" hidden="1" customHeight="1">
      <c r="A2741" s="947" t="str">
        <f>IF(B2741&lt;&gt;"",IF(AND(B2741&gt;=_TM1,B2741&lt;=_TM2,OR(TH!L2741="1111",TH!M2741="1111")),TH!D2741,""),"")</f>
        <v/>
      </c>
      <c r="B2741" s="948">
        <f t="shared" si="304"/>
        <v>3</v>
      </c>
      <c r="C2741" s="949">
        <f t="shared" si="305"/>
        <v>42090</v>
      </c>
      <c r="D2741" s="950" t="s">
        <v>2042</v>
      </c>
      <c r="E2741" s="950">
        <v>42090</v>
      </c>
      <c r="F2741" s="49" t="s">
        <v>587</v>
      </c>
      <c r="G2741" s="49" t="s">
        <v>588</v>
      </c>
      <c r="H2741" s="963" t="s">
        <v>2043</v>
      </c>
      <c r="I2741" s="254">
        <v>24</v>
      </c>
      <c r="J2741" s="254">
        <v>5277.7614526867346</v>
      </c>
      <c r="K2741" s="954">
        <f t="shared" si="306"/>
        <v>126666</v>
      </c>
      <c r="L2741" s="916" t="s">
        <v>167</v>
      </c>
      <c r="M2741" s="916" t="s">
        <v>165</v>
      </c>
      <c r="N2741" s="52" t="str">
        <f>IF(AND('331-CT'!$E$7=TH!H2741,OR(L2741="331",M2741="331")),"331",IF(AND(OR(L2741="131",M2741="131"),H2741='131-CT'!$E$7),"131",""))</f>
        <v/>
      </c>
      <c r="O2741" s="916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6"/>
    </row>
    <row r="2742" spans="1:28" s="956" customFormat="1" ht="15.75" hidden="1" customHeight="1">
      <c r="A2742" s="947" t="str">
        <f>IF(B2742&lt;&gt;"",IF(AND(B2742&gt;=_TM1,B2742&lt;=_TM2,OR(TH!L2742="1111",TH!M2742="1111")),TH!D2742,""),"")</f>
        <v/>
      </c>
      <c r="B2742" s="948">
        <f t="shared" ref="B2742:B2805" si="307">IF(C2742&lt;&gt;"",MONTH(C2742),"")</f>
        <v>3</v>
      </c>
      <c r="C2742" s="949">
        <f t="shared" si="305"/>
        <v>42090</v>
      </c>
      <c r="D2742" s="950" t="s">
        <v>2042</v>
      </c>
      <c r="E2742" s="950">
        <v>42090</v>
      </c>
      <c r="F2742" s="49" t="s">
        <v>1725</v>
      </c>
      <c r="G2742" s="49" t="s">
        <v>589</v>
      </c>
      <c r="H2742" s="963" t="s">
        <v>2043</v>
      </c>
      <c r="I2742" s="254">
        <v>1900</v>
      </c>
      <c r="J2742" s="254">
        <v>83.773991312487851</v>
      </c>
      <c r="K2742" s="954">
        <f t="shared" si="306"/>
        <v>159171</v>
      </c>
      <c r="L2742" s="916" t="s">
        <v>167</v>
      </c>
      <c r="M2742" s="916" t="s">
        <v>165</v>
      </c>
      <c r="N2742" s="52" t="str">
        <f>IF(AND('331-CT'!$E$7=TH!H2742,OR(L2742="331",M2742="331")),"331",IF(AND(OR(L2742="131",M2742="131"),H2742='131-CT'!$E$7),"131",""))</f>
        <v/>
      </c>
      <c r="O2742" s="916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6"/>
    </row>
    <row r="2743" spans="1:28" s="956" customFormat="1" ht="15.75" hidden="1" customHeight="1">
      <c r="A2743" s="947" t="str">
        <f>IF(B2743&lt;&gt;"",IF(AND(B2743&gt;=_TM1,B2743&lt;=_TM2,OR(TH!L2743="1111",TH!M2743="1111")),TH!D2743,""),"")</f>
        <v/>
      </c>
      <c r="B2743" s="948">
        <f t="shared" si="307"/>
        <v>3</v>
      </c>
      <c r="C2743" s="949">
        <f t="shared" si="305"/>
        <v>42091</v>
      </c>
      <c r="D2743" s="950" t="s">
        <v>2042</v>
      </c>
      <c r="E2743" s="950">
        <v>42091</v>
      </c>
      <c r="F2743" s="49" t="s">
        <v>521</v>
      </c>
      <c r="G2743" s="49" t="s">
        <v>585</v>
      </c>
      <c r="H2743" s="963" t="s">
        <v>2043</v>
      </c>
      <c r="I2743" s="254">
        <v>504</v>
      </c>
      <c r="J2743" s="254">
        <v>5696.6314092491739</v>
      </c>
      <c r="K2743" s="954">
        <f t="shared" si="306"/>
        <v>2871102</v>
      </c>
      <c r="L2743" s="916" t="s">
        <v>167</v>
      </c>
      <c r="M2743" s="916" t="s">
        <v>165</v>
      </c>
      <c r="N2743" s="52" t="str">
        <f>IF(AND('331-CT'!$E$7=TH!H2743,OR(L2743="331",M2743="331")),"331",IF(AND(OR(L2743="131",M2743="131"),H2743='131-CT'!$E$7),"131",""))</f>
        <v/>
      </c>
      <c r="O2743" s="916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6"/>
    </row>
    <row r="2744" spans="1:28" s="956" customFormat="1" ht="15.75" hidden="1" customHeight="1">
      <c r="A2744" s="947" t="str">
        <f>IF(B2744&lt;&gt;"",IF(AND(B2744&gt;=_TM1,B2744&lt;=_TM2,OR(TH!L2744="1111",TH!M2744="1111")),TH!D2744,""),"")</f>
        <v/>
      </c>
      <c r="B2744" s="948">
        <f t="shared" si="307"/>
        <v>3</v>
      </c>
      <c r="C2744" s="949">
        <f t="shared" si="305"/>
        <v>42091</v>
      </c>
      <c r="D2744" s="950" t="s">
        <v>2042</v>
      </c>
      <c r="E2744" s="950">
        <v>42091</v>
      </c>
      <c r="F2744" s="49" t="s">
        <v>481</v>
      </c>
      <c r="G2744" s="49" t="s">
        <v>586</v>
      </c>
      <c r="H2744" s="963" t="s">
        <v>2043</v>
      </c>
      <c r="I2744" s="254">
        <v>350</v>
      </c>
      <c r="J2744" s="254">
        <v>60736.143701553694</v>
      </c>
      <c r="K2744" s="954">
        <f t="shared" si="306"/>
        <v>21257650</v>
      </c>
      <c r="L2744" s="916" t="s">
        <v>167</v>
      </c>
      <c r="M2744" s="916" t="s">
        <v>165</v>
      </c>
      <c r="N2744" s="52" t="str">
        <f>IF(AND('331-CT'!$E$7=TH!H2744,OR(L2744="331",M2744="331")),"331",IF(AND(OR(L2744="131",M2744="131"),H2744='131-CT'!$E$7),"131",""))</f>
        <v/>
      </c>
      <c r="O2744" s="916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6"/>
    </row>
    <row r="2745" spans="1:28" s="956" customFormat="1" ht="15.75" hidden="1" customHeight="1">
      <c r="A2745" s="947" t="str">
        <f>IF(B2745&lt;&gt;"",IF(AND(B2745&gt;=_TM1,B2745&lt;=_TM2,OR(TH!L2745="1111",TH!M2745="1111")),TH!D2745,""),"")</f>
        <v/>
      </c>
      <c r="B2745" s="948">
        <f t="shared" si="307"/>
        <v>3</v>
      </c>
      <c r="C2745" s="949">
        <f t="shared" si="305"/>
        <v>42094</v>
      </c>
      <c r="D2745" s="950" t="s">
        <v>2042</v>
      </c>
      <c r="E2745" s="950">
        <v>42094</v>
      </c>
      <c r="F2745" s="49" t="s">
        <v>1167</v>
      </c>
      <c r="G2745" s="49" t="s">
        <v>591</v>
      </c>
      <c r="H2745" s="963" t="s">
        <v>2043</v>
      </c>
      <c r="I2745" s="254">
        <v>50</v>
      </c>
      <c r="J2745" s="254">
        <v>9717.7829922485907</v>
      </c>
      <c r="K2745" s="954">
        <f t="shared" si="306"/>
        <v>485889</v>
      </c>
      <c r="L2745" s="916" t="s">
        <v>167</v>
      </c>
      <c r="M2745" s="916" t="s">
        <v>165</v>
      </c>
      <c r="N2745" s="52" t="str">
        <f>IF(AND('331-CT'!$E$7=TH!H2745,OR(L2745="331",M2745="331")),"331",IF(AND(OR(L2745="131",M2745="131"),H2745='131-CT'!$E$7),"131",""))</f>
        <v/>
      </c>
      <c r="O2745" s="916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6"/>
    </row>
    <row r="2746" spans="1:28" s="956" customFormat="1" ht="15.75" hidden="1" customHeight="1">
      <c r="A2746" s="947" t="str">
        <f>IF(B2746&lt;&gt;"",IF(AND(B2746&gt;=_TM1,B2746&lt;=_TM2,OR(TH!L2746="1111",TH!M2746="1111")),TH!D2746,""),"")</f>
        <v/>
      </c>
      <c r="B2746" s="948">
        <f t="shared" si="307"/>
        <v>3</v>
      </c>
      <c r="C2746" s="949">
        <f t="shared" si="305"/>
        <v>42094</v>
      </c>
      <c r="D2746" s="950" t="s">
        <v>2042</v>
      </c>
      <c r="E2746" s="950">
        <v>42094</v>
      </c>
      <c r="F2746" s="49" t="s">
        <v>1167</v>
      </c>
      <c r="G2746" s="49" t="s">
        <v>591</v>
      </c>
      <c r="H2746" s="963" t="s">
        <v>2043</v>
      </c>
      <c r="I2746" s="254">
        <v>773</v>
      </c>
      <c r="J2746" s="254">
        <v>9717.7829922485907</v>
      </c>
      <c r="K2746" s="954">
        <f t="shared" si="306"/>
        <v>7511846</v>
      </c>
      <c r="L2746" s="916" t="s">
        <v>167</v>
      </c>
      <c r="M2746" s="916" t="s">
        <v>165</v>
      </c>
      <c r="N2746" s="52" t="str">
        <f>IF(AND('331-CT'!$E$7=TH!H2746,OR(L2746="331",M2746="331")),"331",IF(AND(OR(L2746="131",M2746="131"),H2746='131-CT'!$E$7),"131",""))</f>
        <v/>
      </c>
      <c r="O2746" s="916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6"/>
    </row>
    <row r="2747" spans="1:28" s="956" customFormat="1" ht="15.75" hidden="1" customHeight="1">
      <c r="A2747" s="947" t="str">
        <f>IF(B2747&lt;&gt;"",IF(AND(B2747&gt;=_TM1,B2747&lt;=_TM2,OR(TH!L2747="1111",TH!M2747="1111")),TH!D2747,""),"")</f>
        <v/>
      </c>
      <c r="B2747" s="948">
        <f t="shared" si="307"/>
        <v>3</v>
      </c>
      <c r="C2747" s="949">
        <f t="shared" si="305"/>
        <v>42094</v>
      </c>
      <c r="D2747" s="950" t="s">
        <v>2042</v>
      </c>
      <c r="E2747" s="950">
        <v>42094</v>
      </c>
      <c r="F2747" s="49" t="s">
        <v>1682</v>
      </c>
      <c r="G2747" s="49" t="s">
        <v>591</v>
      </c>
      <c r="H2747" s="963" t="s">
        <v>2043</v>
      </c>
      <c r="I2747" s="254">
        <v>1646</v>
      </c>
      <c r="J2747" s="254">
        <v>837.73991312487851</v>
      </c>
      <c r="K2747" s="954">
        <f t="shared" si="306"/>
        <v>1378920</v>
      </c>
      <c r="L2747" s="916" t="s">
        <v>167</v>
      </c>
      <c r="M2747" s="916" t="s">
        <v>165</v>
      </c>
      <c r="N2747" s="52" t="str">
        <f>IF(AND('331-CT'!$E$7=TH!H2747,OR(L2747="331",M2747="331")),"331",IF(AND(OR(L2747="131",M2747="131"),H2747='131-CT'!$E$7),"131",""))</f>
        <v/>
      </c>
      <c r="O2747" s="916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6"/>
    </row>
    <row r="2748" spans="1:28" s="956" customFormat="1" ht="15.75" hidden="1" customHeight="1">
      <c r="A2748" s="947" t="str">
        <f>IF(B2748&lt;&gt;"",IF(AND(B2748&gt;=_TM1,B2748&lt;=_TM2,OR(TH!L2748="1111",TH!M2748="1111")),TH!D2748,""),"")</f>
        <v/>
      </c>
      <c r="B2748" s="948">
        <f t="shared" si="307"/>
        <v>3</v>
      </c>
      <c r="C2748" s="949">
        <f t="shared" si="305"/>
        <v>42094</v>
      </c>
      <c r="D2748" s="950" t="s">
        <v>2042</v>
      </c>
      <c r="E2748" s="950">
        <v>42094</v>
      </c>
      <c r="F2748" s="957" t="s">
        <v>481</v>
      </c>
      <c r="G2748" s="952" t="s">
        <v>592</v>
      </c>
      <c r="H2748" s="963" t="s">
        <v>2043</v>
      </c>
      <c r="I2748" s="254">
        <v>102</v>
      </c>
      <c r="J2748" s="254">
        <v>60736.143701553694</v>
      </c>
      <c r="K2748" s="954">
        <f t="shared" si="306"/>
        <v>6195087</v>
      </c>
      <c r="L2748" s="916" t="s">
        <v>167</v>
      </c>
      <c r="M2748" s="916" t="s">
        <v>165</v>
      </c>
      <c r="N2748" s="52" t="str">
        <f>IF(AND('331-CT'!$E$7=TH!H2748,OR(L2748="331",M2748="331")),"331",IF(AND(OR(L2748="131",M2748="131"),H2748='131-CT'!$E$7),"131",""))</f>
        <v/>
      </c>
      <c r="O2748" s="916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6"/>
    </row>
    <row r="2749" spans="1:28" s="956" customFormat="1" ht="15.75" hidden="1" customHeight="1">
      <c r="A2749" s="947" t="str">
        <f>IF(B2749&lt;&gt;"",IF(AND(B2749&gt;=_TM1,B2749&lt;=_TM2,OR(TH!L2749="1111",TH!M2749="1111")),TH!D2749,""),"")</f>
        <v/>
      </c>
      <c r="B2749" s="948">
        <f t="shared" si="307"/>
        <v>3</v>
      </c>
      <c r="C2749" s="949">
        <f t="shared" si="305"/>
        <v>42094</v>
      </c>
      <c r="D2749" s="950" t="s">
        <v>2042</v>
      </c>
      <c r="E2749" s="950">
        <v>42094</v>
      </c>
      <c r="F2749" s="957" t="s">
        <v>593</v>
      </c>
      <c r="G2749" s="952" t="s">
        <v>592</v>
      </c>
      <c r="H2749" s="963" t="s">
        <v>2043</v>
      </c>
      <c r="I2749" s="254">
        <v>25</v>
      </c>
      <c r="J2749" s="254">
        <v>34933.754377307436</v>
      </c>
      <c r="K2749" s="954">
        <f t="shared" si="306"/>
        <v>873344</v>
      </c>
      <c r="L2749" s="916" t="s">
        <v>167</v>
      </c>
      <c r="M2749" s="916" t="s">
        <v>165</v>
      </c>
      <c r="N2749" s="52" t="str">
        <f>IF(AND('331-CT'!$E$7=TH!H2749,OR(L2749="331",M2749="331")),"331",IF(AND(OR(L2749="131",M2749="131"),H2749='131-CT'!$E$7),"131",""))</f>
        <v/>
      </c>
      <c r="O2749" s="916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6"/>
    </row>
    <row r="2750" spans="1:28" s="956" customFormat="1" ht="15.75" hidden="1" customHeight="1">
      <c r="A2750" s="947" t="str">
        <f>IF(B2750&lt;&gt;"",IF(AND(B2750&gt;=_TM1,B2750&lt;=_TM2,OR(TH!L2750="1111",TH!M2750="1111")),TH!D2750,""),"")</f>
        <v/>
      </c>
      <c r="B2750" s="948">
        <f t="shared" si="307"/>
        <v>3</v>
      </c>
      <c r="C2750" s="949">
        <f t="shared" si="305"/>
        <v>42094</v>
      </c>
      <c r="D2750" s="950" t="s">
        <v>2042</v>
      </c>
      <c r="E2750" s="950">
        <v>42094</v>
      </c>
      <c r="F2750" s="957" t="s">
        <v>594</v>
      </c>
      <c r="G2750" s="952" t="s">
        <v>592</v>
      </c>
      <c r="H2750" s="963" t="s">
        <v>2043</v>
      </c>
      <c r="I2750" s="254">
        <v>11</v>
      </c>
      <c r="J2750" s="254">
        <v>42808.509560681297</v>
      </c>
      <c r="K2750" s="954">
        <f t="shared" si="306"/>
        <v>470894</v>
      </c>
      <c r="L2750" s="916" t="s">
        <v>167</v>
      </c>
      <c r="M2750" s="916" t="s">
        <v>165</v>
      </c>
      <c r="N2750" s="52" t="str">
        <f>IF(AND('331-CT'!$E$7=TH!H2750,OR(L2750="331",M2750="331")),"331",IF(AND(OR(L2750="131",M2750="131"),H2750='131-CT'!$E$7),"131",""))</f>
        <v/>
      </c>
      <c r="O2750" s="916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6"/>
    </row>
    <row r="2751" spans="1:28" s="956" customFormat="1" ht="15.75" hidden="1" customHeight="1">
      <c r="A2751" s="947" t="str">
        <f>IF(B2751&lt;&gt;"",IF(AND(B2751&gt;=_TM1,B2751&lt;=_TM2,OR(TH!L2751="1111",TH!M2751="1111")),TH!D2751,""),"")</f>
        <v/>
      </c>
      <c r="B2751" s="948">
        <f t="shared" si="307"/>
        <v>3</v>
      </c>
      <c r="C2751" s="949">
        <f t="shared" si="305"/>
        <v>42094</v>
      </c>
      <c r="D2751" s="950" t="s">
        <v>2042</v>
      </c>
      <c r="E2751" s="950">
        <v>42094</v>
      </c>
      <c r="F2751" s="957" t="s">
        <v>595</v>
      </c>
      <c r="G2751" s="952" t="s">
        <v>592</v>
      </c>
      <c r="H2751" s="963" t="s">
        <v>2043</v>
      </c>
      <c r="I2751" s="254">
        <v>13</v>
      </c>
      <c r="J2751" s="254">
        <v>34849.980385994946</v>
      </c>
      <c r="K2751" s="954">
        <f t="shared" si="306"/>
        <v>453050</v>
      </c>
      <c r="L2751" s="916" t="s">
        <v>167</v>
      </c>
      <c r="M2751" s="916" t="s">
        <v>165</v>
      </c>
      <c r="N2751" s="52" t="str">
        <f>IF(AND('331-CT'!$E$7=TH!H2751,OR(L2751="331",M2751="331")),"331",IF(AND(OR(L2751="131",M2751="131"),H2751='131-CT'!$E$7),"131",""))</f>
        <v/>
      </c>
      <c r="O2751" s="916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6"/>
    </row>
    <row r="2752" spans="1:28" s="956" customFormat="1" ht="15.75" hidden="1" customHeight="1">
      <c r="A2752" s="947" t="str">
        <f>IF(B2752&lt;&gt;"",IF(AND(B2752&gt;=_TM1,B2752&lt;=_TM2,OR(TH!L2752="1111",TH!M2752="1111")),TH!D2752,""),"")</f>
        <v/>
      </c>
      <c r="B2752" s="948">
        <f t="shared" si="307"/>
        <v>3</v>
      </c>
      <c r="C2752" s="949">
        <f t="shared" si="305"/>
        <v>42094</v>
      </c>
      <c r="D2752" s="950" t="s">
        <v>2042</v>
      </c>
      <c r="E2752" s="950">
        <v>42094</v>
      </c>
      <c r="F2752" s="957" t="s">
        <v>596</v>
      </c>
      <c r="G2752" s="952" t="s">
        <v>592</v>
      </c>
      <c r="H2752" s="963" t="s">
        <v>2043</v>
      </c>
      <c r="I2752" s="254">
        <v>19</v>
      </c>
      <c r="J2752" s="254">
        <v>67689.384980490184</v>
      </c>
      <c r="K2752" s="954">
        <f t="shared" si="306"/>
        <v>1286098</v>
      </c>
      <c r="L2752" s="916" t="s">
        <v>167</v>
      </c>
      <c r="M2752" s="916" t="s">
        <v>165</v>
      </c>
      <c r="N2752" s="52" t="str">
        <f>IF(AND('331-CT'!$E$7=TH!H2752,OR(L2752="331",M2752="331")),"331",IF(AND(OR(L2752="131",M2752="131"),H2752='131-CT'!$E$7),"131",""))</f>
        <v/>
      </c>
      <c r="O2752" s="916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6"/>
    </row>
    <row r="2753" spans="1:30" s="956" customFormat="1" ht="15.75" hidden="1" customHeight="1">
      <c r="A2753" s="947" t="str">
        <f>IF(B2753&lt;&gt;"",IF(AND(B2753&gt;=_TM1,B2753&lt;=_TM2,OR(TH!L2753="1111",TH!M2753="1111")),TH!D2753,""),"")</f>
        <v/>
      </c>
      <c r="B2753" s="948">
        <f t="shared" si="307"/>
        <v>3</v>
      </c>
      <c r="C2753" s="949">
        <f t="shared" si="305"/>
        <v>42094</v>
      </c>
      <c r="D2753" s="950" t="s">
        <v>2042</v>
      </c>
      <c r="E2753" s="950">
        <v>42094</v>
      </c>
      <c r="F2753" s="957" t="s">
        <v>597</v>
      </c>
      <c r="G2753" s="952" t="s">
        <v>592</v>
      </c>
      <c r="H2753" s="963" t="s">
        <v>2043</v>
      </c>
      <c r="I2753" s="254">
        <v>60</v>
      </c>
      <c r="J2753" s="254">
        <v>72045.632528739545</v>
      </c>
      <c r="K2753" s="954">
        <f t="shared" si="306"/>
        <v>4322738</v>
      </c>
      <c r="L2753" s="916" t="s">
        <v>167</v>
      </c>
      <c r="M2753" s="916" t="s">
        <v>165</v>
      </c>
      <c r="N2753" s="52" t="str">
        <f>IF(AND('331-CT'!$E$7=TH!H2753,OR(L2753="331",M2753="331")),"331",IF(AND(OR(L2753="131",M2753="131"),H2753='131-CT'!$E$7),"131",""))</f>
        <v/>
      </c>
      <c r="O2753" s="916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6"/>
    </row>
    <row r="2754" spans="1:30" s="956" customFormat="1" ht="15.75" hidden="1" customHeight="1">
      <c r="A2754" s="947" t="str">
        <f>IF(B2754&lt;&gt;"",IF(AND(B2754&gt;=_TM1,B2754&lt;=_TM2,OR(TH!L2754="1111",TH!M2754="1111")),TH!D2754,""),"")</f>
        <v/>
      </c>
      <c r="B2754" s="948">
        <f t="shared" si="307"/>
        <v>3</v>
      </c>
      <c r="C2754" s="949">
        <f t="shared" si="305"/>
        <v>42094</v>
      </c>
      <c r="D2754" s="950" t="s">
        <v>2042</v>
      </c>
      <c r="E2754" s="950">
        <v>42094</v>
      </c>
      <c r="F2754" s="957" t="s">
        <v>598</v>
      </c>
      <c r="G2754" s="952" t="s">
        <v>599</v>
      </c>
      <c r="H2754" s="963" t="s">
        <v>2043</v>
      </c>
      <c r="I2754" s="254">
        <v>55</v>
      </c>
      <c r="J2754" s="254">
        <v>15163.092427560301</v>
      </c>
      <c r="K2754" s="954">
        <f t="shared" si="306"/>
        <v>833970</v>
      </c>
      <c r="L2754" s="916" t="s">
        <v>167</v>
      </c>
      <c r="M2754" s="916" t="s">
        <v>165</v>
      </c>
      <c r="N2754" s="52" t="str">
        <f>IF(AND('331-CT'!$E$7=TH!H2754,OR(L2754="331",M2754="331")),"331",IF(AND(OR(L2754="131",M2754="131"),H2754='131-CT'!$E$7),"131",""))</f>
        <v/>
      </c>
      <c r="O2754" s="916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6"/>
    </row>
    <row r="2755" spans="1:30" s="956" customFormat="1" ht="15.75" hidden="1" customHeight="1">
      <c r="A2755" s="947" t="str">
        <f>IF(B2755&lt;&gt;"",IF(AND(B2755&gt;=_TM1,B2755&lt;=_TM2,OR(TH!L2755="1111",TH!M2755="1111")),TH!D2755,""),"")</f>
        <v/>
      </c>
      <c r="B2755" s="948">
        <f t="shared" si="307"/>
        <v>3</v>
      </c>
      <c r="C2755" s="949">
        <f t="shared" si="305"/>
        <v>42094</v>
      </c>
      <c r="D2755" s="950" t="s">
        <v>2042</v>
      </c>
      <c r="E2755" s="950">
        <v>42094</v>
      </c>
      <c r="F2755" s="957" t="s">
        <v>1725</v>
      </c>
      <c r="G2755" s="952" t="s">
        <v>600</v>
      </c>
      <c r="H2755" s="963" t="s">
        <v>2043</v>
      </c>
      <c r="I2755" s="254">
        <v>1950</v>
      </c>
      <c r="J2755" s="254">
        <v>10304.200931436006</v>
      </c>
      <c r="K2755" s="954">
        <f t="shared" si="306"/>
        <v>20093192</v>
      </c>
      <c r="L2755" s="916" t="s">
        <v>167</v>
      </c>
      <c r="M2755" s="916" t="s">
        <v>165</v>
      </c>
      <c r="N2755" s="52" t="str">
        <f>IF(AND('331-CT'!$E$7=TH!H2755,OR(L2755="331",M2755="331")),"331",IF(AND(OR(L2755="131",M2755="131"),H2755='131-CT'!$E$7),"131",""))</f>
        <v/>
      </c>
      <c r="O2755" s="916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6"/>
    </row>
    <row r="2756" spans="1:30" s="881" customFormat="1" ht="15.75" hidden="1" customHeight="1">
      <c r="A2756" s="932" t="str">
        <f>IF(B2756&lt;&gt;"",IF(AND(B2756&gt;=_TM1,B2756&lt;=_TM2,OR(TH!L2756="1111",TH!M2756="1111")),TH!D2756,""),"")</f>
        <v/>
      </c>
      <c r="B2756" s="870">
        <f t="shared" si="307"/>
        <v>4</v>
      </c>
      <c r="C2756" s="871">
        <f t="shared" si="305"/>
        <v>42100</v>
      </c>
      <c r="D2756" s="872" t="s">
        <v>2042</v>
      </c>
      <c r="E2756" s="872">
        <v>42100</v>
      </c>
      <c r="F2756" s="873" t="s">
        <v>602</v>
      </c>
      <c r="G2756" s="874" t="s">
        <v>603</v>
      </c>
      <c r="H2756" s="883" t="s">
        <v>2043</v>
      </c>
      <c r="I2756" s="876">
        <v>194</v>
      </c>
      <c r="J2756" s="876">
        <v>5935.4539085758206</v>
      </c>
      <c r="K2756" s="877">
        <f t="shared" ref="K2756" si="308">ROUND(I2756*J2756,0)</f>
        <v>1151478</v>
      </c>
      <c r="L2756" s="934" t="s">
        <v>167</v>
      </c>
      <c r="M2756" s="934" t="s">
        <v>165</v>
      </c>
      <c r="N2756" s="52" t="str">
        <f>IF(AND('331-CT'!$E$7=TH!H2756,OR(L2756="331",M2756="331")),"331",IF(AND(OR(L2756="131",M2756="131"),H2756='131-CT'!$E$7),"131",""))</f>
        <v/>
      </c>
      <c r="O2756" s="916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79"/>
    </row>
    <row r="2757" spans="1:30" s="956" customFormat="1" ht="15.75" hidden="1" customHeight="1">
      <c r="A2757" s="947" t="str">
        <f>IF(B2757&lt;&gt;"",IF(AND(B2757&gt;=_TM1,B2757&lt;=_TM2,OR(TH!L2757="1111",TH!M2757="1111")),TH!D2757,""),"")</f>
        <v/>
      </c>
      <c r="B2757" s="948">
        <f t="shared" si="307"/>
        <v>4</v>
      </c>
      <c r="C2757" s="949">
        <f t="shared" si="305"/>
        <v>42100</v>
      </c>
      <c r="D2757" s="950" t="s">
        <v>2042</v>
      </c>
      <c r="E2757" s="950">
        <v>42100</v>
      </c>
      <c r="F2757" s="957" t="s">
        <v>604</v>
      </c>
      <c r="G2757" s="952" t="s">
        <v>603</v>
      </c>
      <c r="H2757" s="963" t="s">
        <v>2043</v>
      </c>
      <c r="I2757" s="254">
        <v>8</v>
      </c>
      <c r="J2757" s="254">
        <v>6992.4525498290486</v>
      </c>
      <c r="K2757" s="954">
        <f t="shared" ref="K2757:K2820" si="309">ROUND(I2757*J2757,0)</f>
        <v>55940</v>
      </c>
      <c r="L2757" s="916" t="s">
        <v>167</v>
      </c>
      <c r="M2757" s="916" t="s">
        <v>165</v>
      </c>
      <c r="N2757" s="52" t="str">
        <f>IF(AND('331-CT'!$E$7=TH!H2757,OR(L2757="331",M2757="331")),"331",IF(AND(OR(L2757="131",M2757="131"),H2757='131-CT'!$E$7),"131",""))</f>
        <v/>
      </c>
      <c r="O2757" s="916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6"/>
    </row>
    <row r="2758" spans="1:30" s="956" customFormat="1" ht="15.75" hidden="1" customHeight="1">
      <c r="A2758" s="947" t="str">
        <f>IF(B2758&lt;&gt;"",IF(AND(B2758&gt;=_TM1,B2758&lt;=_TM2,OR(TH!L2758="1111",TH!M2758="1111")),TH!D2758,""),"")</f>
        <v/>
      </c>
      <c r="B2758" s="948">
        <f t="shared" si="307"/>
        <v>4</v>
      </c>
      <c r="C2758" s="949">
        <f t="shared" si="305"/>
        <v>42100</v>
      </c>
      <c r="D2758" s="950" t="s">
        <v>2042</v>
      </c>
      <c r="E2758" s="950">
        <v>42100</v>
      </c>
      <c r="F2758" s="957" t="s">
        <v>605</v>
      </c>
      <c r="G2758" s="952" t="s">
        <v>603</v>
      </c>
      <c r="H2758" s="963" t="s">
        <v>2043</v>
      </c>
      <c r="I2758" s="254">
        <v>10</v>
      </c>
      <c r="J2758" s="254">
        <v>8049.4511910822775</v>
      </c>
      <c r="K2758" s="954">
        <f t="shared" si="309"/>
        <v>80495</v>
      </c>
      <c r="L2758" s="916" t="s">
        <v>167</v>
      </c>
      <c r="M2758" s="916" t="s">
        <v>165</v>
      </c>
      <c r="N2758" s="52" t="str">
        <f>IF(AND('331-CT'!$E$7=TH!H2758,OR(L2758="331",M2758="331")),"331",IF(AND(OR(L2758="131",M2758="131"),H2758='131-CT'!$E$7),"131",""))</f>
        <v/>
      </c>
      <c r="O2758" s="916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6"/>
    </row>
    <row r="2759" spans="1:30" s="956" customFormat="1" ht="15.75" hidden="1" customHeight="1">
      <c r="A2759" s="947" t="str">
        <f>IF(B2759&lt;&gt;"",IF(AND(B2759&gt;=_TM1,B2759&lt;=_TM2,OR(TH!L2759="1111",TH!M2759="1111")),TH!D2759,""),"")</f>
        <v/>
      </c>
      <c r="B2759" s="948">
        <f t="shared" si="307"/>
        <v>4</v>
      </c>
      <c r="C2759" s="949">
        <f t="shared" si="305"/>
        <v>42100</v>
      </c>
      <c r="D2759" s="950" t="s">
        <v>2042</v>
      </c>
      <c r="E2759" s="950">
        <v>42100</v>
      </c>
      <c r="F2759" s="957" t="s">
        <v>606</v>
      </c>
      <c r="G2759" s="952" t="s">
        <v>603</v>
      </c>
      <c r="H2759" s="963" t="s">
        <v>2043</v>
      </c>
      <c r="I2759" s="254">
        <v>12</v>
      </c>
      <c r="J2759" s="254">
        <v>12521.368519461321</v>
      </c>
      <c r="K2759" s="954">
        <f t="shared" si="309"/>
        <v>150256</v>
      </c>
      <c r="L2759" s="916" t="s">
        <v>167</v>
      </c>
      <c r="M2759" s="916" t="s">
        <v>165</v>
      </c>
      <c r="N2759" s="52" t="str">
        <f>IF(AND('331-CT'!$E$7=TH!H2759,OR(L2759="331",M2759="331")),"331",IF(AND(OR(L2759="131",M2759="131"),H2759='131-CT'!$E$7),"131",""))</f>
        <v/>
      </c>
      <c r="O2759" s="916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6"/>
    </row>
    <row r="2760" spans="1:30" s="956" customFormat="1" ht="15.75" hidden="1" customHeight="1">
      <c r="A2760" s="947" t="str">
        <f>IF(B2760&lt;&gt;"",IF(AND(B2760&gt;=_TM1,B2760&lt;=_TM2,OR(TH!L2760="1111",TH!M2760="1111")),TH!D2760,""),"")</f>
        <v/>
      </c>
      <c r="B2760" s="948">
        <f t="shared" si="307"/>
        <v>4</v>
      </c>
      <c r="C2760" s="949">
        <f t="shared" si="305"/>
        <v>42100</v>
      </c>
      <c r="D2760" s="950" t="s">
        <v>2042</v>
      </c>
      <c r="E2760" s="950">
        <v>42100</v>
      </c>
      <c r="F2760" s="957" t="s">
        <v>607</v>
      </c>
      <c r="G2760" s="952" t="s">
        <v>603</v>
      </c>
      <c r="H2760" s="963" t="s">
        <v>2043</v>
      </c>
      <c r="I2760" s="254">
        <v>29</v>
      </c>
      <c r="J2760" s="254">
        <v>14797.980977545198</v>
      </c>
      <c r="K2760" s="954">
        <f t="shared" si="309"/>
        <v>429141</v>
      </c>
      <c r="L2760" s="916" t="s">
        <v>167</v>
      </c>
      <c r="M2760" s="916" t="s">
        <v>165</v>
      </c>
      <c r="N2760" s="52" t="str">
        <f>IF(AND('331-CT'!$E$7=TH!H2760,OR(L2760="331",M2760="331")),"331",IF(AND(OR(L2760="131",M2760="131"),H2760='131-CT'!$E$7),"131",""))</f>
        <v/>
      </c>
      <c r="O2760" s="916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6"/>
    </row>
    <row r="2761" spans="1:30" s="956" customFormat="1" ht="15.75" hidden="1" customHeight="1">
      <c r="A2761" s="947" t="str">
        <f>IF(B2761&lt;&gt;"",IF(AND(B2761&gt;=_TM1,B2761&lt;=_TM2,OR(TH!L2761="1111",TH!M2761="1111")),TH!D2761,""),"")</f>
        <v/>
      </c>
      <c r="B2761" s="948">
        <f t="shared" si="307"/>
        <v>4</v>
      </c>
      <c r="C2761" s="949">
        <f t="shared" si="305"/>
        <v>42100</v>
      </c>
      <c r="D2761" s="950" t="s">
        <v>2042</v>
      </c>
      <c r="E2761" s="950">
        <v>42100</v>
      </c>
      <c r="F2761" s="957" t="s">
        <v>608</v>
      </c>
      <c r="G2761" s="952" t="s">
        <v>603</v>
      </c>
      <c r="H2761" s="963" t="s">
        <v>2043</v>
      </c>
      <c r="I2761" s="254">
        <v>12</v>
      </c>
      <c r="J2761" s="254">
        <v>13415.751985137127</v>
      </c>
      <c r="K2761" s="954">
        <f t="shared" si="309"/>
        <v>160989</v>
      </c>
      <c r="L2761" s="916" t="s">
        <v>167</v>
      </c>
      <c r="M2761" s="916" t="s">
        <v>165</v>
      </c>
      <c r="N2761" s="52" t="str">
        <f>IF(AND('331-CT'!$E$7=TH!H2761,OR(L2761="331",M2761="331")),"331",IF(AND(OR(L2761="131",M2761="131"),H2761='131-CT'!$E$7),"131",""))</f>
        <v/>
      </c>
      <c r="O2761" s="916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6"/>
      <c r="AC2761" s="964"/>
      <c r="AD2761" s="964"/>
    </row>
    <row r="2762" spans="1:30" s="956" customFormat="1" ht="15.75" hidden="1" customHeight="1">
      <c r="A2762" s="947" t="str">
        <f>IF(B2762&lt;&gt;"",IF(AND(B2762&gt;=_TM1,B2762&lt;=_TM2,OR(TH!L2762="1111",TH!M2762="1111")),TH!D2762,""),"")</f>
        <v/>
      </c>
      <c r="B2762" s="948">
        <f t="shared" si="307"/>
        <v>4</v>
      </c>
      <c r="C2762" s="949">
        <f t="shared" si="305"/>
        <v>42100</v>
      </c>
      <c r="D2762" s="950" t="s">
        <v>2042</v>
      </c>
      <c r="E2762" s="950">
        <v>42100</v>
      </c>
      <c r="F2762" s="957" t="s">
        <v>1691</v>
      </c>
      <c r="G2762" s="952" t="s">
        <v>603</v>
      </c>
      <c r="H2762" s="963" t="s">
        <v>2043</v>
      </c>
      <c r="I2762" s="254">
        <v>424</v>
      </c>
      <c r="J2762" s="254">
        <v>325.23035115483947</v>
      </c>
      <c r="K2762" s="954">
        <f t="shared" si="309"/>
        <v>137898</v>
      </c>
      <c r="L2762" s="916" t="s">
        <v>167</v>
      </c>
      <c r="M2762" s="916" t="s">
        <v>165</v>
      </c>
      <c r="N2762" s="52" t="str">
        <f>IF(AND('331-CT'!$E$7=TH!H2762,OR(L2762="331",M2762="331")),"331",IF(AND(OR(L2762="131",M2762="131"),H2762='131-CT'!$E$7),"131",""))</f>
        <v/>
      </c>
      <c r="O2762" s="916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16"/>
      <c r="AC2762" s="964"/>
      <c r="AD2762" s="964"/>
    </row>
    <row r="2763" spans="1:30" s="956" customFormat="1" ht="15.75" hidden="1" customHeight="1">
      <c r="A2763" s="947" t="str">
        <f>IF(B2763&lt;&gt;"",IF(AND(B2763&gt;=_TM1,B2763&lt;=_TM2,OR(TH!L2763="1111",TH!M2763="1111")),TH!D2763,""),"")</f>
        <v/>
      </c>
      <c r="B2763" s="948">
        <f t="shared" si="307"/>
        <v>4</v>
      </c>
      <c r="C2763" s="949">
        <f t="shared" si="305"/>
        <v>42100</v>
      </c>
      <c r="D2763" s="950" t="s">
        <v>2042</v>
      </c>
      <c r="E2763" s="950">
        <v>42100</v>
      </c>
      <c r="F2763" s="957" t="s">
        <v>1692</v>
      </c>
      <c r="G2763" s="952" t="s">
        <v>603</v>
      </c>
      <c r="H2763" s="963" t="s">
        <v>2043</v>
      </c>
      <c r="I2763" s="254">
        <v>106</v>
      </c>
      <c r="J2763" s="254">
        <v>650.46070230967894</v>
      </c>
      <c r="K2763" s="954">
        <f t="shared" si="309"/>
        <v>68949</v>
      </c>
      <c r="L2763" s="916" t="s">
        <v>167</v>
      </c>
      <c r="M2763" s="916" t="s">
        <v>165</v>
      </c>
      <c r="N2763" s="52" t="str">
        <f>IF(AND('331-CT'!$E$7=TH!H2763,OR(L2763="331",M2763="331")),"331",IF(AND(OR(L2763="131",M2763="131"),H2763='131-CT'!$E$7),"131",""))</f>
        <v/>
      </c>
      <c r="O2763" s="916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6"/>
    </row>
    <row r="2764" spans="1:30" s="956" customFormat="1" ht="15.75" hidden="1" customHeight="1">
      <c r="A2764" s="947" t="str">
        <f>IF(B2764&lt;&gt;"",IF(AND(B2764&gt;=_TM1,B2764&lt;=_TM2,OR(TH!L2764="1111",TH!M2764="1111")),TH!D2764,""),"")</f>
        <v/>
      </c>
      <c r="B2764" s="948">
        <f t="shared" si="307"/>
        <v>4</v>
      </c>
      <c r="C2764" s="949">
        <f t="shared" si="305"/>
        <v>42100</v>
      </c>
      <c r="D2764" s="950" t="s">
        <v>2042</v>
      </c>
      <c r="E2764" s="950">
        <v>42100</v>
      </c>
      <c r="F2764" s="957" t="s">
        <v>440</v>
      </c>
      <c r="G2764" s="952" t="s">
        <v>609</v>
      </c>
      <c r="H2764" s="963" t="s">
        <v>2043</v>
      </c>
      <c r="I2764" s="254">
        <v>300</v>
      </c>
      <c r="J2764" s="254">
        <v>7724.2208399274377</v>
      </c>
      <c r="K2764" s="954">
        <f t="shared" si="309"/>
        <v>2317266</v>
      </c>
      <c r="L2764" s="916" t="s">
        <v>167</v>
      </c>
      <c r="M2764" s="916" t="s">
        <v>165</v>
      </c>
      <c r="N2764" s="52" t="str">
        <f>IF(AND('331-CT'!$E$7=TH!H2764,OR(L2764="331",M2764="331")),"331",IF(AND(OR(L2764="131",M2764="131"),H2764='131-CT'!$E$7),"131",""))</f>
        <v/>
      </c>
      <c r="O2764" s="916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6"/>
    </row>
    <row r="2765" spans="1:30" s="956" customFormat="1" ht="15.75" hidden="1" customHeight="1">
      <c r="A2765" s="947" t="str">
        <f>IF(B2765&lt;&gt;"",IF(AND(B2765&gt;=_TM1,B2765&lt;=_TM2,OR(TH!L2765="1111",TH!M2765="1111")),TH!D2765,""),"")</f>
        <v/>
      </c>
      <c r="B2765" s="948">
        <f t="shared" si="307"/>
        <v>4</v>
      </c>
      <c r="C2765" s="949">
        <f t="shared" si="305"/>
        <v>42100</v>
      </c>
      <c r="D2765" s="950" t="s">
        <v>2042</v>
      </c>
      <c r="E2765" s="950">
        <v>42100</v>
      </c>
      <c r="F2765" s="957" t="s">
        <v>440</v>
      </c>
      <c r="G2765" s="952" t="s">
        <v>609</v>
      </c>
      <c r="H2765" s="963" t="s">
        <v>2043</v>
      </c>
      <c r="I2765" s="254">
        <v>302</v>
      </c>
      <c r="J2765" s="254">
        <v>7724.2208399274377</v>
      </c>
      <c r="K2765" s="954">
        <f t="shared" si="309"/>
        <v>2332715</v>
      </c>
      <c r="L2765" s="916" t="s">
        <v>167</v>
      </c>
      <c r="M2765" s="916" t="s">
        <v>165</v>
      </c>
      <c r="N2765" s="52" t="str">
        <f>IF(AND('331-CT'!$E$7=TH!H2765,OR(L2765="331",M2765="331")),"331",IF(AND(OR(L2765="131",M2765="131"),H2765='131-CT'!$E$7),"131",""))</f>
        <v/>
      </c>
      <c r="O2765" s="916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6"/>
    </row>
    <row r="2766" spans="1:30" s="956" customFormat="1" ht="15.75" hidden="1" customHeight="1">
      <c r="A2766" s="947" t="str">
        <f>IF(B2766&lt;&gt;"",IF(AND(B2766&gt;=_TM1,B2766&lt;=_TM2,OR(TH!L2766="1111",TH!M2766="1111")),TH!D2766,""),"")</f>
        <v/>
      </c>
      <c r="B2766" s="948">
        <f t="shared" si="307"/>
        <v>4</v>
      </c>
      <c r="C2766" s="949">
        <f t="shared" si="305"/>
        <v>42100</v>
      </c>
      <c r="D2766" s="950" t="s">
        <v>2042</v>
      </c>
      <c r="E2766" s="950">
        <v>42100</v>
      </c>
      <c r="F2766" s="957" t="s">
        <v>546</v>
      </c>
      <c r="G2766" s="952" t="s">
        <v>610</v>
      </c>
      <c r="H2766" s="963" t="s">
        <v>2043</v>
      </c>
      <c r="I2766" s="254">
        <v>103</v>
      </c>
      <c r="J2766" s="254">
        <v>9106.4498323355056</v>
      </c>
      <c r="K2766" s="954">
        <f t="shared" si="309"/>
        <v>937964</v>
      </c>
      <c r="L2766" s="916" t="s">
        <v>167</v>
      </c>
      <c r="M2766" s="916" t="s">
        <v>165</v>
      </c>
      <c r="N2766" s="52" t="str">
        <f>IF(AND('331-CT'!$E$7=TH!H2766,OR(L2766="331",M2766="331")),"331",IF(AND(OR(L2766="131",M2766="131"),H2766='131-CT'!$E$7),"131",""))</f>
        <v/>
      </c>
      <c r="O2766" s="916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6"/>
    </row>
    <row r="2767" spans="1:30" s="956" customFormat="1" ht="15.75" hidden="1" customHeight="1">
      <c r="A2767" s="947" t="str">
        <f>IF(B2767&lt;&gt;"",IF(AND(B2767&gt;=_TM1,B2767&lt;=_TM2,OR(TH!L2767="1111",TH!M2767="1111")),TH!D2767,""),"")</f>
        <v/>
      </c>
      <c r="B2767" s="948">
        <f t="shared" si="307"/>
        <v>4</v>
      </c>
      <c r="C2767" s="949">
        <f t="shared" si="305"/>
        <v>42100</v>
      </c>
      <c r="D2767" s="950" t="s">
        <v>2042</v>
      </c>
      <c r="E2767" s="950">
        <v>42100</v>
      </c>
      <c r="F2767" s="957" t="s">
        <v>545</v>
      </c>
      <c r="G2767" s="952" t="s">
        <v>610</v>
      </c>
      <c r="H2767" s="963" t="s">
        <v>2043</v>
      </c>
      <c r="I2767" s="254">
        <v>206</v>
      </c>
      <c r="J2767" s="254">
        <v>8455.9891300258259</v>
      </c>
      <c r="K2767" s="954">
        <f t="shared" si="309"/>
        <v>1741934</v>
      </c>
      <c r="L2767" s="916" t="s">
        <v>167</v>
      </c>
      <c r="M2767" s="916" t="s">
        <v>165</v>
      </c>
      <c r="N2767" s="52" t="str">
        <f>IF(AND('331-CT'!$E$7=TH!H2767,OR(L2767="331",M2767="331")),"331",IF(AND(OR(L2767="131",M2767="131"),H2767='131-CT'!$E$7),"131",""))</f>
        <v/>
      </c>
      <c r="O2767" s="916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6"/>
    </row>
    <row r="2768" spans="1:30" s="956" customFormat="1" ht="15.75" hidden="1" customHeight="1">
      <c r="A2768" s="947" t="str">
        <f>IF(B2768&lt;&gt;"",IF(AND(B2768&gt;=_TM1,B2768&lt;=_TM2,OR(TH!L2768="1111",TH!M2768="1111")),TH!D2768,""),"")</f>
        <v/>
      </c>
      <c r="B2768" s="948">
        <f t="shared" si="307"/>
        <v>4</v>
      </c>
      <c r="C2768" s="949">
        <f t="shared" si="305"/>
        <v>42100</v>
      </c>
      <c r="D2768" s="950" t="s">
        <v>2042</v>
      </c>
      <c r="E2768" s="950">
        <v>42100</v>
      </c>
      <c r="F2768" s="957" t="s">
        <v>543</v>
      </c>
      <c r="G2768" s="952" t="s">
        <v>610</v>
      </c>
      <c r="H2768" s="963" t="s">
        <v>2043</v>
      </c>
      <c r="I2768" s="254">
        <v>102</v>
      </c>
      <c r="J2768" s="254">
        <v>7805.5284277161472</v>
      </c>
      <c r="K2768" s="954">
        <f t="shared" si="309"/>
        <v>796164</v>
      </c>
      <c r="L2768" s="916" t="s">
        <v>167</v>
      </c>
      <c r="M2768" s="916" t="s">
        <v>165</v>
      </c>
      <c r="N2768" s="52" t="str">
        <f>IF(AND('331-CT'!$E$7=TH!H2768,OR(L2768="331",M2768="331")),"331",IF(AND(OR(L2768="131",M2768="131"),H2768='131-CT'!$E$7),"131",""))</f>
        <v/>
      </c>
      <c r="O2768" s="916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6"/>
    </row>
    <row r="2769" spans="1:28" s="956" customFormat="1" ht="15.75" hidden="1" customHeight="1">
      <c r="A2769" s="947" t="str">
        <f>IF(B2769&lt;&gt;"",IF(AND(B2769&gt;=_TM1,B2769&lt;=_TM2,OR(TH!L2769="1111",TH!M2769="1111")),TH!D2769,""),"")</f>
        <v/>
      </c>
      <c r="B2769" s="948">
        <f t="shared" si="307"/>
        <v>4</v>
      </c>
      <c r="C2769" s="949">
        <f t="shared" si="305"/>
        <v>42100</v>
      </c>
      <c r="D2769" s="950" t="s">
        <v>2042</v>
      </c>
      <c r="E2769" s="950">
        <v>42100</v>
      </c>
      <c r="F2769" s="957" t="s">
        <v>1689</v>
      </c>
      <c r="G2769" s="952" t="s">
        <v>610</v>
      </c>
      <c r="H2769" s="963" t="s">
        <v>2043</v>
      </c>
      <c r="I2769" s="254">
        <v>800</v>
      </c>
      <c r="J2769" s="254">
        <v>487.8455267322592</v>
      </c>
      <c r="K2769" s="954">
        <f t="shared" si="309"/>
        <v>390276</v>
      </c>
      <c r="L2769" s="916" t="s">
        <v>167</v>
      </c>
      <c r="M2769" s="916" t="s">
        <v>165</v>
      </c>
      <c r="N2769" s="52" t="str">
        <f>IF(AND('331-CT'!$E$7=TH!H2769,OR(L2769="331",M2769="331")),"331",IF(AND(OR(L2769="131",M2769="131"),H2769='131-CT'!$E$7),"131",""))</f>
        <v/>
      </c>
      <c r="O2769" s="916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6"/>
    </row>
    <row r="2770" spans="1:28" s="956" customFormat="1" ht="15.75" hidden="1" customHeight="1">
      <c r="A2770" s="947" t="str">
        <f>IF(B2770&lt;&gt;"",IF(AND(B2770&gt;=_TM1,B2770&lt;=_TM2,OR(TH!L2770="1111",TH!M2770="1111")),TH!D2770,""),"")</f>
        <v/>
      </c>
      <c r="B2770" s="948">
        <f t="shared" si="307"/>
        <v>4</v>
      </c>
      <c r="C2770" s="949">
        <f t="shared" si="305"/>
        <v>42101</v>
      </c>
      <c r="D2770" s="950" t="s">
        <v>2042</v>
      </c>
      <c r="E2770" s="950">
        <v>42101</v>
      </c>
      <c r="F2770" s="957" t="s">
        <v>1726</v>
      </c>
      <c r="G2770" s="952" t="s">
        <v>618</v>
      </c>
      <c r="H2770" s="963" t="s">
        <v>2043</v>
      </c>
      <c r="I2770" s="254">
        <v>170</v>
      </c>
      <c r="J2770" s="254">
        <v>15611.056855432294</v>
      </c>
      <c r="K2770" s="954">
        <f t="shared" si="309"/>
        <v>2653880</v>
      </c>
      <c r="L2770" s="916" t="s">
        <v>167</v>
      </c>
      <c r="M2770" s="916" t="s">
        <v>165</v>
      </c>
      <c r="N2770" s="52" t="str">
        <f>IF(AND('331-CT'!$E$7=TH!H2770,OR(L2770="331",M2770="331")),"331",IF(AND(OR(L2770="131",M2770="131"),H2770='131-CT'!$E$7),"131",""))</f>
        <v/>
      </c>
      <c r="O2770" s="916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6"/>
    </row>
    <row r="2771" spans="1:28" s="211" customFormat="1" ht="15.75" hidden="1" customHeight="1">
      <c r="A2771" s="204" t="str">
        <f>IF(B2771&lt;&gt;"",IF(AND(B2771&gt;=_TM1,B2771&lt;=_TM2,OR(TH!L2771="1111",TH!M2771="1111")),TH!D2771,""),"")</f>
        <v/>
      </c>
      <c r="B2771" s="36">
        <f t="shared" si="307"/>
        <v>4</v>
      </c>
      <c r="C2771" s="949">
        <f t="shared" si="305"/>
        <v>42101</v>
      </c>
      <c r="D2771" s="950" t="s">
        <v>2042</v>
      </c>
      <c r="E2771" s="950">
        <v>42101</v>
      </c>
      <c r="F2771" s="957" t="s">
        <v>1727</v>
      </c>
      <c r="G2771" s="952" t="s">
        <v>618</v>
      </c>
      <c r="H2771" s="963" t="s">
        <v>2043</v>
      </c>
      <c r="I2771" s="254">
        <v>570</v>
      </c>
      <c r="J2771" s="254">
        <v>13984.905099658097</v>
      </c>
      <c r="K2771" s="954">
        <f t="shared" si="309"/>
        <v>7971396</v>
      </c>
      <c r="L2771" s="916" t="s">
        <v>167</v>
      </c>
      <c r="M2771" s="916" t="s">
        <v>165</v>
      </c>
      <c r="N2771" s="52" t="str">
        <f>IF(AND('331-CT'!$E$7=TH!H2771,OR(L2771="331",M2771="331")),"331",IF(AND(OR(L2771="131",M2771="131"),H2771='131-CT'!$E$7),"131",""))</f>
        <v/>
      </c>
      <c r="O2771" s="916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43"/>
    </row>
    <row r="2772" spans="1:28" s="211" customFormat="1" ht="15.75" hidden="1" customHeight="1">
      <c r="A2772" s="204" t="str">
        <f>IF(B2772&lt;&gt;"",IF(AND(B2772&gt;=_TM1,B2772&lt;=_TM2,OR(TH!L2772="1111",TH!M2772="1111")),TH!D2772,""),"")</f>
        <v/>
      </c>
      <c r="B2772" s="36">
        <f t="shared" si="307"/>
        <v>4</v>
      </c>
      <c r="C2772" s="949">
        <f t="shared" ref="C2772:C2835" si="310">E2772</f>
        <v>42101</v>
      </c>
      <c r="D2772" s="950" t="s">
        <v>2042</v>
      </c>
      <c r="E2772" s="950">
        <v>42101</v>
      </c>
      <c r="F2772" s="957" t="s">
        <v>1728</v>
      </c>
      <c r="G2772" s="952" t="s">
        <v>618</v>
      </c>
      <c r="H2772" s="963" t="s">
        <v>2043</v>
      </c>
      <c r="I2772" s="254">
        <v>25</v>
      </c>
      <c r="J2772" s="254">
        <v>14554.058214179067</v>
      </c>
      <c r="K2772" s="954">
        <f t="shared" si="309"/>
        <v>363851</v>
      </c>
      <c r="L2772" s="916" t="s">
        <v>167</v>
      </c>
      <c r="M2772" s="916" t="s">
        <v>165</v>
      </c>
      <c r="N2772" s="52" t="str">
        <f>IF(AND('331-CT'!$E$7=TH!H2772,OR(L2772="331",M2772="331")),"331",IF(AND(OR(L2772="131",M2772="131"),H2772='131-CT'!$E$7),"131",""))</f>
        <v/>
      </c>
      <c r="O2772" s="916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43"/>
    </row>
    <row r="2773" spans="1:28" s="211" customFormat="1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307"/>
        <v>4</v>
      </c>
      <c r="C2773" s="949">
        <f t="shared" si="310"/>
        <v>42101</v>
      </c>
      <c r="D2773" s="950" t="s">
        <v>2042</v>
      </c>
      <c r="E2773" s="950">
        <v>42101</v>
      </c>
      <c r="F2773" s="957" t="s">
        <v>1729</v>
      </c>
      <c r="G2773" s="952" t="s">
        <v>618</v>
      </c>
      <c r="H2773" s="963" t="s">
        <v>2043</v>
      </c>
      <c r="I2773" s="254">
        <v>330</v>
      </c>
      <c r="J2773" s="254">
        <v>13578.367160714548</v>
      </c>
      <c r="K2773" s="954">
        <f t="shared" si="309"/>
        <v>4480861</v>
      </c>
      <c r="L2773" s="916" t="s">
        <v>167</v>
      </c>
      <c r="M2773" s="916" t="s">
        <v>165</v>
      </c>
      <c r="N2773" s="52" t="str">
        <f>IF(AND('331-CT'!$E$7=TH!H2773,OR(L2773="331",M2773="331")),"331",IF(AND(OR(L2773="131",M2773="131"),H2773='131-CT'!$E$7),"131",""))</f>
        <v/>
      </c>
      <c r="O2773" s="916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43"/>
    </row>
    <row r="2774" spans="1:28" s="211" customFormat="1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307"/>
        <v>4</v>
      </c>
      <c r="C2774" s="949">
        <f t="shared" si="310"/>
        <v>42101</v>
      </c>
      <c r="D2774" s="950" t="s">
        <v>2042</v>
      </c>
      <c r="E2774" s="950">
        <v>42101</v>
      </c>
      <c r="F2774" s="957" t="s">
        <v>1730</v>
      </c>
      <c r="G2774" s="952" t="s">
        <v>618</v>
      </c>
      <c r="H2774" s="963" t="s">
        <v>2043</v>
      </c>
      <c r="I2774" s="254">
        <v>500</v>
      </c>
      <c r="J2774" s="254">
        <v>10082.140885800023</v>
      </c>
      <c r="K2774" s="954">
        <f t="shared" si="309"/>
        <v>5041070</v>
      </c>
      <c r="L2774" s="916" t="s">
        <v>167</v>
      </c>
      <c r="M2774" s="916" t="s">
        <v>165</v>
      </c>
      <c r="N2774" s="52" t="str">
        <f>IF(AND('331-CT'!$E$7=TH!H2774,OR(L2774="331",M2774="331")),"331",IF(AND(OR(L2774="131",M2774="131"),H2774='131-CT'!$E$7),"131",""))</f>
        <v/>
      </c>
      <c r="O2774" s="916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43"/>
    </row>
    <row r="2775" spans="1:28" s="211" customFormat="1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307"/>
        <v>4</v>
      </c>
      <c r="C2775" s="949">
        <f t="shared" si="310"/>
        <v>42101</v>
      </c>
      <c r="D2775" s="950" t="s">
        <v>2042</v>
      </c>
      <c r="E2775" s="950">
        <v>42101</v>
      </c>
      <c r="F2775" s="957" t="s">
        <v>518</v>
      </c>
      <c r="G2775" s="952" t="s">
        <v>611</v>
      </c>
      <c r="H2775" s="963" t="s">
        <v>2043</v>
      </c>
      <c r="I2775" s="254">
        <v>820</v>
      </c>
      <c r="J2775" s="254">
        <v>9431.6801834903436</v>
      </c>
      <c r="K2775" s="954">
        <f t="shared" si="309"/>
        <v>7733978</v>
      </c>
      <c r="L2775" s="916" t="s">
        <v>167</v>
      </c>
      <c r="M2775" s="916" t="s">
        <v>165</v>
      </c>
      <c r="N2775" s="52" t="str">
        <f>IF(AND('331-CT'!$E$7=TH!H2775,OR(L2775="331",M2775="331")),"331",IF(AND(OR(L2775="131",M2775="131"),H2775='131-CT'!$E$7),"131",""))</f>
        <v/>
      </c>
      <c r="O2775" s="916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43"/>
    </row>
    <row r="2776" spans="1:28" s="211" customFormat="1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307"/>
        <v>4</v>
      </c>
      <c r="C2776" s="949">
        <f t="shared" si="310"/>
        <v>42101</v>
      </c>
      <c r="D2776" s="950" t="s">
        <v>2042</v>
      </c>
      <c r="E2776" s="950">
        <v>42101</v>
      </c>
      <c r="F2776" s="957" t="s">
        <v>612</v>
      </c>
      <c r="G2776" s="952" t="s">
        <v>611</v>
      </c>
      <c r="H2776" s="963" t="s">
        <v>2043</v>
      </c>
      <c r="I2776" s="254">
        <v>505</v>
      </c>
      <c r="J2776" s="254">
        <v>11220.447114841962</v>
      </c>
      <c r="K2776" s="954">
        <f t="shared" si="309"/>
        <v>5666326</v>
      </c>
      <c r="L2776" s="916" t="s">
        <v>167</v>
      </c>
      <c r="M2776" s="916" t="s">
        <v>165</v>
      </c>
      <c r="N2776" s="52" t="str">
        <f>IF(AND('331-CT'!$E$7=TH!H2776,OR(L2776="331",M2776="331")),"331",IF(AND(OR(L2776="131",M2776="131"),H2776='131-CT'!$E$7),"131",""))</f>
        <v/>
      </c>
      <c r="O2776" s="916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43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307"/>
        <v>4</v>
      </c>
      <c r="C2777" s="949">
        <f t="shared" si="310"/>
        <v>42101</v>
      </c>
      <c r="D2777" s="950" t="s">
        <v>2042</v>
      </c>
      <c r="E2777" s="950">
        <v>42101</v>
      </c>
      <c r="F2777" s="957" t="s">
        <v>613</v>
      </c>
      <c r="G2777" s="952" t="s">
        <v>611</v>
      </c>
      <c r="H2777" s="963" t="s">
        <v>2043</v>
      </c>
      <c r="I2777" s="254">
        <v>270</v>
      </c>
      <c r="J2777" s="254">
        <v>10488.678824743574</v>
      </c>
      <c r="K2777" s="954">
        <f t="shared" si="309"/>
        <v>2831943</v>
      </c>
      <c r="L2777" s="916" t="s">
        <v>167</v>
      </c>
      <c r="M2777" s="916" t="s">
        <v>165</v>
      </c>
      <c r="N2777" s="52" t="str">
        <f>IF(AND('331-CT'!$E$7=TH!H2777,OR(L2777="331",M2777="331")),"331",IF(AND(OR(L2777="131",M2777="131"),H2777='131-CT'!$E$7),"131",""))</f>
        <v/>
      </c>
      <c r="O2777" s="916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307"/>
        <v>4</v>
      </c>
      <c r="C2778" s="949">
        <f t="shared" si="310"/>
        <v>42101</v>
      </c>
      <c r="D2778" s="950" t="s">
        <v>2042</v>
      </c>
      <c r="E2778" s="950">
        <v>42101</v>
      </c>
      <c r="F2778" s="957" t="s">
        <v>614</v>
      </c>
      <c r="G2778" s="952" t="s">
        <v>611</v>
      </c>
      <c r="H2778" s="963" t="s">
        <v>2043</v>
      </c>
      <c r="I2778" s="254">
        <v>150</v>
      </c>
      <c r="J2778" s="254">
        <v>6423.2994353080803</v>
      </c>
      <c r="K2778" s="954">
        <f t="shared" si="309"/>
        <v>963495</v>
      </c>
      <c r="L2778" s="916" t="s">
        <v>167</v>
      </c>
      <c r="M2778" s="916" t="s">
        <v>165</v>
      </c>
      <c r="N2778" s="52" t="str">
        <f>IF(AND('331-CT'!$E$7=TH!H2778,OR(L2778="331",M2778="331")),"331",IF(AND(OR(L2778="131",M2778="131"),H2778='131-CT'!$E$7),"131",""))</f>
        <v/>
      </c>
      <c r="O2778" s="916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307"/>
        <v>4</v>
      </c>
      <c r="C2779" s="949">
        <f t="shared" si="310"/>
        <v>42101</v>
      </c>
      <c r="D2779" s="950" t="s">
        <v>2042</v>
      </c>
      <c r="E2779" s="950">
        <v>42101</v>
      </c>
      <c r="F2779" s="957" t="s">
        <v>615</v>
      </c>
      <c r="G2779" s="952" t="s">
        <v>611</v>
      </c>
      <c r="H2779" s="963" t="s">
        <v>2043</v>
      </c>
      <c r="I2779" s="254">
        <v>990</v>
      </c>
      <c r="J2779" s="254">
        <v>8049.4511910822775</v>
      </c>
      <c r="K2779" s="954">
        <f t="shared" si="309"/>
        <v>7968957</v>
      </c>
      <c r="L2779" s="916" t="s">
        <v>167</v>
      </c>
      <c r="M2779" s="916" t="s">
        <v>165</v>
      </c>
      <c r="N2779" s="52" t="str">
        <f>IF(AND('331-CT'!$E$7=TH!H2779,OR(L2779="331",M2779="331")),"331",IF(AND(OR(L2779="131",M2779="131"),H2779='131-CT'!$E$7),"131",""))</f>
        <v/>
      </c>
      <c r="O2779" s="916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307"/>
        <v>4</v>
      </c>
      <c r="C2780" s="949">
        <f t="shared" si="310"/>
        <v>42101</v>
      </c>
      <c r="D2780" s="950" t="s">
        <v>2042</v>
      </c>
      <c r="E2780" s="950">
        <v>42101</v>
      </c>
      <c r="F2780" s="957" t="s">
        <v>616</v>
      </c>
      <c r="G2780" s="952" t="s">
        <v>611</v>
      </c>
      <c r="H2780" s="963" t="s">
        <v>2043</v>
      </c>
      <c r="I2780" s="254">
        <v>620</v>
      </c>
      <c r="J2780" s="254">
        <v>9187.7574201242151</v>
      </c>
      <c r="K2780" s="954">
        <f t="shared" si="309"/>
        <v>5696410</v>
      </c>
      <c r="L2780" s="916" t="s">
        <v>167</v>
      </c>
      <c r="M2780" s="916" t="s">
        <v>165</v>
      </c>
      <c r="N2780" s="52" t="str">
        <f>IF(AND('331-CT'!$E$7=TH!H2780,OR(L2780="331",M2780="331")),"331",IF(AND(OR(L2780="131",M2780="131"),H2780='131-CT'!$E$7),"131",""))</f>
        <v/>
      </c>
      <c r="O2780" s="916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307"/>
        <v>4</v>
      </c>
      <c r="C2781" s="949">
        <f t="shared" si="310"/>
        <v>42101</v>
      </c>
      <c r="D2781" s="950" t="s">
        <v>2042</v>
      </c>
      <c r="E2781" s="950">
        <v>42101</v>
      </c>
      <c r="F2781" s="957" t="s">
        <v>617</v>
      </c>
      <c r="G2781" s="952" t="s">
        <v>611</v>
      </c>
      <c r="H2781" s="963" t="s">
        <v>2043</v>
      </c>
      <c r="I2781" s="254">
        <v>105</v>
      </c>
      <c r="J2781" s="254">
        <v>10407.371236954863</v>
      </c>
      <c r="K2781" s="954">
        <f t="shared" si="309"/>
        <v>1092774</v>
      </c>
      <c r="L2781" s="916" t="s">
        <v>167</v>
      </c>
      <c r="M2781" s="916" t="s">
        <v>165</v>
      </c>
      <c r="N2781" s="52" t="str">
        <f>IF(AND('331-CT'!$E$7=TH!H2781,OR(L2781="331",M2781="331")),"331",IF(AND(OR(L2781="131",M2781="131"),H2781='131-CT'!$E$7),"131",""))</f>
        <v/>
      </c>
      <c r="O2781" s="916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307"/>
        <v>4</v>
      </c>
      <c r="C2782" s="949">
        <f t="shared" si="310"/>
        <v>42102</v>
      </c>
      <c r="D2782" s="950" t="s">
        <v>2042</v>
      </c>
      <c r="E2782" s="950">
        <v>42102</v>
      </c>
      <c r="F2782" s="957" t="s">
        <v>1731</v>
      </c>
      <c r="G2782" s="952" t="s">
        <v>619</v>
      </c>
      <c r="H2782" s="963" t="s">
        <v>2043</v>
      </c>
      <c r="I2782" s="254">
        <v>124</v>
      </c>
      <c r="J2782" s="254">
        <v>5772.8387329984007</v>
      </c>
      <c r="K2782" s="954">
        <f t="shared" si="309"/>
        <v>715832</v>
      </c>
      <c r="L2782" s="916" t="s">
        <v>167</v>
      </c>
      <c r="M2782" s="916" t="s">
        <v>165</v>
      </c>
      <c r="N2782" s="52" t="str">
        <f>IF(AND('331-CT'!$E$7=TH!H2782,OR(L2782="331",M2782="331")),"331",IF(AND(OR(L2782="131",M2782="131"),H2782='131-CT'!$E$7),"131",""))</f>
        <v/>
      </c>
      <c r="O2782" s="916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307"/>
        <v>4</v>
      </c>
      <c r="C2783" s="949">
        <f t="shared" si="310"/>
        <v>42102</v>
      </c>
      <c r="D2783" s="950" t="s">
        <v>2042</v>
      </c>
      <c r="E2783" s="950">
        <v>42102</v>
      </c>
      <c r="F2783" s="957" t="s">
        <v>768</v>
      </c>
      <c r="G2783" s="952" t="s">
        <v>619</v>
      </c>
      <c r="H2783" s="963" t="s">
        <v>2043</v>
      </c>
      <c r="I2783" s="254">
        <v>100</v>
      </c>
      <c r="J2783" s="254">
        <v>8049.4511910822775</v>
      </c>
      <c r="K2783" s="954">
        <f t="shared" si="309"/>
        <v>804945</v>
      </c>
      <c r="L2783" s="916" t="s">
        <v>167</v>
      </c>
      <c r="M2783" s="916" t="s">
        <v>165</v>
      </c>
      <c r="N2783" s="52" t="str">
        <f>IF(AND('331-CT'!$E$7=TH!H2783,OR(L2783="331",M2783="331")),"331",IF(AND(OR(L2783="131",M2783="131"),H2783='131-CT'!$E$7),"131",""))</f>
        <v/>
      </c>
      <c r="O2783" s="916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307"/>
        <v>4</v>
      </c>
      <c r="C2784" s="949">
        <f t="shared" si="310"/>
        <v>42102</v>
      </c>
      <c r="D2784" s="950" t="s">
        <v>2042</v>
      </c>
      <c r="E2784" s="950">
        <v>42102</v>
      </c>
      <c r="F2784" s="957" t="s">
        <v>719</v>
      </c>
      <c r="G2784" s="952" t="s">
        <v>619</v>
      </c>
      <c r="H2784" s="963" t="s">
        <v>2043</v>
      </c>
      <c r="I2784" s="254">
        <v>25</v>
      </c>
      <c r="J2784" s="254">
        <v>14554.058214179067</v>
      </c>
      <c r="K2784" s="954">
        <f t="shared" si="309"/>
        <v>363851</v>
      </c>
      <c r="L2784" s="916" t="s">
        <v>167</v>
      </c>
      <c r="M2784" s="916" t="s">
        <v>165</v>
      </c>
      <c r="N2784" s="52" t="str">
        <f>IF(AND('331-CT'!$E$7=TH!H2784,OR(L2784="331",M2784="331")),"331",IF(AND(OR(L2784="131",M2784="131"),H2784='131-CT'!$E$7),"131",""))</f>
        <v/>
      </c>
      <c r="O2784" s="916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307"/>
        <v>4</v>
      </c>
      <c r="C2785" s="949">
        <f t="shared" si="310"/>
        <v>42102</v>
      </c>
      <c r="D2785" s="950" t="s">
        <v>2042</v>
      </c>
      <c r="E2785" s="950">
        <v>42102</v>
      </c>
      <c r="F2785" s="957" t="s">
        <v>1732</v>
      </c>
      <c r="G2785" s="952" t="s">
        <v>619</v>
      </c>
      <c r="H2785" s="963" t="s">
        <v>2043</v>
      </c>
      <c r="I2785" s="254">
        <v>25</v>
      </c>
      <c r="J2785" s="254">
        <v>13497.059572925838</v>
      </c>
      <c r="K2785" s="954">
        <f t="shared" si="309"/>
        <v>337426</v>
      </c>
      <c r="L2785" s="916" t="s">
        <v>167</v>
      </c>
      <c r="M2785" s="916" t="s">
        <v>165</v>
      </c>
      <c r="N2785" s="52" t="str">
        <f>IF(AND('331-CT'!$E$7=TH!H2785,OR(L2785="331",M2785="331")),"331",IF(AND(OR(L2785="131",M2785="131"),H2785='131-CT'!$E$7),"131",""))</f>
        <v/>
      </c>
      <c r="O2785" s="916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307"/>
        <v>4</v>
      </c>
      <c r="C2786" s="949">
        <f t="shared" si="310"/>
        <v>42102</v>
      </c>
      <c r="D2786" s="950" t="s">
        <v>2042</v>
      </c>
      <c r="E2786" s="950">
        <v>42102</v>
      </c>
      <c r="F2786" s="957" t="s">
        <v>1733</v>
      </c>
      <c r="G2786" s="952" t="s">
        <v>619</v>
      </c>
      <c r="H2786" s="963" t="s">
        <v>2043</v>
      </c>
      <c r="I2786" s="254">
        <v>100</v>
      </c>
      <c r="J2786" s="254">
        <v>7398.9904887725988</v>
      </c>
      <c r="K2786" s="954">
        <f t="shared" si="309"/>
        <v>739899</v>
      </c>
      <c r="L2786" s="916" t="s">
        <v>167</v>
      </c>
      <c r="M2786" s="916" t="s">
        <v>165</v>
      </c>
      <c r="N2786" s="52" t="str">
        <f>IF(AND('331-CT'!$E$7=TH!H2786,OR(L2786="331",M2786="331")),"331",IF(AND(OR(L2786="131",M2786="131"),H2786='131-CT'!$E$7),"131",""))</f>
        <v/>
      </c>
      <c r="O2786" s="916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307"/>
        <v>4</v>
      </c>
      <c r="C2787" s="949">
        <f t="shared" si="310"/>
        <v>42102</v>
      </c>
      <c r="D2787" s="950" t="s">
        <v>2042</v>
      </c>
      <c r="E2787" s="950">
        <v>42102</v>
      </c>
      <c r="F2787" s="957" t="s">
        <v>1726</v>
      </c>
      <c r="G2787" s="952" t="s">
        <v>619</v>
      </c>
      <c r="H2787" s="963" t="s">
        <v>2043</v>
      </c>
      <c r="I2787" s="254">
        <v>553</v>
      </c>
      <c r="J2787" s="254">
        <v>15611.056855432294</v>
      </c>
      <c r="K2787" s="954">
        <f t="shared" si="309"/>
        <v>8632914</v>
      </c>
      <c r="L2787" s="916" t="s">
        <v>167</v>
      </c>
      <c r="M2787" s="916" t="s">
        <v>165</v>
      </c>
      <c r="N2787" s="52" t="str">
        <f>IF(AND('331-CT'!$E$7=TH!H2787,OR(L2787="331",M2787="331")),"331",IF(AND(OR(L2787="131",M2787="131"),H2787='131-CT'!$E$7),"131",""))</f>
        <v/>
      </c>
      <c r="O2787" s="916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307"/>
        <v>4</v>
      </c>
      <c r="C2788" s="949">
        <f t="shared" si="310"/>
        <v>42104</v>
      </c>
      <c r="D2788" s="950" t="s">
        <v>2042</v>
      </c>
      <c r="E2788" s="950">
        <v>42104</v>
      </c>
      <c r="F2788" s="957" t="s">
        <v>1871</v>
      </c>
      <c r="G2788" s="952" t="s">
        <v>620</v>
      </c>
      <c r="H2788" s="963" t="s">
        <v>2043</v>
      </c>
      <c r="I2788" s="254">
        <v>200</v>
      </c>
      <c r="J2788" s="254">
        <v>7642.9132521387273</v>
      </c>
      <c r="K2788" s="954">
        <f t="shared" si="309"/>
        <v>1528583</v>
      </c>
      <c r="L2788" s="916" t="s">
        <v>167</v>
      </c>
      <c r="M2788" s="916" t="s">
        <v>165</v>
      </c>
      <c r="N2788" s="52" t="str">
        <f>IF(AND('331-CT'!$E$7=TH!H2788,OR(L2788="331",M2788="331")),"331",IF(AND(OR(L2788="131",M2788="131"),H2788='131-CT'!$E$7),"131",""))</f>
        <v/>
      </c>
      <c r="O2788" s="916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307"/>
        <v>4</v>
      </c>
      <c r="C2789" s="949">
        <f t="shared" si="310"/>
        <v>42104</v>
      </c>
      <c r="D2789" s="950" t="s">
        <v>2042</v>
      </c>
      <c r="E2789" s="950">
        <v>42104</v>
      </c>
      <c r="F2789" s="957" t="s">
        <v>1814</v>
      </c>
      <c r="G2789" s="952" t="s">
        <v>620</v>
      </c>
      <c r="H2789" s="963" t="s">
        <v>2043</v>
      </c>
      <c r="I2789" s="254">
        <v>50</v>
      </c>
      <c r="J2789" s="254">
        <v>21709.125939585534</v>
      </c>
      <c r="K2789" s="954">
        <f t="shared" si="309"/>
        <v>1085456</v>
      </c>
      <c r="L2789" s="916" t="s">
        <v>167</v>
      </c>
      <c r="M2789" s="916" t="s">
        <v>165</v>
      </c>
      <c r="N2789" s="52" t="str">
        <f>IF(AND('331-CT'!$E$7=TH!H2789,OR(L2789="331",M2789="331")),"331",IF(AND(OR(L2789="131",M2789="131"),H2789='131-CT'!$E$7),"131",""))</f>
        <v/>
      </c>
      <c r="O2789" s="916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307"/>
        <v>4</v>
      </c>
      <c r="C2790" s="949">
        <f t="shared" si="310"/>
        <v>42104</v>
      </c>
      <c r="D2790" s="950" t="s">
        <v>2042</v>
      </c>
      <c r="E2790" s="950">
        <v>42104</v>
      </c>
      <c r="F2790" s="957" t="s">
        <v>1872</v>
      </c>
      <c r="G2790" s="952" t="s">
        <v>620</v>
      </c>
      <c r="H2790" s="963" t="s">
        <v>2043</v>
      </c>
      <c r="I2790" s="254">
        <v>53</v>
      </c>
      <c r="J2790" s="254">
        <v>20326.896947177469</v>
      </c>
      <c r="K2790" s="954">
        <f t="shared" si="309"/>
        <v>1077326</v>
      </c>
      <c r="L2790" s="916" t="s">
        <v>167</v>
      </c>
      <c r="M2790" s="916" t="s">
        <v>165</v>
      </c>
      <c r="N2790" s="52" t="str">
        <f>IF(AND('331-CT'!$E$7=TH!H2790,OR(L2790="331",M2790="331")),"331",IF(AND(OR(L2790="131",M2790="131"),H2790='131-CT'!$E$7),"131",""))</f>
        <v/>
      </c>
      <c r="O2790" s="916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307"/>
        <v>4</v>
      </c>
      <c r="C2791" s="949">
        <f t="shared" si="310"/>
        <v>42104</v>
      </c>
      <c r="D2791" s="950" t="s">
        <v>2042</v>
      </c>
      <c r="E2791" s="950">
        <v>42104</v>
      </c>
      <c r="F2791" s="957" t="s">
        <v>1743</v>
      </c>
      <c r="G2791" s="952" t="s">
        <v>620</v>
      </c>
      <c r="H2791" s="963" t="s">
        <v>2043</v>
      </c>
      <c r="I2791" s="254">
        <v>200</v>
      </c>
      <c r="J2791" s="254">
        <v>12114.830580517772</v>
      </c>
      <c r="K2791" s="954">
        <f t="shared" si="309"/>
        <v>2422966</v>
      </c>
      <c r="L2791" s="916" t="s">
        <v>167</v>
      </c>
      <c r="M2791" s="916" t="s">
        <v>165</v>
      </c>
      <c r="N2791" s="52" t="str">
        <f>IF(AND('331-CT'!$E$7=TH!H2791,OR(L2791="331",M2791="331")),"331",IF(AND(OR(L2791="131",M2791="131"),H2791='131-CT'!$E$7),"131",""))</f>
        <v/>
      </c>
      <c r="O2791" s="916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307"/>
        <v>4</v>
      </c>
      <c r="C2792" s="949">
        <f t="shared" si="310"/>
        <v>42104</v>
      </c>
      <c r="D2792" s="950" t="s">
        <v>2042</v>
      </c>
      <c r="E2792" s="950">
        <v>42104</v>
      </c>
      <c r="F2792" s="957" t="s">
        <v>1873</v>
      </c>
      <c r="G2792" s="952" t="s">
        <v>620</v>
      </c>
      <c r="H2792" s="963" t="s">
        <v>2043</v>
      </c>
      <c r="I2792" s="254">
        <v>500</v>
      </c>
      <c r="J2792" s="254">
        <v>7968.1436032935671</v>
      </c>
      <c r="K2792" s="954">
        <f t="shared" si="309"/>
        <v>3984072</v>
      </c>
      <c r="L2792" s="916" t="s">
        <v>167</v>
      </c>
      <c r="M2792" s="916" t="s">
        <v>165</v>
      </c>
      <c r="N2792" s="52" t="str">
        <f>IF(AND('331-CT'!$E$7=TH!H2792,OR(L2792="331",M2792="331")),"331",IF(AND(OR(L2792="131",M2792="131"),H2792='131-CT'!$E$7),"131",""))</f>
        <v/>
      </c>
      <c r="O2792" s="916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307"/>
        <v>4</v>
      </c>
      <c r="C2793" s="949">
        <f t="shared" si="310"/>
        <v>42104</v>
      </c>
      <c r="D2793" s="950" t="s">
        <v>2042</v>
      </c>
      <c r="E2793" s="950">
        <v>42104</v>
      </c>
      <c r="F2793" s="957" t="s">
        <v>1874</v>
      </c>
      <c r="G2793" s="952" t="s">
        <v>620</v>
      </c>
      <c r="H2793" s="963" t="s">
        <v>2043</v>
      </c>
      <c r="I2793" s="254">
        <v>38</v>
      </c>
      <c r="J2793" s="254">
        <v>8374.6815422371164</v>
      </c>
      <c r="K2793" s="954">
        <f t="shared" si="309"/>
        <v>318238</v>
      </c>
      <c r="L2793" s="916" t="s">
        <v>167</v>
      </c>
      <c r="M2793" s="916" t="s">
        <v>165</v>
      </c>
      <c r="N2793" s="52" t="str">
        <f>IF(AND('331-CT'!$E$7=TH!H2793,OR(L2793="331",M2793="331")),"331",IF(AND(OR(L2793="131",M2793="131"),H2793='131-CT'!$E$7),"131",""))</f>
        <v/>
      </c>
      <c r="O2793" s="916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307"/>
        <v>4</v>
      </c>
      <c r="C2794" s="949">
        <f t="shared" si="310"/>
        <v>42104</v>
      </c>
      <c r="D2794" s="950" t="s">
        <v>2042</v>
      </c>
      <c r="E2794" s="950">
        <v>42104</v>
      </c>
      <c r="F2794" s="957" t="s">
        <v>565</v>
      </c>
      <c r="G2794" s="952" t="s">
        <v>621</v>
      </c>
      <c r="H2794" s="963" t="s">
        <v>2043</v>
      </c>
      <c r="I2794" s="254">
        <v>203</v>
      </c>
      <c r="J2794" s="254">
        <v>7236.3753131951789</v>
      </c>
      <c r="K2794" s="954">
        <f t="shared" si="309"/>
        <v>1468984</v>
      </c>
      <c r="L2794" s="916" t="s">
        <v>167</v>
      </c>
      <c r="M2794" s="916" t="s">
        <v>165</v>
      </c>
      <c r="N2794" s="52" t="str">
        <f>IF(AND('331-CT'!$E$7=TH!H2794,OR(L2794="331",M2794="331")),"331",IF(AND(OR(L2794="131",M2794="131"),H2794='131-CT'!$E$7),"131",""))</f>
        <v/>
      </c>
      <c r="O2794" s="916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307"/>
        <v>4</v>
      </c>
      <c r="C2795" s="949">
        <f t="shared" si="310"/>
        <v>42104</v>
      </c>
      <c r="D2795" s="950" t="s">
        <v>2042</v>
      </c>
      <c r="E2795" s="950">
        <v>42104</v>
      </c>
      <c r="F2795" s="957" t="s">
        <v>566</v>
      </c>
      <c r="G2795" s="952" t="s">
        <v>621</v>
      </c>
      <c r="H2795" s="963" t="s">
        <v>2043</v>
      </c>
      <c r="I2795" s="254">
        <v>208</v>
      </c>
      <c r="J2795" s="254">
        <v>7642.9132521387273</v>
      </c>
      <c r="K2795" s="954">
        <f t="shared" si="309"/>
        <v>1589726</v>
      </c>
      <c r="L2795" s="916" t="s">
        <v>167</v>
      </c>
      <c r="M2795" s="916" t="s">
        <v>165</v>
      </c>
      <c r="N2795" s="52" t="str">
        <f>IF(AND('331-CT'!$E$7=TH!H2795,OR(L2795="331",M2795="331")),"331",IF(AND(OR(L2795="131",M2795="131"),H2795='131-CT'!$E$7),"131",""))</f>
        <v/>
      </c>
      <c r="O2795" s="916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307"/>
        <v>4</v>
      </c>
      <c r="C2796" s="949">
        <f t="shared" si="310"/>
        <v>42104</v>
      </c>
      <c r="D2796" s="950" t="s">
        <v>2042</v>
      </c>
      <c r="E2796" s="950">
        <v>42104</v>
      </c>
      <c r="F2796" s="957" t="s">
        <v>622</v>
      </c>
      <c r="G2796" s="952" t="s">
        <v>621</v>
      </c>
      <c r="H2796" s="963" t="s">
        <v>2043</v>
      </c>
      <c r="I2796" s="254">
        <v>203</v>
      </c>
      <c r="J2796" s="254">
        <v>7561.6056643500187</v>
      </c>
      <c r="K2796" s="954">
        <f t="shared" si="309"/>
        <v>1535006</v>
      </c>
      <c r="L2796" s="916" t="s">
        <v>167</v>
      </c>
      <c r="M2796" s="916" t="s">
        <v>165</v>
      </c>
      <c r="N2796" s="52" t="str">
        <f>IF(AND('331-CT'!$E$7=TH!H2796,OR(L2796="331",M2796="331")),"331",IF(AND(OR(L2796="131",M2796="131"),H2796='131-CT'!$E$7),"131",""))</f>
        <v/>
      </c>
      <c r="O2796" s="916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307"/>
        <v>4</v>
      </c>
      <c r="C2797" s="949">
        <f t="shared" si="310"/>
        <v>42107</v>
      </c>
      <c r="D2797" s="950" t="s">
        <v>2042</v>
      </c>
      <c r="E2797" s="950">
        <v>42107</v>
      </c>
      <c r="F2797" s="957" t="s">
        <v>623</v>
      </c>
      <c r="G2797" s="952" t="s">
        <v>624</v>
      </c>
      <c r="H2797" s="963" t="s">
        <v>2043</v>
      </c>
      <c r="I2797" s="254">
        <v>100</v>
      </c>
      <c r="J2797" s="254">
        <v>12927.90645840487</v>
      </c>
      <c r="K2797" s="954">
        <f t="shared" si="309"/>
        <v>1292791</v>
      </c>
      <c r="L2797" s="916" t="s">
        <v>167</v>
      </c>
      <c r="M2797" s="916" t="s">
        <v>165</v>
      </c>
      <c r="N2797" s="52" t="str">
        <f>IF(AND('331-CT'!$E$7=TH!H2797,OR(L2797="331",M2797="331")),"331",IF(AND(OR(L2797="131",M2797="131"),H2797='131-CT'!$E$7),"131",""))</f>
        <v/>
      </c>
      <c r="O2797" s="916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307"/>
        <v>4</v>
      </c>
      <c r="C2798" s="949">
        <f t="shared" si="310"/>
        <v>42107</v>
      </c>
      <c r="D2798" s="950" t="s">
        <v>2042</v>
      </c>
      <c r="E2798" s="950">
        <v>42107</v>
      </c>
      <c r="F2798" s="957" t="s">
        <v>1734</v>
      </c>
      <c r="G2798" s="952" t="s">
        <v>624</v>
      </c>
      <c r="H2798" s="963" t="s">
        <v>2043</v>
      </c>
      <c r="I2798" s="254">
        <v>200</v>
      </c>
      <c r="J2798" s="254">
        <v>1951.3821069290368</v>
      </c>
      <c r="K2798" s="954">
        <f t="shared" si="309"/>
        <v>390276</v>
      </c>
      <c r="L2798" s="916" t="s">
        <v>167</v>
      </c>
      <c r="M2798" s="916" t="s">
        <v>165</v>
      </c>
      <c r="N2798" s="52" t="str">
        <f>IF(AND('331-CT'!$E$7=TH!H2798,OR(L2798="331",M2798="331")),"331",IF(AND(OR(L2798="131",M2798="131"),H2798='131-CT'!$E$7),"131",""))</f>
        <v/>
      </c>
      <c r="O2798" s="916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307"/>
        <v>4</v>
      </c>
      <c r="C2799" s="949">
        <f t="shared" si="310"/>
        <v>42110</v>
      </c>
      <c r="D2799" s="950" t="s">
        <v>2042</v>
      </c>
      <c r="E2799" s="950">
        <v>42110</v>
      </c>
      <c r="F2799" s="957" t="s">
        <v>625</v>
      </c>
      <c r="G2799" s="952" t="s">
        <v>626</v>
      </c>
      <c r="H2799" s="963" t="s">
        <v>2043</v>
      </c>
      <c r="I2799" s="254">
        <v>315</v>
      </c>
      <c r="J2799" s="254">
        <v>7155.0677254064685</v>
      </c>
      <c r="K2799" s="954">
        <f t="shared" si="309"/>
        <v>2253846</v>
      </c>
      <c r="L2799" s="916" t="s">
        <v>167</v>
      </c>
      <c r="M2799" s="916" t="s">
        <v>165</v>
      </c>
      <c r="N2799" s="52" t="str">
        <f>IF(AND('331-CT'!$E$7=TH!H2799,OR(L2799="331",M2799="331")),"331",IF(AND(OR(L2799="131",M2799="131"),H2799='131-CT'!$E$7),"131",""))</f>
        <v/>
      </c>
      <c r="O2799" s="916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307"/>
        <v>4</v>
      </c>
      <c r="C2800" s="949">
        <f t="shared" si="310"/>
        <v>42110</v>
      </c>
      <c r="D2800" s="950" t="s">
        <v>2042</v>
      </c>
      <c r="E2800" s="950">
        <v>42110</v>
      </c>
      <c r="F2800" s="957" t="s">
        <v>627</v>
      </c>
      <c r="G2800" s="952" t="s">
        <v>626</v>
      </c>
      <c r="H2800" s="963" t="s">
        <v>2043</v>
      </c>
      <c r="I2800" s="254">
        <v>160</v>
      </c>
      <c r="J2800" s="254">
        <v>10326.063649166153</v>
      </c>
      <c r="K2800" s="954">
        <f t="shared" si="309"/>
        <v>1652170</v>
      </c>
      <c r="L2800" s="916" t="s">
        <v>167</v>
      </c>
      <c r="M2800" s="916" t="s">
        <v>165</v>
      </c>
      <c r="N2800" s="52" t="str">
        <f>IF(AND('331-CT'!$E$7=TH!H2800,OR(L2800="331",M2800="331")),"331",IF(AND(OR(L2800="131",M2800="131"),H2800='131-CT'!$E$7),"131",""))</f>
        <v/>
      </c>
      <c r="O2800" s="916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307"/>
        <v>4</v>
      </c>
      <c r="C2801" s="949">
        <f t="shared" si="310"/>
        <v>42110</v>
      </c>
      <c r="D2801" s="950" t="s">
        <v>2042</v>
      </c>
      <c r="E2801" s="950">
        <v>42110</v>
      </c>
      <c r="F2801" s="957" t="s">
        <v>628</v>
      </c>
      <c r="G2801" s="952" t="s">
        <v>626</v>
      </c>
      <c r="H2801" s="963" t="s">
        <v>2043</v>
      </c>
      <c r="I2801" s="254">
        <v>105</v>
      </c>
      <c r="J2801" s="254">
        <v>6748.5297864629192</v>
      </c>
      <c r="K2801" s="954">
        <f t="shared" si="309"/>
        <v>708596</v>
      </c>
      <c r="L2801" s="916" t="s">
        <v>167</v>
      </c>
      <c r="M2801" s="916" t="s">
        <v>165</v>
      </c>
      <c r="N2801" s="52" t="str">
        <f>IF(AND('331-CT'!$E$7=TH!H2801,OR(L2801="331",M2801="331")),"331",IF(AND(OR(L2801="131",M2801="131"),H2801='131-CT'!$E$7),"131",""))</f>
        <v/>
      </c>
      <c r="O2801" s="916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307"/>
        <v>4</v>
      </c>
      <c r="C2802" s="949">
        <f t="shared" si="310"/>
        <v>42110</v>
      </c>
      <c r="D2802" s="950" t="s">
        <v>2042</v>
      </c>
      <c r="E2802" s="950">
        <v>42110</v>
      </c>
      <c r="F2802" s="957" t="s">
        <v>617</v>
      </c>
      <c r="G2802" s="952" t="s">
        <v>626</v>
      </c>
      <c r="H2802" s="963" t="s">
        <v>2043</v>
      </c>
      <c r="I2802" s="254">
        <v>55</v>
      </c>
      <c r="J2802" s="254">
        <v>10407.371236954863</v>
      </c>
      <c r="K2802" s="954">
        <f t="shared" si="309"/>
        <v>572405</v>
      </c>
      <c r="L2802" s="916" t="s">
        <v>167</v>
      </c>
      <c r="M2802" s="916" t="s">
        <v>165</v>
      </c>
      <c r="N2802" s="52" t="str">
        <f>IF(AND('331-CT'!$E$7=TH!H2802,OR(L2802="331",M2802="331")),"331",IF(AND(OR(L2802="131",M2802="131"),H2802='131-CT'!$E$7),"131",""))</f>
        <v/>
      </c>
      <c r="O2802" s="916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307"/>
        <v>4</v>
      </c>
      <c r="C2803" s="949">
        <f t="shared" si="310"/>
        <v>42110</v>
      </c>
      <c r="D2803" s="950" t="s">
        <v>2042</v>
      </c>
      <c r="E2803" s="950">
        <v>42110</v>
      </c>
      <c r="F2803" s="957" t="s">
        <v>629</v>
      </c>
      <c r="G2803" s="952" t="s">
        <v>626</v>
      </c>
      <c r="H2803" s="963" t="s">
        <v>2043</v>
      </c>
      <c r="I2803" s="254">
        <v>904</v>
      </c>
      <c r="J2803" s="254">
        <v>10244.756061377444</v>
      </c>
      <c r="K2803" s="954">
        <f t="shared" si="309"/>
        <v>9261259</v>
      </c>
      <c r="L2803" s="916" t="s">
        <v>167</v>
      </c>
      <c r="M2803" s="916" t="s">
        <v>165</v>
      </c>
      <c r="N2803" s="52" t="str">
        <f>IF(AND('331-CT'!$E$7=TH!H2803,OR(L2803="331",M2803="331")),"331",IF(AND(OR(L2803="131",M2803="131"),H2803='131-CT'!$E$7),"131",""))</f>
        <v/>
      </c>
      <c r="O2803" s="916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307"/>
        <v>4</v>
      </c>
      <c r="C2804" s="949">
        <f t="shared" si="310"/>
        <v>42110</v>
      </c>
      <c r="D2804" s="950" t="s">
        <v>2042</v>
      </c>
      <c r="E2804" s="950">
        <v>42110</v>
      </c>
      <c r="F2804" s="957" t="s">
        <v>478</v>
      </c>
      <c r="G2804" s="952" t="s">
        <v>630</v>
      </c>
      <c r="H2804" s="963" t="s">
        <v>2043</v>
      </c>
      <c r="I2804" s="254">
        <v>302</v>
      </c>
      <c r="J2804" s="254">
        <v>10895.216763687124</v>
      </c>
      <c r="K2804" s="954">
        <f t="shared" si="309"/>
        <v>3290355</v>
      </c>
      <c r="L2804" s="916" t="s">
        <v>167</v>
      </c>
      <c r="M2804" s="916" t="s">
        <v>165</v>
      </c>
      <c r="N2804" s="52" t="str">
        <f>IF(AND('331-CT'!$E$7=TH!H2804,OR(L2804="331",M2804="331")),"331",IF(AND(OR(L2804="131",M2804="131"),H2804='131-CT'!$E$7),"131",""))</f>
        <v/>
      </c>
      <c r="O2804" s="916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307"/>
        <v>4</v>
      </c>
      <c r="C2805" s="949">
        <f t="shared" si="310"/>
        <v>42111</v>
      </c>
      <c r="D2805" s="950" t="s">
        <v>2042</v>
      </c>
      <c r="E2805" s="950">
        <v>42111</v>
      </c>
      <c r="F2805" s="957" t="s">
        <v>425</v>
      </c>
      <c r="G2805" s="952" t="s">
        <v>634</v>
      </c>
      <c r="H2805" s="963" t="s">
        <v>2043</v>
      </c>
      <c r="I2805" s="254">
        <v>900</v>
      </c>
      <c r="J2805" s="254">
        <v>6667.2221986742088</v>
      </c>
      <c r="K2805" s="954">
        <f t="shared" si="309"/>
        <v>6000500</v>
      </c>
      <c r="L2805" s="916" t="s">
        <v>167</v>
      </c>
      <c r="M2805" s="916" t="s">
        <v>165</v>
      </c>
      <c r="N2805" s="52" t="str">
        <f>IF(AND('331-CT'!$E$7=TH!H2805,OR(L2805="331",M2805="331")),"331",IF(AND(OR(L2805="131",M2805="131"),H2805='131-CT'!$E$7),"131",""))</f>
        <v/>
      </c>
      <c r="O2805" s="916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>
        <f t="shared" ref="B2806:B3432" si="311">IF(C2806&lt;&gt;"",MONTH(C2806),"")</f>
        <v>4</v>
      </c>
      <c r="C2806" s="949">
        <f t="shared" si="310"/>
        <v>42111</v>
      </c>
      <c r="D2806" s="950" t="s">
        <v>2042</v>
      </c>
      <c r="E2806" s="950">
        <v>42111</v>
      </c>
      <c r="F2806" s="957" t="s">
        <v>473</v>
      </c>
      <c r="G2806" s="952" t="s">
        <v>634</v>
      </c>
      <c r="H2806" s="963" t="s">
        <v>2043</v>
      </c>
      <c r="I2806" s="254">
        <v>315</v>
      </c>
      <c r="J2806" s="254">
        <v>7398.9904887725988</v>
      </c>
      <c r="K2806" s="954">
        <f t="shared" si="309"/>
        <v>2330682</v>
      </c>
      <c r="L2806" s="916" t="s">
        <v>167</v>
      </c>
      <c r="M2806" s="916" t="s">
        <v>165</v>
      </c>
      <c r="N2806" s="52" t="str">
        <f>IF(AND('331-CT'!$E$7=TH!H2806,OR(L2806="331",M2806="331")),"331",IF(AND(OR(L2806="131",M2806="131"),H2806='131-CT'!$E$7),"131",""))</f>
        <v/>
      </c>
      <c r="O2806" s="916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311"/>
        <v>4</v>
      </c>
      <c r="C2807" s="949">
        <f t="shared" si="310"/>
        <v>42111</v>
      </c>
      <c r="D2807" s="950" t="s">
        <v>2042</v>
      </c>
      <c r="E2807" s="950">
        <v>42111</v>
      </c>
      <c r="F2807" s="957" t="s">
        <v>635</v>
      </c>
      <c r="G2807" s="952" t="s">
        <v>634</v>
      </c>
      <c r="H2807" s="963" t="s">
        <v>2043</v>
      </c>
      <c r="I2807" s="254">
        <v>305</v>
      </c>
      <c r="J2807" s="254">
        <v>6016.7614963645301</v>
      </c>
      <c r="K2807" s="954">
        <f t="shared" si="309"/>
        <v>1835112</v>
      </c>
      <c r="L2807" s="916" t="s">
        <v>167</v>
      </c>
      <c r="M2807" s="916" t="s">
        <v>165</v>
      </c>
      <c r="N2807" s="52" t="str">
        <f>IF(AND('331-CT'!$E$7=TH!H2807,OR(L2807="331",M2807="331")),"331",IF(AND(OR(L2807="131",M2807="131"),H2807='131-CT'!$E$7),"131",""))</f>
        <v/>
      </c>
      <c r="O2807" s="916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311"/>
        <v>4</v>
      </c>
      <c r="C2808" s="949">
        <f t="shared" si="310"/>
        <v>42111</v>
      </c>
      <c r="D2808" s="950" t="s">
        <v>2042</v>
      </c>
      <c r="E2808" s="950">
        <v>42111</v>
      </c>
      <c r="F2808" s="957" t="s">
        <v>528</v>
      </c>
      <c r="G2808" s="952" t="s">
        <v>634</v>
      </c>
      <c r="H2808" s="963" t="s">
        <v>2043</v>
      </c>
      <c r="I2808" s="254">
        <v>315</v>
      </c>
      <c r="J2808" s="254">
        <v>12846.598870616161</v>
      </c>
      <c r="K2808" s="954">
        <f t="shared" si="309"/>
        <v>4046679</v>
      </c>
      <c r="L2808" s="916" t="s">
        <v>167</v>
      </c>
      <c r="M2808" s="916" t="s">
        <v>165</v>
      </c>
      <c r="N2808" s="52" t="str">
        <f>IF(AND('331-CT'!$E$7=TH!H2808,OR(L2808="331",M2808="331")),"331",IF(AND(OR(L2808="131",M2808="131"),H2808='131-CT'!$E$7),"131",""))</f>
        <v/>
      </c>
      <c r="O2808" s="916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311"/>
        <v>4</v>
      </c>
      <c r="C2809" s="949">
        <f t="shared" si="310"/>
        <v>42111</v>
      </c>
      <c r="D2809" s="950" t="s">
        <v>2042</v>
      </c>
      <c r="E2809" s="950">
        <v>42111</v>
      </c>
      <c r="F2809" s="957" t="s">
        <v>631</v>
      </c>
      <c r="G2809" s="952" t="s">
        <v>632</v>
      </c>
      <c r="H2809" s="963" t="s">
        <v>2043</v>
      </c>
      <c r="I2809" s="254">
        <v>722</v>
      </c>
      <c r="J2809" s="254">
        <v>7398.9904887725988</v>
      </c>
      <c r="K2809" s="954">
        <f t="shared" si="309"/>
        <v>5342071</v>
      </c>
      <c r="L2809" s="916" t="s">
        <v>167</v>
      </c>
      <c r="M2809" s="916" t="s">
        <v>165</v>
      </c>
      <c r="N2809" s="52" t="str">
        <f>IF(AND('331-CT'!$E$7=TH!H2809,OR(L2809="331",M2809="331")),"331",IF(AND(OR(L2809="131",M2809="131"),H2809='131-CT'!$E$7),"131",""))</f>
        <v/>
      </c>
      <c r="O2809" s="916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311"/>
        <v>4</v>
      </c>
      <c r="C2810" s="949">
        <f t="shared" si="310"/>
        <v>42112</v>
      </c>
      <c r="D2810" s="950" t="s">
        <v>2042</v>
      </c>
      <c r="E2810" s="950">
        <v>42112</v>
      </c>
      <c r="F2810" s="957" t="s">
        <v>636</v>
      </c>
      <c r="G2810" s="952" t="s">
        <v>637</v>
      </c>
      <c r="H2810" s="963" t="s">
        <v>2043</v>
      </c>
      <c r="I2810" s="254">
        <v>485</v>
      </c>
      <c r="J2810" s="254">
        <v>5528.9159696322713</v>
      </c>
      <c r="K2810" s="954">
        <f t="shared" si="309"/>
        <v>2681524</v>
      </c>
      <c r="L2810" s="916" t="s">
        <v>167</v>
      </c>
      <c r="M2810" s="916" t="s">
        <v>165</v>
      </c>
      <c r="N2810" s="52" t="str">
        <f>IF(AND('331-CT'!$E$7=TH!H2810,OR(L2810="331",M2810="331")),"331",IF(AND(OR(L2810="131",M2810="131"),H2810='131-CT'!$E$7),"131",""))</f>
        <v/>
      </c>
      <c r="O2810" s="916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311"/>
        <v>4</v>
      </c>
      <c r="C2811" s="949">
        <f t="shared" si="310"/>
        <v>42112</v>
      </c>
      <c r="D2811" s="950" t="s">
        <v>2042</v>
      </c>
      <c r="E2811" s="950">
        <v>42112</v>
      </c>
      <c r="F2811" s="957" t="s">
        <v>636</v>
      </c>
      <c r="G2811" s="952" t="s">
        <v>637</v>
      </c>
      <c r="H2811" s="963" t="s">
        <v>2043</v>
      </c>
      <c r="I2811" s="254">
        <v>1002</v>
      </c>
      <c r="J2811" s="254">
        <v>5528.9159696322713</v>
      </c>
      <c r="K2811" s="954">
        <f t="shared" si="309"/>
        <v>5539974</v>
      </c>
      <c r="L2811" s="916" t="s">
        <v>167</v>
      </c>
      <c r="M2811" s="916" t="s">
        <v>165</v>
      </c>
      <c r="N2811" s="52" t="str">
        <f>IF(AND('331-CT'!$E$7=TH!H2811,OR(L2811="331",M2811="331")),"331",IF(AND(OR(L2811="131",M2811="131"),H2811='131-CT'!$E$7),"131",""))</f>
        <v/>
      </c>
      <c r="O2811" s="916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311"/>
        <v>4</v>
      </c>
      <c r="C2812" s="949">
        <f t="shared" si="310"/>
        <v>42115</v>
      </c>
      <c r="D2812" s="950" t="s">
        <v>2042</v>
      </c>
      <c r="E2812" s="950">
        <v>42115</v>
      </c>
      <c r="F2812" s="957" t="s">
        <v>638</v>
      </c>
      <c r="G2812" s="952" t="s">
        <v>639</v>
      </c>
      <c r="H2812" s="963" t="s">
        <v>2043</v>
      </c>
      <c r="I2812" s="254">
        <v>61</v>
      </c>
      <c r="J2812" s="254">
        <v>5447.6083818435618</v>
      </c>
      <c r="K2812" s="954">
        <f t="shared" si="309"/>
        <v>332304</v>
      </c>
      <c r="L2812" s="916" t="s">
        <v>167</v>
      </c>
      <c r="M2812" s="916" t="s">
        <v>165</v>
      </c>
      <c r="N2812" s="52" t="str">
        <f>IF(AND('331-CT'!$E$7=TH!H2812,OR(L2812="331",M2812="331")),"331",IF(AND(OR(L2812="131",M2812="131"),H2812='131-CT'!$E$7),"131",""))</f>
        <v/>
      </c>
      <c r="O2812" s="916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311"/>
        <v>4</v>
      </c>
      <c r="C2813" s="949">
        <f t="shared" si="310"/>
        <v>42117</v>
      </c>
      <c r="D2813" s="950" t="s">
        <v>2042</v>
      </c>
      <c r="E2813" s="950">
        <v>42117</v>
      </c>
      <c r="F2813" s="957" t="s">
        <v>545</v>
      </c>
      <c r="G2813" s="952" t="s">
        <v>640</v>
      </c>
      <c r="H2813" s="963" t="s">
        <v>2043</v>
      </c>
      <c r="I2813" s="254">
        <v>210</v>
      </c>
      <c r="J2813" s="254">
        <v>8455.9891300258259</v>
      </c>
      <c r="K2813" s="954">
        <f t="shared" si="309"/>
        <v>1775758</v>
      </c>
      <c r="L2813" s="916" t="s">
        <v>167</v>
      </c>
      <c r="M2813" s="916" t="s">
        <v>165</v>
      </c>
      <c r="N2813" s="52" t="str">
        <f>IF(AND('331-CT'!$E$7=TH!H2813,OR(L2813="331",M2813="331")),"331",IF(AND(OR(L2813="131",M2813="131"),H2813='131-CT'!$E$7),"131",""))</f>
        <v/>
      </c>
      <c r="O2813" s="916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311"/>
        <v>4</v>
      </c>
      <c r="C2814" s="949">
        <f t="shared" si="310"/>
        <v>42118</v>
      </c>
      <c r="D2814" s="950" t="s">
        <v>2042</v>
      </c>
      <c r="E2814" s="950">
        <v>42118</v>
      </c>
      <c r="F2814" s="957" t="s">
        <v>641</v>
      </c>
      <c r="G2814" s="952" t="s">
        <v>642</v>
      </c>
      <c r="H2814" s="963" t="s">
        <v>2043</v>
      </c>
      <c r="I2814" s="254">
        <v>312</v>
      </c>
      <c r="J2814" s="254">
        <v>5366.3007940548514</v>
      </c>
      <c r="K2814" s="954">
        <f t="shared" si="309"/>
        <v>1674286</v>
      </c>
      <c r="L2814" s="916" t="s">
        <v>167</v>
      </c>
      <c r="M2814" s="916" t="s">
        <v>165</v>
      </c>
      <c r="N2814" s="52" t="str">
        <f>IF(AND('331-CT'!$E$7=TH!H2814,OR(L2814="331",M2814="331")),"331",IF(AND(OR(L2814="131",M2814="131"),H2814='131-CT'!$E$7),"131",""))</f>
        <v/>
      </c>
      <c r="O2814" s="916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311"/>
        <v>4</v>
      </c>
      <c r="C2815" s="949">
        <f t="shared" si="310"/>
        <v>42118</v>
      </c>
      <c r="D2815" s="950" t="s">
        <v>2042</v>
      </c>
      <c r="E2815" s="950">
        <v>42118</v>
      </c>
      <c r="F2815" s="957" t="s">
        <v>643</v>
      </c>
      <c r="G2815" s="952" t="s">
        <v>642</v>
      </c>
      <c r="H2815" s="963" t="s">
        <v>2043</v>
      </c>
      <c r="I2815" s="254">
        <v>312</v>
      </c>
      <c r="J2815" s="254">
        <v>5366.3007940548514</v>
      </c>
      <c r="K2815" s="954">
        <f t="shared" si="309"/>
        <v>1674286</v>
      </c>
      <c r="L2815" s="916" t="s">
        <v>167</v>
      </c>
      <c r="M2815" s="916" t="s">
        <v>165</v>
      </c>
      <c r="N2815" s="52" t="str">
        <f>IF(AND('331-CT'!$E$7=TH!H2815,OR(L2815="331",M2815="331")),"331",IF(AND(OR(L2815="131",M2815="131"),H2815='131-CT'!$E$7),"131",""))</f>
        <v/>
      </c>
      <c r="O2815" s="916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311"/>
        <v>4</v>
      </c>
      <c r="C2816" s="949">
        <f t="shared" si="310"/>
        <v>42118</v>
      </c>
      <c r="D2816" s="950" t="s">
        <v>2042</v>
      </c>
      <c r="E2816" s="950">
        <v>42118</v>
      </c>
      <c r="F2816" s="957" t="s">
        <v>643</v>
      </c>
      <c r="G2816" s="952" t="s">
        <v>642</v>
      </c>
      <c r="H2816" s="963" t="s">
        <v>2043</v>
      </c>
      <c r="I2816" s="254">
        <v>200</v>
      </c>
      <c r="J2816" s="254">
        <v>5366.3007940548514</v>
      </c>
      <c r="K2816" s="954">
        <f t="shared" si="309"/>
        <v>1073260</v>
      </c>
      <c r="L2816" s="916" t="s">
        <v>167</v>
      </c>
      <c r="M2816" s="916" t="s">
        <v>165</v>
      </c>
      <c r="N2816" s="52" t="str">
        <f>IF(AND('331-CT'!$E$7=TH!H2816,OR(L2816="331",M2816="331")),"331",IF(AND(OR(L2816="131",M2816="131"),H2816='131-CT'!$E$7),"131",""))</f>
        <v/>
      </c>
      <c r="O2816" s="916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311"/>
        <v>4</v>
      </c>
      <c r="C2817" s="949">
        <f t="shared" si="310"/>
        <v>42118</v>
      </c>
      <c r="D2817" s="950" t="s">
        <v>2042</v>
      </c>
      <c r="E2817" s="950">
        <v>42118</v>
      </c>
      <c r="F2817" s="957" t="s">
        <v>430</v>
      </c>
      <c r="G2817" s="952" t="s">
        <v>642</v>
      </c>
      <c r="H2817" s="963" t="s">
        <v>2043</v>
      </c>
      <c r="I2817" s="254">
        <v>1012</v>
      </c>
      <c r="J2817" s="254">
        <v>7317.6829009838884</v>
      </c>
      <c r="K2817" s="954">
        <f t="shared" si="309"/>
        <v>7405495</v>
      </c>
      <c r="L2817" s="916" t="s">
        <v>167</v>
      </c>
      <c r="M2817" s="916" t="s">
        <v>165</v>
      </c>
      <c r="N2817" s="52" t="str">
        <f>IF(AND('331-CT'!$E$7=TH!H2817,OR(L2817="331",M2817="331")),"331",IF(AND(OR(L2817="131",M2817="131"),H2817='131-CT'!$E$7),"131",""))</f>
        <v/>
      </c>
      <c r="O2817" s="916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311"/>
        <v>4</v>
      </c>
      <c r="C2818" s="949">
        <f t="shared" si="310"/>
        <v>42118</v>
      </c>
      <c r="D2818" s="950" t="s">
        <v>2042</v>
      </c>
      <c r="E2818" s="950">
        <v>42118</v>
      </c>
      <c r="F2818" s="957" t="s">
        <v>933</v>
      </c>
      <c r="G2818" s="952" t="s">
        <v>642</v>
      </c>
      <c r="H2818" s="963" t="s">
        <v>2043</v>
      </c>
      <c r="I2818" s="254">
        <v>303</v>
      </c>
      <c r="J2818" s="254">
        <v>7398.9904887725988</v>
      </c>
      <c r="K2818" s="954">
        <f t="shared" si="309"/>
        <v>2241894</v>
      </c>
      <c r="L2818" s="916" t="s">
        <v>167</v>
      </c>
      <c r="M2818" s="916" t="s">
        <v>165</v>
      </c>
      <c r="N2818" s="52" t="str">
        <f>IF(AND('331-CT'!$E$7=TH!H2818,OR(L2818="331",M2818="331")),"331",IF(AND(OR(L2818="131",M2818="131"),H2818='131-CT'!$E$7),"131",""))</f>
        <v/>
      </c>
      <c r="O2818" s="916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311"/>
        <v>4</v>
      </c>
      <c r="C2819" s="949">
        <f t="shared" si="310"/>
        <v>42118</v>
      </c>
      <c r="D2819" s="950" t="s">
        <v>2042</v>
      </c>
      <c r="E2819" s="950">
        <v>42118</v>
      </c>
      <c r="F2819" s="957" t="s">
        <v>644</v>
      </c>
      <c r="G2819" s="952" t="s">
        <v>645</v>
      </c>
      <c r="H2819" s="963" t="s">
        <v>2043</v>
      </c>
      <c r="I2819" s="254">
        <v>303</v>
      </c>
      <c r="J2819" s="254">
        <v>6423.2994353080803</v>
      </c>
      <c r="K2819" s="954">
        <f t="shared" si="309"/>
        <v>1946260</v>
      </c>
      <c r="L2819" s="916" t="s">
        <v>167</v>
      </c>
      <c r="M2819" s="916" t="s">
        <v>165</v>
      </c>
      <c r="N2819" s="52" t="str">
        <f>IF(AND('331-CT'!$E$7=TH!H2819,OR(L2819="331",M2819="331")),"331",IF(AND(OR(L2819="131",M2819="131"),H2819='131-CT'!$E$7),"131",""))</f>
        <v/>
      </c>
      <c r="O2819" s="916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311"/>
        <v>4</v>
      </c>
      <c r="C2820" s="949">
        <f t="shared" si="310"/>
        <v>42118</v>
      </c>
      <c r="D2820" s="950" t="s">
        <v>2042</v>
      </c>
      <c r="E2820" s="950">
        <v>42118</v>
      </c>
      <c r="F2820" s="957" t="s">
        <v>1693</v>
      </c>
      <c r="G2820" s="952" t="s">
        <v>645</v>
      </c>
      <c r="H2820" s="963" t="s">
        <v>2043</v>
      </c>
      <c r="I2820" s="254">
        <v>606</v>
      </c>
      <c r="J2820" s="254">
        <v>813.07587788709873</v>
      </c>
      <c r="K2820" s="954">
        <f t="shared" si="309"/>
        <v>492724</v>
      </c>
      <c r="L2820" s="916" t="s">
        <v>167</v>
      </c>
      <c r="M2820" s="916" t="s">
        <v>165</v>
      </c>
      <c r="N2820" s="52" t="str">
        <f>IF(AND('331-CT'!$E$7=TH!H2820,OR(L2820="331",M2820="331")),"331",IF(AND(OR(L2820="131",M2820="131"),H2820='131-CT'!$E$7),"131",""))</f>
        <v/>
      </c>
      <c r="O2820" s="916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311"/>
        <v>4</v>
      </c>
      <c r="C2821" s="949">
        <f t="shared" si="310"/>
        <v>42118</v>
      </c>
      <c r="D2821" s="950" t="s">
        <v>2042</v>
      </c>
      <c r="E2821" s="950">
        <v>42118</v>
      </c>
      <c r="F2821" s="957" t="s">
        <v>614</v>
      </c>
      <c r="G2821" s="952" t="s">
        <v>646</v>
      </c>
      <c r="H2821" s="963" t="s">
        <v>2043</v>
      </c>
      <c r="I2821" s="254">
        <v>150</v>
      </c>
      <c r="J2821" s="254">
        <v>6423.2994353080803</v>
      </c>
      <c r="K2821" s="954">
        <f t="shared" ref="K2821:K3447" si="312">ROUND(I2821*J2821,0)</f>
        <v>963495</v>
      </c>
      <c r="L2821" s="916" t="s">
        <v>167</v>
      </c>
      <c r="M2821" s="916" t="s">
        <v>165</v>
      </c>
      <c r="N2821" s="52" t="str">
        <f>IF(AND('331-CT'!$E$7=TH!H2821,OR(L2821="331",M2821="331")),"331",IF(AND(OR(L2821="131",M2821="131"),H2821='131-CT'!$E$7),"131",""))</f>
        <v/>
      </c>
      <c r="O2821" s="916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311"/>
        <v>4</v>
      </c>
      <c r="C2822" s="949">
        <f t="shared" si="310"/>
        <v>42118</v>
      </c>
      <c r="D2822" s="950" t="s">
        <v>2042</v>
      </c>
      <c r="E2822" s="950">
        <v>42118</v>
      </c>
      <c r="F2822" s="957" t="s">
        <v>629</v>
      </c>
      <c r="G2822" s="952" t="s">
        <v>646</v>
      </c>
      <c r="H2822" s="963" t="s">
        <v>2043</v>
      </c>
      <c r="I2822" s="254">
        <v>1364</v>
      </c>
      <c r="J2822" s="254">
        <v>10244.756061377444</v>
      </c>
      <c r="K2822" s="954">
        <f t="shared" si="312"/>
        <v>13973847</v>
      </c>
      <c r="L2822" s="916" t="s">
        <v>167</v>
      </c>
      <c r="M2822" s="916" t="s">
        <v>165</v>
      </c>
      <c r="N2822" s="52" t="str">
        <f>IF(AND('331-CT'!$E$7=TH!H2822,OR(L2822="331",M2822="331")),"331",IF(AND(OR(L2822="131",M2822="131"),H2822='131-CT'!$E$7),"131",""))</f>
        <v/>
      </c>
      <c r="O2822" s="916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311"/>
        <v>4</v>
      </c>
      <c r="C2823" s="949">
        <f t="shared" si="310"/>
        <v>42119</v>
      </c>
      <c r="D2823" s="950" t="s">
        <v>2042</v>
      </c>
      <c r="E2823" s="950">
        <v>42119</v>
      </c>
      <c r="F2823" s="957" t="s">
        <v>1735</v>
      </c>
      <c r="G2823" s="952" t="s">
        <v>647</v>
      </c>
      <c r="H2823" s="963" t="s">
        <v>2043</v>
      </c>
      <c r="I2823" s="254">
        <v>50</v>
      </c>
      <c r="J2823" s="254">
        <v>16261.517557741974</v>
      </c>
      <c r="K2823" s="954">
        <f t="shared" si="312"/>
        <v>813076</v>
      </c>
      <c r="L2823" s="916" t="s">
        <v>167</v>
      </c>
      <c r="M2823" s="916" t="s">
        <v>165</v>
      </c>
      <c r="N2823" s="52" t="str">
        <f>IF(AND('331-CT'!$E$7=TH!H2823,OR(L2823="331",M2823="331")),"331",IF(AND(OR(L2823="131",M2823="131"),H2823='131-CT'!$E$7),"131",""))</f>
        <v/>
      </c>
      <c r="O2823" s="916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311"/>
        <v>4</v>
      </c>
      <c r="C2824" s="949">
        <f t="shared" si="310"/>
        <v>42119</v>
      </c>
      <c r="D2824" s="950" t="s">
        <v>2042</v>
      </c>
      <c r="E2824" s="950">
        <v>42119</v>
      </c>
      <c r="F2824" s="957" t="s">
        <v>1736</v>
      </c>
      <c r="G2824" s="952" t="s">
        <v>647</v>
      </c>
      <c r="H2824" s="963" t="s">
        <v>2043</v>
      </c>
      <c r="I2824" s="254">
        <v>200</v>
      </c>
      <c r="J2824" s="254">
        <v>14147.520275235518</v>
      </c>
      <c r="K2824" s="954">
        <f t="shared" si="312"/>
        <v>2829504</v>
      </c>
      <c r="L2824" s="916" t="s">
        <v>167</v>
      </c>
      <c r="M2824" s="916" t="s">
        <v>165</v>
      </c>
      <c r="N2824" s="52" t="str">
        <f>IF(AND('331-CT'!$E$7=TH!H2824,OR(L2824="331",M2824="331")),"331",IF(AND(OR(L2824="131",M2824="131"),H2824='131-CT'!$E$7),"131",""))</f>
        <v/>
      </c>
      <c r="O2824" s="916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311"/>
        <v>4</v>
      </c>
      <c r="C2825" s="949">
        <f t="shared" si="310"/>
        <v>42119</v>
      </c>
      <c r="D2825" s="950" t="s">
        <v>2042</v>
      </c>
      <c r="E2825" s="950">
        <v>42119</v>
      </c>
      <c r="F2825" s="957" t="s">
        <v>1737</v>
      </c>
      <c r="G2825" s="952" t="s">
        <v>647</v>
      </c>
      <c r="H2825" s="963" t="s">
        <v>2043</v>
      </c>
      <c r="I2825" s="254">
        <v>333</v>
      </c>
      <c r="J2825" s="254">
        <v>6829.8373742516287</v>
      </c>
      <c r="K2825" s="954">
        <f t="shared" si="312"/>
        <v>2274336</v>
      </c>
      <c r="L2825" s="916" t="s">
        <v>167</v>
      </c>
      <c r="M2825" s="916" t="s">
        <v>165</v>
      </c>
      <c r="N2825" s="52" t="str">
        <f>IF(AND('331-CT'!$E$7=TH!H2825,OR(L2825="331",M2825="331")),"331",IF(AND(OR(L2825="131",M2825="131"),H2825='131-CT'!$E$7),"131",""))</f>
        <v/>
      </c>
      <c r="O2825" s="916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311"/>
        <v>4</v>
      </c>
      <c r="C2826" s="949">
        <f t="shared" si="310"/>
        <v>42119</v>
      </c>
      <c r="D2826" s="950" t="s">
        <v>2042</v>
      </c>
      <c r="E2826" s="950">
        <v>42119</v>
      </c>
      <c r="F2826" s="957" t="s">
        <v>1738</v>
      </c>
      <c r="G2826" s="952" t="s">
        <v>647</v>
      </c>
      <c r="H2826" s="963" t="s">
        <v>2043</v>
      </c>
      <c r="I2826" s="254">
        <v>55</v>
      </c>
      <c r="J2826" s="254">
        <v>16993.285847840361</v>
      </c>
      <c r="K2826" s="954">
        <f t="shared" si="312"/>
        <v>934631</v>
      </c>
      <c r="L2826" s="916" t="s">
        <v>167</v>
      </c>
      <c r="M2826" s="916" t="s">
        <v>165</v>
      </c>
      <c r="N2826" s="52" t="str">
        <f>IF(AND('331-CT'!$E$7=TH!H2826,OR(L2826="331",M2826="331")),"331",IF(AND(OR(L2826="131",M2826="131"),H2826='131-CT'!$E$7),"131",""))</f>
        <v/>
      </c>
      <c r="O2826" s="916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311"/>
        <v>4</v>
      </c>
      <c r="C2827" s="949">
        <f t="shared" si="310"/>
        <v>42119</v>
      </c>
      <c r="D2827" s="950" t="s">
        <v>2042</v>
      </c>
      <c r="E2827" s="950">
        <v>42119</v>
      </c>
      <c r="F2827" s="957" t="s">
        <v>1739</v>
      </c>
      <c r="G2827" s="952" t="s">
        <v>647</v>
      </c>
      <c r="H2827" s="963" t="s">
        <v>2043</v>
      </c>
      <c r="I2827" s="254">
        <v>600</v>
      </c>
      <c r="J2827" s="254">
        <v>8699.9118933919563</v>
      </c>
      <c r="K2827" s="954">
        <f t="shared" si="312"/>
        <v>5219947</v>
      </c>
      <c r="L2827" s="916" t="s">
        <v>167</v>
      </c>
      <c r="M2827" s="916" t="s">
        <v>165</v>
      </c>
      <c r="N2827" s="52" t="str">
        <f>IF(AND('331-CT'!$E$7=TH!H2827,OR(L2827="331",M2827="331")),"331",IF(AND(OR(L2827="131",M2827="131"),H2827='131-CT'!$E$7),"131",""))</f>
        <v/>
      </c>
      <c r="O2827" s="916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311"/>
        <v>4</v>
      </c>
      <c r="C2828" s="949">
        <f t="shared" si="310"/>
        <v>42119</v>
      </c>
      <c r="D2828" s="950" t="s">
        <v>2042</v>
      </c>
      <c r="E2828" s="950">
        <v>42119</v>
      </c>
      <c r="F2828" s="957" t="s">
        <v>754</v>
      </c>
      <c r="G2828" s="952" t="s">
        <v>647</v>
      </c>
      <c r="H2828" s="963" t="s">
        <v>2043</v>
      </c>
      <c r="I2828" s="254">
        <v>600</v>
      </c>
      <c r="J2828" s="254">
        <v>7968.1436032935671</v>
      </c>
      <c r="K2828" s="954">
        <f t="shared" si="312"/>
        <v>4780886</v>
      </c>
      <c r="L2828" s="916" t="s">
        <v>167</v>
      </c>
      <c r="M2828" s="916" t="s">
        <v>165</v>
      </c>
      <c r="N2828" s="52" t="str">
        <f>IF(AND('331-CT'!$E$7=TH!H2828,OR(L2828="331",M2828="331")),"331",IF(AND(OR(L2828="131",M2828="131"),H2828='131-CT'!$E$7),"131",""))</f>
        <v/>
      </c>
      <c r="O2828" s="916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311"/>
        <v>4</v>
      </c>
      <c r="C2829" s="949">
        <f t="shared" si="310"/>
        <v>42119</v>
      </c>
      <c r="D2829" s="950" t="s">
        <v>2042</v>
      </c>
      <c r="E2829" s="950">
        <v>42119</v>
      </c>
      <c r="F2829" s="957" t="s">
        <v>521</v>
      </c>
      <c r="G2829" s="952" t="s">
        <v>648</v>
      </c>
      <c r="H2829" s="963" t="s">
        <v>2043</v>
      </c>
      <c r="I2829" s="254">
        <v>420</v>
      </c>
      <c r="J2829" s="254">
        <v>5528.9159696322713</v>
      </c>
      <c r="K2829" s="954">
        <f t="shared" si="312"/>
        <v>2322145</v>
      </c>
      <c r="L2829" s="916" t="s">
        <v>167</v>
      </c>
      <c r="M2829" s="916" t="s">
        <v>165</v>
      </c>
      <c r="N2829" s="52" t="str">
        <f>IF(AND('331-CT'!$E$7=TH!H2829,OR(L2829="331",M2829="331")),"331",IF(AND(OR(L2829="131",M2829="131"),H2829='131-CT'!$E$7),"131",""))</f>
        <v/>
      </c>
      <c r="O2829" s="916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311"/>
        <v>4</v>
      </c>
      <c r="C2830" s="949">
        <f t="shared" si="310"/>
        <v>42123</v>
      </c>
      <c r="D2830" s="950" t="s">
        <v>2042</v>
      </c>
      <c r="E2830" s="950">
        <v>42123</v>
      </c>
      <c r="F2830" s="957" t="s">
        <v>440</v>
      </c>
      <c r="G2830" s="952" t="s">
        <v>649</v>
      </c>
      <c r="H2830" s="963" t="s">
        <v>2043</v>
      </c>
      <c r="I2830" s="254">
        <v>410</v>
      </c>
      <c r="J2830" s="254">
        <v>7724.2208399274377</v>
      </c>
      <c r="K2830" s="954">
        <f t="shared" si="312"/>
        <v>3166931</v>
      </c>
      <c r="L2830" s="916" t="s">
        <v>167</v>
      </c>
      <c r="M2830" s="916" t="s">
        <v>165</v>
      </c>
      <c r="N2830" s="52" t="str">
        <f>IF(AND('331-CT'!$E$7=TH!H2830,OR(L2830="331",M2830="331")),"331",IF(AND(OR(L2830="131",M2830="131"),H2830='131-CT'!$E$7),"131",""))</f>
        <v/>
      </c>
      <c r="O2830" s="916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311"/>
        <v>4</v>
      </c>
      <c r="C2831" s="949">
        <f t="shared" si="310"/>
        <v>42123</v>
      </c>
      <c r="D2831" s="950" t="s">
        <v>2042</v>
      </c>
      <c r="E2831" s="950">
        <v>42123</v>
      </c>
      <c r="F2831" s="957" t="s">
        <v>1740</v>
      </c>
      <c r="G2831" s="952" t="s">
        <v>650</v>
      </c>
      <c r="H2831" s="963" t="s">
        <v>2043</v>
      </c>
      <c r="I2831" s="254">
        <v>50</v>
      </c>
      <c r="J2831" s="254">
        <v>11301.754702630671</v>
      </c>
      <c r="K2831" s="954">
        <f t="shared" si="312"/>
        <v>565088</v>
      </c>
      <c r="L2831" s="916" t="s">
        <v>167</v>
      </c>
      <c r="M2831" s="916" t="s">
        <v>165</v>
      </c>
      <c r="N2831" s="52" t="str">
        <f>IF(AND('331-CT'!$E$7=TH!H2831,OR(L2831="331",M2831="331")),"331",IF(AND(OR(L2831="131",M2831="131"),H2831='131-CT'!$E$7),"131",""))</f>
        <v/>
      </c>
      <c r="O2831" s="916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311"/>
        <v>4</v>
      </c>
      <c r="C2832" s="949">
        <f t="shared" si="310"/>
        <v>42123</v>
      </c>
      <c r="D2832" s="950" t="s">
        <v>2042</v>
      </c>
      <c r="E2832" s="950">
        <v>42123</v>
      </c>
      <c r="F2832" s="957" t="s">
        <v>1741</v>
      </c>
      <c r="G2832" s="952" t="s">
        <v>650</v>
      </c>
      <c r="H2832" s="963" t="s">
        <v>2043</v>
      </c>
      <c r="I2832" s="254">
        <v>125</v>
      </c>
      <c r="J2832" s="254">
        <v>11789.600229362932</v>
      </c>
      <c r="K2832" s="954">
        <f t="shared" si="312"/>
        <v>1473700</v>
      </c>
      <c r="L2832" s="916" t="s">
        <v>167</v>
      </c>
      <c r="M2832" s="916" t="s">
        <v>165</v>
      </c>
      <c r="N2832" s="52" t="str">
        <f>IF(AND('331-CT'!$E$7=TH!H2832,OR(L2832="331",M2832="331")),"331",IF(AND(OR(L2832="131",M2832="131"),H2832='131-CT'!$E$7),"131",""))</f>
        <v/>
      </c>
      <c r="O2832" s="916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311"/>
        <v>4</v>
      </c>
      <c r="C2833" s="949">
        <f t="shared" si="310"/>
        <v>42123</v>
      </c>
      <c r="D2833" s="950" t="s">
        <v>2042</v>
      </c>
      <c r="E2833" s="950">
        <v>42123</v>
      </c>
      <c r="F2833" s="957" t="s">
        <v>1741</v>
      </c>
      <c r="G2833" s="952" t="s">
        <v>650</v>
      </c>
      <c r="H2833" s="963" t="s">
        <v>2043</v>
      </c>
      <c r="I2833" s="254">
        <v>150</v>
      </c>
      <c r="J2833" s="254">
        <v>11789.600229362932</v>
      </c>
      <c r="K2833" s="954">
        <f t="shared" si="312"/>
        <v>1768440</v>
      </c>
      <c r="L2833" s="916" t="s">
        <v>167</v>
      </c>
      <c r="M2833" s="916" t="s">
        <v>165</v>
      </c>
      <c r="N2833" s="52" t="str">
        <f>IF(AND('331-CT'!$E$7=TH!H2833,OR(L2833="331",M2833="331")),"331",IF(AND(OR(L2833="131",M2833="131"),H2833='131-CT'!$E$7),"131",""))</f>
        <v/>
      </c>
      <c r="O2833" s="916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311"/>
        <v>4</v>
      </c>
      <c r="C2834" s="949">
        <f t="shared" si="310"/>
        <v>42123</v>
      </c>
      <c r="D2834" s="950" t="s">
        <v>2042</v>
      </c>
      <c r="E2834" s="950">
        <v>42123</v>
      </c>
      <c r="F2834" s="957" t="s">
        <v>1742</v>
      </c>
      <c r="G2834" s="952" t="s">
        <v>650</v>
      </c>
      <c r="H2834" s="963" t="s">
        <v>2043</v>
      </c>
      <c r="I2834" s="254">
        <v>50</v>
      </c>
      <c r="J2834" s="254">
        <v>12033.52299272906</v>
      </c>
      <c r="K2834" s="954">
        <f t="shared" si="312"/>
        <v>601676</v>
      </c>
      <c r="L2834" s="916" t="s">
        <v>167</v>
      </c>
      <c r="M2834" s="916" t="s">
        <v>165</v>
      </c>
      <c r="N2834" s="52" t="str">
        <f>IF(AND('331-CT'!$E$7=TH!H2834,OR(L2834="331",M2834="331")),"331",IF(AND(OR(L2834="131",M2834="131"),H2834='131-CT'!$E$7),"131",""))</f>
        <v/>
      </c>
      <c r="O2834" s="916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311"/>
        <v>4</v>
      </c>
      <c r="C2835" s="949">
        <f t="shared" si="310"/>
        <v>42123</v>
      </c>
      <c r="D2835" s="950" t="s">
        <v>2042</v>
      </c>
      <c r="E2835" s="950">
        <v>42123</v>
      </c>
      <c r="F2835" s="957" t="s">
        <v>1743</v>
      </c>
      <c r="G2835" s="952" t="s">
        <v>650</v>
      </c>
      <c r="H2835" s="963" t="s">
        <v>2043</v>
      </c>
      <c r="I2835" s="254">
        <v>100</v>
      </c>
      <c r="J2835" s="254">
        <v>12114.830580517772</v>
      </c>
      <c r="K2835" s="954">
        <f t="shared" si="312"/>
        <v>1211483</v>
      </c>
      <c r="L2835" s="916" t="s">
        <v>167</v>
      </c>
      <c r="M2835" s="916" t="s">
        <v>165</v>
      </c>
      <c r="N2835" s="52" t="str">
        <f>IF(AND('331-CT'!$E$7=TH!H2835,OR(L2835="331",M2835="331")),"331",IF(AND(OR(L2835="131",M2835="131"),H2835='131-CT'!$E$7),"131",""))</f>
        <v/>
      </c>
      <c r="O2835" s="916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311"/>
        <v>4</v>
      </c>
      <c r="C2836" s="949">
        <f t="shared" ref="C2836:C3807" si="313">E2836</f>
        <v>42123</v>
      </c>
      <c r="D2836" s="950" t="s">
        <v>2042</v>
      </c>
      <c r="E2836" s="950">
        <v>42123</v>
      </c>
      <c r="F2836" s="957" t="s">
        <v>651</v>
      </c>
      <c r="G2836" s="952" t="s">
        <v>652</v>
      </c>
      <c r="H2836" s="963" t="s">
        <v>2043</v>
      </c>
      <c r="I2836" s="254">
        <v>50</v>
      </c>
      <c r="J2836" s="254">
        <v>46833.170566296882</v>
      </c>
      <c r="K2836" s="954">
        <f t="shared" si="312"/>
        <v>2341659</v>
      </c>
      <c r="L2836" s="916" t="s">
        <v>167</v>
      </c>
      <c r="M2836" s="916" t="s">
        <v>165</v>
      </c>
      <c r="N2836" s="52" t="str">
        <f>IF(AND('331-CT'!$E$7=TH!H2836,OR(L2836="331",M2836="331")),"331",IF(AND(OR(L2836="131",M2836="131"),H2836='131-CT'!$E$7),"131",""))</f>
        <v/>
      </c>
      <c r="O2836" s="916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311"/>
        <v>4</v>
      </c>
      <c r="C2837" s="949">
        <f t="shared" si="313"/>
        <v>42123</v>
      </c>
      <c r="D2837" s="950" t="s">
        <v>2042</v>
      </c>
      <c r="E2837" s="950">
        <v>42123</v>
      </c>
      <c r="F2837" s="957" t="s">
        <v>653</v>
      </c>
      <c r="G2837" s="952" t="s">
        <v>652</v>
      </c>
      <c r="H2837" s="963" t="s">
        <v>2043</v>
      </c>
      <c r="I2837" s="254">
        <v>26</v>
      </c>
      <c r="J2837" s="254">
        <v>41141.639421087188</v>
      </c>
      <c r="K2837" s="954">
        <f t="shared" si="312"/>
        <v>1069683</v>
      </c>
      <c r="L2837" s="916" t="s">
        <v>167</v>
      </c>
      <c r="M2837" s="916" t="s">
        <v>165</v>
      </c>
      <c r="N2837" s="52" t="str">
        <f>IF(AND('331-CT'!$E$7=TH!H2837,OR(L2837="331",M2837="331")),"331",IF(AND(OR(L2837="131",M2837="131"),H2837='131-CT'!$E$7),"131",""))</f>
        <v/>
      </c>
      <c r="O2837" s="916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311"/>
        <v>4</v>
      </c>
      <c r="C2838" s="949">
        <f t="shared" si="313"/>
        <v>42123</v>
      </c>
      <c r="D2838" s="950" t="s">
        <v>2042</v>
      </c>
      <c r="E2838" s="950">
        <v>42123</v>
      </c>
      <c r="F2838" s="957" t="s">
        <v>654</v>
      </c>
      <c r="G2838" s="952" t="s">
        <v>652</v>
      </c>
      <c r="H2838" s="963" t="s">
        <v>2043</v>
      </c>
      <c r="I2838" s="254">
        <v>28</v>
      </c>
      <c r="J2838" s="254">
        <v>11383.062290419381</v>
      </c>
      <c r="K2838" s="954">
        <f t="shared" si="312"/>
        <v>318726</v>
      </c>
      <c r="L2838" s="916" t="s">
        <v>167</v>
      </c>
      <c r="M2838" s="916" t="s">
        <v>165</v>
      </c>
      <c r="N2838" s="52" t="str">
        <f>IF(AND('331-CT'!$E$7=TH!H2838,OR(L2838="331",M2838="331")),"331",IF(AND(OR(L2838="131",M2838="131"),H2838='131-CT'!$E$7),"131",""))</f>
        <v/>
      </c>
      <c r="O2838" s="916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311"/>
        <v>4</v>
      </c>
      <c r="C2839" s="949">
        <f t="shared" si="313"/>
        <v>42123</v>
      </c>
      <c r="D2839" s="950" t="s">
        <v>2042</v>
      </c>
      <c r="E2839" s="950">
        <v>42123</v>
      </c>
      <c r="F2839" s="957" t="s">
        <v>655</v>
      </c>
      <c r="G2839" s="952" t="s">
        <v>652</v>
      </c>
      <c r="H2839" s="963" t="s">
        <v>2043</v>
      </c>
      <c r="I2839" s="254">
        <v>52</v>
      </c>
      <c r="J2839" s="254">
        <v>60574.152902588852</v>
      </c>
      <c r="K2839" s="954">
        <f t="shared" si="312"/>
        <v>3149856</v>
      </c>
      <c r="L2839" s="916" t="s">
        <v>167</v>
      </c>
      <c r="M2839" s="916" t="s">
        <v>165</v>
      </c>
      <c r="N2839" s="52" t="str">
        <f>IF(AND('331-CT'!$E$7=TH!H2839,OR(L2839="331",M2839="331")),"331",IF(AND(OR(L2839="131",M2839="131"),H2839='131-CT'!$E$7),"131",""))</f>
        <v/>
      </c>
      <c r="O2839" s="916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311"/>
        <v>4</v>
      </c>
      <c r="C2840" s="949">
        <f t="shared" si="313"/>
        <v>42123</v>
      </c>
      <c r="D2840" s="950" t="s">
        <v>2042</v>
      </c>
      <c r="E2840" s="950">
        <v>42123</v>
      </c>
      <c r="F2840" s="957" t="s">
        <v>655</v>
      </c>
      <c r="G2840" s="952" t="s">
        <v>652</v>
      </c>
      <c r="H2840" s="963" t="s">
        <v>2043</v>
      </c>
      <c r="I2840" s="254">
        <v>7</v>
      </c>
      <c r="J2840" s="254">
        <v>60574.152902588852</v>
      </c>
      <c r="K2840" s="954">
        <f t="shared" si="312"/>
        <v>424019</v>
      </c>
      <c r="L2840" s="916" t="s">
        <v>167</v>
      </c>
      <c r="M2840" s="916" t="s">
        <v>165</v>
      </c>
      <c r="N2840" s="52" t="str">
        <f>IF(AND('331-CT'!$E$7=TH!H2840,OR(L2840="331",M2840="331")),"331",IF(AND(OR(L2840="131",M2840="131"),H2840='131-CT'!$E$7),"131",""))</f>
        <v/>
      </c>
      <c r="O2840" s="916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>
        <f t="shared" ref="B2841:B2907" si="314">IF(C2841&lt;&gt;"",MONTH(C2841),"")</f>
        <v>4</v>
      </c>
      <c r="C2841" s="949">
        <f t="shared" ref="C2841:C2907" si="315">E2841</f>
        <v>42124</v>
      </c>
      <c r="D2841" s="950" t="s">
        <v>2042</v>
      </c>
      <c r="E2841" s="950">
        <v>42124</v>
      </c>
      <c r="F2841" s="957" t="s">
        <v>1744</v>
      </c>
      <c r="G2841" s="952" t="s">
        <v>656</v>
      </c>
      <c r="H2841" s="963" t="s">
        <v>2043</v>
      </c>
      <c r="I2841" s="254">
        <v>130</v>
      </c>
      <c r="J2841" s="254">
        <v>11383.062290419381</v>
      </c>
      <c r="K2841" s="954">
        <f t="shared" ref="K2841:K2907" si="316">ROUND(I2841*J2841,0)</f>
        <v>1479798</v>
      </c>
      <c r="L2841" s="916" t="s">
        <v>167</v>
      </c>
      <c r="M2841" s="916" t="s">
        <v>165</v>
      </c>
      <c r="N2841" s="52" t="str">
        <f>IF(AND('331-CT'!$E$7=TH!H2841,OR(L2841="331",M2841="331")),"331",IF(AND(OR(L2841="131",M2841="131"),H2841='131-CT'!$E$7),"131",""))</f>
        <v/>
      </c>
      <c r="O2841" s="916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314"/>
        <v>4</v>
      </c>
      <c r="C2842" s="949">
        <f t="shared" si="315"/>
        <v>42124</v>
      </c>
      <c r="D2842" s="950" t="s">
        <v>2042</v>
      </c>
      <c r="E2842" s="950">
        <v>42124</v>
      </c>
      <c r="F2842" s="957" t="s">
        <v>1745</v>
      </c>
      <c r="G2842" s="952" t="s">
        <v>656</v>
      </c>
      <c r="H2842" s="963" t="s">
        <v>2043</v>
      </c>
      <c r="I2842" s="254">
        <v>70</v>
      </c>
      <c r="J2842" s="254">
        <v>8537.2967178145373</v>
      </c>
      <c r="K2842" s="954">
        <f t="shared" si="316"/>
        <v>597611</v>
      </c>
      <c r="L2842" s="916" t="s">
        <v>167</v>
      </c>
      <c r="M2842" s="916" t="s">
        <v>165</v>
      </c>
      <c r="N2842" s="52" t="str">
        <f>IF(AND('331-CT'!$E$7=TH!H2842,OR(L2842="331",M2842="331")),"331",IF(AND(OR(L2842="131",M2842="131"),H2842='131-CT'!$E$7),"131",""))</f>
        <v/>
      </c>
      <c r="O2842" s="916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314"/>
        <v>4</v>
      </c>
      <c r="C2843" s="949">
        <f t="shared" si="315"/>
        <v>42124</v>
      </c>
      <c r="D2843" s="950" t="s">
        <v>2042</v>
      </c>
      <c r="E2843" s="950">
        <v>42124</v>
      </c>
      <c r="F2843" s="957" t="s">
        <v>1746</v>
      </c>
      <c r="G2843" s="952" t="s">
        <v>656</v>
      </c>
      <c r="H2843" s="963" t="s">
        <v>2043</v>
      </c>
      <c r="I2843" s="254">
        <v>120</v>
      </c>
      <c r="J2843" s="254">
        <v>10976.524351475833</v>
      </c>
      <c r="K2843" s="954">
        <f t="shared" si="316"/>
        <v>1317183</v>
      </c>
      <c r="L2843" s="916" t="s">
        <v>167</v>
      </c>
      <c r="M2843" s="916" t="s">
        <v>165</v>
      </c>
      <c r="N2843" s="52" t="str">
        <f>IF(AND('331-CT'!$E$7=TH!H2843,OR(L2843="331",M2843="331")),"331",IF(AND(OR(L2843="131",M2843="131"),H2843='131-CT'!$E$7),"131",""))</f>
        <v/>
      </c>
      <c r="O2843" s="916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314"/>
        <v>4</v>
      </c>
      <c r="C2844" s="949">
        <f t="shared" si="315"/>
        <v>42124</v>
      </c>
      <c r="D2844" s="950" t="s">
        <v>2042</v>
      </c>
      <c r="E2844" s="950">
        <v>42124</v>
      </c>
      <c r="F2844" s="957" t="s">
        <v>1747</v>
      </c>
      <c r="G2844" s="952" t="s">
        <v>656</v>
      </c>
      <c r="H2844" s="963" t="s">
        <v>2043</v>
      </c>
      <c r="I2844" s="254">
        <v>110</v>
      </c>
      <c r="J2844" s="254">
        <v>10407.371236954863</v>
      </c>
      <c r="K2844" s="954">
        <f t="shared" si="316"/>
        <v>1144811</v>
      </c>
      <c r="L2844" s="916" t="s">
        <v>167</v>
      </c>
      <c r="M2844" s="916" t="s">
        <v>165</v>
      </c>
      <c r="N2844" s="52" t="str">
        <f>IF(AND('331-CT'!$E$7=TH!H2844,OR(L2844="331",M2844="331")),"331",IF(AND(OR(L2844="131",M2844="131"),H2844='131-CT'!$E$7),"131",""))</f>
        <v/>
      </c>
      <c r="O2844" s="916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314"/>
        <v>4</v>
      </c>
      <c r="C2845" s="949">
        <f t="shared" si="315"/>
        <v>42124</v>
      </c>
      <c r="D2845" s="950" t="s">
        <v>2042</v>
      </c>
      <c r="E2845" s="950">
        <v>42124</v>
      </c>
      <c r="F2845" s="957" t="s">
        <v>1748</v>
      </c>
      <c r="G2845" s="952" t="s">
        <v>656</v>
      </c>
      <c r="H2845" s="963" t="s">
        <v>2043</v>
      </c>
      <c r="I2845" s="254">
        <v>110</v>
      </c>
      <c r="J2845" s="254">
        <v>7398.9904887725988</v>
      </c>
      <c r="K2845" s="954">
        <f t="shared" si="316"/>
        <v>813889</v>
      </c>
      <c r="L2845" s="916" t="s">
        <v>167</v>
      </c>
      <c r="M2845" s="916" t="s">
        <v>165</v>
      </c>
      <c r="N2845" s="52" t="str">
        <f>IF(AND('331-CT'!$E$7=TH!H2845,OR(L2845="331",M2845="331")),"331",IF(AND(OR(L2845="131",M2845="131"),H2845='131-CT'!$E$7),"131",""))</f>
        <v/>
      </c>
      <c r="O2845" s="916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314"/>
        <v>4</v>
      </c>
      <c r="C2846" s="949">
        <f t="shared" si="315"/>
        <v>42124</v>
      </c>
      <c r="D2846" s="950" t="s">
        <v>2042</v>
      </c>
      <c r="E2846" s="950">
        <v>42124</v>
      </c>
      <c r="F2846" s="957" t="s">
        <v>1749</v>
      </c>
      <c r="G2846" s="952" t="s">
        <v>656</v>
      </c>
      <c r="H2846" s="963" t="s">
        <v>2043</v>
      </c>
      <c r="I2846" s="254">
        <v>2000</v>
      </c>
      <c r="J2846" s="254">
        <v>6911.1449620403391</v>
      </c>
      <c r="K2846" s="954">
        <f t="shared" si="316"/>
        <v>13822290</v>
      </c>
      <c r="L2846" s="916" t="s">
        <v>167</v>
      </c>
      <c r="M2846" s="916" t="s">
        <v>165</v>
      </c>
      <c r="N2846" s="52" t="str">
        <f>IF(AND('331-CT'!$E$7=TH!H2846,OR(L2846="331",M2846="331")),"331",IF(AND(OR(L2846="131",M2846="131"),H2846='131-CT'!$E$7),"131",""))</f>
        <v/>
      </c>
      <c r="O2846" s="916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314"/>
        <v>4</v>
      </c>
      <c r="C2847" s="949">
        <f t="shared" si="315"/>
        <v>42124</v>
      </c>
      <c r="D2847" s="950" t="s">
        <v>2042</v>
      </c>
      <c r="E2847" s="950">
        <v>42124</v>
      </c>
      <c r="F2847" s="957" t="s">
        <v>643</v>
      </c>
      <c r="G2847" s="952" t="s">
        <v>657</v>
      </c>
      <c r="H2847" s="963" t="s">
        <v>2043</v>
      </c>
      <c r="I2847" s="254">
        <v>398</v>
      </c>
      <c r="J2847" s="254">
        <v>5366.3007940548514</v>
      </c>
      <c r="K2847" s="954">
        <f t="shared" si="316"/>
        <v>2135788</v>
      </c>
      <c r="L2847" s="916" t="s">
        <v>167</v>
      </c>
      <c r="M2847" s="916" t="s">
        <v>165</v>
      </c>
      <c r="N2847" s="52" t="str">
        <f>IF(AND('331-CT'!$E$7=TH!H2847,OR(L2847="331",M2847="331")),"331",IF(AND(OR(L2847="131",M2847="131"),H2847='131-CT'!$E$7),"131",""))</f>
        <v/>
      </c>
      <c r="O2847" s="916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314"/>
        <v>4</v>
      </c>
      <c r="C2848" s="949">
        <f t="shared" si="315"/>
        <v>42124</v>
      </c>
      <c r="D2848" s="950" t="s">
        <v>2042</v>
      </c>
      <c r="E2848" s="950">
        <v>42124</v>
      </c>
      <c r="F2848" s="957" t="s">
        <v>658</v>
      </c>
      <c r="G2848" s="952" t="s">
        <v>659</v>
      </c>
      <c r="H2848" s="963" t="s">
        <v>2043</v>
      </c>
      <c r="I2848" s="254">
        <v>300</v>
      </c>
      <c r="J2848" s="254">
        <v>6911.1449620403391</v>
      </c>
      <c r="K2848" s="954">
        <f t="shared" si="316"/>
        <v>2073343</v>
      </c>
      <c r="L2848" s="916" t="s">
        <v>167</v>
      </c>
      <c r="M2848" s="916" t="s">
        <v>165</v>
      </c>
      <c r="N2848" s="52" t="str">
        <f>IF(AND('331-CT'!$E$7=TH!H2848,OR(L2848="331",M2848="331")),"331",IF(AND(OR(L2848="131",M2848="131"),H2848='131-CT'!$E$7),"131",""))</f>
        <v/>
      </c>
      <c r="O2848" s="916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314"/>
        <v>4</v>
      </c>
      <c r="C2849" s="949">
        <f t="shared" si="315"/>
        <v>42124</v>
      </c>
      <c r="D2849" s="950" t="s">
        <v>2042</v>
      </c>
      <c r="E2849" s="950">
        <v>42124</v>
      </c>
      <c r="F2849" s="957" t="s">
        <v>661</v>
      </c>
      <c r="G2849" s="952" t="s">
        <v>659</v>
      </c>
      <c r="H2849" s="963" t="s">
        <v>2043</v>
      </c>
      <c r="I2849" s="254">
        <v>108</v>
      </c>
      <c r="J2849" s="254">
        <v>9106.4498323355056</v>
      </c>
      <c r="K2849" s="954">
        <f t="shared" si="316"/>
        <v>983497</v>
      </c>
      <c r="L2849" s="916" t="s">
        <v>167</v>
      </c>
      <c r="M2849" s="916" t="s">
        <v>165</v>
      </c>
      <c r="N2849" s="52" t="str">
        <f>IF(AND('331-CT'!$E$7=TH!H2849,OR(L2849="331",M2849="331")),"331",IF(AND(OR(L2849="131",M2849="131"),H2849='131-CT'!$E$7),"131",""))</f>
        <v/>
      </c>
      <c r="O2849" s="916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314"/>
        <v>4</v>
      </c>
      <c r="C2850" s="949">
        <f t="shared" si="315"/>
        <v>42124</v>
      </c>
      <c r="D2850" s="950" t="s">
        <v>2042</v>
      </c>
      <c r="E2850" s="950">
        <v>42124</v>
      </c>
      <c r="F2850" s="957" t="s">
        <v>662</v>
      </c>
      <c r="G2850" s="952" t="s">
        <v>659</v>
      </c>
      <c r="H2850" s="963" t="s">
        <v>2043</v>
      </c>
      <c r="I2850" s="254">
        <v>407</v>
      </c>
      <c r="J2850" s="254">
        <v>5935.4539085758206</v>
      </c>
      <c r="K2850" s="954">
        <f t="shared" si="316"/>
        <v>2415730</v>
      </c>
      <c r="L2850" s="916" t="s">
        <v>167</v>
      </c>
      <c r="M2850" s="916" t="s">
        <v>165</v>
      </c>
      <c r="N2850" s="52" t="str">
        <f>IF(AND('331-CT'!$E$7=TH!H2850,OR(L2850="331",M2850="331")),"331",IF(AND(OR(L2850="131",M2850="131"),H2850='131-CT'!$E$7),"131",""))</f>
        <v/>
      </c>
      <c r="O2850" s="916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314"/>
        <v>4</v>
      </c>
      <c r="C2851" s="949">
        <f t="shared" si="315"/>
        <v>42124</v>
      </c>
      <c r="D2851" s="950" t="s">
        <v>2042</v>
      </c>
      <c r="E2851" s="950">
        <v>42124</v>
      </c>
      <c r="F2851" s="957" t="s">
        <v>663</v>
      </c>
      <c r="G2851" s="952" t="s">
        <v>659</v>
      </c>
      <c r="H2851" s="963" t="s">
        <v>2043</v>
      </c>
      <c r="I2851" s="254">
        <v>303</v>
      </c>
      <c r="J2851" s="254">
        <v>7805.5284277161472</v>
      </c>
      <c r="K2851" s="954">
        <f t="shared" si="316"/>
        <v>2365075</v>
      </c>
      <c r="L2851" s="916" t="s">
        <v>167</v>
      </c>
      <c r="M2851" s="916" t="s">
        <v>165</v>
      </c>
      <c r="N2851" s="52" t="str">
        <f>IF(AND('331-CT'!$E$7=TH!H2851,OR(L2851="331",M2851="331")),"331",IF(AND(OR(L2851="131",M2851="131"),H2851='131-CT'!$E$7),"131",""))</f>
        <v/>
      </c>
      <c r="O2851" s="916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314"/>
        <v>4</v>
      </c>
      <c r="C2852" s="949">
        <f t="shared" si="315"/>
        <v>42124</v>
      </c>
      <c r="D2852" s="950" t="s">
        <v>2042</v>
      </c>
      <c r="E2852" s="950">
        <v>42124</v>
      </c>
      <c r="F2852" s="957" t="s">
        <v>662</v>
      </c>
      <c r="G2852" s="952" t="s">
        <v>659</v>
      </c>
      <c r="H2852" s="963" t="s">
        <v>2043</v>
      </c>
      <c r="I2852" s="254">
        <v>521</v>
      </c>
      <c r="J2852" s="254">
        <v>5935.4539085758206</v>
      </c>
      <c r="K2852" s="954">
        <f t="shared" si="316"/>
        <v>3092371</v>
      </c>
      <c r="L2852" s="916" t="s">
        <v>167</v>
      </c>
      <c r="M2852" s="916" t="s">
        <v>165</v>
      </c>
      <c r="N2852" s="52" t="str">
        <f>IF(AND('331-CT'!$E$7=TH!H2852,OR(L2852="331",M2852="331")),"331",IF(AND(OR(L2852="131",M2852="131"),H2852='131-CT'!$E$7),"131",""))</f>
        <v/>
      </c>
      <c r="O2852" s="916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314"/>
        <v>4</v>
      </c>
      <c r="C2853" s="949">
        <f t="shared" si="315"/>
        <v>42124</v>
      </c>
      <c r="D2853" s="950" t="s">
        <v>2042</v>
      </c>
      <c r="E2853" s="950">
        <v>42124</v>
      </c>
      <c r="F2853" s="957" t="s">
        <v>664</v>
      </c>
      <c r="G2853" s="952" t="s">
        <v>659</v>
      </c>
      <c r="H2853" s="963" t="s">
        <v>2043</v>
      </c>
      <c r="I2853" s="254">
        <v>304</v>
      </c>
      <c r="J2853" s="254">
        <v>8293.3739544484069</v>
      </c>
      <c r="K2853" s="954">
        <f t="shared" si="316"/>
        <v>2521186</v>
      </c>
      <c r="L2853" s="916" t="s">
        <v>167</v>
      </c>
      <c r="M2853" s="916" t="s">
        <v>165</v>
      </c>
      <c r="N2853" s="52" t="str">
        <f>IF(AND('331-CT'!$E$7=TH!H2853,OR(L2853="331",M2853="331")),"331",IF(AND(OR(L2853="131",M2853="131"),H2853='131-CT'!$E$7),"131",""))</f>
        <v/>
      </c>
      <c r="O2853" s="916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314"/>
        <v>4</v>
      </c>
      <c r="C2854" s="949">
        <f t="shared" si="315"/>
        <v>42124</v>
      </c>
      <c r="D2854" s="950" t="s">
        <v>2042</v>
      </c>
      <c r="E2854" s="950">
        <v>42124</v>
      </c>
      <c r="F2854" s="957" t="s">
        <v>665</v>
      </c>
      <c r="G2854" s="952" t="s">
        <v>659</v>
      </c>
      <c r="H2854" s="963" t="s">
        <v>2043</v>
      </c>
      <c r="I2854" s="254">
        <v>307</v>
      </c>
      <c r="J2854" s="254">
        <v>7073.760137617759</v>
      </c>
      <c r="K2854" s="954">
        <f t="shared" si="316"/>
        <v>2171644</v>
      </c>
      <c r="L2854" s="916" t="s">
        <v>167</v>
      </c>
      <c r="M2854" s="916" t="s">
        <v>165</v>
      </c>
      <c r="N2854" s="52" t="str">
        <f>IF(AND('331-CT'!$E$7=TH!H2854,OR(L2854="331",M2854="331")),"331",IF(AND(OR(L2854="131",M2854="131"),H2854='131-CT'!$E$7),"131",""))</f>
        <v/>
      </c>
      <c r="O2854" s="916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314"/>
        <v>5</v>
      </c>
      <c r="C2855" s="949">
        <f t="shared" si="315"/>
        <v>42127</v>
      </c>
      <c r="D2855" s="950" t="s">
        <v>2042</v>
      </c>
      <c r="E2855" s="950">
        <v>42127</v>
      </c>
      <c r="F2855" s="957" t="s">
        <v>1730</v>
      </c>
      <c r="G2855" s="952" t="s">
        <v>666</v>
      </c>
      <c r="H2855" s="963" t="s">
        <v>2043</v>
      </c>
      <c r="I2855" s="254">
        <v>2000</v>
      </c>
      <c r="J2855" s="254">
        <v>10082.140885800023</v>
      </c>
      <c r="K2855" s="954">
        <f t="shared" si="316"/>
        <v>20164282</v>
      </c>
      <c r="L2855" s="916" t="s">
        <v>167</v>
      </c>
      <c r="M2855" s="916" t="s">
        <v>165</v>
      </c>
      <c r="N2855" s="52" t="str">
        <f>IF(AND('331-CT'!$E$7=TH!H2855,OR(L2855="331",M2855="331")),"331",IF(AND(OR(L2855="131",M2855="131"),H2855='131-CT'!$E$7),"131",""))</f>
        <v/>
      </c>
      <c r="O2855" s="916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314"/>
        <v>5</v>
      </c>
      <c r="C2856" s="949">
        <f t="shared" si="315"/>
        <v>42127</v>
      </c>
      <c r="D2856" s="950" t="s">
        <v>2042</v>
      </c>
      <c r="E2856" s="950">
        <v>42127</v>
      </c>
      <c r="F2856" s="957" t="s">
        <v>1730</v>
      </c>
      <c r="G2856" s="952" t="s">
        <v>666</v>
      </c>
      <c r="H2856" s="963" t="s">
        <v>2043</v>
      </c>
      <c r="I2856" s="254">
        <v>300</v>
      </c>
      <c r="J2856" s="254">
        <v>10082.140885800023</v>
      </c>
      <c r="K2856" s="954">
        <f t="shared" si="316"/>
        <v>3024642</v>
      </c>
      <c r="L2856" s="916" t="s">
        <v>167</v>
      </c>
      <c r="M2856" s="916" t="s">
        <v>165</v>
      </c>
      <c r="N2856" s="52" t="str">
        <f>IF(AND('331-CT'!$E$7=TH!H2856,OR(L2856="331",M2856="331")),"331",IF(AND(OR(L2856="131",M2856="131"),H2856='131-CT'!$E$7),"131",""))</f>
        <v/>
      </c>
      <c r="O2856" s="916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314"/>
        <v>5</v>
      </c>
      <c r="C2857" s="949">
        <f t="shared" si="315"/>
        <v>42133</v>
      </c>
      <c r="D2857" s="950" t="s">
        <v>2042</v>
      </c>
      <c r="E2857" s="950">
        <v>42133</v>
      </c>
      <c r="F2857" s="957" t="s">
        <v>545</v>
      </c>
      <c r="G2857" s="952" t="s">
        <v>667</v>
      </c>
      <c r="H2857" s="963" t="s">
        <v>2043</v>
      </c>
      <c r="I2857" s="254">
        <v>1063</v>
      </c>
      <c r="J2857" s="254">
        <v>8455.9891300258259</v>
      </c>
      <c r="K2857" s="954">
        <f t="shared" si="316"/>
        <v>8988716</v>
      </c>
      <c r="L2857" s="916" t="s">
        <v>167</v>
      </c>
      <c r="M2857" s="916" t="s">
        <v>165</v>
      </c>
      <c r="N2857" s="52" t="str">
        <f>IF(AND('331-CT'!$E$7=TH!H2857,OR(L2857="331",M2857="331")),"331",IF(AND(OR(L2857="131",M2857="131"),H2857='131-CT'!$E$7),"131",""))</f>
        <v/>
      </c>
      <c r="O2857" s="916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314"/>
        <v>5</v>
      </c>
      <c r="C2858" s="949">
        <f t="shared" si="315"/>
        <v>42133</v>
      </c>
      <c r="D2858" s="950" t="s">
        <v>2042</v>
      </c>
      <c r="E2858" s="950">
        <v>42133</v>
      </c>
      <c r="F2858" s="957" t="s">
        <v>543</v>
      </c>
      <c r="G2858" s="952" t="s">
        <v>667</v>
      </c>
      <c r="H2858" s="963" t="s">
        <v>2043</v>
      </c>
      <c r="I2858" s="254">
        <v>406</v>
      </c>
      <c r="J2858" s="254">
        <v>7805.5284277161472</v>
      </c>
      <c r="K2858" s="954">
        <f t="shared" si="316"/>
        <v>3169045</v>
      </c>
      <c r="L2858" s="916" t="s">
        <v>167</v>
      </c>
      <c r="M2858" s="916" t="s">
        <v>165</v>
      </c>
      <c r="N2858" s="52" t="str">
        <f>IF(AND('331-CT'!$E$7=TH!H2858,OR(L2858="331",M2858="331")),"331",IF(AND(OR(L2858="131",M2858="131"),H2858='131-CT'!$E$7),"131",""))</f>
        <v/>
      </c>
      <c r="O2858" s="916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314"/>
        <v>5</v>
      </c>
      <c r="C2859" s="949">
        <f t="shared" si="315"/>
        <v>42133</v>
      </c>
      <c r="D2859" s="950" t="s">
        <v>2042</v>
      </c>
      <c r="E2859" s="950">
        <v>42133</v>
      </c>
      <c r="F2859" s="957" t="s">
        <v>440</v>
      </c>
      <c r="G2859" s="952" t="s">
        <v>668</v>
      </c>
      <c r="H2859" s="963" t="s">
        <v>2043</v>
      </c>
      <c r="I2859" s="254">
        <v>298</v>
      </c>
      <c r="J2859" s="254">
        <v>7724.2208399274377</v>
      </c>
      <c r="K2859" s="954">
        <f t="shared" si="316"/>
        <v>2301818</v>
      </c>
      <c r="L2859" s="916" t="s">
        <v>167</v>
      </c>
      <c r="M2859" s="916" t="s">
        <v>165</v>
      </c>
      <c r="N2859" s="52" t="str">
        <f>IF(AND('331-CT'!$E$7=TH!H2859,OR(L2859="331",M2859="331")),"331",IF(AND(OR(L2859="131",M2859="131"),H2859='131-CT'!$E$7),"131",""))</f>
        <v/>
      </c>
      <c r="O2859" s="916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314"/>
        <v>5</v>
      </c>
      <c r="C2860" s="949">
        <f t="shared" si="315"/>
        <v>42136</v>
      </c>
      <c r="D2860" s="950" t="s">
        <v>2042</v>
      </c>
      <c r="E2860" s="950">
        <v>42136</v>
      </c>
      <c r="F2860" s="957" t="s">
        <v>546</v>
      </c>
      <c r="G2860" s="952" t="s">
        <v>669</v>
      </c>
      <c r="H2860" s="963" t="s">
        <v>2043</v>
      </c>
      <c r="I2860" s="254">
        <v>1161</v>
      </c>
      <c r="J2860" s="254">
        <v>9106.4498323355056</v>
      </c>
      <c r="K2860" s="954">
        <f t="shared" si="316"/>
        <v>10572588</v>
      </c>
      <c r="L2860" s="916" t="s">
        <v>167</v>
      </c>
      <c r="M2860" s="916" t="s">
        <v>165</v>
      </c>
      <c r="N2860" s="52" t="str">
        <f>IF(AND('331-CT'!$E$7=TH!H2860,OR(L2860="331",M2860="331")),"331",IF(AND(OR(L2860="131",M2860="131"),H2860='131-CT'!$E$7),"131",""))</f>
        <v/>
      </c>
      <c r="O2860" s="916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314"/>
        <v>5</v>
      </c>
      <c r="C2861" s="949">
        <f t="shared" si="315"/>
        <v>42136</v>
      </c>
      <c r="D2861" s="950" t="s">
        <v>2042</v>
      </c>
      <c r="E2861" s="950">
        <v>42136</v>
      </c>
      <c r="F2861" s="957" t="s">
        <v>1689</v>
      </c>
      <c r="G2861" s="952" t="s">
        <v>669</v>
      </c>
      <c r="H2861" s="963" t="s">
        <v>2043</v>
      </c>
      <c r="I2861" s="254">
        <v>2330</v>
      </c>
      <c r="J2861" s="254">
        <v>487.8455267322592</v>
      </c>
      <c r="K2861" s="954">
        <f t="shared" si="316"/>
        <v>1136680</v>
      </c>
      <c r="L2861" s="916" t="s">
        <v>167</v>
      </c>
      <c r="M2861" s="916" t="s">
        <v>165</v>
      </c>
      <c r="N2861" s="52" t="str">
        <f>IF(AND('331-CT'!$E$7=TH!H2861,OR(L2861="331",M2861="331")),"331",IF(AND(OR(L2861="131",M2861="131"),H2861='131-CT'!$E$7),"131",""))</f>
        <v/>
      </c>
      <c r="O2861" s="916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314"/>
        <v>5</v>
      </c>
      <c r="C2862" s="949">
        <f t="shared" si="315"/>
        <v>42137</v>
      </c>
      <c r="D2862" s="950" t="s">
        <v>2042</v>
      </c>
      <c r="E2862" s="950">
        <v>42137</v>
      </c>
      <c r="F2862" s="957" t="s">
        <v>670</v>
      </c>
      <c r="G2862" s="952" t="s">
        <v>671</v>
      </c>
      <c r="H2862" s="963" t="s">
        <v>2043</v>
      </c>
      <c r="I2862" s="254">
        <v>200</v>
      </c>
      <c r="J2862" s="254">
        <v>8049.4511910822775</v>
      </c>
      <c r="K2862" s="954">
        <f t="shared" si="316"/>
        <v>1609890</v>
      </c>
      <c r="L2862" s="916" t="s">
        <v>167</v>
      </c>
      <c r="M2862" s="916" t="s">
        <v>165</v>
      </c>
      <c r="N2862" s="52" t="str">
        <f>IF(AND('331-CT'!$E$7=TH!H2862,OR(L2862="331",M2862="331")),"331",IF(AND(OR(L2862="131",M2862="131"),H2862='131-CT'!$E$7),"131",""))</f>
        <v/>
      </c>
      <c r="O2862" s="916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314"/>
        <v>5</v>
      </c>
      <c r="C2863" s="949">
        <f t="shared" si="315"/>
        <v>42139</v>
      </c>
      <c r="D2863" s="950" t="s">
        <v>2042</v>
      </c>
      <c r="E2863" s="950">
        <v>42139</v>
      </c>
      <c r="F2863" s="957" t="s">
        <v>673</v>
      </c>
      <c r="G2863" s="952" t="s">
        <v>674</v>
      </c>
      <c r="H2863" s="963" t="s">
        <v>2043</v>
      </c>
      <c r="I2863" s="254">
        <v>157</v>
      </c>
      <c r="J2863" s="254">
        <v>7073.760137617759</v>
      </c>
      <c r="K2863" s="954">
        <f t="shared" si="316"/>
        <v>1110580</v>
      </c>
      <c r="L2863" s="916" t="s">
        <v>167</v>
      </c>
      <c r="M2863" s="916" t="s">
        <v>165</v>
      </c>
      <c r="N2863" s="52" t="str">
        <f>IF(AND('331-CT'!$E$7=TH!H2863,OR(L2863="331",M2863="331")),"331",IF(AND(OR(L2863="131",M2863="131"),H2863='131-CT'!$E$7),"131",""))</f>
        <v/>
      </c>
      <c r="O2863" s="916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314"/>
        <v>5</v>
      </c>
      <c r="C2864" s="949">
        <f t="shared" si="315"/>
        <v>42139</v>
      </c>
      <c r="D2864" s="950" t="s">
        <v>2042</v>
      </c>
      <c r="E2864" s="950">
        <v>42139</v>
      </c>
      <c r="F2864" s="957" t="s">
        <v>1694</v>
      </c>
      <c r="G2864" s="952" t="s">
        <v>674</v>
      </c>
      <c r="H2864" s="963" t="s">
        <v>2043</v>
      </c>
      <c r="I2864" s="254">
        <v>314</v>
      </c>
      <c r="J2864" s="254">
        <v>1056.9986412532282</v>
      </c>
      <c r="K2864" s="954">
        <f t="shared" si="316"/>
        <v>331898</v>
      </c>
      <c r="L2864" s="916" t="s">
        <v>167</v>
      </c>
      <c r="M2864" s="916" t="s">
        <v>165</v>
      </c>
      <c r="N2864" s="52" t="str">
        <f>IF(AND('331-CT'!$E$7=TH!H2864,OR(L2864="331",M2864="331")),"331",IF(AND(OR(L2864="131",M2864="131"),H2864='131-CT'!$E$7),"131",""))</f>
        <v/>
      </c>
      <c r="O2864" s="916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314"/>
        <v>5</v>
      </c>
      <c r="C2865" s="949">
        <f t="shared" si="315"/>
        <v>42144</v>
      </c>
      <c r="D2865" s="950" t="s">
        <v>2042</v>
      </c>
      <c r="E2865" s="950">
        <v>42144</v>
      </c>
      <c r="F2865" s="957" t="s">
        <v>675</v>
      </c>
      <c r="G2865" s="952" t="s">
        <v>676</v>
      </c>
      <c r="H2865" s="963" t="s">
        <v>2043</v>
      </c>
      <c r="I2865" s="254">
        <v>52</v>
      </c>
      <c r="J2865" s="254">
        <v>12683.98369503874</v>
      </c>
      <c r="K2865" s="954">
        <f t="shared" si="316"/>
        <v>659567</v>
      </c>
      <c r="L2865" s="916" t="s">
        <v>167</v>
      </c>
      <c r="M2865" s="916" t="s">
        <v>165</v>
      </c>
      <c r="N2865" s="52" t="str">
        <f>IF(AND('331-CT'!$E$7=TH!H2865,OR(L2865="331",M2865="331")),"331",IF(AND(OR(L2865="131",M2865="131"),H2865='131-CT'!$E$7),"131",""))</f>
        <v/>
      </c>
      <c r="O2865" s="916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314"/>
        <v>5</v>
      </c>
      <c r="C2866" s="949">
        <f t="shared" si="315"/>
        <v>42144</v>
      </c>
      <c r="D2866" s="950" t="s">
        <v>2042</v>
      </c>
      <c r="E2866" s="950">
        <v>42144</v>
      </c>
      <c r="F2866" s="957" t="s">
        <v>677</v>
      </c>
      <c r="G2866" s="952" t="s">
        <v>676</v>
      </c>
      <c r="H2866" s="963" t="s">
        <v>2043</v>
      </c>
      <c r="I2866" s="254">
        <v>260</v>
      </c>
      <c r="J2866" s="254">
        <v>11057.831939264543</v>
      </c>
      <c r="K2866" s="954">
        <f t="shared" si="316"/>
        <v>2875036</v>
      </c>
      <c r="L2866" s="916" t="s">
        <v>167</v>
      </c>
      <c r="M2866" s="916" t="s">
        <v>165</v>
      </c>
      <c r="N2866" s="52" t="str">
        <f>IF(AND('331-CT'!$E$7=TH!H2866,OR(L2866="331",M2866="331")),"331",IF(AND(OR(L2866="131",M2866="131"),H2866='131-CT'!$E$7),"131",""))</f>
        <v/>
      </c>
      <c r="O2866" s="916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314"/>
        <v>5</v>
      </c>
      <c r="C2867" s="949">
        <f t="shared" si="315"/>
        <v>42144</v>
      </c>
      <c r="D2867" s="950" t="s">
        <v>2042</v>
      </c>
      <c r="E2867" s="950">
        <v>42144</v>
      </c>
      <c r="F2867" s="957" t="s">
        <v>629</v>
      </c>
      <c r="G2867" s="952" t="s">
        <v>676</v>
      </c>
      <c r="H2867" s="963" t="s">
        <v>2043</v>
      </c>
      <c r="I2867" s="254">
        <v>924</v>
      </c>
      <c r="J2867" s="254">
        <v>10244.756061377444</v>
      </c>
      <c r="K2867" s="954">
        <f t="shared" si="316"/>
        <v>9466155</v>
      </c>
      <c r="L2867" s="916" t="s">
        <v>167</v>
      </c>
      <c r="M2867" s="916" t="s">
        <v>165</v>
      </c>
      <c r="N2867" s="52" t="str">
        <f>IF(AND('331-CT'!$E$7=TH!H2867,OR(L2867="331",M2867="331")),"331",IF(AND(OR(L2867="131",M2867="131"),H2867='131-CT'!$E$7),"131",""))</f>
        <v/>
      </c>
      <c r="O2867" s="916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314"/>
        <v>5</v>
      </c>
      <c r="C2868" s="949">
        <f t="shared" si="315"/>
        <v>42144</v>
      </c>
      <c r="D2868" s="950" t="s">
        <v>2042</v>
      </c>
      <c r="E2868" s="950">
        <v>42144</v>
      </c>
      <c r="F2868" s="957" t="s">
        <v>1167</v>
      </c>
      <c r="G2868" s="952" t="s">
        <v>678</v>
      </c>
      <c r="H2868" s="963" t="s">
        <v>2043</v>
      </c>
      <c r="I2868" s="254">
        <v>50</v>
      </c>
      <c r="J2868" s="254">
        <v>9269.0650079129246</v>
      </c>
      <c r="K2868" s="954">
        <f t="shared" si="316"/>
        <v>463453</v>
      </c>
      <c r="L2868" s="916" t="s">
        <v>167</v>
      </c>
      <c r="M2868" s="916" t="s">
        <v>165</v>
      </c>
      <c r="N2868" s="52" t="str">
        <f>IF(AND('331-CT'!$E$7=TH!H2868,OR(L2868="331",M2868="331")),"331",IF(AND(OR(L2868="131",M2868="131"),H2868='131-CT'!$E$7),"131",""))</f>
        <v/>
      </c>
      <c r="O2868" s="916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314"/>
        <v>5</v>
      </c>
      <c r="C2869" s="949">
        <f t="shared" si="315"/>
        <v>42144</v>
      </c>
      <c r="D2869" s="950" t="s">
        <v>2042</v>
      </c>
      <c r="E2869" s="950">
        <v>42144</v>
      </c>
      <c r="F2869" s="957" t="s">
        <v>1167</v>
      </c>
      <c r="G2869" s="952" t="s">
        <v>678</v>
      </c>
      <c r="H2869" s="963" t="s">
        <v>2043</v>
      </c>
      <c r="I2869" s="254">
        <v>669</v>
      </c>
      <c r="J2869" s="254">
        <v>9269.0650079129246</v>
      </c>
      <c r="K2869" s="954">
        <f t="shared" si="316"/>
        <v>6201004</v>
      </c>
      <c r="L2869" s="916" t="s">
        <v>167</v>
      </c>
      <c r="M2869" s="916" t="s">
        <v>165</v>
      </c>
      <c r="N2869" s="52" t="str">
        <f>IF(AND('331-CT'!$E$7=TH!H2869,OR(L2869="331",M2869="331")),"331",IF(AND(OR(L2869="131",M2869="131"),H2869='131-CT'!$E$7),"131",""))</f>
        <v/>
      </c>
      <c r="O2869" s="916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314"/>
        <v>5</v>
      </c>
      <c r="C2870" s="949">
        <f t="shared" si="315"/>
        <v>42144</v>
      </c>
      <c r="D2870" s="950" t="s">
        <v>2042</v>
      </c>
      <c r="E2870" s="950">
        <v>42144</v>
      </c>
      <c r="F2870" s="957" t="s">
        <v>1682</v>
      </c>
      <c r="G2870" s="952" t="s">
        <v>678</v>
      </c>
      <c r="H2870" s="963" t="s">
        <v>2043</v>
      </c>
      <c r="I2870" s="254">
        <v>1438</v>
      </c>
      <c r="J2870" s="254">
        <v>813.07587788709873</v>
      </c>
      <c r="K2870" s="954">
        <f t="shared" si="316"/>
        <v>1169203</v>
      </c>
      <c r="L2870" s="916" t="s">
        <v>167</v>
      </c>
      <c r="M2870" s="916" t="s">
        <v>165</v>
      </c>
      <c r="N2870" s="52" t="str">
        <f>IF(AND('331-CT'!$E$7=TH!H2870,OR(L2870="331",M2870="331")),"331",IF(AND(OR(L2870="131",M2870="131"),H2870='131-CT'!$E$7),"131",""))</f>
        <v/>
      </c>
      <c r="O2870" s="916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314"/>
        <v>5</v>
      </c>
      <c r="C2871" s="949">
        <f t="shared" si="315"/>
        <v>42144</v>
      </c>
      <c r="D2871" s="950" t="s">
        <v>2042</v>
      </c>
      <c r="E2871" s="950">
        <v>42144</v>
      </c>
      <c r="F2871" s="957" t="s">
        <v>521</v>
      </c>
      <c r="G2871" s="952" t="s">
        <v>679</v>
      </c>
      <c r="H2871" s="963" t="s">
        <v>2043</v>
      </c>
      <c r="I2871" s="254">
        <v>432</v>
      </c>
      <c r="J2871" s="254">
        <v>5528.9159696322713</v>
      </c>
      <c r="K2871" s="954">
        <f t="shared" si="316"/>
        <v>2388492</v>
      </c>
      <c r="L2871" s="916" t="s">
        <v>167</v>
      </c>
      <c r="M2871" s="916" t="s">
        <v>165</v>
      </c>
      <c r="N2871" s="52" t="str">
        <f>IF(AND('331-CT'!$E$7=TH!H2871,OR(L2871="331",M2871="331")),"331",IF(AND(OR(L2871="131",M2871="131"),H2871='131-CT'!$E$7),"131",""))</f>
        <v/>
      </c>
      <c r="O2871" s="916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314"/>
        <v>5</v>
      </c>
      <c r="C2872" s="949">
        <f t="shared" si="315"/>
        <v>42144</v>
      </c>
      <c r="D2872" s="950" t="s">
        <v>2042</v>
      </c>
      <c r="E2872" s="950">
        <v>42144</v>
      </c>
      <c r="F2872" s="957" t="s">
        <v>680</v>
      </c>
      <c r="G2872" s="952" t="s">
        <v>683</v>
      </c>
      <c r="H2872" s="963" t="s">
        <v>2043</v>
      </c>
      <c r="I2872" s="254">
        <v>3024</v>
      </c>
      <c r="J2872" s="254">
        <v>6992.4525498290486</v>
      </c>
      <c r="K2872" s="954">
        <f t="shared" si="316"/>
        <v>21145177</v>
      </c>
      <c r="L2872" s="916" t="s">
        <v>167</v>
      </c>
      <c r="M2872" s="916" t="s">
        <v>165</v>
      </c>
      <c r="N2872" s="52" t="str">
        <f>IF(AND('331-CT'!$E$7=TH!H2872,OR(L2872="331",M2872="331")),"331",IF(AND(OR(L2872="131",M2872="131"),H2872='131-CT'!$E$7),"131",""))</f>
        <v/>
      </c>
      <c r="O2872" s="916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314"/>
        <v>5</v>
      </c>
      <c r="C2873" s="949">
        <f t="shared" si="315"/>
        <v>42144</v>
      </c>
      <c r="D2873" s="950" t="s">
        <v>2042</v>
      </c>
      <c r="E2873" s="950">
        <v>42144</v>
      </c>
      <c r="F2873" s="957" t="s">
        <v>681</v>
      </c>
      <c r="G2873" s="952" t="s">
        <v>683</v>
      </c>
      <c r="H2873" s="963" t="s">
        <v>2043</v>
      </c>
      <c r="I2873" s="254">
        <v>161</v>
      </c>
      <c r="J2873" s="254">
        <v>12846.598870616161</v>
      </c>
      <c r="K2873" s="954">
        <f t="shared" si="316"/>
        <v>2068302</v>
      </c>
      <c r="L2873" s="916" t="s">
        <v>167</v>
      </c>
      <c r="M2873" s="916" t="s">
        <v>165</v>
      </c>
      <c r="N2873" s="52" t="str">
        <f>IF(AND('331-CT'!$E$7=TH!H2873,OR(L2873="331",M2873="331")),"331",IF(AND(OR(L2873="131",M2873="131"),H2873='131-CT'!$E$7),"131",""))</f>
        <v/>
      </c>
      <c r="O2873" s="916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314"/>
        <v>5</v>
      </c>
      <c r="C2874" s="949">
        <f t="shared" si="315"/>
        <v>42144</v>
      </c>
      <c r="D2874" s="950" t="s">
        <v>2042</v>
      </c>
      <c r="E2874" s="950">
        <v>42144</v>
      </c>
      <c r="F2874" s="957" t="s">
        <v>682</v>
      </c>
      <c r="G2874" s="952" t="s">
        <v>683</v>
      </c>
      <c r="H2874" s="963" t="s">
        <v>2043</v>
      </c>
      <c r="I2874" s="254">
        <v>21</v>
      </c>
      <c r="J2874" s="254">
        <v>11545.677465996801</v>
      </c>
      <c r="K2874" s="954">
        <f t="shared" si="316"/>
        <v>242459</v>
      </c>
      <c r="L2874" s="916" t="s">
        <v>167</v>
      </c>
      <c r="M2874" s="916" t="s">
        <v>165</v>
      </c>
      <c r="N2874" s="52" t="str">
        <f>IF(AND('331-CT'!$E$7=TH!H2874,OR(L2874="331",M2874="331")),"331",IF(AND(OR(L2874="131",M2874="131"),H2874='131-CT'!$E$7),"131",""))</f>
        <v/>
      </c>
      <c r="O2874" s="916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314"/>
        <v>5</v>
      </c>
      <c r="C2875" s="949">
        <f t="shared" si="315"/>
        <v>42144</v>
      </c>
      <c r="D2875" s="950" t="s">
        <v>2042</v>
      </c>
      <c r="E2875" s="950">
        <v>42144</v>
      </c>
      <c r="F2875" s="957" t="s">
        <v>1691</v>
      </c>
      <c r="G2875" s="952" t="s">
        <v>683</v>
      </c>
      <c r="H2875" s="963" t="s">
        <v>2043</v>
      </c>
      <c r="I2875" s="254">
        <v>6048</v>
      </c>
      <c r="J2875" s="254">
        <v>325.23035115483947</v>
      </c>
      <c r="K2875" s="954">
        <f t="shared" si="316"/>
        <v>1966993</v>
      </c>
      <c r="L2875" s="916" t="s">
        <v>167</v>
      </c>
      <c r="M2875" s="916" t="s">
        <v>165</v>
      </c>
      <c r="N2875" s="52" t="str">
        <f>IF(AND('331-CT'!$E$7=TH!H2875,OR(L2875="331",M2875="331")),"331",IF(AND(OR(L2875="131",M2875="131"),H2875='131-CT'!$E$7),"131",""))</f>
        <v/>
      </c>
      <c r="O2875" s="916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314"/>
        <v>5</v>
      </c>
      <c r="C2876" s="949">
        <f t="shared" si="315"/>
        <v>42144</v>
      </c>
      <c r="D2876" s="950" t="s">
        <v>2042</v>
      </c>
      <c r="E2876" s="950">
        <v>42144</v>
      </c>
      <c r="F2876" s="957" t="s">
        <v>1692</v>
      </c>
      <c r="G2876" s="952" t="s">
        <v>683</v>
      </c>
      <c r="H2876" s="963" t="s">
        <v>2043</v>
      </c>
      <c r="I2876" s="254">
        <v>364</v>
      </c>
      <c r="J2876" s="254">
        <v>650.46070230967894</v>
      </c>
      <c r="K2876" s="954">
        <f t="shared" si="316"/>
        <v>236768</v>
      </c>
      <c r="L2876" s="916" t="s">
        <v>167</v>
      </c>
      <c r="M2876" s="916" t="s">
        <v>165</v>
      </c>
      <c r="N2876" s="52" t="str">
        <f>IF(AND('331-CT'!$E$7=TH!H2876,OR(L2876="331",M2876="331")),"331",IF(AND(OR(L2876="131",M2876="131"),H2876='131-CT'!$E$7),"131",""))</f>
        <v/>
      </c>
      <c r="O2876" s="916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314"/>
        <v>5</v>
      </c>
      <c r="C2877" s="949">
        <f t="shared" si="315"/>
        <v>42144</v>
      </c>
      <c r="D2877" s="950" t="s">
        <v>2042</v>
      </c>
      <c r="E2877" s="950">
        <v>42144</v>
      </c>
      <c r="F2877" s="957" t="s">
        <v>1750</v>
      </c>
      <c r="G2877" s="952" t="s">
        <v>684</v>
      </c>
      <c r="H2877" s="963" t="s">
        <v>2043</v>
      </c>
      <c r="I2877" s="254">
        <v>250</v>
      </c>
      <c r="J2877" s="254">
        <v>14066.212687446807</v>
      </c>
      <c r="K2877" s="954">
        <f t="shared" si="316"/>
        <v>3516553</v>
      </c>
      <c r="L2877" s="916" t="s">
        <v>167</v>
      </c>
      <c r="M2877" s="916" t="s">
        <v>165</v>
      </c>
      <c r="N2877" s="52" t="str">
        <f>IF(AND('331-CT'!$E$7=TH!H2877,OR(L2877="331",M2877="331")),"331",IF(AND(OR(L2877="131",M2877="131"),H2877='131-CT'!$E$7),"131",""))</f>
        <v/>
      </c>
      <c r="O2877" s="916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314"/>
        <v>5</v>
      </c>
      <c r="C2878" s="949">
        <f t="shared" si="315"/>
        <v>42144</v>
      </c>
      <c r="D2878" s="950" t="s">
        <v>2042</v>
      </c>
      <c r="E2878" s="950">
        <v>42144</v>
      </c>
      <c r="F2878" s="957" t="s">
        <v>1751</v>
      </c>
      <c r="G2878" s="952" t="s">
        <v>684</v>
      </c>
      <c r="H2878" s="963" t="s">
        <v>2043</v>
      </c>
      <c r="I2878" s="254">
        <v>75</v>
      </c>
      <c r="J2878" s="254">
        <v>11383.062290419381</v>
      </c>
      <c r="K2878" s="954">
        <f t="shared" si="316"/>
        <v>853730</v>
      </c>
      <c r="L2878" s="916" t="s">
        <v>167</v>
      </c>
      <c r="M2878" s="916" t="s">
        <v>165</v>
      </c>
      <c r="N2878" s="52" t="str">
        <f>IF(AND('331-CT'!$E$7=TH!H2878,OR(L2878="331",M2878="331")),"331",IF(AND(OR(L2878="131",M2878="131"),H2878='131-CT'!$E$7),"131",""))</f>
        <v/>
      </c>
      <c r="O2878" s="916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314"/>
        <v>5</v>
      </c>
      <c r="C2879" s="949">
        <f t="shared" si="315"/>
        <v>42144</v>
      </c>
      <c r="D2879" s="950" t="s">
        <v>2042</v>
      </c>
      <c r="E2879" s="950">
        <v>42144</v>
      </c>
      <c r="F2879" s="957" t="s">
        <v>1752</v>
      </c>
      <c r="G2879" s="952" t="s">
        <v>684</v>
      </c>
      <c r="H2879" s="963" t="s">
        <v>2043</v>
      </c>
      <c r="I2879" s="254">
        <v>166</v>
      </c>
      <c r="J2879" s="254">
        <v>17074.593435629075</v>
      </c>
      <c r="K2879" s="954">
        <f t="shared" si="316"/>
        <v>2834383</v>
      </c>
      <c r="L2879" s="916" t="s">
        <v>167</v>
      </c>
      <c r="M2879" s="916" t="s">
        <v>165</v>
      </c>
      <c r="N2879" s="52" t="str">
        <f>IF(AND('331-CT'!$E$7=TH!H2879,OR(L2879="331",M2879="331")),"331",IF(AND(OR(L2879="131",M2879="131"),H2879='131-CT'!$E$7),"131",""))</f>
        <v/>
      </c>
      <c r="O2879" s="916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314"/>
        <v>5</v>
      </c>
      <c r="C2880" s="949">
        <f t="shared" si="315"/>
        <v>42144</v>
      </c>
      <c r="D2880" s="950" t="s">
        <v>2042</v>
      </c>
      <c r="E2880" s="950">
        <v>42144</v>
      </c>
      <c r="F2880" s="957" t="s">
        <v>1753</v>
      </c>
      <c r="G2880" s="952" t="s">
        <v>684</v>
      </c>
      <c r="H2880" s="963" t="s">
        <v>2043</v>
      </c>
      <c r="I2880" s="254">
        <v>140</v>
      </c>
      <c r="J2880" s="254">
        <v>13171.829221771</v>
      </c>
      <c r="K2880" s="954">
        <f t="shared" si="316"/>
        <v>1844056</v>
      </c>
      <c r="L2880" s="916" t="s">
        <v>167</v>
      </c>
      <c r="M2880" s="916" t="s">
        <v>165</v>
      </c>
      <c r="N2880" s="52" t="str">
        <f>IF(AND('331-CT'!$E$7=TH!H2880,OR(L2880="331",M2880="331")),"331",IF(AND(OR(L2880="131",M2880="131"),H2880='131-CT'!$E$7),"131",""))</f>
        <v/>
      </c>
      <c r="O2880" s="916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314"/>
        <v>5</v>
      </c>
      <c r="C2881" s="949">
        <f t="shared" si="315"/>
        <v>42144</v>
      </c>
      <c r="D2881" s="950" t="s">
        <v>2042</v>
      </c>
      <c r="E2881" s="950">
        <v>42144</v>
      </c>
      <c r="F2881" s="957" t="s">
        <v>1754</v>
      </c>
      <c r="G2881" s="952" t="s">
        <v>684</v>
      </c>
      <c r="H2881" s="963" t="s">
        <v>2043</v>
      </c>
      <c r="I2881" s="254">
        <v>250</v>
      </c>
      <c r="J2881" s="254">
        <v>16180.209969953265</v>
      </c>
      <c r="K2881" s="954">
        <f t="shared" si="316"/>
        <v>4045052</v>
      </c>
      <c r="L2881" s="916" t="s">
        <v>167</v>
      </c>
      <c r="M2881" s="916" t="s">
        <v>165</v>
      </c>
      <c r="N2881" s="52" t="str">
        <f>IF(AND('331-CT'!$E$7=TH!H2881,OR(L2881="331",M2881="331")),"331",IF(AND(OR(L2881="131",M2881="131"),H2881='131-CT'!$E$7),"131",""))</f>
        <v/>
      </c>
      <c r="O2881" s="916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314"/>
        <v>5</v>
      </c>
      <c r="C2882" s="949">
        <f t="shared" si="315"/>
        <v>42144</v>
      </c>
      <c r="D2882" s="950" t="s">
        <v>2042</v>
      </c>
      <c r="E2882" s="950">
        <v>42144</v>
      </c>
      <c r="F2882" s="957" t="s">
        <v>1755</v>
      </c>
      <c r="G2882" s="952" t="s">
        <v>684</v>
      </c>
      <c r="H2882" s="963" t="s">
        <v>2043</v>
      </c>
      <c r="I2882" s="254">
        <v>25</v>
      </c>
      <c r="J2882" s="254">
        <v>15204.518916488747</v>
      </c>
      <c r="K2882" s="954">
        <f t="shared" si="316"/>
        <v>380113</v>
      </c>
      <c r="L2882" s="916" t="s">
        <v>167</v>
      </c>
      <c r="M2882" s="916" t="s">
        <v>165</v>
      </c>
      <c r="N2882" s="52" t="str">
        <f>IF(AND('331-CT'!$E$7=TH!H2882,OR(L2882="331",M2882="331")),"331",IF(AND(OR(L2882="131",M2882="131"),H2882='131-CT'!$E$7),"131",""))</f>
        <v/>
      </c>
      <c r="O2882" s="916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314"/>
        <v>5</v>
      </c>
      <c r="C2883" s="949">
        <f t="shared" si="315"/>
        <v>42144</v>
      </c>
      <c r="D2883" s="950" t="s">
        <v>2042</v>
      </c>
      <c r="E2883" s="950">
        <v>42144</v>
      </c>
      <c r="F2883" s="957" t="s">
        <v>1756</v>
      </c>
      <c r="G2883" s="952" t="s">
        <v>684</v>
      </c>
      <c r="H2883" s="963" t="s">
        <v>2043</v>
      </c>
      <c r="I2883" s="254">
        <v>25</v>
      </c>
      <c r="J2883" s="254">
        <v>13984.905099658097</v>
      </c>
      <c r="K2883" s="954">
        <f t="shared" si="316"/>
        <v>349623</v>
      </c>
      <c r="L2883" s="916" t="s">
        <v>167</v>
      </c>
      <c r="M2883" s="916" t="s">
        <v>165</v>
      </c>
      <c r="N2883" s="52" t="str">
        <f>IF(AND('331-CT'!$E$7=TH!H2883,OR(L2883="331",M2883="331")),"331",IF(AND(OR(L2883="131",M2883="131"),H2883='131-CT'!$E$7),"131",""))</f>
        <v/>
      </c>
      <c r="O2883" s="916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314"/>
        <v>5</v>
      </c>
      <c r="C2884" s="949">
        <f t="shared" si="315"/>
        <v>42144</v>
      </c>
      <c r="D2884" s="950" t="s">
        <v>2042</v>
      </c>
      <c r="E2884" s="950">
        <v>42144</v>
      </c>
      <c r="F2884" s="957" t="s">
        <v>1757</v>
      </c>
      <c r="G2884" s="952" t="s">
        <v>684</v>
      </c>
      <c r="H2884" s="963" t="s">
        <v>2043</v>
      </c>
      <c r="I2884" s="254">
        <v>40</v>
      </c>
      <c r="J2884" s="254">
        <v>15367.134092066164</v>
      </c>
      <c r="K2884" s="954">
        <f t="shared" si="316"/>
        <v>614685</v>
      </c>
      <c r="L2884" s="916" t="s">
        <v>167</v>
      </c>
      <c r="M2884" s="916" t="s">
        <v>165</v>
      </c>
      <c r="N2884" s="52" t="str">
        <f>IF(AND('331-CT'!$E$7=TH!H2884,OR(L2884="331",M2884="331")),"331",IF(AND(OR(L2884="131",M2884="131"),H2884='131-CT'!$E$7),"131",""))</f>
        <v/>
      </c>
      <c r="O2884" s="916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314"/>
        <v>5</v>
      </c>
      <c r="C2885" s="949">
        <f t="shared" si="315"/>
        <v>42144</v>
      </c>
      <c r="D2885" s="950" t="s">
        <v>2042</v>
      </c>
      <c r="E2885" s="950">
        <v>42144</v>
      </c>
      <c r="F2885" s="957" t="s">
        <v>1758</v>
      </c>
      <c r="G2885" s="952" t="s">
        <v>684</v>
      </c>
      <c r="H2885" s="963" t="s">
        <v>2043</v>
      </c>
      <c r="I2885" s="254">
        <v>40</v>
      </c>
      <c r="J2885" s="254">
        <v>13578.367160714548</v>
      </c>
      <c r="K2885" s="954">
        <f t="shared" si="316"/>
        <v>543135</v>
      </c>
      <c r="L2885" s="916" t="s">
        <v>167</v>
      </c>
      <c r="M2885" s="916" t="s">
        <v>165</v>
      </c>
      <c r="N2885" s="52" t="str">
        <f>IF(AND('331-CT'!$E$7=TH!H2885,OR(L2885="331",M2885="331")),"331",IF(AND(OR(L2885="131",M2885="131"),H2885='131-CT'!$E$7),"131",""))</f>
        <v/>
      </c>
      <c r="O2885" s="916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314"/>
        <v>5</v>
      </c>
      <c r="C2886" s="949">
        <f t="shared" si="315"/>
        <v>42144</v>
      </c>
      <c r="D2886" s="950" t="s">
        <v>2042</v>
      </c>
      <c r="E2886" s="950">
        <v>42144</v>
      </c>
      <c r="F2886" s="957" t="s">
        <v>1753</v>
      </c>
      <c r="G2886" s="952" t="s">
        <v>684</v>
      </c>
      <c r="H2886" s="963" t="s">
        <v>2043</v>
      </c>
      <c r="I2886" s="254">
        <v>140</v>
      </c>
      <c r="J2886" s="254">
        <v>13171.829221771</v>
      </c>
      <c r="K2886" s="954">
        <f t="shared" si="316"/>
        <v>1844056</v>
      </c>
      <c r="L2886" s="916" t="s">
        <v>167</v>
      </c>
      <c r="M2886" s="916" t="s">
        <v>165</v>
      </c>
      <c r="N2886" s="52" t="str">
        <f>IF(AND('331-CT'!$E$7=TH!H2886,OR(L2886="331",M2886="331")),"331",IF(AND(OR(L2886="131",M2886="131"),H2886='131-CT'!$E$7),"131",""))</f>
        <v/>
      </c>
      <c r="O2886" s="916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314"/>
        <v>5</v>
      </c>
      <c r="C2887" s="949">
        <f t="shared" si="315"/>
        <v>42144</v>
      </c>
      <c r="D2887" s="950" t="s">
        <v>2042</v>
      </c>
      <c r="E2887" s="950">
        <v>42144</v>
      </c>
      <c r="F2887" s="957" t="s">
        <v>612</v>
      </c>
      <c r="G2887" s="952" t="s">
        <v>691</v>
      </c>
      <c r="H2887" s="963" t="s">
        <v>2043</v>
      </c>
      <c r="I2887" s="254">
        <v>102</v>
      </c>
      <c r="J2887" s="254">
        <v>11220.447114841962</v>
      </c>
      <c r="K2887" s="954">
        <f t="shared" si="316"/>
        <v>1144486</v>
      </c>
      <c r="L2887" s="916" t="s">
        <v>167</v>
      </c>
      <c r="M2887" s="916" t="s">
        <v>165</v>
      </c>
      <c r="N2887" s="52" t="str">
        <f>IF(AND('331-CT'!$E$7=TH!H2887,OR(L2887="331",M2887="331")),"331",IF(AND(OR(L2887="131",M2887="131"),H2887='131-CT'!$E$7),"131",""))</f>
        <v/>
      </c>
      <c r="O2887" s="916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314"/>
        <v>5</v>
      </c>
      <c r="C2888" s="949">
        <f t="shared" si="315"/>
        <v>42144</v>
      </c>
      <c r="D2888" s="950" t="s">
        <v>2042</v>
      </c>
      <c r="E2888" s="950">
        <v>42144</v>
      </c>
      <c r="F2888" s="957" t="s">
        <v>627</v>
      </c>
      <c r="G2888" s="952" t="s">
        <v>691</v>
      </c>
      <c r="H2888" s="963" t="s">
        <v>2043</v>
      </c>
      <c r="I2888" s="254">
        <v>106</v>
      </c>
      <c r="J2888" s="254">
        <v>10326.063649166153</v>
      </c>
      <c r="K2888" s="954">
        <f t="shared" si="316"/>
        <v>1094563</v>
      </c>
      <c r="L2888" s="916" t="s">
        <v>167</v>
      </c>
      <c r="M2888" s="916" t="s">
        <v>165</v>
      </c>
      <c r="N2888" s="52" t="str">
        <f>IF(AND('331-CT'!$E$7=TH!H2888,OR(L2888="331",M2888="331")),"331",IF(AND(OR(L2888="131",M2888="131"),H2888='131-CT'!$E$7),"131",""))</f>
        <v/>
      </c>
      <c r="O2888" s="916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314"/>
        <v>5</v>
      </c>
      <c r="C2889" s="949">
        <f t="shared" si="315"/>
        <v>42144</v>
      </c>
      <c r="D2889" s="950" t="s">
        <v>2042</v>
      </c>
      <c r="E2889" s="950">
        <v>42144</v>
      </c>
      <c r="F2889" s="957" t="s">
        <v>685</v>
      </c>
      <c r="G2889" s="952" t="s">
        <v>691</v>
      </c>
      <c r="H2889" s="963" t="s">
        <v>2043</v>
      </c>
      <c r="I2889" s="254">
        <v>90</v>
      </c>
      <c r="J2889" s="254">
        <v>8049.4511910822775</v>
      </c>
      <c r="K2889" s="954">
        <f t="shared" si="316"/>
        <v>724451</v>
      </c>
      <c r="L2889" s="916" t="s">
        <v>167</v>
      </c>
      <c r="M2889" s="916" t="s">
        <v>165</v>
      </c>
      <c r="N2889" s="52" t="str">
        <f>IF(AND('331-CT'!$E$7=TH!H2889,OR(L2889="331",M2889="331")),"331",IF(AND(OR(L2889="131",M2889="131"),H2889='131-CT'!$E$7),"131",""))</f>
        <v/>
      </c>
      <c r="O2889" s="916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314"/>
        <v>5</v>
      </c>
      <c r="C2890" s="949">
        <f t="shared" si="315"/>
        <v>42144</v>
      </c>
      <c r="D2890" s="950" t="s">
        <v>2042</v>
      </c>
      <c r="E2890" s="950">
        <v>42144</v>
      </c>
      <c r="F2890" s="957" t="s">
        <v>686</v>
      </c>
      <c r="G2890" s="952" t="s">
        <v>691</v>
      </c>
      <c r="H2890" s="963" t="s">
        <v>2043</v>
      </c>
      <c r="I2890" s="254">
        <v>660</v>
      </c>
      <c r="J2890" s="254">
        <v>9350.3725957016341</v>
      </c>
      <c r="K2890" s="954">
        <f t="shared" si="316"/>
        <v>6171246</v>
      </c>
      <c r="L2890" s="916" t="s">
        <v>167</v>
      </c>
      <c r="M2890" s="916" t="s">
        <v>165</v>
      </c>
      <c r="N2890" s="52" t="str">
        <f>IF(AND('331-CT'!$E$7=TH!H2890,OR(L2890="331",M2890="331")),"331",IF(AND(OR(L2890="131",M2890="131"),H2890='131-CT'!$E$7),"131",""))</f>
        <v/>
      </c>
      <c r="O2890" s="916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314"/>
        <v>5</v>
      </c>
      <c r="C2891" s="949">
        <f t="shared" si="315"/>
        <v>42144</v>
      </c>
      <c r="D2891" s="950" t="s">
        <v>2042</v>
      </c>
      <c r="E2891" s="950">
        <v>42144</v>
      </c>
      <c r="F2891" s="957" t="s">
        <v>687</v>
      </c>
      <c r="G2891" s="952" t="s">
        <v>691</v>
      </c>
      <c r="H2891" s="963" t="s">
        <v>2043</v>
      </c>
      <c r="I2891" s="254">
        <v>55</v>
      </c>
      <c r="J2891" s="254">
        <v>10000.833298011314</v>
      </c>
      <c r="K2891" s="954">
        <f t="shared" si="316"/>
        <v>550046</v>
      </c>
      <c r="L2891" s="916" t="s">
        <v>167</v>
      </c>
      <c r="M2891" s="916" t="s">
        <v>165</v>
      </c>
      <c r="N2891" s="52" t="str">
        <f>IF(AND('331-CT'!$E$7=TH!H2891,OR(L2891="331",M2891="331")),"331",IF(AND(OR(L2891="131",M2891="131"),H2891='131-CT'!$E$7),"131",""))</f>
        <v/>
      </c>
      <c r="O2891" s="916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314"/>
        <v>5</v>
      </c>
      <c r="C2892" s="949">
        <f t="shared" si="315"/>
        <v>42144</v>
      </c>
      <c r="D2892" s="950" t="s">
        <v>2042</v>
      </c>
      <c r="E2892" s="950">
        <v>42144</v>
      </c>
      <c r="F2892" s="957" t="s">
        <v>688</v>
      </c>
      <c r="G2892" s="952" t="s">
        <v>691</v>
      </c>
      <c r="H2892" s="963" t="s">
        <v>2043</v>
      </c>
      <c r="I2892" s="254">
        <v>21</v>
      </c>
      <c r="J2892" s="254">
        <v>8781.2194811806658</v>
      </c>
      <c r="K2892" s="954">
        <f t="shared" si="316"/>
        <v>184406</v>
      </c>
      <c r="L2892" s="916" t="s">
        <v>167</v>
      </c>
      <c r="M2892" s="916" t="s">
        <v>165</v>
      </c>
      <c r="N2892" s="52" t="str">
        <f>IF(AND('331-CT'!$E$7=TH!H2892,OR(L2892="331",M2892="331")),"331",IF(AND(OR(L2892="131",M2892="131"),H2892='131-CT'!$E$7),"131",""))</f>
        <v/>
      </c>
      <c r="O2892" s="916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314"/>
        <v>5</v>
      </c>
      <c r="C2893" s="949">
        <f t="shared" si="315"/>
        <v>42144</v>
      </c>
      <c r="D2893" s="950" t="s">
        <v>2042</v>
      </c>
      <c r="E2893" s="950">
        <v>42144</v>
      </c>
      <c r="F2893" s="957" t="s">
        <v>459</v>
      </c>
      <c r="G2893" s="952" t="s">
        <v>691</v>
      </c>
      <c r="H2893" s="963" t="s">
        <v>2043</v>
      </c>
      <c r="I2893" s="254">
        <v>63</v>
      </c>
      <c r="J2893" s="254">
        <v>10732.601588109703</v>
      </c>
      <c r="K2893" s="954">
        <f t="shared" si="316"/>
        <v>676154</v>
      </c>
      <c r="L2893" s="916" t="s">
        <v>167</v>
      </c>
      <c r="M2893" s="916" t="s">
        <v>165</v>
      </c>
      <c r="N2893" s="52" t="str">
        <f>IF(AND('331-CT'!$E$7=TH!H2893,OR(L2893="331",M2893="331")),"331",IF(AND(OR(L2893="131",M2893="131"),H2893='131-CT'!$E$7),"131",""))</f>
        <v/>
      </c>
      <c r="O2893" s="916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314"/>
        <v>5</v>
      </c>
      <c r="C2894" s="949">
        <f t="shared" si="315"/>
        <v>42144</v>
      </c>
      <c r="D2894" s="950" t="s">
        <v>2042</v>
      </c>
      <c r="E2894" s="950">
        <v>42144</v>
      </c>
      <c r="F2894" s="957" t="s">
        <v>689</v>
      </c>
      <c r="G2894" s="952" t="s">
        <v>691</v>
      </c>
      <c r="H2894" s="963" t="s">
        <v>2043</v>
      </c>
      <c r="I2894" s="254">
        <v>11</v>
      </c>
      <c r="J2894" s="254">
        <v>10082.140885800023</v>
      </c>
      <c r="K2894" s="954">
        <f t="shared" si="316"/>
        <v>110904</v>
      </c>
      <c r="L2894" s="916" t="s">
        <v>167</v>
      </c>
      <c r="M2894" s="916" t="s">
        <v>165</v>
      </c>
      <c r="N2894" s="52" t="str">
        <f>IF(AND('331-CT'!$E$7=TH!H2894,OR(L2894="331",M2894="331")),"331",IF(AND(OR(L2894="131",M2894="131"),H2894='131-CT'!$E$7),"131",""))</f>
        <v/>
      </c>
      <c r="O2894" s="916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314"/>
        <v>5</v>
      </c>
      <c r="C2895" s="949">
        <f t="shared" si="315"/>
        <v>42144</v>
      </c>
      <c r="D2895" s="950" t="s">
        <v>2042</v>
      </c>
      <c r="E2895" s="950">
        <v>42144</v>
      </c>
      <c r="F2895" s="957" t="s">
        <v>690</v>
      </c>
      <c r="G2895" s="952" t="s">
        <v>691</v>
      </c>
      <c r="H2895" s="963" t="s">
        <v>2043</v>
      </c>
      <c r="I2895" s="254">
        <v>11</v>
      </c>
      <c r="J2895" s="254">
        <v>10569.986412532284</v>
      </c>
      <c r="K2895" s="954">
        <f t="shared" si="316"/>
        <v>116270</v>
      </c>
      <c r="L2895" s="916" t="s">
        <v>167</v>
      </c>
      <c r="M2895" s="916" t="s">
        <v>165</v>
      </c>
      <c r="N2895" s="52" t="str">
        <f>IF(AND('331-CT'!$E$7=TH!H2895,OR(L2895="331",M2895="331")),"331",IF(AND(OR(L2895="131",M2895="131"),H2895='131-CT'!$E$7),"131",""))</f>
        <v/>
      </c>
      <c r="O2895" s="916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314"/>
        <v>5</v>
      </c>
      <c r="C2896" s="949">
        <f t="shared" si="315"/>
        <v>42144</v>
      </c>
      <c r="D2896" s="950" t="s">
        <v>2042</v>
      </c>
      <c r="E2896" s="950">
        <v>42144</v>
      </c>
      <c r="F2896" s="957" t="s">
        <v>629</v>
      </c>
      <c r="G2896" s="952" t="s">
        <v>691</v>
      </c>
      <c r="H2896" s="963" t="s">
        <v>2043</v>
      </c>
      <c r="I2896" s="254">
        <v>202</v>
      </c>
      <c r="J2896" s="254">
        <v>10244.756061377444</v>
      </c>
      <c r="K2896" s="954">
        <f t="shared" si="316"/>
        <v>2069441</v>
      </c>
      <c r="L2896" s="916" t="s">
        <v>167</v>
      </c>
      <c r="M2896" s="916" t="s">
        <v>165</v>
      </c>
      <c r="N2896" s="52" t="str">
        <f>IF(AND('331-CT'!$E$7=TH!H2896,OR(L2896="331",M2896="331")),"331",IF(AND(OR(L2896="131",M2896="131"),H2896='131-CT'!$E$7),"131",""))</f>
        <v/>
      </c>
      <c r="O2896" s="916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314"/>
        <v>5</v>
      </c>
      <c r="C2897" s="949">
        <f t="shared" si="315"/>
        <v>42146</v>
      </c>
      <c r="D2897" s="950" t="s">
        <v>2042</v>
      </c>
      <c r="E2897" s="950">
        <v>42146</v>
      </c>
      <c r="F2897" s="957" t="s">
        <v>692</v>
      </c>
      <c r="G2897" s="952" t="s">
        <v>693</v>
      </c>
      <c r="H2897" s="963" t="s">
        <v>2043</v>
      </c>
      <c r="I2897" s="254">
        <v>1235</v>
      </c>
      <c r="J2897" s="254">
        <v>10813.909175898414</v>
      </c>
      <c r="K2897" s="954">
        <f t="shared" si="316"/>
        <v>13355178</v>
      </c>
      <c r="L2897" s="916" t="s">
        <v>167</v>
      </c>
      <c r="M2897" s="916" t="s">
        <v>165</v>
      </c>
      <c r="N2897" s="52" t="str">
        <f>IF(AND('331-CT'!$E$7=TH!H2897,OR(L2897="331",M2897="331")),"331",IF(AND(OR(L2897="131",M2897="131"),H2897='131-CT'!$E$7),"131",""))</f>
        <v/>
      </c>
      <c r="O2897" s="916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314"/>
        <v>5</v>
      </c>
      <c r="C2898" s="949">
        <f t="shared" si="315"/>
        <v>42146</v>
      </c>
      <c r="D2898" s="950" t="s">
        <v>2042</v>
      </c>
      <c r="E2898" s="950">
        <v>42146</v>
      </c>
      <c r="F2898" s="957" t="s">
        <v>694</v>
      </c>
      <c r="G2898" s="952" t="s">
        <v>693</v>
      </c>
      <c r="H2898" s="963" t="s">
        <v>2043</v>
      </c>
      <c r="I2898" s="254">
        <v>200</v>
      </c>
      <c r="J2898" s="254">
        <v>12114.830580517772</v>
      </c>
      <c r="K2898" s="954">
        <f t="shared" si="316"/>
        <v>2422966</v>
      </c>
      <c r="L2898" s="916" t="s">
        <v>167</v>
      </c>
      <c r="M2898" s="916" t="s">
        <v>165</v>
      </c>
      <c r="N2898" s="52" t="str">
        <f>IF(AND('331-CT'!$E$7=TH!H2898,OR(L2898="331",M2898="331")),"331",IF(AND(OR(L2898="131",M2898="131"),H2898='131-CT'!$E$7),"131",""))</f>
        <v/>
      </c>
      <c r="O2898" s="916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314"/>
        <v>5</v>
      </c>
      <c r="C2899" s="949">
        <f t="shared" si="315"/>
        <v>42146</v>
      </c>
      <c r="D2899" s="950" t="s">
        <v>2042</v>
      </c>
      <c r="E2899" s="950">
        <v>42146</v>
      </c>
      <c r="F2899" s="957" t="s">
        <v>695</v>
      </c>
      <c r="G2899" s="952" t="s">
        <v>693</v>
      </c>
      <c r="H2899" s="963" t="s">
        <v>2043</v>
      </c>
      <c r="I2899" s="254">
        <v>65</v>
      </c>
      <c r="J2899" s="254">
        <v>18131.592076882302</v>
      </c>
      <c r="K2899" s="954">
        <f t="shared" si="316"/>
        <v>1178553</v>
      </c>
      <c r="L2899" s="916" t="s">
        <v>167</v>
      </c>
      <c r="M2899" s="916" t="s">
        <v>165</v>
      </c>
      <c r="N2899" s="52" t="str">
        <f>IF(AND('331-CT'!$E$7=TH!H2899,OR(L2899="331",M2899="331")),"331",IF(AND(OR(L2899="131",M2899="131"),H2899='131-CT'!$E$7),"131",""))</f>
        <v/>
      </c>
      <c r="O2899" s="916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314"/>
        <v>5</v>
      </c>
      <c r="C2900" s="949">
        <f t="shared" si="315"/>
        <v>42146</v>
      </c>
      <c r="D2900" s="950" t="s">
        <v>2042</v>
      </c>
      <c r="E2900" s="950">
        <v>42146</v>
      </c>
      <c r="F2900" s="957" t="s">
        <v>696</v>
      </c>
      <c r="G2900" s="952" t="s">
        <v>693</v>
      </c>
      <c r="H2900" s="963" t="s">
        <v>2043</v>
      </c>
      <c r="I2900" s="254">
        <v>35</v>
      </c>
      <c r="J2900" s="254">
        <v>6179.37667194195</v>
      </c>
      <c r="K2900" s="954">
        <f t="shared" si="316"/>
        <v>216278</v>
      </c>
      <c r="L2900" s="916" t="s">
        <v>167</v>
      </c>
      <c r="M2900" s="916" t="s">
        <v>165</v>
      </c>
      <c r="N2900" s="52" t="str">
        <f>IF(AND('331-CT'!$E$7=TH!H2900,OR(L2900="331",M2900="331")),"331",IF(AND(OR(L2900="131",M2900="131"),H2900='131-CT'!$E$7),"131",""))</f>
        <v/>
      </c>
      <c r="O2900" s="916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314"/>
        <v>5</v>
      </c>
      <c r="C2901" s="949">
        <f t="shared" si="315"/>
        <v>42146</v>
      </c>
      <c r="D2901" s="950" t="s">
        <v>2042</v>
      </c>
      <c r="E2901" s="950">
        <v>42146</v>
      </c>
      <c r="F2901" s="957" t="s">
        <v>697</v>
      </c>
      <c r="G2901" s="952" t="s">
        <v>693</v>
      </c>
      <c r="H2901" s="963" t="s">
        <v>2043</v>
      </c>
      <c r="I2901" s="254">
        <v>73</v>
      </c>
      <c r="J2901" s="254">
        <v>4634.5325039564623</v>
      </c>
      <c r="K2901" s="954">
        <f t="shared" si="316"/>
        <v>338321</v>
      </c>
      <c r="L2901" s="916" t="s">
        <v>167</v>
      </c>
      <c r="M2901" s="916" t="s">
        <v>165</v>
      </c>
      <c r="N2901" s="52" t="str">
        <f>IF(AND('331-CT'!$E$7=TH!H2901,OR(L2901="331",M2901="331")),"331",IF(AND(OR(L2901="131",M2901="131"),H2901='131-CT'!$E$7),"131",""))</f>
        <v/>
      </c>
      <c r="O2901" s="916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314"/>
        <v>5</v>
      </c>
      <c r="C2902" s="949">
        <f t="shared" si="315"/>
        <v>42146</v>
      </c>
      <c r="D2902" s="950" t="s">
        <v>2042</v>
      </c>
      <c r="E2902" s="950">
        <v>42146</v>
      </c>
      <c r="F2902" s="957" t="s">
        <v>698</v>
      </c>
      <c r="G2902" s="952" t="s">
        <v>693</v>
      </c>
      <c r="H2902" s="963" t="s">
        <v>2043</v>
      </c>
      <c r="I2902" s="254">
        <v>63</v>
      </c>
      <c r="J2902" s="254">
        <v>5935.4539085758206</v>
      </c>
      <c r="K2902" s="954">
        <f t="shared" si="316"/>
        <v>373934</v>
      </c>
      <c r="L2902" s="916" t="s">
        <v>167</v>
      </c>
      <c r="M2902" s="916" t="s">
        <v>165</v>
      </c>
      <c r="N2902" s="52" t="str">
        <f>IF(AND('331-CT'!$E$7=TH!H2902,OR(L2902="331",M2902="331")),"331",IF(AND(OR(L2902="131",M2902="131"),H2902='131-CT'!$E$7),"131",""))</f>
        <v/>
      </c>
      <c r="O2902" s="916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314"/>
        <v>5</v>
      </c>
      <c r="C2903" s="949">
        <f t="shared" si="315"/>
        <v>42146</v>
      </c>
      <c r="D2903" s="950" t="s">
        <v>2042</v>
      </c>
      <c r="E2903" s="950">
        <v>42146</v>
      </c>
      <c r="F2903" s="957" t="s">
        <v>699</v>
      </c>
      <c r="G2903" s="952" t="s">
        <v>693</v>
      </c>
      <c r="H2903" s="963" t="s">
        <v>2043</v>
      </c>
      <c r="I2903" s="254">
        <v>70</v>
      </c>
      <c r="J2903" s="254">
        <v>12196.138168306481</v>
      </c>
      <c r="K2903" s="954">
        <f t="shared" si="316"/>
        <v>853730</v>
      </c>
      <c r="L2903" s="916" t="s">
        <v>167</v>
      </c>
      <c r="M2903" s="916" t="s">
        <v>165</v>
      </c>
      <c r="N2903" s="52" t="str">
        <f>IF(AND('331-CT'!$E$7=TH!H2903,OR(L2903="331",M2903="331")),"331",IF(AND(OR(L2903="131",M2903="131"),H2903='131-CT'!$E$7),"131",""))</f>
        <v/>
      </c>
      <c r="O2903" s="916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314"/>
        <v>5</v>
      </c>
      <c r="C2904" s="949">
        <f t="shared" si="315"/>
        <v>42146</v>
      </c>
      <c r="D2904" s="950" t="s">
        <v>2042</v>
      </c>
      <c r="E2904" s="950">
        <v>42146</v>
      </c>
      <c r="F2904" s="957" t="s">
        <v>700</v>
      </c>
      <c r="G2904" s="952" t="s">
        <v>693</v>
      </c>
      <c r="H2904" s="963" t="s">
        <v>2043</v>
      </c>
      <c r="I2904" s="254">
        <v>50</v>
      </c>
      <c r="J2904" s="254">
        <v>11870.907817151641</v>
      </c>
      <c r="K2904" s="954">
        <f t="shared" si="316"/>
        <v>593545</v>
      </c>
      <c r="L2904" s="916" t="s">
        <v>167</v>
      </c>
      <c r="M2904" s="916" t="s">
        <v>165</v>
      </c>
      <c r="N2904" s="52" t="str">
        <f>IF(AND('331-CT'!$E$7=TH!H2904,OR(L2904="331",M2904="331")),"331",IF(AND(OR(L2904="131",M2904="131"),H2904='131-CT'!$E$7),"131",""))</f>
        <v/>
      </c>
      <c r="O2904" s="916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314"/>
        <v>5</v>
      </c>
      <c r="C2905" s="949">
        <f t="shared" si="315"/>
        <v>42146</v>
      </c>
      <c r="D2905" s="950" t="s">
        <v>2042</v>
      </c>
      <c r="E2905" s="950">
        <v>42146</v>
      </c>
      <c r="F2905" s="957" t="s">
        <v>701</v>
      </c>
      <c r="G2905" s="952" t="s">
        <v>693</v>
      </c>
      <c r="H2905" s="963" t="s">
        <v>2043</v>
      </c>
      <c r="I2905" s="254">
        <v>100</v>
      </c>
      <c r="J2905" s="254">
        <v>7398.9904887725988</v>
      </c>
      <c r="K2905" s="954">
        <f t="shared" si="316"/>
        <v>739899</v>
      </c>
      <c r="L2905" s="916" t="s">
        <v>167</v>
      </c>
      <c r="M2905" s="916" t="s">
        <v>165</v>
      </c>
      <c r="N2905" s="52" t="str">
        <f>IF(AND('331-CT'!$E$7=TH!H2905,OR(L2905="331",M2905="331")),"331",IF(AND(OR(L2905="131",M2905="131"),H2905='131-CT'!$E$7),"131",""))</f>
        <v/>
      </c>
      <c r="O2905" s="916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314"/>
        <v>5</v>
      </c>
      <c r="C2906" s="949">
        <f t="shared" si="315"/>
        <v>42146</v>
      </c>
      <c r="D2906" s="950" t="s">
        <v>2042</v>
      </c>
      <c r="E2906" s="950">
        <v>42146</v>
      </c>
      <c r="F2906" s="957" t="s">
        <v>702</v>
      </c>
      <c r="G2906" s="952" t="s">
        <v>693</v>
      </c>
      <c r="H2906" s="963" t="s">
        <v>2043</v>
      </c>
      <c r="I2906" s="254">
        <v>25</v>
      </c>
      <c r="J2906" s="254">
        <v>17318.516198995203</v>
      </c>
      <c r="K2906" s="954">
        <f t="shared" si="316"/>
        <v>432963</v>
      </c>
      <c r="L2906" s="916" t="s">
        <v>167</v>
      </c>
      <c r="M2906" s="916" t="s">
        <v>165</v>
      </c>
      <c r="N2906" s="52" t="str">
        <f>IF(AND('331-CT'!$E$7=TH!H2906,OR(L2906="331",M2906="331")),"331",IF(AND(OR(L2906="131",M2906="131"),H2906='131-CT'!$E$7),"131",""))</f>
        <v/>
      </c>
      <c r="O2906" s="916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314"/>
        <v>5</v>
      </c>
      <c r="C2907" s="949">
        <f t="shared" si="315"/>
        <v>42146</v>
      </c>
      <c r="D2907" s="950" t="s">
        <v>2042</v>
      </c>
      <c r="E2907" s="950">
        <v>42146</v>
      </c>
      <c r="F2907" s="957" t="s">
        <v>425</v>
      </c>
      <c r="G2907" s="952" t="s">
        <v>704</v>
      </c>
      <c r="H2907" s="963" t="s">
        <v>2043</v>
      </c>
      <c r="I2907" s="254">
        <v>1220</v>
      </c>
      <c r="J2907" s="254">
        <v>6667.2221986742088</v>
      </c>
      <c r="K2907" s="954">
        <f t="shared" si="316"/>
        <v>8134011</v>
      </c>
      <c r="L2907" s="916" t="s">
        <v>167</v>
      </c>
      <c r="M2907" s="916" t="s">
        <v>165</v>
      </c>
      <c r="N2907" s="52" t="str">
        <f>IF(AND('331-CT'!$E$7=TH!H2907,OR(L2907="331",M2907="331")),"331",IF(AND(OR(L2907="131",M2907="131"),H2907='131-CT'!$E$7),"131",""))</f>
        <v/>
      </c>
      <c r="O2907" s="916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311"/>
        <v>5</v>
      </c>
      <c r="C2908" s="949">
        <f t="shared" si="313"/>
        <v>42146</v>
      </c>
      <c r="D2908" s="950" t="s">
        <v>2042</v>
      </c>
      <c r="E2908" s="950">
        <v>42146</v>
      </c>
      <c r="F2908" s="957" t="s">
        <v>473</v>
      </c>
      <c r="G2908" s="952" t="s">
        <v>704</v>
      </c>
      <c r="H2908" s="963" t="s">
        <v>2043</v>
      </c>
      <c r="I2908" s="254">
        <v>611</v>
      </c>
      <c r="J2908" s="254">
        <v>7398.9904887725988</v>
      </c>
      <c r="K2908" s="954">
        <f t="shared" si="312"/>
        <v>4520783</v>
      </c>
      <c r="L2908" s="916" t="s">
        <v>167</v>
      </c>
      <c r="M2908" s="916" t="s">
        <v>165</v>
      </c>
      <c r="N2908" s="52" t="str">
        <f>IF(AND('331-CT'!$E$7=TH!H2908,OR(L2908="331",M2908="331")),"331",IF(AND(OR(L2908="131",M2908="131"),H2908='131-CT'!$E$7),"131",""))</f>
        <v/>
      </c>
      <c r="O2908" s="916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311"/>
        <v>5</v>
      </c>
      <c r="C2909" s="949">
        <f t="shared" si="313"/>
        <v>42146</v>
      </c>
      <c r="D2909" s="950" t="s">
        <v>2042</v>
      </c>
      <c r="E2909" s="950">
        <v>42146</v>
      </c>
      <c r="F2909" s="957" t="s">
        <v>428</v>
      </c>
      <c r="G2909" s="952" t="s">
        <v>704</v>
      </c>
      <c r="H2909" s="963" t="s">
        <v>2043</v>
      </c>
      <c r="I2909" s="254">
        <v>302</v>
      </c>
      <c r="J2909" s="254">
        <v>7886.8360155048576</v>
      </c>
      <c r="K2909" s="954">
        <f t="shared" si="312"/>
        <v>2381824</v>
      </c>
      <c r="L2909" s="916" t="s">
        <v>167</v>
      </c>
      <c r="M2909" s="916" t="s">
        <v>165</v>
      </c>
      <c r="N2909" s="52" t="str">
        <f>IF(AND('331-CT'!$E$7=TH!H2909,OR(L2909="331",M2909="331")),"331",IF(AND(OR(L2909="131",M2909="131"),H2909='131-CT'!$E$7),"131",""))</f>
        <v/>
      </c>
      <c r="O2909" s="916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311"/>
        <v>5</v>
      </c>
      <c r="C2910" s="949">
        <f t="shared" si="313"/>
        <v>42146</v>
      </c>
      <c r="D2910" s="950" t="s">
        <v>2042</v>
      </c>
      <c r="E2910" s="950">
        <v>42146</v>
      </c>
      <c r="F2910" s="957" t="s">
        <v>528</v>
      </c>
      <c r="G2910" s="952" t="s">
        <v>704</v>
      </c>
      <c r="H2910" s="963" t="s">
        <v>2043</v>
      </c>
      <c r="I2910" s="254">
        <v>303</v>
      </c>
      <c r="J2910" s="254">
        <v>12846.598870616161</v>
      </c>
      <c r="K2910" s="954">
        <f t="shared" si="312"/>
        <v>3892519</v>
      </c>
      <c r="L2910" s="916" t="s">
        <v>167</v>
      </c>
      <c r="M2910" s="916" t="s">
        <v>165</v>
      </c>
      <c r="N2910" s="52" t="str">
        <f>IF(AND('331-CT'!$E$7=TH!H2910,OR(L2910="331",M2910="331")),"331",IF(AND(OR(L2910="131",M2910="131"),H2910='131-CT'!$E$7),"131",""))</f>
        <v/>
      </c>
      <c r="O2910" s="916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311"/>
        <v>5</v>
      </c>
      <c r="C2911" s="949">
        <f t="shared" si="313"/>
        <v>42147</v>
      </c>
      <c r="D2911" s="950" t="s">
        <v>2042</v>
      </c>
      <c r="E2911" s="950">
        <v>42147</v>
      </c>
      <c r="F2911" s="957" t="s">
        <v>705</v>
      </c>
      <c r="G2911" s="952" t="s">
        <v>706</v>
      </c>
      <c r="H2911" s="963" t="s">
        <v>2043</v>
      </c>
      <c r="I2911" s="254">
        <v>109</v>
      </c>
      <c r="J2911" s="254">
        <v>4065.3793894354935</v>
      </c>
      <c r="K2911" s="954">
        <f t="shared" si="312"/>
        <v>443126</v>
      </c>
      <c r="L2911" s="916" t="s">
        <v>167</v>
      </c>
      <c r="M2911" s="916" t="s">
        <v>165</v>
      </c>
      <c r="N2911" s="52" t="str">
        <f>IF(AND('331-CT'!$E$7=TH!H2911,OR(L2911="331",M2911="331")),"331",IF(AND(OR(L2911="131",M2911="131"),H2911='131-CT'!$E$7),"131",""))</f>
        <v/>
      </c>
      <c r="O2911" s="916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311"/>
        <v>5</v>
      </c>
      <c r="C2912" s="949">
        <f t="shared" si="313"/>
        <v>42147</v>
      </c>
      <c r="D2912" s="950" t="s">
        <v>2042</v>
      </c>
      <c r="E2912" s="950">
        <v>42147</v>
      </c>
      <c r="F2912" s="957" t="s">
        <v>466</v>
      </c>
      <c r="G2912" s="952" t="s">
        <v>706</v>
      </c>
      <c r="H2912" s="963" t="s">
        <v>2043</v>
      </c>
      <c r="I2912" s="254">
        <v>219</v>
      </c>
      <c r="J2912" s="254">
        <v>5203.6856184774315</v>
      </c>
      <c r="K2912" s="954">
        <f t="shared" si="312"/>
        <v>1139607</v>
      </c>
      <c r="L2912" s="916" t="s">
        <v>167</v>
      </c>
      <c r="M2912" s="916" t="s">
        <v>165</v>
      </c>
      <c r="N2912" s="52" t="str">
        <f>IF(AND('331-CT'!$E$7=TH!H2912,OR(L2912="331",M2912="331")),"331",IF(AND(OR(L2912="131",M2912="131"),H2912='131-CT'!$E$7),"131",""))</f>
        <v/>
      </c>
      <c r="O2912" s="916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311"/>
        <v>5</v>
      </c>
      <c r="C2913" s="949">
        <f t="shared" si="313"/>
        <v>42147</v>
      </c>
      <c r="D2913" s="950" t="s">
        <v>2042</v>
      </c>
      <c r="E2913" s="950">
        <v>42147</v>
      </c>
      <c r="F2913" s="957" t="s">
        <v>468</v>
      </c>
      <c r="G2913" s="952" t="s">
        <v>706</v>
      </c>
      <c r="H2913" s="963" t="s">
        <v>2043</v>
      </c>
      <c r="I2913" s="254">
        <v>494</v>
      </c>
      <c r="J2913" s="254">
        <v>4146.6869772242035</v>
      </c>
      <c r="K2913" s="954">
        <f t="shared" si="312"/>
        <v>2048463</v>
      </c>
      <c r="L2913" s="916" t="s">
        <v>167</v>
      </c>
      <c r="M2913" s="916" t="s">
        <v>165</v>
      </c>
      <c r="N2913" s="52" t="str">
        <f>IF(AND('331-CT'!$E$7=TH!H2913,OR(L2913="331",M2913="331")),"331",IF(AND(OR(L2913="131",M2913="131"),H2913='131-CT'!$E$7),"131",""))</f>
        <v/>
      </c>
      <c r="O2913" s="916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311"/>
        <v>5</v>
      </c>
      <c r="C2914" s="949">
        <f t="shared" si="313"/>
        <v>42147</v>
      </c>
      <c r="D2914" s="950" t="s">
        <v>2042</v>
      </c>
      <c r="E2914" s="950">
        <v>42147</v>
      </c>
      <c r="F2914" s="957" t="s">
        <v>707</v>
      </c>
      <c r="G2914" s="952" t="s">
        <v>706</v>
      </c>
      <c r="H2914" s="963" t="s">
        <v>2043</v>
      </c>
      <c r="I2914" s="254">
        <v>303</v>
      </c>
      <c r="J2914" s="254">
        <v>4959.7628551113021</v>
      </c>
      <c r="K2914" s="954">
        <f t="shared" si="312"/>
        <v>1502808</v>
      </c>
      <c r="L2914" s="916" t="s">
        <v>167</v>
      </c>
      <c r="M2914" s="916" t="s">
        <v>165</v>
      </c>
      <c r="N2914" s="52" t="str">
        <f>IF(AND('331-CT'!$E$7=TH!H2914,OR(L2914="331",M2914="331")),"331",IF(AND(OR(L2914="131",M2914="131"),H2914='131-CT'!$E$7),"131",""))</f>
        <v/>
      </c>
      <c r="O2914" s="916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311"/>
        <v>5</v>
      </c>
      <c r="C2915" s="949">
        <f t="shared" si="313"/>
        <v>42147</v>
      </c>
      <c r="D2915" s="950" t="s">
        <v>2042</v>
      </c>
      <c r="E2915" s="950">
        <v>42147</v>
      </c>
      <c r="F2915" s="957" t="s">
        <v>463</v>
      </c>
      <c r="G2915" s="952" t="s">
        <v>706</v>
      </c>
      <c r="H2915" s="963" t="s">
        <v>2043</v>
      </c>
      <c r="I2915" s="254">
        <v>156</v>
      </c>
      <c r="J2915" s="254">
        <v>7155.0677254064685</v>
      </c>
      <c r="K2915" s="954">
        <f t="shared" si="312"/>
        <v>1116191</v>
      </c>
      <c r="L2915" s="916" t="s">
        <v>167</v>
      </c>
      <c r="M2915" s="916" t="s">
        <v>165</v>
      </c>
      <c r="N2915" s="52" t="str">
        <f>IF(AND('331-CT'!$E$7=TH!H2915,OR(L2915="331",M2915="331")),"331",IF(AND(OR(L2915="131",M2915="131"),H2915='131-CT'!$E$7),"131",""))</f>
        <v/>
      </c>
      <c r="O2915" s="916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311"/>
        <v>5</v>
      </c>
      <c r="C2916" s="949">
        <f t="shared" si="313"/>
        <v>42147</v>
      </c>
      <c r="D2916" s="950" t="s">
        <v>2042</v>
      </c>
      <c r="E2916" s="950">
        <v>42147</v>
      </c>
      <c r="F2916" s="957" t="s">
        <v>440</v>
      </c>
      <c r="G2916" s="952" t="s">
        <v>708</v>
      </c>
      <c r="H2916" s="963" t="s">
        <v>2043</v>
      </c>
      <c r="I2916" s="254">
        <v>512</v>
      </c>
      <c r="J2916" s="254">
        <v>7724.2208399274377</v>
      </c>
      <c r="K2916" s="954">
        <f t="shared" si="312"/>
        <v>3954801</v>
      </c>
      <c r="L2916" s="916" t="s">
        <v>167</v>
      </c>
      <c r="M2916" s="916" t="s">
        <v>165</v>
      </c>
      <c r="N2916" s="52" t="str">
        <f>IF(AND('331-CT'!$E$7=TH!H2916,OR(L2916="331",M2916="331")),"331",IF(AND(OR(L2916="131",M2916="131"),H2916='131-CT'!$E$7),"131",""))</f>
        <v/>
      </c>
      <c r="O2916" s="916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311"/>
        <v>5</v>
      </c>
      <c r="C2917" s="949">
        <f t="shared" si="313"/>
        <v>42149</v>
      </c>
      <c r="D2917" s="950" t="s">
        <v>2042</v>
      </c>
      <c r="E2917" s="950">
        <v>42149</v>
      </c>
      <c r="F2917" s="957" t="s">
        <v>709</v>
      </c>
      <c r="G2917" s="952" t="s">
        <v>710</v>
      </c>
      <c r="H2917" s="963" t="s">
        <v>2043</v>
      </c>
      <c r="I2917" s="254">
        <v>371</v>
      </c>
      <c r="J2917" s="254">
        <v>4309.3021528016234</v>
      </c>
      <c r="K2917" s="954">
        <f t="shared" si="312"/>
        <v>1598751</v>
      </c>
      <c r="L2917" s="916" t="s">
        <v>167</v>
      </c>
      <c r="M2917" s="916" t="s">
        <v>165</v>
      </c>
      <c r="N2917" s="52" t="str">
        <f>IF(AND('331-CT'!$E$7=TH!H2917,OR(L2917="331",M2917="331")),"331",IF(AND(OR(L2917="131",M2917="131"),H2917='131-CT'!$E$7),"131",""))</f>
        <v/>
      </c>
      <c r="O2917" s="916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311"/>
        <v>5</v>
      </c>
      <c r="C2918" s="949">
        <f t="shared" si="313"/>
        <v>42150</v>
      </c>
      <c r="D2918" s="950" t="s">
        <v>2042</v>
      </c>
      <c r="E2918" s="950">
        <v>42150</v>
      </c>
      <c r="F2918" s="957" t="s">
        <v>543</v>
      </c>
      <c r="G2918" s="952" t="s">
        <v>711</v>
      </c>
      <c r="H2918" s="963" t="s">
        <v>2043</v>
      </c>
      <c r="I2918" s="254">
        <v>750</v>
      </c>
      <c r="J2918" s="254">
        <v>7805.5284277161472</v>
      </c>
      <c r="K2918" s="954">
        <f t="shared" si="312"/>
        <v>5854146</v>
      </c>
      <c r="L2918" s="916" t="s">
        <v>167</v>
      </c>
      <c r="M2918" s="916" t="s">
        <v>165</v>
      </c>
      <c r="N2918" s="52" t="str">
        <f>IF(AND('331-CT'!$E$7=TH!H2918,OR(L2918="331",M2918="331")),"331",IF(AND(OR(L2918="131",M2918="131"),H2918='131-CT'!$E$7),"131",""))</f>
        <v/>
      </c>
      <c r="O2918" s="916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311"/>
        <v>5</v>
      </c>
      <c r="C2919" s="949">
        <f t="shared" si="313"/>
        <v>42151</v>
      </c>
      <c r="D2919" s="950" t="s">
        <v>2042</v>
      </c>
      <c r="E2919" s="950">
        <v>42151</v>
      </c>
      <c r="F2919" s="957" t="s">
        <v>712</v>
      </c>
      <c r="G2919" s="952" t="s">
        <v>713</v>
      </c>
      <c r="H2919" s="963" t="s">
        <v>2043</v>
      </c>
      <c r="I2919" s="254">
        <v>300</v>
      </c>
      <c r="J2919" s="254">
        <v>11870.907817151641</v>
      </c>
      <c r="K2919" s="954">
        <f t="shared" si="312"/>
        <v>3561272</v>
      </c>
      <c r="L2919" s="916" t="s">
        <v>167</v>
      </c>
      <c r="M2919" s="916" t="s">
        <v>165</v>
      </c>
      <c r="N2919" s="52" t="str">
        <f>IF(AND('331-CT'!$E$7=TH!H2919,OR(L2919="331",M2919="331")),"331",IF(AND(OR(L2919="131",M2919="131"),H2919='131-CT'!$E$7),"131",""))</f>
        <v/>
      </c>
      <c r="O2919" s="916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311"/>
        <v>5</v>
      </c>
      <c r="C2920" s="949">
        <f t="shared" si="313"/>
        <v>42151</v>
      </c>
      <c r="D2920" s="950" t="s">
        <v>2042</v>
      </c>
      <c r="E2920" s="950">
        <v>42151</v>
      </c>
      <c r="F2920" s="957" t="s">
        <v>714</v>
      </c>
      <c r="G2920" s="952" t="s">
        <v>713</v>
      </c>
      <c r="H2920" s="963" t="s">
        <v>2043</v>
      </c>
      <c r="I2920" s="254">
        <v>440</v>
      </c>
      <c r="J2920" s="254">
        <v>10651.294000320993</v>
      </c>
      <c r="K2920" s="954">
        <f t="shared" si="312"/>
        <v>4686569</v>
      </c>
      <c r="L2920" s="916" t="s">
        <v>167</v>
      </c>
      <c r="M2920" s="916" t="s">
        <v>165</v>
      </c>
      <c r="N2920" s="52" t="str">
        <f>IF(AND('331-CT'!$E$7=TH!H2920,OR(L2920="331",M2920="331")),"331",IF(AND(OR(L2920="131",M2920="131"),H2920='131-CT'!$E$7),"131",""))</f>
        <v/>
      </c>
      <c r="O2920" s="916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311"/>
        <v>5</v>
      </c>
      <c r="C2921" s="949">
        <f t="shared" si="313"/>
        <v>42151</v>
      </c>
      <c r="D2921" s="950" t="s">
        <v>2042</v>
      </c>
      <c r="E2921" s="950">
        <v>42151</v>
      </c>
      <c r="F2921" s="957" t="s">
        <v>715</v>
      </c>
      <c r="G2921" s="952" t="s">
        <v>713</v>
      </c>
      <c r="H2921" s="963" t="s">
        <v>2043</v>
      </c>
      <c r="I2921" s="254">
        <v>200</v>
      </c>
      <c r="J2921" s="254">
        <v>11952.215404940351</v>
      </c>
      <c r="K2921" s="954">
        <f t="shared" si="312"/>
        <v>2390443</v>
      </c>
      <c r="L2921" s="916" t="s">
        <v>167</v>
      </c>
      <c r="M2921" s="916" t="s">
        <v>165</v>
      </c>
      <c r="N2921" s="52" t="str">
        <f>IF(AND('331-CT'!$E$7=TH!H2921,OR(L2921="331",M2921="331")),"331",IF(AND(OR(L2921="131",M2921="131"),H2921='131-CT'!$E$7),"131",""))</f>
        <v/>
      </c>
      <c r="O2921" s="916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311"/>
        <v>5</v>
      </c>
      <c r="C2922" s="949">
        <f t="shared" si="313"/>
        <v>42151</v>
      </c>
      <c r="D2922" s="950" t="s">
        <v>2042</v>
      </c>
      <c r="E2922" s="950">
        <v>42151</v>
      </c>
      <c r="F2922" s="957" t="s">
        <v>716</v>
      </c>
      <c r="G2922" s="952" t="s">
        <v>713</v>
      </c>
      <c r="H2922" s="963" t="s">
        <v>2043</v>
      </c>
      <c r="I2922" s="254">
        <v>25</v>
      </c>
      <c r="J2922" s="254">
        <v>10569.986412532284</v>
      </c>
      <c r="K2922" s="954">
        <f t="shared" si="312"/>
        <v>264250</v>
      </c>
      <c r="L2922" s="916" t="s">
        <v>167</v>
      </c>
      <c r="M2922" s="916" t="s">
        <v>165</v>
      </c>
      <c r="N2922" s="52" t="str">
        <f>IF(AND('331-CT'!$E$7=TH!H2922,OR(L2922="331",M2922="331")),"331",IF(AND(OR(L2922="131",M2922="131"),H2922='131-CT'!$E$7),"131",""))</f>
        <v/>
      </c>
      <c r="O2922" s="916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311"/>
        <v>5</v>
      </c>
      <c r="C2923" s="949">
        <f t="shared" si="313"/>
        <v>42151</v>
      </c>
      <c r="D2923" s="950" t="s">
        <v>2042</v>
      </c>
      <c r="E2923" s="950">
        <v>42151</v>
      </c>
      <c r="F2923" s="957" t="s">
        <v>717</v>
      </c>
      <c r="G2923" s="952" t="s">
        <v>713</v>
      </c>
      <c r="H2923" s="963" t="s">
        <v>2043</v>
      </c>
      <c r="I2923" s="254">
        <v>25</v>
      </c>
      <c r="J2923" s="254">
        <v>16261.517557741974</v>
      </c>
      <c r="K2923" s="954">
        <f t="shared" si="312"/>
        <v>406538</v>
      </c>
      <c r="L2923" s="916" t="s">
        <v>167</v>
      </c>
      <c r="M2923" s="916" t="s">
        <v>165</v>
      </c>
      <c r="N2923" s="52" t="str">
        <f>IF(AND('331-CT'!$E$7=TH!H2923,OR(L2923="331",M2923="331")),"331",IF(AND(OR(L2923="131",M2923="131"),H2923='131-CT'!$E$7),"131",""))</f>
        <v/>
      </c>
      <c r="O2923" s="916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311"/>
        <v>5</v>
      </c>
      <c r="C2924" s="949">
        <f t="shared" si="313"/>
        <v>42151</v>
      </c>
      <c r="D2924" s="950" t="s">
        <v>2042</v>
      </c>
      <c r="E2924" s="950">
        <v>42151</v>
      </c>
      <c r="F2924" s="957" t="s">
        <v>718</v>
      </c>
      <c r="G2924" s="952" t="s">
        <v>713</v>
      </c>
      <c r="H2924" s="963" t="s">
        <v>2043</v>
      </c>
      <c r="I2924" s="254">
        <v>20</v>
      </c>
      <c r="J2924" s="254">
        <v>15448.441679854875</v>
      </c>
      <c r="K2924" s="954">
        <f t="shared" si="312"/>
        <v>308969</v>
      </c>
      <c r="L2924" s="916" t="s">
        <v>167</v>
      </c>
      <c r="M2924" s="916" t="s">
        <v>165</v>
      </c>
      <c r="N2924" s="52" t="str">
        <f>IF(AND('331-CT'!$E$7=TH!H2924,OR(L2924="331",M2924="331")),"331",IF(AND(OR(L2924="131",M2924="131"),H2924='131-CT'!$E$7),"131",""))</f>
        <v/>
      </c>
      <c r="O2924" s="916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311"/>
        <v>5</v>
      </c>
      <c r="C2925" s="949">
        <f t="shared" si="313"/>
        <v>42151</v>
      </c>
      <c r="D2925" s="950" t="s">
        <v>2042</v>
      </c>
      <c r="E2925" s="950">
        <v>42151</v>
      </c>
      <c r="F2925" s="957" t="s">
        <v>719</v>
      </c>
      <c r="G2925" s="952" t="s">
        <v>713</v>
      </c>
      <c r="H2925" s="963" t="s">
        <v>2043</v>
      </c>
      <c r="I2925" s="254">
        <v>50</v>
      </c>
      <c r="J2925" s="254">
        <v>14554.058214179067</v>
      </c>
      <c r="K2925" s="954">
        <f t="shared" si="312"/>
        <v>727703</v>
      </c>
      <c r="L2925" s="916" t="s">
        <v>167</v>
      </c>
      <c r="M2925" s="916" t="s">
        <v>165</v>
      </c>
      <c r="N2925" s="52" t="str">
        <f>IF(AND('331-CT'!$E$7=TH!H2925,OR(L2925="331",M2925="331")),"331",IF(AND(OR(L2925="131",M2925="131"),H2925='131-CT'!$E$7),"131",""))</f>
        <v/>
      </c>
      <c r="O2925" s="916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3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311"/>
        <v>5</v>
      </c>
      <c r="C2926" s="949">
        <f t="shared" si="313"/>
        <v>42151</v>
      </c>
      <c r="D2926" s="950" t="s">
        <v>2042</v>
      </c>
      <c r="E2926" s="950">
        <v>42151</v>
      </c>
      <c r="F2926" s="957" t="s">
        <v>720</v>
      </c>
      <c r="G2926" s="952" t="s">
        <v>713</v>
      </c>
      <c r="H2926" s="963" t="s">
        <v>2043</v>
      </c>
      <c r="I2926" s="254">
        <v>25</v>
      </c>
      <c r="J2926" s="254">
        <v>12277.445756095191</v>
      </c>
      <c r="K2926" s="954">
        <f t="shared" si="312"/>
        <v>306936</v>
      </c>
      <c r="L2926" s="916" t="s">
        <v>167</v>
      </c>
      <c r="M2926" s="916" t="s">
        <v>165</v>
      </c>
      <c r="N2926" s="52" t="str">
        <f>IF(AND('331-CT'!$E$7=TH!H2926,OR(L2926="331",M2926="331")),"331",IF(AND(OR(L2926="131",M2926="131"),H2926='131-CT'!$E$7),"131",""))</f>
        <v/>
      </c>
      <c r="O2926" s="916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3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311"/>
        <v>5</v>
      </c>
      <c r="C2927" s="949">
        <f t="shared" si="313"/>
        <v>42151</v>
      </c>
      <c r="D2927" s="950" t="s">
        <v>2042</v>
      </c>
      <c r="E2927" s="950">
        <v>42151</v>
      </c>
      <c r="F2927" s="957" t="s">
        <v>721</v>
      </c>
      <c r="G2927" s="952" t="s">
        <v>713</v>
      </c>
      <c r="H2927" s="963" t="s">
        <v>2043</v>
      </c>
      <c r="I2927" s="254">
        <v>25</v>
      </c>
      <c r="J2927" s="254">
        <v>11952.215404940351</v>
      </c>
      <c r="K2927" s="954">
        <f t="shared" si="312"/>
        <v>298805</v>
      </c>
      <c r="L2927" s="916" t="s">
        <v>167</v>
      </c>
      <c r="M2927" s="916" t="s">
        <v>165</v>
      </c>
      <c r="N2927" s="52" t="str">
        <f>IF(AND('331-CT'!$E$7=TH!H2927,OR(L2927="331",M2927="331")),"331",IF(AND(OR(L2927="131",M2927="131"),H2927='131-CT'!$E$7),"131",""))</f>
        <v/>
      </c>
      <c r="O2927" s="916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3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311"/>
        <v>5</v>
      </c>
      <c r="C2928" s="949">
        <f t="shared" si="313"/>
        <v>42151</v>
      </c>
      <c r="D2928" s="950" t="s">
        <v>2042</v>
      </c>
      <c r="E2928" s="950">
        <v>42151</v>
      </c>
      <c r="F2928" s="957" t="s">
        <v>722</v>
      </c>
      <c r="G2928" s="952" t="s">
        <v>713</v>
      </c>
      <c r="H2928" s="963" t="s">
        <v>2043</v>
      </c>
      <c r="I2928" s="254">
        <v>40</v>
      </c>
      <c r="J2928" s="254">
        <v>14310.135450812937</v>
      </c>
      <c r="K2928" s="954">
        <f t="shared" si="312"/>
        <v>572405</v>
      </c>
      <c r="L2928" s="916" t="s">
        <v>167</v>
      </c>
      <c r="M2928" s="916" t="s">
        <v>165</v>
      </c>
      <c r="N2928" s="52" t="str">
        <f>IF(AND('331-CT'!$E$7=TH!H2928,OR(L2928="331",M2928="331")),"331",IF(AND(OR(L2928="131",M2928="131"),H2928='131-CT'!$E$7),"131",""))</f>
        <v/>
      </c>
      <c r="O2928" s="916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3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311"/>
        <v>5</v>
      </c>
      <c r="C2929" s="949">
        <f t="shared" si="313"/>
        <v>42151</v>
      </c>
      <c r="D2929" s="950" t="s">
        <v>2042</v>
      </c>
      <c r="E2929" s="950">
        <v>42151</v>
      </c>
      <c r="F2929" s="957" t="s">
        <v>723</v>
      </c>
      <c r="G2929" s="952" t="s">
        <v>724</v>
      </c>
      <c r="H2929" s="963" t="s">
        <v>2043</v>
      </c>
      <c r="I2929" s="254">
        <v>1112</v>
      </c>
      <c r="J2929" s="254">
        <v>13903.597511869388</v>
      </c>
      <c r="K2929" s="954">
        <f t="shared" si="312"/>
        <v>15460800</v>
      </c>
      <c r="L2929" s="916" t="s">
        <v>167</v>
      </c>
      <c r="M2929" s="916" t="s">
        <v>165</v>
      </c>
      <c r="N2929" s="52" t="str">
        <f>IF(AND('331-CT'!$E$7=TH!H2929,OR(L2929="331",M2929="331")),"331",IF(AND(OR(L2929="131",M2929="131"),H2929='131-CT'!$E$7),"131",""))</f>
        <v/>
      </c>
      <c r="O2929" s="916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3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311"/>
        <v>5</v>
      </c>
      <c r="C2930" s="949">
        <f t="shared" si="313"/>
        <v>42151</v>
      </c>
      <c r="D2930" s="950" t="s">
        <v>2042</v>
      </c>
      <c r="E2930" s="950">
        <v>42151</v>
      </c>
      <c r="F2930" s="957" t="s">
        <v>725</v>
      </c>
      <c r="G2930" s="952" t="s">
        <v>726</v>
      </c>
      <c r="H2930" s="963" t="s">
        <v>2043</v>
      </c>
      <c r="I2930" s="254">
        <v>331</v>
      </c>
      <c r="J2930" s="254">
        <v>8537.2967178145373</v>
      </c>
      <c r="K2930" s="954">
        <f t="shared" si="312"/>
        <v>2825845</v>
      </c>
      <c r="L2930" s="916" t="s">
        <v>167</v>
      </c>
      <c r="M2930" s="916" t="s">
        <v>165</v>
      </c>
      <c r="N2930" s="52" t="str">
        <f>IF(AND('331-CT'!$E$7=TH!H2930,OR(L2930="331",M2930="331")),"331",IF(AND(OR(L2930="131",M2930="131"),H2930='131-CT'!$E$7),"131",""))</f>
        <v/>
      </c>
      <c r="O2930" s="916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3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311"/>
        <v>5</v>
      </c>
      <c r="C2931" s="949">
        <f t="shared" si="313"/>
        <v>42151</v>
      </c>
      <c r="D2931" s="950" t="s">
        <v>2042</v>
      </c>
      <c r="E2931" s="950">
        <v>42151</v>
      </c>
      <c r="F2931" s="957" t="s">
        <v>727</v>
      </c>
      <c r="G2931" s="952" t="s">
        <v>726</v>
      </c>
      <c r="H2931" s="963" t="s">
        <v>2043</v>
      </c>
      <c r="I2931" s="254">
        <v>308</v>
      </c>
      <c r="J2931" s="254">
        <v>7805.5284277161472</v>
      </c>
      <c r="K2931" s="954">
        <f t="shared" si="312"/>
        <v>2404103</v>
      </c>
      <c r="L2931" s="916" t="s">
        <v>167</v>
      </c>
      <c r="M2931" s="916" t="s">
        <v>165</v>
      </c>
      <c r="N2931" s="52" t="str">
        <f>IF(AND('331-CT'!$E$7=TH!H2931,OR(L2931="331",M2931="331")),"331",IF(AND(OR(L2931="131",M2931="131"),H2931='131-CT'!$E$7),"131",""))</f>
        <v/>
      </c>
      <c r="O2931" s="916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3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311"/>
        <v>5</v>
      </c>
      <c r="C2932" s="949">
        <f t="shared" si="313"/>
        <v>42151</v>
      </c>
      <c r="D2932" s="950" t="s">
        <v>2042</v>
      </c>
      <c r="E2932" s="950">
        <v>42151</v>
      </c>
      <c r="F2932" s="957" t="s">
        <v>728</v>
      </c>
      <c r="G2932" s="952" t="s">
        <v>726</v>
      </c>
      <c r="H2932" s="963" t="s">
        <v>2043</v>
      </c>
      <c r="I2932" s="254">
        <v>312</v>
      </c>
      <c r="J2932" s="254">
        <v>7642.9132521387273</v>
      </c>
      <c r="K2932" s="954">
        <f t="shared" si="312"/>
        <v>2384589</v>
      </c>
      <c r="L2932" s="916" t="s">
        <v>167</v>
      </c>
      <c r="M2932" s="916" t="s">
        <v>165</v>
      </c>
      <c r="N2932" s="52" t="str">
        <f>IF(AND('331-CT'!$E$7=TH!H2932,OR(L2932="331",M2932="331")),"331",IF(AND(OR(L2932="131",M2932="131"),H2932='131-CT'!$E$7),"131",""))</f>
        <v/>
      </c>
      <c r="O2932" s="916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3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311"/>
        <v>5</v>
      </c>
      <c r="C2933" s="949">
        <f t="shared" si="313"/>
        <v>42151</v>
      </c>
      <c r="D2933" s="950" t="s">
        <v>2042</v>
      </c>
      <c r="E2933" s="950">
        <v>42151</v>
      </c>
      <c r="F2933" s="957" t="s">
        <v>729</v>
      </c>
      <c r="G2933" s="952" t="s">
        <v>726</v>
      </c>
      <c r="H2933" s="963" t="s">
        <v>2043</v>
      </c>
      <c r="I2933" s="254">
        <v>313</v>
      </c>
      <c r="J2933" s="254">
        <v>10732.601588109703</v>
      </c>
      <c r="K2933" s="954">
        <f t="shared" si="312"/>
        <v>3359304</v>
      </c>
      <c r="L2933" s="916" t="s">
        <v>167</v>
      </c>
      <c r="M2933" s="916" t="s">
        <v>165</v>
      </c>
      <c r="N2933" s="52" t="str">
        <f>IF(AND('331-CT'!$E$7=TH!H2933,OR(L2933="331",M2933="331")),"331",IF(AND(OR(L2933="131",M2933="131"),H2933='131-CT'!$E$7),"131",""))</f>
        <v/>
      </c>
      <c r="O2933" s="916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3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>
        <f t="shared" si="311"/>
        <v>5</v>
      </c>
      <c r="C2934" s="949">
        <f t="shared" si="313"/>
        <v>42151</v>
      </c>
      <c r="D2934" s="950" t="s">
        <v>2042</v>
      </c>
      <c r="E2934" s="950">
        <v>42151</v>
      </c>
      <c r="F2934" s="957" t="s">
        <v>730</v>
      </c>
      <c r="G2934" s="952" t="s">
        <v>726</v>
      </c>
      <c r="H2934" s="963" t="s">
        <v>2043</v>
      </c>
      <c r="I2934" s="254">
        <v>507</v>
      </c>
      <c r="J2934" s="254">
        <v>6179.37667194195</v>
      </c>
      <c r="K2934" s="954">
        <f t="shared" si="312"/>
        <v>3132944</v>
      </c>
      <c r="L2934" s="916" t="s">
        <v>167</v>
      </c>
      <c r="M2934" s="916" t="s">
        <v>165</v>
      </c>
      <c r="N2934" s="52" t="str">
        <f>IF(AND('331-CT'!$E$7=TH!H2934,OR(L2934="331",M2934="331")),"331",IF(AND(OR(L2934="131",M2934="131"),H2934='131-CT'!$E$7),"131",""))</f>
        <v/>
      </c>
      <c r="O2934" s="916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3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>
        <f t="shared" si="311"/>
        <v>5</v>
      </c>
      <c r="C2935" s="949">
        <f t="shared" si="313"/>
        <v>42151</v>
      </c>
      <c r="D2935" s="950" t="s">
        <v>2042</v>
      </c>
      <c r="E2935" s="950">
        <v>42151</v>
      </c>
      <c r="F2935" s="957" t="s">
        <v>478</v>
      </c>
      <c r="G2935" s="952" t="s">
        <v>731</v>
      </c>
      <c r="H2935" s="963" t="s">
        <v>2043</v>
      </c>
      <c r="I2935" s="254">
        <v>338</v>
      </c>
      <c r="J2935" s="254">
        <v>10895.216763687124</v>
      </c>
      <c r="K2935" s="954">
        <f t="shared" si="312"/>
        <v>3682583</v>
      </c>
      <c r="L2935" s="916" t="s">
        <v>167</v>
      </c>
      <c r="M2935" s="916" t="s">
        <v>165</v>
      </c>
      <c r="N2935" s="52" t="str">
        <f>IF(AND('331-CT'!$E$7=TH!H2935,OR(L2935="331",M2935="331")),"331",IF(AND(OR(L2935="131",M2935="131"),H2935='131-CT'!$E$7),"131",""))</f>
        <v/>
      </c>
      <c r="O2935" s="916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3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311"/>
        <v>5</v>
      </c>
      <c r="C2936" s="949">
        <f t="shared" si="313"/>
        <v>42151</v>
      </c>
      <c r="D2936" s="950" t="s">
        <v>2042</v>
      </c>
      <c r="E2936" s="950">
        <v>42151</v>
      </c>
      <c r="F2936" s="957" t="s">
        <v>622</v>
      </c>
      <c r="G2936" s="952" t="s">
        <v>731</v>
      </c>
      <c r="H2936" s="963" t="s">
        <v>2043</v>
      </c>
      <c r="I2936" s="254">
        <v>240</v>
      </c>
      <c r="J2936" s="254">
        <v>7561.6056643500187</v>
      </c>
      <c r="K2936" s="954">
        <f t="shared" si="312"/>
        <v>1814785</v>
      </c>
      <c r="L2936" s="916" t="s">
        <v>167</v>
      </c>
      <c r="M2936" s="916" t="s">
        <v>165</v>
      </c>
      <c r="N2936" s="52" t="str">
        <f>IF(AND('331-CT'!$E$7=TH!H2936,OR(L2936="331",M2936="331")),"331",IF(AND(OR(L2936="131",M2936="131"),H2936='131-CT'!$E$7),"131",""))</f>
        <v/>
      </c>
      <c r="O2936" s="916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3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311"/>
        <v>5</v>
      </c>
      <c r="C2937" s="949">
        <f t="shared" si="313"/>
        <v>42151</v>
      </c>
      <c r="D2937" s="950" t="s">
        <v>2042</v>
      </c>
      <c r="E2937" s="950">
        <v>42151</v>
      </c>
      <c r="F2937" s="957" t="s">
        <v>566</v>
      </c>
      <c r="G2937" s="952" t="s">
        <v>731</v>
      </c>
      <c r="H2937" s="963" t="s">
        <v>2043</v>
      </c>
      <c r="I2937" s="254">
        <v>213</v>
      </c>
      <c r="J2937" s="254">
        <v>7642.9132521387273</v>
      </c>
      <c r="K2937" s="954">
        <f t="shared" si="312"/>
        <v>1627941</v>
      </c>
      <c r="L2937" s="916" t="s">
        <v>167</v>
      </c>
      <c r="M2937" s="916" t="s">
        <v>165</v>
      </c>
      <c r="N2937" s="52" t="str">
        <f>IF(AND('331-CT'!$E$7=TH!H2937,OR(L2937="331",M2937="331")),"331",IF(AND(OR(L2937="131",M2937="131"),H2937='131-CT'!$E$7),"131",""))</f>
        <v/>
      </c>
      <c r="O2937" s="916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3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311"/>
        <v>5</v>
      </c>
      <c r="C2938" s="949">
        <f t="shared" si="313"/>
        <v>42151</v>
      </c>
      <c r="D2938" s="950" t="s">
        <v>2042</v>
      </c>
      <c r="E2938" s="950">
        <v>42151</v>
      </c>
      <c r="F2938" s="957" t="s">
        <v>565</v>
      </c>
      <c r="G2938" s="952" t="s">
        <v>731</v>
      </c>
      <c r="H2938" s="963" t="s">
        <v>2043</v>
      </c>
      <c r="I2938" s="254">
        <v>300</v>
      </c>
      <c r="J2938" s="254">
        <v>7236.3753131951789</v>
      </c>
      <c r="K2938" s="954">
        <f t="shared" si="312"/>
        <v>2170913</v>
      </c>
      <c r="L2938" s="916" t="s">
        <v>167</v>
      </c>
      <c r="M2938" s="916" t="s">
        <v>165</v>
      </c>
      <c r="N2938" s="52" t="str">
        <f>IF(AND('331-CT'!$E$7=TH!H2938,OR(L2938="331",M2938="331")),"331",IF(AND(OR(L2938="131",M2938="131"),H2938='131-CT'!$E$7),"131",""))</f>
        <v/>
      </c>
      <c r="O2938" s="916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3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311"/>
        <v>5</v>
      </c>
      <c r="C2939" s="949">
        <f t="shared" si="313"/>
        <v>42151</v>
      </c>
      <c r="D2939" s="950" t="s">
        <v>2042</v>
      </c>
      <c r="E2939" s="950">
        <v>42151</v>
      </c>
      <c r="F2939" s="957" t="s">
        <v>732</v>
      </c>
      <c r="G2939" s="952" t="s">
        <v>733</v>
      </c>
      <c r="H2939" s="963" t="s">
        <v>2043</v>
      </c>
      <c r="I2939" s="254">
        <v>204</v>
      </c>
      <c r="J2939" s="254">
        <v>8455.9891300258259</v>
      </c>
      <c r="K2939" s="954">
        <f t="shared" si="312"/>
        <v>1725022</v>
      </c>
      <c r="L2939" s="916" t="s">
        <v>167</v>
      </c>
      <c r="M2939" s="916" t="s">
        <v>165</v>
      </c>
      <c r="N2939" s="52" t="str">
        <f>IF(AND('331-CT'!$E$7=TH!H2939,OR(L2939="331",M2939="331")),"331",IF(AND(OR(L2939="131",M2939="131"),H2939='131-CT'!$E$7),"131",""))</f>
        <v/>
      </c>
      <c r="O2939" s="916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3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311"/>
        <v>5</v>
      </c>
      <c r="C2940" s="949">
        <f t="shared" si="313"/>
        <v>42151</v>
      </c>
      <c r="D2940" s="950" t="s">
        <v>2042</v>
      </c>
      <c r="E2940" s="950">
        <v>42151</v>
      </c>
      <c r="F2940" s="957" t="s">
        <v>735</v>
      </c>
      <c r="G2940" s="952" t="s">
        <v>733</v>
      </c>
      <c r="H2940" s="963" t="s">
        <v>2043</v>
      </c>
      <c r="I2940" s="254">
        <v>200</v>
      </c>
      <c r="J2940" s="254">
        <v>8374.6815422371164</v>
      </c>
      <c r="K2940" s="954">
        <f t="shared" si="312"/>
        <v>1674936</v>
      </c>
      <c r="L2940" s="916" t="s">
        <v>167</v>
      </c>
      <c r="M2940" s="916" t="s">
        <v>165</v>
      </c>
      <c r="N2940" s="52" t="str">
        <f>IF(AND('331-CT'!$E$7=TH!H2940,OR(L2940="331",M2940="331")),"331",IF(AND(OR(L2940="131",M2940="131"),H2940='131-CT'!$E$7),"131",""))</f>
        <v/>
      </c>
      <c r="O2940" s="916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3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311"/>
        <v>5</v>
      </c>
      <c r="C2941" s="949">
        <f t="shared" si="313"/>
        <v>42152</v>
      </c>
      <c r="D2941" s="950" t="s">
        <v>2042</v>
      </c>
      <c r="E2941" s="950">
        <v>42152</v>
      </c>
      <c r="F2941" s="957" t="s">
        <v>736</v>
      </c>
      <c r="G2941" s="952" t="s">
        <v>737</v>
      </c>
      <c r="H2941" s="963" t="s">
        <v>2043</v>
      </c>
      <c r="I2941" s="254">
        <v>200</v>
      </c>
      <c r="J2941" s="254">
        <v>7968.1436032935671</v>
      </c>
      <c r="K2941" s="954">
        <f t="shared" si="312"/>
        <v>1593629</v>
      </c>
      <c r="L2941" s="916" t="s">
        <v>167</v>
      </c>
      <c r="M2941" s="916" t="s">
        <v>165</v>
      </c>
      <c r="N2941" s="52" t="str">
        <f>IF(AND('331-CT'!$E$7=TH!H2941,OR(L2941="331",M2941="331")),"331",IF(AND(OR(L2941="131",M2941="131"),H2941='131-CT'!$E$7),"131",""))</f>
        <v/>
      </c>
      <c r="O2941" s="916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3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311"/>
        <v>5</v>
      </c>
      <c r="C2942" s="949">
        <f t="shared" si="313"/>
        <v>42152</v>
      </c>
      <c r="D2942" s="950" t="s">
        <v>2042</v>
      </c>
      <c r="E2942" s="950">
        <v>42152</v>
      </c>
      <c r="F2942" s="957" t="s">
        <v>738</v>
      </c>
      <c r="G2942" s="952" t="s">
        <v>739</v>
      </c>
      <c r="H2942" s="963" t="s">
        <v>2043</v>
      </c>
      <c r="I2942" s="254">
        <v>250</v>
      </c>
      <c r="J2942" s="254">
        <v>11383.062290419381</v>
      </c>
      <c r="K2942" s="954">
        <f t="shared" si="312"/>
        <v>2845766</v>
      </c>
      <c r="L2942" s="916" t="s">
        <v>167</v>
      </c>
      <c r="M2942" s="916" t="s">
        <v>165</v>
      </c>
      <c r="N2942" s="52" t="str">
        <f>IF(AND('331-CT'!$E$7=TH!H2942,OR(L2942="331",M2942="331")),"331",IF(AND(OR(L2942="131",M2942="131"),H2942='131-CT'!$E$7),"131",""))</f>
        <v/>
      </c>
      <c r="O2942" s="916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3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311"/>
        <v>5</v>
      </c>
      <c r="C2943" s="949">
        <f t="shared" si="313"/>
        <v>42154</v>
      </c>
      <c r="D2943" s="950" t="s">
        <v>2042</v>
      </c>
      <c r="E2943" s="950">
        <v>42154</v>
      </c>
      <c r="F2943" s="957" t="s">
        <v>740</v>
      </c>
      <c r="G2943" s="952" t="s">
        <v>741</v>
      </c>
      <c r="H2943" s="963" t="s">
        <v>2043</v>
      </c>
      <c r="I2943" s="254">
        <v>595</v>
      </c>
      <c r="J2943" s="254">
        <v>8699.9118933919563</v>
      </c>
      <c r="K2943" s="954">
        <f t="shared" si="312"/>
        <v>5176448</v>
      </c>
      <c r="L2943" s="916" t="s">
        <v>167</v>
      </c>
      <c r="M2943" s="916" t="s">
        <v>165</v>
      </c>
      <c r="N2943" s="52" t="str">
        <f>IF(AND('331-CT'!$E$7=TH!H2943,OR(L2943="331",M2943="331")),"331",IF(AND(OR(L2943="131",M2943="131"),H2943='131-CT'!$E$7),"131",""))</f>
        <v/>
      </c>
      <c r="O2943" s="916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3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>
        <f t="shared" si="311"/>
        <v>5</v>
      </c>
      <c r="C2944" s="949">
        <f t="shared" si="313"/>
        <v>42154</v>
      </c>
      <c r="D2944" s="950" t="s">
        <v>2042</v>
      </c>
      <c r="E2944" s="950">
        <v>42154</v>
      </c>
      <c r="F2944" s="957" t="s">
        <v>743</v>
      </c>
      <c r="G2944" s="952" t="s">
        <v>741</v>
      </c>
      <c r="H2944" s="963" t="s">
        <v>2043</v>
      </c>
      <c r="I2944" s="254">
        <v>297</v>
      </c>
      <c r="J2944" s="254">
        <v>6504.6070230967898</v>
      </c>
      <c r="K2944" s="954">
        <f t="shared" si="312"/>
        <v>1931868</v>
      </c>
      <c r="L2944" s="916" t="s">
        <v>167</v>
      </c>
      <c r="M2944" s="916" t="s">
        <v>165</v>
      </c>
      <c r="N2944" s="52" t="str">
        <f>IF(AND('331-CT'!$E$7=TH!H2944,OR(L2944="331",M2944="331")),"331",IF(AND(OR(L2944="131",M2944="131"),H2944='131-CT'!$E$7),"131",""))</f>
        <v/>
      </c>
      <c r="O2944" s="916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3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>
        <f t="shared" si="311"/>
        <v>5</v>
      </c>
      <c r="C2945" s="949">
        <f t="shared" si="313"/>
        <v>42154</v>
      </c>
      <c r="D2945" s="950" t="s">
        <v>2042</v>
      </c>
      <c r="E2945" s="950">
        <v>42154</v>
      </c>
      <c r="F2945" s="957" t="s">
        <v>744</v>
      </c>
      <c r="G2945" s="952" t="s">
        <v>741</v>
      </c>
      <c r="H2945" s="963" t="s">
        <v>2043</v>
      </c>
      <c r="I2945" s="254">
        <v>306</v>
      </c>
      <c r="J2945" s="254">
        <v>7480.2980765613083</v>
      </c>
      <c r="K2945" s="954">
        <f t="shared" si="312"/>
        <v>2288971</v>
      </c>
      <c r="L2945" s="916" t="s">
        <v>167</v>
      </c>
      <c r="M2945" s="916" t="s">
        <v>165</v>
      </c>
      <c r="N2945" s="52" t="str">
        <f>IF(AND('331-CT'!$E$7=TH!H2945,OR(L2945="331",M2945="331")),"331",IF(AND(OR(L2945="131",M2945="131"),H2945='131-CT'!$E$7),"131",""))</f>
        <v/>
      </c>
      <c r="O2945" s="916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3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311"/>
        <v>5</v>
      </c>
      <c r="C2946" s="949">
        <f t="shared" si="313"/>
        <v>42154</v>
      </c>
      <c r="D2946" s="950" t="s">
        <v>2042</v>
      </c>
      <c r="E2946" s="950">
        <v>42154</v>
      </c>
      <c r="F2946" s="957" t="s">
        <v>413</v>
      </c>
      <c r="G2946" s="952" t="s">
        <v>741</v>
      </c>
      <c r="H2946" s="963" t="s">
        <v>2043</v>
      </c>
      <c r="I2946" s="254">
        <v>207</v>
      </c>
      <c r="J2946" s="254">
        <v>10976.524351475833</v>
      </c>
      <c r="K2946" s="954">
        <f t="shared" si="312"/>
        <v>2272141</v>
      </c>
      <c r="L2946" s="916" t="s">
        <v>167</v>
      </c>
      <c r="M2946" s="916" t="s">
        <v>165</v>
      </c>
      <c r="N2946" s="52" t="str">
        <f>IF(AND('331-CT'!$E$7=TH!H2946,OR(L2946="331",M2946="331")),"331",IF(AND(OR(L2946="131",M2946="131"),H2946='131-CT'!$E$7),"131",""))</f>
        <v/>
      </c>
      <c r="O2946" s="916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3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311"/>
        <v>5</v>
      </c>
      <c r="C2947" s="949">
        <f t="shared" si="313"/>
        <v>42154</v>
      </c>
      <c r="D2947" s="950" t="s">
        <v>2042</v>
      </c>
      <c r="E2947" s="950">
        <v>42154</v>
      </c>
      <c r="F2947" s="957" t="s">
        <v>745</v>
      </c>
      <c r="G2947" s="952" t="s">
        <v>741</v>
      </c>
      <c r="H2947" s="963" t="s">
        <v>2043</v>
      </c>
      <c r="I2947" s="254">
        <v>177</v>
      </c>
      <c r="J2947" s="254">
        <v>9187.7574201242151</v>
      </c>
      <c r="K2947" s="954">
        <f t="shared" si="312"/>
        <v>1626233</v>
      </c>
      <c r="L2947" s="916" t="s">
        <v>167</v>
      </c>
      <c r="M2947" s="916" t="s">
        <v>165</v>
      </c>
      <c r="N2947" s="52" t="str">
        <f>IF(AND('331-CT'!$E$7=TH!H2947,OR(L2947="331",M2947="331")),"331",IF(AND(OR(L2947="131",M2947="131"),H2947='131-CT'!$E$7),"131",""))</f>
        <v/>
      </c>
      <c r="O2947" s="916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3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311"/>
        <v>5</v>
      </c>
      <c r="C2948" s="949">
        <f t="shared" si="313"/>
        <v>42154</v>
      </c>
      <c r="D2948" s="950" t="s">
        <v>2042</v>
      </c>
      <c r="E2948" s="950">
        <v>42154</v>
      </c>
      <c r="F2948" s="957" t="s">
        <v>629</v>
      </c>
      <c r="G2948" s="952" t="s">
        <v>746</v>
      </c>
      <c r="H2948" s="963" t="s">
        <v>2043</v>
      </c>
      <c r="I2948" s="254">
        <v>473</v>
      </c>
      <c r="J2948" s="254">
        <v>10244.756061377444</v>
      </c>
      <c r="K2948" s="954">
        <f t="shared" si="312"/>
        <v>4845770</v>
      </c>
      <c r="L2948" s="916" t="s">
        <v>167</v>
      </c>
      <c r="M2948" s="916" t="s">
        <v>165</v>
      </c>
      <c r="N2948" s="52" t="str">
        <f>IF(AND('331-CT'!$E$7=TH!H2948,OR(L2948="331",M2948="331")),"331",IF(AND(OR(L2948="131",M2948="131"),H2948='131-CT'!$E$7),"131",""))</f>
        <v/>
      </c>
      <c r="O2948" s="916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3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311"/>
        <v>5</v>
      </c>
      <c r="C2949" s="949">
        <f t="shared" si="313"/>
        <v>42154</v>
      </c>
      <c r="D2949" s="950" t="s">
        <v>2042</v>
      </c>
      <c r="E2949" s="950">
        <v>42154</v>
      </c>
      <c r="F2949" s="957" t="s">
        <v>747</v>
      </c>
      <c r="G2949" s="952" t="s">
        <v>748</v>
      </c>
      <c r="H2949" s="963" t="s">
        <v>2043</v>
      </c>
      <c r="I2949" s="254">
        <v>50</v>
      </c>
      <c r="J2949" s="254">
        <v>14228.827863024228</v>
      </c>
      <c r="K2949" s="954">
        <f t="shared" si="312"/>
        <v>711441</v>
      </c>
      <c r="L2949" s="916" t="s">
        <v>167</v>
      </c>
      <c r="M2949" s="916" t="s">
        <v>165</v>
      </c>
      <c r="N2949" s="52" t="str">
        <f>IF(AND('331-CT'!$E$7=TH!H2949,OR(L2949="331",M2949="331")),"331",IF(AND(OR(L2949="131",M2949="131"),H2949='131-CT'!$E$7),"131",""))</f>
        <v/>
      </c>
      <c r="O2949" s="916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3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311"/>
        <v>5</v>
      </c>
      <c r="C2950" s="949">
        <f t="shared" si="313"/>
        <v>42154</v>
      </c>
      <c r="D2950" s="950" t="s">
        <v>2042</v>
      </c>
      <c r="E2950" s="950">
        <v>42154</v>
      </c>
      <c r="F2950" s="957" t="s">
        <v>749</v>
      </c>
      <c r="G2950" s="952" t="s">
        <v>748</v>
      </c>
      <c r="H2950" s="963" t="s">
        <v>2043</v>
      </c>
      <c r="I2950" s="254">
        <v>50</v>
      </c>
      <c r="J2950" s="254">
        <v>11708.29264157422</v>
      </c>
      <c r="K2950" s="954">
        <f t="shared" si="312"/>
        <v>585415</v>
      </c>
      <c r="L2950" s="916" t="s">
        <v>167</v>
      </c>
      <c r="M2950" s="916" t="s">
        <v>165</v>
      </c>
      <c r="N2950" s="52" t="str">
        <f>IF(AND('331-CT'!$E$7=TH!H2950,OR(L2950="331",M2950="331")),"331",IF(AND(OR(L2950="131",M2950="131"),H2950='131-CT'!$E$7),"131",""))</f>
        <v/>
      </c>
      <c r="O2950" s="916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3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>
        <f t="shared" si="311"/>
        <v>5</v>
      </c>
      <c r="C2951" s="949">
        <f t="shared" si="313"/>
        <v>42154</v>
      </c>
      <c r="D2951" s="950" t="s">
        <v>2042</v>
      </c>
      <c r="E2951" s="950">
        <v>42154</v>
      </c>
      <c r="F2951" s="957" t="s">
        <v>750</v>
      </c>
      <c r="G2951" s="952" t="s">
        <v>748</v>
      </c>
      <c r="H2951" s="963" t="s">
        <v>2043</v>
      </c>
      <c r="I2951" s="254">
        <v>34</v>
      </c>
      <c r="J2951" s="254">
        <v>13334.444397348418</v>
      </c>
      <c r="K2951" s="954">
        <f t="shared" si="312"/>
        <v>453371</v>
      </c>
      <c r="L2951" s="916" t="s">
        <v>167</v>
      </c>
      <c r="M2951" s="916" t="s">
        <v>165</v>
      </c>
      <c r="N2951" s="52" t="str">
        <f>IF(AND('331-CT'!$E$7=TH!H2951,OR(L2951="331",M2951="331")),"331",IF(AND(OR(L2951="131",M2951="131"),H2951='131-CT'!$E$7),"131",""))</f>
        <v/>
      </c>
      <c r="O2951" s="916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3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>
        <f t="shared" si="311"/>
        <v>5</v>
      </c>
      <c r="C2952" s="949">
        <f t="shared" si="313"/>
        <v>42154</v>
      </c>
      <c r="D2952" s="950" t="s">
        <v>2042</v>
      </c>
      <c r="E2952" s="950">
        <v>42154</v>
      </c>
      <c r="F2952" s="957" t="s">
        <v>751</v>
      </c>
      <c r="G2952" s="952" t="s">
        <v>748</v>
      </c>
      <c r="H2952" s="963" t="s">
        <v>2043</v>
      </c>
      <c r="I2952" s="254">
        <v>183</v>
      </c>
      <c r="J2952" s="254">
        <v>19351.205893712948</v>
      </c>
      <c r="K2952" s="954">
        <f t="shared" si="312"/>
        <v>3541271</v>
      </c>
      <c r="L2952" s="916" t="s">
        <v>167</v>
      </c>
      <c r="M2952" s="916" t="s">
        <v>165</v>
      </c>
      <c r="N2952" s="52" t="str">
        <f>IF(AND('331-CT'!$E$7=TH!H2952,OR(L2952="331",M2952="331")),"331",IF(AND(OR(L2952="131",M2952="131"),H2952='131-CT'!$E$7),"131",""))</f>
        <v/>
      </c>
      <c r="O2952" s="916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3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311"/>
        <v>5</v>
      </c>
      <c r="C2953" s="949">
        <f t="shared" si="313"/>
        <v>42154</v>
      </c>
      <c r="D2953" s="950" t="s">
        <v>2042</v>
      </c>
      <c r="E2953" s="950">
        <v>42154</v>
      </c>
      <c r="F2953" s="957" t="s">
        <v>752</v>
      </c>
      <c r="G2953" s="952" t="s">
        <v>748</v>
      </c>
      <c r="H2953" s="963" t="s">
        <v>2043</v>
      </c>
      <c r="I2953" s="254">
        <v>450</v>
      </c>
      <c r="J2953" s="254">
        <v>13415.751985137127</v>
      </c>
      <c r="K2953" s="954">
        <f t="shared" si="312"/>
        <v>6037088</v>
      </c>
      <c r="L2953" s="916" t="s">
        <v>167</v>
      </c>
      <c r="M2953" s="916" t="s">
        <v>165</v>
      </c>
      <c r="N2953" s="52" t="str">
        <f>IF(AND('331-CT'!$E$7=TH!H2953,OR(L2953="331",M2953="331")),"331",IF(AND(OR(L2953="131",M2953="131"),H2953='131-CT'!$E$7),"131",""))</f>
        <v/>
      </c>
      <c r="O2953" s="916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3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311"/>
        <v>5</v>
      </c>
      <c r="C2954" s="949">
        <f t="shared" si="313"/>
        <v>42154</v>
      </c>
      <c r="D2954" s="950" t="s">
        <v>2042</v>
      </c>
      <c r="E2954" s="950">
        <v>42154</v>
      </c>
      <c r="F2954" s="957" t="s">
        <v>753</v>
      </c>
      <c r="G2954" s="952" t="s">
        <v>748</v>
      </c>
      <c r="H2954" s="963" t="s">
        <v>2043</v>
      </c>
      <c r="I2954" s="254">
        <v>40</v>
      </c>
      <c r="J2954" s="254">
        <v>8374.6815422371164</v>
      </c>
      <c r="K2954" s="954">
        <f t="shared" si="312"/>
        <v>334987</v>
      </c>
      <c r="L2954" s="916" t="s">
        <v>167</v>
      </c>
      <c r="M2954" s="916" t="s">
        <v>165</v>
      </c>
      <c r="N2954" s="52" t="str">
        <f>IF(AND('331-CT'!$E$7=TH!H2954,OR(L2954="331",M2954="331")),"331",IF(AND(OR(L2954="131",M2954="131"),H2954='131-CT'!$E$7),"131",""))</f>
        <v/>
      </c>
      <c r="O2954" s="916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3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311"/>
        <v>5</v>
      </c>
      <c r="C2955" s="949">
        <f t="shared" si="313"/>
        <v>42154</v>
      </c>
      <c r="D2955" s="950" t="s">
        <v>2042</v>
      </c>
      <c r="E2955" s="950">
        <v>42154</v>
      </c>
      <c r="F2955" s="957" t="s">
        <v>754</v>
      </c>
      <c r="G2955" s="952" t="s">
        <v>748</v>
      </c>
      <c r="H2955" s="963" t="s">
        <v>2043</v>
      </c>
      <c r="I2955" s="254">
        <v>167</v>
      </c>
      <c r="J2955" s="254">
        <v>7968.1436032935671</v>
      </c>
      <c r="K2955" s="954">
        <f t="shared" si="312"/>
        <v>1330680</v>
      </c>
      <c r="L2955" s="916" t="s">
        <v>167</v>
      </c>
      <c r="M2955" s="916" t="s">
        <v>165</v>
      </c>
      <c r="N2955" s="52" t="str">
        <f>IF(AND('331-CT'!$E$7=TH!H2955,OR(L2955="331",M2955="331")),"331",IF(AND(OR(L2955="131",M2955="131"),H2955='131-CT'!$E$7),"131",""))</f>
        <v/>
      </c>
      <c r="O2955" s="916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3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311"/>
        <v>5</v>
      </c>
      <c r="C2956" s="949">
        <f t="shared" si="313"/>
        <v>42154</v>
      </c>
      <c r="D2956" s="950" t="s">
        <v>2042</v>
      </c>
      <c r="E2956" s="950">
        <v>42154</v>
      </c>
      <c r="F2956" s="957" t="s">
        <v>755</v>
      </c>
      <c r="G2956" s="952" t="s">
        <v>748</v>
      </c>
      <c r="H2956" s="963" t="s">
        <v>2043</v>
      </c>
      <c r="I2956" s="254">
        <v>500</v>
      </c>
      <c r="J2956" s="254">
        <v>13822.289924080678</v>
      </c>
      <c r="K2956" s="954">
        <f t="shared" si="312"/>
        <v>6911145</v>
      </c>
      <c r="L2956" s="916" t="s">
        <v>167</v>
      </c>
      <c r="M2956" s="916" t="s">
        <v>165</v>
      </c>
      <c r="N2956" s="52" t="str">
        <f>IF(AND('331-CT'!$E$7=TH!H2956,OR(L2956="331",M2956="331")),"331",IF(AND(OR(L2956="131",M2956="131"),H2956='131-CT'!$E$7),"131",""))</f>
        <v/>
      </c>
      <c r="O2956" s="916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3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311"/>
        <v>5</v>
      </c>
      <c r="C2957" s="949">
        <f t="shared" si="313"/>
        <v>42154</v>
      </c>
      <c r="D2957" s="950" t="s">
        <v>2042</v>
      </c>
      <c r="E2957" s="950">
        <v>42154</v>
      </c>
      <c r="F2957" s="957" t="s">
        <v>756</v>
      </c>
      <c r="G2957" s="952" t="s">
        <v>748</v>
      </c>
      <c r="H2957" s="963" t="s">
        <v>2043</v>
      </c>
      <c r="I2957" s="254">
        <v>20</v>
      </c>
      <c r="J2957" s="254">
        <v>11870.907817151641</v>
      </c>
      <c r="K2957" s="954">
        <f t="shared" si="312"/>
        <v>237418</v>
      </c>
      <c r="L2957" s="916" t="s">
        <v>167</v>
      </c>
      <c r="M2957" s="916" t="s">
        <v>165</v>
      </c>
      <c r="N2957" s="52" t="str">
        <f>IF(AND('331-CT'!$E$7=TH!H2957,OR(L2957="331",M2957="331")),"331",IF(AND(OR(L2957="131",M2957="131"),H2957='131-CT'!$E$7),"131",""))</f>
        <v/>
      </c>
      <c r="O2957" s="916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3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311"/>
        <v>5</v>
      </c>
      <c r="C2958" s="949">
        <f t="shared" si="313"/>
        <v>42154</v>
      </c>
      <c r="D2958" s="950" t="s">
        <v>2042</v>
      </c>
      <c r="E2958" s="950">
        <v>42154</v>
      </c>
      <c r="F2958" s="957" t="s">
        <v>757</v>
      </c>
      <c r="G2958" s="952" t="s">
        <v>748</v>
      </c>
      <c r="H2958" s="963" t="s">
        <v>2043</v>
      </c>
      <c r="I2958" s="254">
        <v>100</v>
      </c>
      <c r="J2958" s="254">
        <v>5935.4539085758206</v>
      </c>
      <c r="K2958" s="954">
        <f t="shared" si="312"/>
        <v>593545</v>
      </c>
      <c r="L2958" s="916" t="s">
        <v>167</v>
      </c>
      <c r="M2958" s="916" t="s">
        <v>165</v>
      </c>
      <c r="N2958" s="52" t="str">
        <f>IF(AND('331-CT'!$E$7=TH!H2958,OR(L2958="331",M2958="331")),"331",IF(AND(OR(L2958="131",M2958="131"),H2958='131-CT'!$E$7),"131",""))</f>
        <v/>
      </c>
      <c r="O2958" s="916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3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311"/>
        <v>5</v>
      </c>
      <c r="C2959" s="949">
        <f t="shared" si="313"/>
        <v>42154</v>
      </c>
      <c r="D2959" s="950" t="s">
        <v>2042</v>
      </c>
      <c r="E2959" s="950">
        <v>42154</v>
      </c>
      <c r="F2959" s="957" t="s">
        <v>481</v>
      </c>
      <c r="G2959" s="952" t="s">
        <v>759</v>
      </c>
      <c r="H2959" s="963" t="s">
        <v>2043</v>
      </c>
      <c r="I2959" s="254">
        <v>295</v>
      </c>
      <c r="J2959" s="254">
        <v>58948.001146814655</v>
      </c>
      <c r="K2959" s="954">
        <f t="shared" si="312"/>
        <v>17389660</v>
      </c>
      <c r="L2959" s="916" t="s">
        <v>167</v>
      </c>
      <c r="M2959" s="916" t="s">
        <v>165</v>
      </c>
      <c r="N2959" s="52" t="str">
        <f>IF(AND('331-CT'!$E$7=TH!H2959,OR(L2959="331",M2959="331")),"331",IF(AND(OR(L2959="131",M2959="131"),H2959='131-CT'!$E$7),"131",""))</f>
        <v/>
      </c>
      <c r="O2959" s="916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3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311"/>
        <v>5</v>
      </c>
      <c r="C2960" s="949">
        <f t="shared" si="313"/>
        <v>42155</v>
      </c>
      <c r="D2960" s="950" t="s">
        <v>2042</v>
      </c>
      <c r="E2960" s="950">
        <v>42155</v>
      </c>
      <c r="F2960" s="957" t="s">
        <v>761</v>
      </c>
      <c r="G2960" s="952" t="s">
        <v>762</v>
      </c>
      <c r="H2960" s="963" t="s">
        <v>2043</v>
      </c>
      <c r="I2960" s="254">
        <v>102</v>
      </c>
      <c r="J2960" s="254">
        <v>57240.541803251748</v>
      </c>
      <c r="K2960" s="954">
        <f t="shared" si="312"/>
        <v>5838535</v>
      </c>
      <c r="L2960" s="916" t="s">
        <v>167</v>
      </c>
      <c r="M2960" s="916" t="s">
        <v>165</v>
      </c>
      <c r="N2960" s="52" t="str">
        <f>IF(AND('331-CT'!$E$7=TH!H2960,OR(L2960="331",M2960="331")),"331",IF(AND(OR(L2960="131",M2960="131"),H2960='131-CT'!$E$7),"131",""))</f>
        <v/>
      </c>
      <c r="O2960" s="916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3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311"/>
        <v>5</v>
      </c>
      <c r="C2961" s="949">
        <f t="shared" si="313"/>
        <v>42155</v>
      </c>
      <c r="D2961" s="950" t="s">
        <v>2042</v>
      </c>
      <c r="E2961" s="950">
        <v>42155</v>
      </c>
      <c r="F2961" s="957" t="s">
        <v>763</v>
      </c>
      <c r="G2961" s="952" t="s">
        <v>762</v>
      </c>
      <c r="H2961" s="963" t="s">
        <v>2043</v>
      </c>
      <c r="I2961" s="254">
        <v>418</v>
      </c>
      <c r="J2961" s="254">
        <v>8537.2967178145373</v>
      </c>
      <c r="K2961" s="954">
        <f t="shared" si="312"/>
        <v>3568590</v>
      </c>
      <c r="L2961" s="916" t="s">
        <v>167</v>
      </c>
      <c r="M2961" s="916" t="s">
        <v>165</v>
      </c>
      <c r="N2961" s="52" t="str">
        <f>IF(AND('331-CT'!$E$7=TH!H2961,OR(L2961="331",M2961="331")),"331",IF(AND(OR(L2961="131",M2961="131"),H2961='131-CT'!$E$7),"131",""))</f>
        <v/>
      </c>
      <c r="O2961" s="916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3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311"/>
        <v>5</v>
      </c>
      <c r="C2962" s="949">
        <f t="shared" si="313"/>
        <v>42155</v>
      </c>
      <c r="D2962" s="950" t="s">
        <v>2042</v>
      </c>
      <c r="E2962" s="950">
        <v>42155</v>
      </c>
      <c r="F2962" s="957" t="s">
        <v>764</v>
      </c>
      <c r="G2962" s="952" t="s">
        <v>762</v>
      </c>
      <c r="H2962" s="963" t="s">
        <v>2043</v>
      </c>
      <c r="I2962" s="254">
        <v>28</v>
      </c>
      <c r="J2962" s="254">
        <v>12114.830580517772</v>
      </c>
      <c r="K2962" s="954">
        <f t="shared" si="312"/>
        <v>339215</v>
      </c>
      <c r="L2962" s="916" t="s">
        <v>167</v>
      </c>
      <c r="M2962" s="916" t="s">
        <v>165</v>
      </c>
      <c r="N2962" s="52" t="str">
        <f>IF(AND('331-CT'!$E$7=TH!H2962,OR(L2962="331",M2962="331")),"331",IF(AND(OR(L2962="131",M2962="131"),H2962='131-CT'!$E$7),"131",""))</f>
        <v/>
      </c>
      <c r="O2962" s="916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3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311"/>
        <v>5</v>
      </c>
      <c r="C2963" s="949">
        <f t="shared" si="313"/>
        <v>42155</v>
      </c>
      <c r="D2963" s="950" t="s">
        <v>2042</v>
      </c>
      <c r="E2963" s="950">
        <v>42155</v>
      </c>
      <c r="F2963" s="957" t="s">
        <v>765</v>
      </c>
      <c r="G2963" s="952" t="s">
        <v>762</v>
      </c>
      <c r="H2963" s="963" t="s">
        <v>2043</v>
      </c>
      <c r="I2963" s="254">
        <v>25</v>
      </c>
      <c r="J2963" s="254">
        <v>12277.445756095191</v>
      </c>
      <c r="K2963" s="954">
        <f t="shared" si="312"/>
        <v>306936</v>
      </c>
      <c r="L2963" s="916" t="s">
        <v>167</v>
      </c>
      <c r="M2963" s="916" t="s">
        <v>165</v>
      </c>
      <c r="N2963" s="52" t="str">
        <f>IF(AND('331-CT'!$E$7=TH!H2963,OR(L2963="331",M2963="331")),"331",IF(AND(OR(L2963="131",M2963="131"),H2963='131-CT'!$E$7),"131",""))</f>
        <v/>
      </c>
      <c r="O2963" s="916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3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311"/>
        <v>5</v>
      </c>
      <c r="C2964" s="949">
        <f t="shared" si="313"/>
        <v>42155</v>
      </c>
      <c r="D2964" s="950" t="s">
        <v>2042</v>
      </c>
      <c r="E2964" s="950">
        <v>42155</v>
      </c>
      <c r="F2964" s="957" t="s">
        <v>766</v>
      </c>
      <c r="G2964" s="952" t="s">
        <v>767</v>
      </c>
      <c r="H2964" s="963" t="s">
        <v>2043</v>
      </c>
      <c r="I2964" s="254">
        <v>400</v>
      </c>
      <c r="J2964" s="254">
        <v>12683.98369503874</v>
      </c>
      <c r="K2964" s="954">
        <f t="shared" si="312"/>
        <v>5073593</v>
      </c>
      <c r="L2964" s="916" t="s">
        <v>167</v>
      </c>
      <c r="M2964" s="916" t="s">
        <v>165</v>
      </c>
      <c r="N2964" s="52" t="str">
        <f>IF(AND('331-CT'!$E$7=TH!H2964,OR(L2964="331",M2964="331")),"331",IF(AND(OR(L2964="131",M2964="131"),H2964='131-CT'!$E$7),"131",""))</f>
        <v/>
      </c>
      <c r="O2964" s="916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3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311"/>
        <v>5</v>
      </c>
      <c r="C2965" s="949">
        <f t="shared" si="313"/>
        <v>42155</v>
      </c>
      <c r="D2965" s="950" t="s">
        <v>2042</v>
      </c>
      <c r="E2965" s="950">
        <v>42155</v>
      </c>
      <c r="F2965" s="957" t="s">
        <v>768</v>
      </c>
      <c r="G2965" s="952" t="s">
        <v>767</v>
      </c>
      <c r="H2965" s="963" t="s">
        <v>2043</v>
      </c>
      <c r="I2965" s="254">
        <v>100</v>
      </c>
      <c r="J2965" s="254">
        <v>8049.4511910822775</v>
      </c>
      <c r="K2965" s="954">
        <f t="shared" si="312"/>
        <v>804945</v>
      </c>
      <c r="L2965" s="916" t="s">
        <v>167</v>
      </c>
      <c r="M2965" s="916" t="s">
        <v>165</v>
      </c>
      <c r="N2965" s="52" t="str">
        <f>IF(AND('331-CT'!$E$7=TH!H2965,OR(L2965="331",M2965="331")),"331",IF(AND(OR(L2965="131",M2965="131"),H2965='131-CT'!$E$7),"131",""))</f>
        <v/>
      </c>
      <c r="O2965" s="916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3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311"/>
        <v>5</v>
      </c>
      <c r="C2966" s="949">
        <f t="shared" si="313"/>
        <v>42155</v>
      </c>
      <c r="D2966" s="950" t="s">
        <v>2042</v>
      </c>
      <c r="E2966" s="950">
        <v>42155</v>
      </c>
      <c r="F2966" s="957" t="s">
        <v>769</v>
      </c>
      <c r="G2966" s="952" t="s">
        <v>767</v>
      </c>
      <c r="H2966" s="963" t="s">
        <v>2043</v>
      </c>
      <c r="I2966" s="254">
        <v>70</v>
      </c>
      <c r="J2966" s="254">
        <v>15936.287206587134</v>
      </c>
      <c r="K2966" s="954">
        <f t="shared" si="312"/>
        <v>1115540</v>
      </c>
      <c r="L2966" s="916" t="s">
        <v>167</v>
      </c>
      <c r="M2966" s="916" t="s">
        <v>165</v>
      </c>
      <c r="N2966" s="52" t="str">
        <f>IF(AND('331-CT'!$E$7=TH!H2966,OR(L2966="331",M2966="331")),"331",IF(AND(OR(L2966="131",M2966="131"),H2966='131-CT'!$E$7),"131",""))</f>
        <v/>
      </c>
      <c r="O2966" s="916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3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311"/>
        <v>5</v>
      </c>
      <c r="C2967" s="949">
        <f t="shared" si="313"/>
        <v>42155</v>
      </c>
      <c r="D2967" s="950" t="s">
        <v>2042</v>
      </c>
      <c r="E2967" s="950">
        <v>42155</v>
      </c>
      <c r="F2967" s="957" t="s">
        <v>770</v>
      </c>
      <c r="G2967" s="952" t="s">
        <v>767</v>
      </c>
      <c r="H2967" s="963" t="s">
        <v>2043</v>
      </c>
      <c r="I2967" s="254">
        <v>60</v>
      </c>
      <c r="J2967" s="254">
        <v>4146.6869772242035</v>
      </c>
      <c r="K2967" s="954">
        <f t="shared" si="312"/>
        <v>248801</v>
      </c>
      <c r="L2967" s="916" t="s">
        <v>167</v>
      </c>
      <c r="M2967" s="916" t="s">
        <v>165</v>
      </c>
      <c r="N2967" s="52" t="str">
        <f>IF(AND('331-CT'!$E$7=TH!H2967,OR(L2967="331",M2967="331")),"331",IF(AND(OR(L2967="131",M2967="131"),H2967='131-CT'!$E$7),"131",""))</f>
        <v/>
      </c>
      <c r="O2967" s="916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3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>
        <f t="shared" si="311"/>
        <v>5</v>
      </c>
      <c r="C2968" s="949">
        <f t="shared" si="313"/>
        <v>42155</v>
      </c>
      <c r="D2968" s="950" t="s">
        <v>2042</v>
      </c>
      <c r="E2968" s="950">
        <v>42155</v>
      </c>
      <c r="F2968" s="957" t="s">
        <v>771</v>
      </c>
      <c r="G2968" s="952" t="s">
        <v>767</v>
      </c>
      <c r="H2968" s="963" t="s">
        <v>2043</v>
      </c>
      <c r="I2968" s="254">
        <v>27</v>
      </c>
      <c r="J2968" s="254">
        <v>10895.216763687124</v>
      </c>
      <c r="K2968" s="954">
        <f t="shared" si="312"/>
        <v>294171</v>
      </c>
      <c r="L2968" s="916" t="s">
        <v>167</v>
      </c>
      <c r="M2968" s="916" t="s">
        <v>165</v>
      </c>
      <c r="N2968" s="52" t="str">
        <f>IF(AND('331-CT'!$E$7=TH!H2968,OR(L2968="331",M2968="331")),"331",IF(AND(OR(L2968="131",M2968="131"),H2968='131-CT'!$E$7),"131",""))</f>
        <v/>
      </c>
      <c r="O2968" s="916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3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>
        <f t="shared" si="311"/>
        <v>5</v>
      </c>
      <c r="C2969" s="949">
        <f t="shared" si="313"/>
        <v>42155</v>
      </c>
      <c r="D2969" s="950" t="s">
        <v>2042</v>
      </c>
      <c r="E2969" s="950">
        <v>42155</v>
      </c>
      <c r="F2969" s="957" t="s">
        <v>772</v>
      </c>
      <c r="G2969" s="952" t="s">
        <v>767</v>
      </c>
      <c r="H2969" s="963" t="s">
        <v>2043</v>
      </c>
      <c r="I2969" s="254">
        <v>200</v>
      </c>
      <c r="J2969" s="254">
        <v>8618.6043056032468</v>
      </c>
      <c r="K2969" s="954">
        <f t="shared" si="312"/>
        <v>1723721</v>
      </c>
      <c r="L2969" s="916" t="s">
        <v>167</v>
      </c>
      <c r="M2969" s="916" t="s">
        <v>165</v>
      </c>
      <c r="N2969" s="52" t="str">
        <f>IF(AND('331-CT'!$E$7=TH!H2969,OR(L2969="331",M2969="331")),"331",IF(AND(OR(L2969="131",M2969="131"),H2969='131-CT'!$E$7),"131",""))</f>
        <v/>
      </c>
      <c r="O2969" s="916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3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>
        <f t="shared" si="311"/>
        <v>5</v>
      </c>
      <c r="C2970" s="949">
        <f t="shared" si="313"/>
        <v>42155</v>
      </c>
      <c r="D2970" s="950" t="s">
        <v>2042</v>
      </c>
      <c r="E2970" s="950">
        <v>42155</v>
      </c>
      <c r="F2970" s="957" t="s">
        <v>773</v>
      </c>
      <c r="G2970" s="952" t="s">
        <v>767</v>
      </c>
      <c r="H2970" s="963" t="s">
        <v>2043</v>
      </c>
      <c r="I2970" s="254">
        <v>300</v>
      </c>
      <c r="J2970" s="254">
        <v>18782.052779191981</v>
      </c>
      <c r="K2970" s="954">
        <f t="shared" si="312"/>
        <v>5634616</v>
      </c>
      <c r="L2970" s="916" t="s">
        <v>167</v>
      </c>
      <c r="M2970" s="916" t="s">
        <v>165</v>
      </c>
      <c r="N2970" s="52" t="str">
        <f>IF(AND('331-CT'!$E$7=TH!H2970,OR(L2970="331",M2970="331")),"331",IF(AND(OR(L2970="131",M2970="131"),H2970='131-CT'!$E$7),"131",""))</f>
        <v/>
      </c>
      <c r="O2970" s="916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3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>
        <f t="shared" si="311"/>
        <v>5</v>
      </c>
      <c r="C2971" s="949">
        <f t="shared" si="313"/>
        <v>42155</v>
      </c>
      <c r="D2971" s="950" t="s">
        <v>2042</v>
      </c>
      <c r="E2971" s="950">
        <v>42155</v>
      </c>
      <c r="F2971" s="957" t="s">
        <v>774</v>
      </c>
      <c r="G2971" s="952" t="s">
        <v>767</v>
      </c>
      <c r="H2971" s="963" t="s">
        <v>2043</v>
      </c>
      <c r="I2971" s="254">
        <v>300</v>
      </c>
      <c r="J2971" s="254">
        <v>4309.3021528016234</v>
      </c>
      <c r="K2971" s="954">
        <f t="shared" si="312"/>
        <v>1292791</v>
      </c>
      <c r="L2971" s="916" t="s">
        <v>167</v>
      </c>
      <c r="M2971" s="916" t="s">
        <v>165</v>
      </c>
      <c r="N2971" s="52" t="str">
        <f>IF(AND('331-CT'!$E$7=TH!H2971,OR(L2971="331",M2971="331")),"331",IF(AND(OR(L2971="131",M2971="131"),H2971='131-CT'!$E$7),"131",""))</f>
        <v/>
      </c>
      <c r="O2971" s="916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3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>
        <f t="shared" si="311"/>
        <v>5</v>
      </c>
      <c r="C2972" s="949">
        <f t="shared" si="313"/>
        <v>42155</v>
      </c>
      <c r="D2972" s="950" t="s">
        <v>2042</v>
      </c>
      <c r="E2972" s="950">
        <v>42155</v>
      </c>
      <c r="F2972" s="957" t="s">
        <v>775</v>
      </c>
      <c r="G2972" s="952" t="s">
        <v>767</v>
      </c>
      <c r="H2972" s="963" t="s">
        <v>2043</v>
      </c>
      <c r="I2972" s="254">
        <v>100</v>
      </c>
      <c r="J2972" s="254">
        <v>15204.518916488747</v>
      </c>
      <c r="K2972" s="954">
        <f t="shared" si="312"/>
        <v>1520452</v>
      </c>
      <c r="L2972" s="916" t="s">
        <v>167</v>
      </c>
      <c r="M2972" s="916" t="s">
        <v>165</v>
      </c>
      <c r="N2972" s="52" t="str">
        <f>IF(AND('331-CT'!$E$7=TH!H2972,OR(L2972="331",M2972="331")),"331",IF(AND(OR(L2972="131",M2972="131"),H2972='131-CT'!$E$7),"131",""))</f>
        <v/>
      </c>
      <c r="O2972" s="916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3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>
        <f t="shared" si="311"/>
        <v>5</v>
      </c>
      <c r="C2973" s="949">
        <f t="shared" si="313"/>
        <v>42155</v>
      </c>
      <c r="D2973" s="950" t="s">
        <v>2042</v>
      </c>
      <c r="E2973" s="950">
        <v>42155</v>
      </c>
      <c r="F2973" s="957" t="s">
        <v>775</v>
      </c>
      <c r="G2973" s="952" t="s">
        <v>767</v>
      </c>
      <c r="H2973" s="963" t="s">
        <v>2043</v>
      </c>
      <c r="I2973" s="254">
        <v>125</v>
      </c>
      <c r="J2973" s="254">
        <v>15204.518916488747</v>
      </c>
      <c r="K2973" s="954">
        <f t="shared" si="312"/>
        <v>1900565</v>
      </c>
      <c r="L2973" s="916" t="s">
        <v>167</v>
      </c>
      <c r="M2973" s="916" t="s">
        <v>165</v>
      </c>
      <c r="N2973" s="52" t="str">
        <f>IF(AND('331-CT'!$E$7=TH!H2973,OR(L2973="331",M2973="331")),"331",IF(AND(OR(L2973="131",M2973="131"),H2973='131-CT'!$E$7),"131",""))</f>
        <v/>
      </c>
      <c r="O2973" s="916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3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>
        <f t="shared" si="311"/>
        <v>6</v>
      </c>
      <c r="C2974" s="949">
        <f t="shared" si="313"/>
        <v>42156</v>
      </c>
      <c r="D2974" s="950" t="s">
        <v>2042</v>
      </c>
      <c r="E2974" s="950">
        <v>42156</v>
      </c>
      <c r="F2974" s="957" t="s">
        <v>563</v>
      </c>
      <c r="G2974" s="952" t="s">
        <v>776</v>
      </c>
      <c r="H2974" s="963" t="s">
        <v>2043</v>
      </c>
      <c r="I2974" s="254">
        <v>300</v>
      </c>
      <c r="J2974" s="254">
        <v>15611.056855432294</v>
      </c>
      <c r="K2974" s="954">
        <f t="shared" si="312"/>
        <v>4683317</v>
      </c>
      <c r="L2974" s="916" t="s">
        <v>167</v>
      </c>
      <c r="M2974" s="916" t="s">
        <v>165</v>
      </c>
      <c r="N2974" s="52" t="str">
        <f>IF(AND('331-CT'!$E$7=TH!H2974,OR(L2974="331",M2974="331")),"331",IF(AND(OR(L2974="131",M2974="131"),H2974='131-CT'!$E$7),"131",""))</f>
        <v/>
      </c>
      <c r="O2974" s="916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3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>
        <f t="shared" ref="B2975:B3041" si="317">IF(C2975&lt;&gt;"",MONTH(C2975),"")</f>
        <v>6</v>
      </c>
      <c r="C2975" s="949">
        <f t="shared" ref="C2975:C3041" si="318">E2975</f>
        <v>42156</v>
      </c>
      <c r="D2975" s="950" t="s">
        <v>2042</v>
      </c>
      <c r="E2975" s="950">
        <v>42156</v>
      </c>
      <c r="F2975" s="957" t="s">
        <v>425</v>
      </c>
      <c r="G2975" s="952" t="s">
        <v>776</v>
      </c>
      <c r="H2975" s="963" t="s">
        <v>2043</v>
      </c>
      <c r="I2975" s="254">
        <v>907</v>
      </c>
      <c r="J2975" s="254">
        <v>6667.2221986742088</v>
      </c>
      <c r="K2975" s="954">
        <f t="shared" ref="K2975:K3041" si="319">ROUND(I2975*J2975,0)</f>
        <v>6047171</v>
      </c>
      <c r="L2975" s="916" t="s">
        <v>167</v>
      </c>
      <c r="M2975" s="916" t="s">
        <v>165</v>
      </c>
      <c r="N2975" s="52" t="str">
        <f>IF(AND('331-CT'!$E$7=TH!H2975,OR(L2975="331",M2975="331")),"331",IF(AND(OR(L2975="131",M2975="131"),H2975='131-CT'!$E$7),"131",""))</f>
        <v/>
      </c>
      <c r="O2975" s="916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3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>
        <f t="shared" si="317"/>
        <v>6</v>
      </c>
      <c r="C2976" s="949">
        <f t="shared" si="318"/>
        <v>42157</v>
      </c>
      <c r="D2976" s="950" t="s">
        <v>2042</v>
      </c>
      <c r="E2976" s="950">
        <v>42157</v>
      </c>
      <c r="F2976" s="957" t="s">
        <v>709</v>
      </c>
      <c r="G2976" s="952" t="s">
        <v>777</v>
      </c>
      <c r="H2976" s="963" t="s">
        <v>2043</v>
      </c>
      <c r="I2976" s="254">
        <v>534</v>
      </c>
      <c r="J2976" s="254">
        <v>4309.3021528016234</v>
      </c>
      <c r="K2976" s="954">
        <f t="shared" si="319"/>
        <v>2301167</v>
      </c>
      <c r="L2976" s="916" t="s">
        <v>167</v>
      </c>
      <c r="M2976" s="916" t="s">
        <v>165</v>
      </c>
      <c r="N2976" s="52" t="str">
        <f>IF(AND('331-CT'!$E$7=TH!H2976,OR(L2976="331",M2976="331")),"331",IF(AND(OR(L2976="131",M2976="131"),H2976='131-CT'!$E$7),"131",""))</f>
        <v/>
      </c>
      <c r="O2976" s="916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3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>
        <f t="shared" si="317"/>
        <v>6</v>
      </c>
      <c r="C2977" s="949">
        <f t="shared" si="318"/>
        <v>42157</v>
      </c>
      <c r="D2977" s="950" t="s">
        <v>2042</v>
      </c>
      <c r="E2977" s="950">
        <v>42157</v>
      </c>
      <c r="F2977" s="957" t="s">
        <v>521</v>
      </c>
      <c r="G2977" s="952" t="s">
        <v>777</v>
      </c>
      <c r="H2977" s="963" t="s">
        <v>2043</v>
      </c>
      <c r="I2977" s="254">
        <v>504</v>
      </c>
      <c r="J2977" s="254">
        <v>5528.9159696322713</v>
      </c>
      <c r="K2977" s="954">
        <f t="shared" si="319"/>
        <v>2786574</v>
      </c>
      <c r="L2977" s="916" t="s">
        <v>167</v>
      </c>
      <c r="M2977" s="916" t="s">
        <v>165</v>
      </c>
      <c r="N2977" s="52" t="str">
        <f>IF(AND('331-CT'!$E$7=TH!H2977,OR(L2977="331",M2977="331")),"331",IF(AND(OR(L2977="131",M2977="131"),H2977='131-CT'!$E$7),"131",""))</f>
        <v/>
      </c>
      <c r="O2977" s="916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3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>
        <f t="shared" si="317"/>
        <v>6</v>
      </c>
      <c r="C2978" s="949">
        <f t="shared" si="318"/>
        <v>42157</v>
      </c>
      <c r="D2978" s="950" t="s">
        <v>2042</v>
      </c>
      <c r="E2978" s="950">
        <v>42157</v>
      </c>
      <c r="F2978" s="957" t="s">
        <v>521</v>
      </c>
      <c r="G2978" s="952" t="s">
        <v>777</v>
      </c>
      <c r="H2978" s="963" t="s">
        <v>2043</v>
      </c>
      <c r="I2978" s="254">
        <v>1060</v>
      </c>
      <c r="J2978" s="254">
        <v>5528.9159696322713</v>
      </c>
      <c r="K2978" s="954">
        <f t="shared" si="319"/>
        <v>5860651</v>
      </c>
      <c r="L2978" s="916" t="s">
        <v>167</v>
      </c>
      <c r="M2978" s="916" t="s">
        <v>165</v>
      </c>
      <c r="N2978" s="52" t="str">
        <f>IF(AND('331-CT'!$E$7=TH!H2978,OR(L2978="331",M2978="331")),"331",IF(AND(OR(L2978="131",M2978="131"),H2978='131-CT'!$E$7),"131",""))</f>
        <v/>
      </c>
      <c r="O2978" s="916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3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>
        <f t="shared" si="317"/>
        <v>6</v>
      </c>
      <c r="C2979" s="949">
        <f t="shared" si="318"/>
        <v>42157</v>
      </c>
      <c r="D2979" s="950" t="s">
        <v>2042</v>
      </c>
      <c r="E2979" s="950">
        <v>42157</v>
      </c>
      <c r="F2979" s="957" t="s">
        <v>521</v>
      </c>
      <c r="G2979" s="952" t="s">
        <v>777</v>
      </c>
      <c r="H2979" s="963" t="s">
        <v>2043</v>
      </c>
      <c r="I2979" s="254">
        <v>500</v>
      </c>
      <c r="J2979" s="254">
        <v>5528.9159696322713</v>
      </c>
      <c r="K2979" s="954">
        <f t="shared" si="319"/>
        <v>2764458</v>
      </c>
      <c r="L2979" s="916" t="s">
        <v>167</v>
      </c>
      <c r="M2979" s="916" t="s">
        <v>165</v>
      </c>
      <c r="N2979" s="52" t="str">
        <f>IF(AND('331-CT'!$E$7=TH!H2979,OR(L2979="331",M2979="331")),"331",IF(AND(OR(L2979="131",M2979="131"),H2979='131-CT'!$E$7),"131",""))</f>
        <v/>
      </c>
      <c r="O2979" s="916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3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>
        <f t="shared" si="317"/>
        <v>6</v>
      </c>
      <c r="C2980" s="949">
        <f t="shared" si="318"/>
        <v>42157</v>
      </c>
      <c r="D2980" s="950" t="s">
        <v>2042</v>
      </c>
      <c r="E2980" s="950">
        <v>42157</v>
      </c>
      <c r="F2980" s="957" t="s">
        <v>1759</v>
      </c>
      <c r="G2980" s="952" t="s">
        <v>778</v>
      </c>
      <c r="H2980" s="963" t="s">
        <v>2043</v>
      </c>
      <c r="I2980" s="254">
        <v>500</v>
      </c>
      <c r="J2980" s="254">
        <v>1382.2289924080678</v>
      </c>
      <c r="K2980" s="954">
        <f t="shared" si="319"/>
        <v>691114</v>
      </c>
      <c r="L2980" s="916" t="s">
        <v>167</v>
      </c>
      <c r="M2980" s="916" t="s">
        <v>165</v>
      </c>
      <c r="N2980" s="52" t="str">
        <f>IF(AND('331-CT'!$E$7=TH!H2980,OR(L2980="331",M2980="331")),"331",IF(AND(OR(L2980="131",M2980="131"),H2980='131-CT'!$E$7),"131",""))</f>
        <v/>
      </c>
      <c r="O2980" s="916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3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>
        <f t="shared" si="317"/>
        <v>6</v>
      </c>
      <c r="C2981" s="949">
        <f t="shared" si="318"/>
        <v>42157</v>
      </c>
      <c r="D2981" s="950" t="s">
        <v>2042</v>
      </c>
      <c r="E2981" s="950">
        <v>42157</v>
      </c>
      <c r="F2981" s="957" t="s">
        <v>1718</v>
      </c>
      <c r="G2981" s="952" t="s">
        <v>778</v>
      </c>
      <c r="H2981" s="963" t="s">
        <v>2043</v>
      </c>
      <c r="I2981" s="254">
        <v>500</v>
      </c>
      <c r="J2981" s="254">
        <v>1951.3821069290368</v>
      </c>
      <c r="K2981" s="954">
        <f t="shared" si="319"/>
        <v>975691</v>
      </c>
      <c r="L2981" s="916" t="s">
        <v>167</v>
      </c>
      <c r="M2981" s="916" t="s">
        <v>165</v>
      </c>
      <c r="N2981" s="52" t="str">
        <f>IF(AND('331-CT'!$E$7=TH!H2981,OR(L2981="331",M2981="331")),"331",IF(AND(OR(L2981="131",M2981="131"),H2981='131-CT'!$E$7),"131",""))</f>
        <v/>
      </c>
      <c r="O2981" s="916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3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>
        <f t="shared" si="317"/>
        <v>6</v>
      </c>
      <c r="C2982" s="949">
        <f t="shared" si="318"/>
        <v>42157</v>
      </c>
      <c r="D2982" s="950" t="s">
        <v>2042</v>
      </c>
      <c r="E2982" s="950">
        <v>42157</v>
      </c>
      <c r="F2982" s="957" t="s">
        <v>779</v>
      </c>
      <c r="G2982" s="952" t="s">
        <v>778</v>
      </c>
      <c r="H2982" s="963" t="s">
        <v>2043</v>
      </c>
      <c r="I2982" s="254">
        <v>506</v>
      </c>
      <c r="J2982" s="254">
        <v>4878.4552673225917</v>
      </c>
      <c r="K2982" s="954">
        <f t="shared" si="319"/>
        <v>2468498</v>
      </c>
      <c r="L2982" s="916" t="s">
        <v>167</v>
      </c>
      <c r="M2982" s="916" t="s">
        <v>165</v>
      </c>
      <c r="N2982" s="52" t="str">
        <f>IF(AND('331-CT'!$E$7=TH!H2982,OR(L2982="331",M2982="331")),"331",IF(AND(OR(L2982="131",M2982="131"),H2982='131-CT'!$E$7),"131",""))</f>
        <v/>
      </c>
      <c r="O2982" s="916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3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>
        <f t="shared" si="317"/>
        <v>6</v>
      </c>
      <c r="C2983" s="949">
        <f t="shared" si="318"/>
        <v>42157</v>
      </c>
      <c r="D2983" s="950" t="s">
        <v>2042</v>
      </c>
      <c r="E2983" s="950">
        <v>42157</v>
      </c>
      <c r="F2983" s="957" t="s">
        <v>780</v>
      </c>
      <c r="G2983" s="952" t="s">
        <v>778</v>
      </c>
      <c r="H2983" s="963" t="s">
        <v>2043</v>
      </c>
      <c r="I2983" s="254">
        <v>512</v>
      </c>
      <c r="J2983" s="254">
        <v>5772.8387329984007</v>
      </c>
      <c r="K2983" s="954">
        <f t="shared" si="319"/>
        <v>2955693</v>
      </c>
      <c r="L2983" s="916" t="s">
        <v>167</v>
      </c>
      <c r="M2983" s="916" t="s">
        <v>165</v>
      </c>
      <c r="N2983" s="52" t="str">
        <f>IF(AND('331-CT'!$E$7=TH!H2983,OR(L2983="331",M2983="331")),"331",IF(AND(OR(L2983="131",M2983="131"),H2983='131-CT'!$E$7),"131",""))</f>
        <v/>
      </c>
      <c r="O2983" s="916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3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>
        <f t="shared" si="317"/>
        <v>6</v>
      </c>
      <c r="C2984" s="949">
        <f t="shared" si="318"/>
        <v>42157</v>
      </c>
      <c r="D2984" s="950" t="s">
        <v>2042</v>
      </c>
      <c r="E2984" s="950">
        <v>42157</v>
      </c>
      <c r="F2984" s="957" t="s">
        <v>1964</v>
      </c>
      <c r="G2984" s="952" t="s">
        <v>781</v>
      </c>
      <c r="H2984" s="963" t="s">
        <v>2043</v>
      </c>
      <c r="I2984" s="254">
        <v>1000</v>
      </c>
      <c r="J2984" s="254">
        <v>6098.0690841532405</v>
      </c>
      <c r="K2984" s="954">
        <f t="shared" si="319"/>
        <v>6098069</v>
      </c>
      <c r="L2984" s="916" t="s">
        <v>167</v>
      </c>
      <c r="M2984" s="916" t="s">
        <v>165</v>
      </c>
      <c r="N2984" s="52" t="str">
        <f>IF(AND('331-CT'!$E$7=TH!H2984,OR(L2984="331",M2984="331")),"331",IF(AND(OR(L2984="131",M2984="131"),H2984='131-CT'!$E$7),"131",""))</f>
        <v/>
      </c>
      <c r="O2984" s="916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3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>
        <f t="shared" si="317"/>
        <v>6</v>
      </c>
      <c r="C2985" s="949">
        <f t="shared" si="318"/>
        <v>42158</v>
      </c>
      <c r="D2985" s="950" t="s">
        <v>2042</v>
      </c>
      <c r="E2985" s="950">
        <v>42158</v>
      </c>
      <c r="F2985" s="957" t="s">
        <v>705</v>
      </c>
      <c r="G2985" s="952" t="s">
        <v>784</v>
      </c>
      <c r="H2985" s="963" t="s">
        <v>2043</v>
      </c>
      <c r="I2985" s="254">
        <v>303</v>
      </c>
      <c r="J2985" s="254">
        <v>5935.4539085758206</v>
      </c>
      <c r="K2985" s="954">
        <f t="shared" si="319"/>
        <v>1798443</v>
      </c>
      <c r="L2985" s="916" t="s">
        <v>167</v>
      </c>
      <c r="M2985" s="916" t="s">
        <v>165</v>
      </c>
      <c r="N2985" s="52" t="str">
        <f>IF(AND('331-CT'!$E$7=TH!H2985,OR(L2985="331",M2985="331")),"331",IF(AND(OR(L2985="131",M2985="131"),H2985='131-CT'!$E$7),"131",""))</f>
        <v/>
      </c>
      <c r="O2985" s="916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3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>
        <f t="shared" si="317"/>
        <v>6</v>
      </c>
      <c r="C2986" s="949">
        <f t="shared" si="318"/>
        <v>42158</v>
      </c>
      <c r="D2986" s="950" t="s">
        <v>2042</v>
      </c>
      <c r="E2986" s="950">
        <v>42158</v>
      </c>
      <c r="F2986" s="957" t="s">
        <v>468</v>
      </c>
      <c r="G2986" s="952" t="s">
        <v>784</v>
      </c>
      <c r="H2986" s="963" t="s">
        <v>2043</v>
      </c>
      <c r="I2986" s="254">
        <v>1016</v>
      </c>
      <c r="J2986" s="254">
        <v>4146.6869772242035</v>
      </c>
      <c r="K2986" s="954">
        <f t="shared" si="319"/>
        <v>4213034</v>
      </c>
      <c r="L2986" s="916" t="s">
        <v>167</v>
      </c>
      <c r="M2986" s="916" t="s">
        <v>165</v>
      </c>
      <c r="N2986" s="52" t="str">
        <f>IF(AND('331-CT'!$E$7=TH!H2986,OR(L2986="331",M2986="331")),"331",IF(AND(OR(L2986="131",M2986="131"),H2986='131-CT'!$E$7),"131",""))</f>
        <v/>
      </c>
      <c r="O2986" s="916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3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>
        <f t="shared" si="317"/>
        <v>6</v>
      </c>
      <c r="C2987" s="949">
        <f t="shared" si="318"/>
        <v>42158</v>
      </c>
      <c r="D2987" s="950" t="s">
        <v>2042</v>
      </c>
      <c r="E2987" s="950">
        <v>42158</v>
      </c>
      <c r="F2987" s="957" t="s">
        <v>785</v>
      </c>
      <c r="G2987" s="952" t="s">
        <v>786</v>
      </c>
      <c r="H2987" s="963" t="s">
        <v>2043</v>
      </c>
      <c r="I2987" s="254">
        <v>200</v>
      </c>
      <c r="J2987" s="254">
        <v>5528.9159696322713</v>
      </c>
      <c r="K2987" s="954">
        <f t="shared" si="319"/>
        <v>1105783</v>
      </c>
      <c r="L2987" s="916" t="s">
        <v>167</v>
      </c>
      <c r="M2987" s="916" t="s">
        <v>165</v>
      </c>
      <c r="N2987" s="52" t="str">
        <f>IF(AND('331-CT'!$E$7=TH!H2987,OR(L2987="331",M2987="331")),"331",IF(AND(OR(L2987="131",M2987="131"),H2987='131-CT'!$E$7),"131",""))</f>
        <v/>
      </c>
      <c r="O2987" s="916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3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>
        <f t="shared" si="317"/>
        <v>6</v>
      </c>
      <c r="C2988" s="949">
        <f t="shared" si="318"/>
        <v>42158</v>
      </c>
      <c r="D2988" s="950" t="s">
        <v>2042</v>
      </c>
      <c r="E2988" s="950">
        <v>42158</v>
      </c>
      <c r="F2988" s="957" t="s">
        <v>440</v>
      </c>
      <c r="G2988" s="952" t="s">
        <v>786</v>
      </c>
      <c r="H2988" s="963" t="s">
        <v>2043</v>
      </c>
      <c r="I2988" s="254">
        <v>500</v>
      </c>
      <c r="J2988" s="254">
        <v>7724.2208399274377</v>
      </c>
      <c r="K2988" s="954">
        <f t="shared" si="319"/>
        <v>3862110</v>
      </c>
      <c r="L2988" s="916" t="s">
        <v>167</v>
      </c>
      <c r="M2988" s="916" t="s">
        <v>165</v>
      </c>
      <c r="N2988" s="52" t="str">
        <f>IF(AND('331-CT'!$E$7=TH!H2988,OR(L2988="331",M2988="331")),"331",IF(AND(OR(L2988="131",M2988="131"),H2988='131-CT'!$E$7),"131",""))</f>
        <v/>
      </c>
      <c r="O2988" s="916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3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>
        <f t="shared" si="317"/>
        <v>6</v>
      </c>
      <c r="C2989" s="949">
        <f t="shared" si="318"/>
        <v>42159</v>
      </c>
      <c r="D2989" s="950" t="s">
        <v>2042</v>
      </c>
      <c r="E2989" s="950">
        <v>42159</v>
      </c>
      <c r="F2989" s="957" t="s">
        <v>787</v>
      </c>
      <c r="G2989" s="952" t="s">
        <v>788</v>
      </c>
      <c r="H2989" s="963" t="s">
        <v>2043</v>
      </c>
      <c r="I2989" s="254">
        <v>500</v>
      </c>
      <c r="J2989" s="254">
        <v>10407.371236954863</v>
      </c>
      <c r="K2989" s="954">
        <f t="shared" si="319"/>
        <v>5203686</v>
      </c>
      <c r="L2989" s="916" t="s">
        <v>167</v>
      </c>
      <c r="M2989" s="916" t="s">
        <v>165</v>
      </c>
      <c r="N2989" s="52" t="str">
        <f>IF(AND('331-CT'!$E$7=TH!H2989,OR(L2989="331",M2989="331")),"331",IF(AND(OR(L2989="131",M2989="131"),H2989='131-CT'!$E$7),"131",""))</f>
        <v/>
      </c>
      <c r="O2989" s="916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3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>
        <f t="shared" si="317"/>
        <v>6</v>
      </c>
      <c r="C2990" s="949">
        <f t="shared" si="318"/>
        <v>42159</v>
      </c>
      <c r="D2990" s="950" t="s">
        <v>2042</v>
      </c>
      <c r="E2990" s="950">
        <v>42159</v>
      </c>
      <c r="F2990" s="957" t="s">
        <v>501</v>
      </c>
      <c r="G2990" s="952" t="s">
        <v>790</v>
      </c>
      <c r="H2990" s="963" t="s">
        <v>2043</v>
      </c>
      <c r="I2990" s="254">
        <v>330</v>
      </c>
      <c r="J2990" s="254">
        <v>9838.2181224338947</v>
      </c>
      <c r="K2990" s="954">
        <f t="shared" si="319"/>
        <v>3246612</v>
      </c>
      <c r="L2990" s="916" t="s">
        <v>167</v>
      </c>
      <c r="M2990" s="916" t="s">
        <v>165</v>
      </c>
      <c r="N2990" s="52" t="str">
        <f>IF(AND('331-CT'!$E$7=TH!H2990,OR(L2990="331",M2990="331")),"331",IF(AND(OR(L2990="131",M2990="131"),H2990='131-CT'!$E$7),"131",""))</f>
        <v/>
      </c>
      <c r="O2990" s="916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3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>
        <f t="shared" si="317"/>
        <v>6</v>
      </c>
      <c r="C2991" s="949">
        <f t="shared" si="318"/>
        <v>42161</v>
      </c>
      <c r="D2991" s="950" t="s">
        <v>2042</v>
      </c>
      <c r="E2991" s="950">
        <v>42161</v>
      </c>
      <c r="F2991" s="957" t="s">
        <v>792</v>
      </c>
      <c r="G2991" s="952" t="s">
        <v>793</v>
      </c>
      <c r="H2991" s="963" t="s">
        <v>2043</v>
      </c>
      <c r="I2991" s="254">
        <v>70</v>
      </c>
      <c r="J2991" s="254">
        <v>20082.97418381134</v>
      </c>
      <c r="K2991" s="954">
        <f t="shared" si="319"/>
        <v>1405808</v>
      </c>
      <c r="L2991" s="916" t="s">
        <v>167</v>
      </c>
      <c r="M2991" s="916" t="s">
        <v>165</v>
      </c>
      <c r="N2991" s="52" t="str">
        <f>IF(AND('331-CT'!$E$7=TH!H2991,OR(L2991="331",M2991="331")),"331",IF(AND(OR(L2991="131",M2991="131"),H2991='131-CT'!$E$7),"131",""))</f>
        <v/>
      </c>
      <c r="O2991" s="916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3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>
        <f t="shared" si="317"/>
        <v>6</v>
      </c>
      <c r="C2992" s="949">
        <f t="shared" si="318"/>
        <v>42161</v>
      </c>
      <c r="D2992" s="950" t="s">
        <v>2042</v>
      </c>
      <c r="E2992" s="950">
        <v>42161</v>
      </c>
      <c r="F2992" s="957" t="s">
        <v>795</v>
      </c>
      <c r="G2992" s="952" t="s">
        <v>793</v>
      </c>
      <c r="H2992" s="963" t="s">
        <v>2043</v>
      </c>
      <c r="I2992" s="254">
        <v>92</v>
      </c>
      <c r="J2992" s="254">
        <v>22522.201817472633</v>
      </c>
      <c r="K2992" s="954">
        <f t="shared" si="319"/>
        <v>2072043</v>
      </c>
      <c r="L2992" s="916" t="s">
        <v>167</v>
      </c>
      <c r="M2992" s="916" t="s">
        <v>165</v>
      </c>
      <c r="N2992" s="52" t="str">
        <f>IF(AND('331-CT'!$E$7=TH!H2992,OR(L2992="331",M2992="331")),"331",IF(AND(OR(L2992="131",M2992="131"),H2992='131-CT'!$E$7),"131",""))</f>
        <v/>
      </c>
      <c r="O2992" s="916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3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>
        <f t="shared" si="317"/>
        <v>6</v>
      </c>
      <c r="C2993" s="949">
        <f t="shared" si="318"/>
        <v>42161</v>
      </c>
      <c r="D2993" s="950" t="s">
        <v>2042</v>
      </c>
      <c r="E2993" s="950">
        <v>42161</v>
      </c>
      <c r="F2993" s="957" t="s">
        <v>796</v>
      </c>
      <c r="G2993" s="952" t="s">
        <v>793</v>
      </c>
      <c r="H2993" s="963" t="s">
        <v>2043</v>
      </c>
      <c r="I2993" s="254">
        <v>67</v>
      </c>
      <c r="J2993" s="254">
        <v>25367.96739007748</v>
      </c>
      <c r="K2993" s="954">
        <f t="shared" si="319"/>
        <v>1699654</v>
      </c>
      <c r="L2993" s="916" t="s">
        <v>167</v>
      </c>
      <c r="M2993" s="916" t="s">
        <v>165</v>
      </c>
      <c r="N2993" s="52" t="str">
        <f>IF(AND('331-CT'!$E$7=TH!H2993,OR(L2993="331",M2993="331")),"331",IF(AND(OR(L2993="131",M2993="131"),H2993='131-CT'!$E$7),"131",""))</f>
        <v/>
      </c>
      <c r="O2993" s="916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3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>
        <f t="shared" si="317"/>
        <v>6</v>
      </c>
      <c r="C2994" s="949">
        <f t="shared" si="318"/>
        <v>42161</v>
      </c>
      <c r="D2994" s="950" t="s">
        <v>2042</v>
      </c>
      <c r="E2994" s="950">
        <v>42161</v>
      </c>
      <c r="F2994" s="957" t="s">
        <v>797</v>
      </c>
      <c r="G2994" s="952" t="s">
        <v>793</v>
      </c>
      <c r="H2994" s="963" t="s">
        <v>2043</v>
      </c>
      <c r="I2994" s="254">
        <v>100</v>
      </c>
      <c r="J2994" s="254">
        <v>23579.200458725863</v>
      </c>
      <c r="K2994" s="954">
        <f t="shared" si="319"/>
        <v>2357920</v>
      </c>
      <c r="L2994" s="916" t="s">
        <v>167</v>
      </c>
      <c r="M2994" s="916" t="s">
        <v>165</v>
      </c>
      <c r="N2994" s="52" t="str">
        <f>IF(AND('331-CT'!$E$7=TH!H2994,OR(L2994="331",M2994="331")),"331",IF(AND(OR(L2994="131",M2994="131"),H2994='131-CT'!$E$7),"131",""))</f>
        <v/>
      </c>
      <c r="O2994" s="916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3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>
        <f t="shared" si="317"/>
        <v>6</v>
      </c>
      <c r="C2995" s="949">
        <f t="shared" si="318"/>
        <v>42163</v>
      </c>
      <c r="D2995" s="950" t="s">
        <v>2042</v>
      </c>
      <c r="E2995" s="950">
        <v>42163</v>
      </c>
      <c r="F2995" s="957" t="s">
        <v>440</v>
      </c>
      <c r="G2995" s="952" t="s">
        <v>798</v>
      </c>
      <c r="H2995" s="963" t="s">
        <v>2043</v>
      </c>
      <c r="I2995" s="254">
        <v>309</v>
      </c>
      <c r="J2995" s="254">
        <v>7724.2208399274377</v>
      </c>
      <c r="K2995" s="954">
        <f t="shared" si="319"/>
        <v>2386784</v>
      </c>
      <c r="L2995" s="916" t="s">
        <v>167</v>
      </c>
      <c r="M2995" s="916" t="s">
        <v>165</v>
      </c>
      <c r="N2995" s="52" t="str">
        <f>IF(AND('331-CT'!$E$7=TH!H2995,OR(L2995="331",M2995="331")),"331",IF(AND(OR(L2995="131",M2995="131"),H2995='131-CT'!$E$7),"131",""))</f>
        <v/>
      </c>
      <c r="O2995" s="916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3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>
        <f t="shared" si="317"/>
        <v>6</v>
      </c>
      <c r="C2996" s="949">
        <f t="shared" si="318"/>
        <v>42163</v>
      </c>
      <c r="D2996" s="950" t="s">
        <v>2042</v>
      </c>
      <c r="E2996" s="950">
        <v>42163</v>
      </c>
      <c r="F2996" s="957" t="s">
        <v>440</v>
      </c>
      <c r="G2996" s="952" t="s">
        <v>798</v>
      </c>
      <c r="H2996" s="963" t="s">
        <v>2043</v>
      </c>
      <c r="I2996" s="254">
        <v>300</v>
      </c>
      <c r="J2996" s="254">
        <v>7724.2208399274377</v>
      </c>
      <c r="K2996" s="954">
        <f t="shared" si="319"/>
        <v>2317266</v>
      </c>
      <c r="L2996" s="916" t="s">
        <v>167</v>
      </c>
      <c r="M2996" s="916" t="s">
        <v>165</v>
      </c>
      <c r="N2996" s="52" t="str">
        <f>IF(AND('331-CT'!$E$7=TH!H2996,OR(L2996="331",M2996="331")),"331",IF(AND(OR(L2996="131",M2996="131"),H2996='131-CT'!$E$7),"131",""))</f>
        <v/>
      </c>
      <c r="O2996" s="916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3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>
        <f t="shared" si="317"/>
        <v>6</v>
      </c>
      <c r="C2997" s="949">
        <f t="shared" si="318"/>
        <v>42163</v>
      </c>
      <c r="D2997" s="950" t="s">
        <v>2042</v>
      </c>
      <c r="E2997" s="950">
        <v>42163</v>
      </c>
      <c r="F2997" s="957" t="s">
        <v>440</v>
      </c>
      <c r="G2997" s="952" t="s">
        <v>798</v>
      </c>
      <c r="H2997" s="963" t="s">
        <v>2043</v>
      </c>
      <c r="I2997" s="254">
        <v>300</v>
      </c>
      <c r="J2997" s="254">
        <v>7724.2208399274377</v>
      </c>
      <c r="K2997" s="954">
        <f t="shared" si="319"/>
        <v>2317266</v>
      </c>
      <c r="L2997" s="916" t="s">
        <v>167</v>
      </c>
      <c r="M2997" s="916" t="s">
        <v>165</v>
      </c>
      <c r="N2997" s="52" t="str">
        <f>IF(AND('331-CT'!$E$7=TH!H2997,OR(L2997="331",M2997="331")),"331",IF(AND(OR(L2997="131",M2997="131"),H2997='131-CT'!$E$7),"131",""))</f>
        <v/>
      </c>
      <c r="O2997" s="916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3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>
        <f t="shared" si="317"/>
        <v>6</v>
      </c>
      <c r="C2998" s="949">
        <f t="shared" si="318"/>
        <v>42163</v>
      </c>
      <c r="D2998" s="950" t="s">
        <v>2042</v>
      </c>
      <c r="E2998" s="950">
        <v>42163</v>
      </c>
      <c r="F2998" s="957" t="s">
        <v>799</v>
      </c>
      <c r="G2998" s="952" t="s">
        <v>800</v>
      </c>
      <c r="H2998" s="963" t="s">
        <v>2043</v>
      </c>
      <c r="I2998" s="254">
        <v>502</v>
      </c>
      <c r="J2998" s="254">
        <v>3902.7642138580736</v>
      </c>
      <c r="K2998" s="954">
        <f t="shared" si="319"/>
        <v>1959188</v>
      </c>
      <c r="L2998" s="916" t="s">
        <v>167</v>
      </c>
      <c r="M2998" s="916" t="s">
        <v>165</v>
      </c>
      <c r="N2998" s="52" t="str">
        <f>IF(AND('331-CT'!$E$7=TH!H2998,OR(L2998="331",M2998="331")),"331",IF(AND(OR(L2998="131",M2998="131"),H2998='131-CT'!$E$7),"131",""))</f>
        <v/>
      </c>
      <c r="O2998" s="916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3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>
        <f t="shared" si="317"/>
        <v>6</v>
      </c>
      <c r="C2999" s="949">
        <f t="shared" si="318"/>
        <v>42163</v>
      </c>
      <c r="D2999" s="950" t="s">
        <v>2042</v>
      </c>
      <c r="E2999" s="950">
        <v>42163</v>
      </c>
      <c r="F2999" s="957" t="s">
        <v>799</v>
      </c>
      <c r="G2999" s="952" t="s">
        <v>800</v>
      </c>
      <c r="H2999" s="963" t="s">
        <v>2043</v>
      </c>
      <c r="I2999" s="254">
        <v>516</v>
      </c>
      <c r="J2999" s="254">
        <v>3902.7642138580736</v>
      </c>
      <c r="K2999" s="954">
        <f t="shared" si="319"/>
        <v>2013826</v>
      </c>
      <c r="L2999" s="916" t="s">
        <v>167</v>
      </c>
      <c r="M2999" s="916" t="s">
        <v>165</v>
      </c>
      <c r="N2999" s="52" t="str">
        <f>IF(AND('331-CT'!$E$7=TH!H2999,OR(L2999="331",M2999="331")),"331",IF(AND(OR(L2999="131",M2999="131"),H2999='131-CT'!$E$7),"131",""))</f>
        <v/>
      </c>
      <c r="O2999" s="916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3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>
        <f t="shared" si="317"/>
        <v>6</v>
      </c>
      <c r="C3000" s="949">
        <f t="shared" si="318"/>
        <v>42167</v>
      </c>
      <c r="D3000" s="950" t="s">
        <v>2042</v>
      </c>
      <c r="E3000" s="950">
        <v>42167</v>
      </c>
      <c r="F3000" s="957" t="s">
        <v>521</v>
      </c>
      <c r="G3000" s="952" t="s">
        <v>802</v>
      </c>
      <c r="H3000" s="963" t="s">
        <v>2043</v>
      </c>
      <c r="I3000" s="254">
        <v>1080</v>
      </c>
      <c r="J3000" s="254">
        <v>5528.9159696322713</v>
      </c>
      <c r="K3000" s="954">
        <f t="shared" si="319"/>
        <v>5971229</v>
      </c>
      <c r="L3000" s="916" t="s">
        <v>167</v>
      </c>
      <c r="M3000" s="916" t="s">
        <v>165</v>
      </c>
      <c r="N3000" s="52" t="str">
        <f>IF(AND('331-CT'!$E$7=TH!H3000,OR(L3000="331",M3000="331")),"331",IF(AND(OR(L3000="131",M3000="131"),H3000='131-CT'!$E$7),"131",""))</f>
        <v/>
      </c>
      <c r="O3000" s="916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3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>
        <f t="shared" si="317"/>
        <v>6</v>
      </c>
      <c r="C3001" s="949">
        <f t="shared" si="318"/>
        <v>42170</v>
      </c>
      <c r="D3001" s="950" t="s">
        <v>2042</v>
      </c>
      <c r="E3001" s="950">
        <v>42170</v>
      </c>
      <c r="F3001" s="957" t="s">
        <v>501</v>
      </c>
      <c r="G3001" s="952" t="s">
        <v>803</v>
      </c>
      <c r="H3001" s="963" t="s">
        <v>2043</v>
      </c>
      <c r="I3001" s="254">
        <v>282</v>
      </c>
      <c r="J3001" s="254">
        <v>9838.2181224338947</v>
      </c>
      <c r="K3001" s="954">
        <f t="shared" si="319"/>
        <v>2774378</v>
      </c>
      <c r="L3001" s="916" t="s">
        <v>167</v>
      </c>
      <c r="M3001" s="916" t="s">
        <v>165</v>
      </c>
      <c r="N3001" s="52" t="str">
        <f>IF(AND('331-CT'!$E$7=TH!H3001,OR(L3001="331",M3001="331")),"331",IF(AND(OR(L3001="131",M3001="131"),H3001='131-CT'!$E$7),"131",""))</f>
        <v/>
      </c>
      <c r="O3001" s="916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3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>
        <f t="shared" si="317"/>
        <v>6</v>
      </c>
      <c r="C3002" s="949">
        <f t="shared" si="318"/>
        <v>42170</v>
      </c>
      <c r="D3002" s="950" t="s">
        <v>2042</v>
      </c>
      <c r="E3002" s="950">
        <v>42170</v>
      </c>
      <c r="F3002" s="957" t="s">
        <v>804</v>
      </c>
      <c r="G3002" s="952" t="s">
        <v>805</v>
      </c>
      <c r="H3002" s="963" t="s">
        <v>2043</v>
      </c>
      <c r="I3002" s="254">
        <v>500</v>
      </c>
      <c r="J3002" s="254">
        <v>7561.6056643500187</v>
      </c>
      <c r="K3002" s="954">
        <f t="shared" si="319"/>
        <v>3780803</v>
      </c>
      <c r="L3002" s="916" t="s">
        <v>167</v>
      </c>
      <c r="M3002" s="916" t="s">
        <v>165</v>
      </c>
      <c r="N3002" s="52" t="str">
        <f>IF(AND('331-CT'!$E$7=TH!H3002,OR(L3002="331",M3002="331")),"331",IF(AND(OR(L3002="131",M3002="131"),H3002='131-CT'!$E$7),"131",""))</f>
        <v/>
      </c>
      <c r="O3002" s="916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3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>
        <f t="shared" si="317"/>
        <v>6</v>
      </c>
      <c r="C3003" s="949">
        <f t="shared" si="318"/>
        <v>42171</v>
      </c>
      <c r="D3003" s="950" t="s">
        <v>2042</v>
      </c>
      <c r="E3003" s="950">
        <v>42171</v>
      </c>
      <c r="F3003" s="957" t="s">
        <v>545</v>
      </c>
      <c r="G3003" s="952" t="s">
        <v>807</v>
      </c>
      <c r="H3003" s="963" t="s">
        <v>2043</v>
      </c>
      <c r="I3003" s="254">
        <v>205</v>
      </c>
      <c r="J3003" s="254">
        <v>8455.9891300258259</v>
      </c>
      <c r="K3003" s="954">
        <f t="shared" si="319"/>
        <v>1733478</v>
      </c>
      <c r="L3003" s="916" t="s">
        <v>167</v>
      </c>
      <c r="M3003" s="916" t="s">
        <v>165</v>
      </c>
      <c r="N3003" s="52" t="str">
        <f>IF(AND('331-CT'!$E$7=TH!H3003,OR(L3003="331",M3003="331")),"331",IF(AND(OR(L3003="131",M3003="131"),H3003='131-CT'!$E$7),"131",""))</f>
        <v/>
      </c>
      <c r="O3003" s="916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3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>
        <f t="shared" si="317"/>
        <v>6</v>
      </c>
      <c r="C3004" s="949">
        <f t="shared" si="318"/>
        <v>42171</v>
      </c>
      <c r="D3004" s="950" t="s">
        <v>2042</v>
      </c>
      <c r="E3004" s="950">
        <v>42171</v>
      </c>
      <c r="F3004" s="957" t="s">
        <v>1689</v>
      </c>
      <c r="G3004" s="952" t="s">
        <v>807</v>
      </c>
      <c r="H3004" s="963" t="s">
        <v>2043</v>
      </c>
      <c r="I3004" s="254">
        <v>205</v>
      </c>
      <c r="J3004" s="254">
        <v>487.8455267322592</v>
      </c>
      <c r="K3004" s="954">
        <f t="shared" si="319"/>
        <v>100008</v>
      </c>
      <c r="L3004" s="916" t="s">
        <v>167</v>
      </c>
      <c r="M3004" s="916" t="s">
        <v>165</v>
      </c>
      <c r="N3004" s="52" t="str">
        <f>IF(AND('331-CT'!$E$7=TH!H3004,OR(L3004="331",M3004="331")),"331",IF(AND(OR(L3004="131",M3004="131"),H3004='131-CT'!$E$7),"131",""))</f>
        <v/>
      </c>
      <c r="O3004" s="916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3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>
        <f t="shared" si="317"/>
        <v>6</v>
      </c>
      <c r="C3005" s="949">
        <f t="shared" si="318"/>
        <v>42171</v>
      </c>
      <c r="D3005" s="950" t="s">
        <v>2042</v>
      </c>
      <c r="E3005" s="950">
        <v>42171</v>
      </c>
      <c r="F3005" s="957" t="s">
        <v>808</v>
      </c>
      <c r="G3005" s="952" t="s">
        <v>809</v>
      </c>
      <c r="H3005" s="963" t="s">
        <v>2043</v>
      </c>
      <c r="I3005" s="254">
        <v>308</v>
      </c>
      <c r="J3005" s="254">
        <v>11301.754702630671</v>
      </c>
      <c r="K3005" s="954">
        <f t="shared" si="319"/>
        <v>3480940</v>
      </c>
      <c r="L3005" s="916" t="s">
        <v>167</v>
      </c>
      <c r="M3005" s="916" t="s">
        <v>165</v>
      </c>
      <c r="N3005" s="52" t="str">
        <f>IF(AND('331-CT'!$E$7=TH!H3005,OR(L3005="331",M3005="331")),"331",IF(AND(OR(L3005="131",M3005="131"),H3005='131-CT'!$E$7),"131",""))</f>
        <v/>
      </c>
      <c r="O3005" s="916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3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>
        <f t="shared" si="317"/>
        <v>6</v>
      </c>
      <c r="C3006" s="949">
        <f t="shared" si="318"/>
        <v>42172</v>
      </c>
      <c r="D3006" s="950" t="s">
        <v>2042</v>
      </c>
      <c r="E3006" s="950">
        <v>42172</v>
      </c>
      <c r="F3006" s="957" t="s">
        <v>811</v>
      </c>
      <c r="G3006" s="952" t="s">
        <v>812</v>
      </c>
      <c r="H3006" s="963" t="s">
        <v>2043</v>
      </c>
      <c r="I3006" s="254">
        <v>286</v>
      </c>
      <c r="J3006" s="254">
        <v>8618.6043056032468</v>
      </c>
      <c r="K3006" s="954">
        <f t="shared" si="319"/>
        <v>2464921</v>
      </c>
      <c r="L3006" s="916" t="s">
        <v>167</v>
      </c>
      <c r="M3006" s="916" t="s">
        <v>165</v>
      </c>
      <c r="N3006" s="52" t="str">
        <f>IF(AND('331-CT'!$E$7=TH!H3006,OR(L3006="331",M3006="331")),"331",IF(AND(OR(L3006="131",M3006="131"),H3006='131-CT'!$E$7),"131",""))</f>
        <v/>
      </c>
      <c r="O3006" s="916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3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>
        <f t="shared" si="317"/>
        <v>6</v>
      </c>
      <c r="C3007" s="949">
        <f t="shared" si="318"/>
        <v>42172</v>
      </c>
      <c r="D3007" s="950" t="s">
        <v>2042</v>
      </c>
      <c r="E3007" s="950">
        <v>42172</v>
      </c>
      <c r="F3007" s="957" t="s">
        <v>1760</v>
      </c>
      <c r="G3007" s="952" t="s">
        <v>814</v>
      </c>
      <c r="H3007" s="963" t="s">
        <v>2043</v>
      </c>
      <c r="I3007" s="254">
        <v>80</v>
      </c>
      <c r="J3007" s="254">
        <v>11220.447114841962</v>
      </c>
      <c r="K3007" s="954">
        <f t="shared" si="319"/>
        <v>897636</v>
      </c>
      <c r="L3007" s="916" t="s">
        <v>167</v>
      </c>
      <c r="M3007" s="916" t="s">
        <v>165</v>
      </c>
      <c r="N3007" s="52" t="str">
        <f>IF(AND('331-CT'!$E$7=TH!H3007,OR(L3007="331",M3007="331")),"331",IF(AND(OR(L3007="131",M3007="131"),H3007='131-CT'!$E$7),"131",""))</f>
        <v/>
      </c>
      <c r="O3007" s="916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3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>
        <f t="shared" si="317"/>
        <v>6</v>
      </c>
      <c r="C3008" s="949">
        <f t="shared" si="318"/>
        <v>42172</v>
      </c>
      <c r="D3008" s="950" t="s">
        <v>2042</v>
      </c>
      <c r="E3008" s="950">
        <v>42172</v>
      </c>
      <c r="F3008" s="957" t="s">
        <v>1761</v>
      </c>
      <c r="G3008" s="952" t="s">
        <v>814</v>
      </c>
      <c r="H3008" s="963" t="s">
        <v>2043</v>
      </c>
      <c r="I3008" s="254">
        <v>74</v>
      </c>
      <c r="J3008" s="254">
        <v>20489.512122754888</v>
      </c>
      <c r="K3008" s="954">
        <f t="shared" si="319"/>
        <v>1516224</v>
      </c>
      <c r="L3008" s="916" t="s">
        <v>167</v>
      </c>
      <c r="M3008" s="916" t="s">
        <v>165</v>
      </c>
      <c r="N3008" s="52" t="str">
        <f>IF(AND('331-CT'!$E$7=TH!H3008,OR(L3008="331",M3008="331")),"331",IF(AND(OR(L3008="131",M3008="131"),H3008='131-CT'!$E$7),"131",""))</f>
        <v/>
      </c>
      <c r="O3008" s="916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3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>
        <f t="shared" si="317"/>
        <v>6</v>
      </c>
      <c r="C3009" s="949">
        <f t="shared" si="318"/>
        <v>42172</v>
      </c>
      <c r="D3009" s="950" t="s">
        <v>2042</v>
      </c>
      <c r="E3009" s="950">
        <v>42172</v>
      </c>
      <c r="F3009" s="957" t="s">
        <v>1762</v>
      </c>
      <c r="G3009" s="952" t="s">
        <v>814</v>
      </c>
      <c r="H3009" s="963" t="s">
        <v>2043</v>
      </c>
      <c r="I3009" s="254">
        <v>205</v>
      </c>
      <c r="J3009" s="254">
        <v>14228.827863024228</v>
      </c>
      <c r="K3009" s="954">
        <f t="shared" si="319"/>
        <v>2916910</v>
      </c>
      <c r="L3009" s="916" t="s">
        <v>167</v>
      </c>
      <c r="M3009" s="916" t="s">
        <v>165</v>
      </c>
      <c r="N3009" s="52" t="str">
        <f>IF(AND('331-CT'!$E$7=TH!H3009,OR(L3009="331",M3009="331")),"331",IF(AND(OR(L3009="131",M3009="131"),H3009='131-CT'!$E$7),"131",""))</f>
        <v/>
      </c>
      <c r="O3009" s="916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3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>
        <f t="shared" si="317"/>
        <v>6</v>
      </c>
      <c r="C3010" s="949">
        <f t="shared" si="318"/>
        <v>42172</v>
      </c>
      <c r="D3010" s="950" t="s">
        <v>2042</v>
      </c>
      <c r="E3010" s="950">
        <v>42172</v>
      </c>
      <c r="F3010" s="957" t="s">
        <v>1763</v>
      </c>
      <c r="G3010" s="952" t="s">
        <v>815</v>
      </c>
      <c r="H3010" s="963" t="s">
        <v>2043</v>
      </c>
      <c r="I3010" s="254">
        <v>100</v>
      </c>
      <c r="J3010" s="254">
        <v>6992.4525498290486</v>
      </c>
      <c r="K3010" s="954">
        <f t="shared" si="319"/>
        <v>699245</v>
      </c>
      <c r="L3010" s="916" t="s">
        <v>167</v>
      </c>
      <c r="M3010" s="916" t="s">
        <v>165</v>
      </c>
      <c r="N3010" s="52" t="str">
        <f>IF(AND('331-CT'!$E$7=TH!H3010,OR(L3010="331",M3010="331")),"331",IF(AND(OR(L3010="131",M3010="131"),H3010='131-CT'!$E$7),"131",""))</f>
        <v/>
      </c>
      <c r="O3010" s="916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3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>
        <f t="shared" si="317"/>
        <v>6</v>
      </c>
      <c r="C3011" s="949">
        <f t="shared" si="318"/>
        <v>42172</v>
      </c>
      <c r="D3011" s="950" t="s">
        <v>2042</v>
      </c>
      <c r="E3011" s="950">
        <v>42172</v>
      </c>
      <c r="F3011" s="957" t="s">
        <v>768</v>
      </c>
      <c r="G3011" s="952" t="s">
        <v>815</v>
      </c>
      <c r="H3011" s="963" t="s">
        <v>2043</v>
      </c>
      <c r="I3011" s="254">
        <v>200</v>
      </c>
      <c r="J3011" s="254">
        <v>8049.4511910822775</v>
      </c>
      <c r="K3011" s="954">
        <f t="shared" si="319"/>
        <v>1609890</v>
      </c>
      <c r="L3011" s="916" t="s">
        <v>167</v>
      </c>
      <c r="M3011" s="916" t="s">
        <v>165</v>
      </c>
      <c r="N3011" s="52" t="str">
        <f>IF(AND('331-CT'!$E$7=TH!H3011,OR(L3011="331",M3011="331")),"331",IF(AND(OR(L3011="131",M3011="131"),H3011='131-CT'!$E$7),"131",""))</f>
        <v/>
      </c>
      <c r="O3011" s="916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3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>
        <f t="shared" si="317"/>
        <v>6</v>
      </c>
      <c r="C3012" s="949">
        <f t="shared" si="318"/>
        <v>42172</v>
      </c>
      <c r="D3012" s="950" t="s">
        <v>2042</v>
      </c>
      <c r="E3012" s="950">
        <v>42172</v>
      </c>
      <c r="F3012" s="957" t="s">
        <v>719</v>
      </c>
      <c r="G3012" s="952" t="s">
        <v>815</v>
      </c>
      <c r="H3012" s="963" t="s">
        <v>2043</v>
      </c>
      <c r="I3012" s="254">
        <v>75</v>
      </c>
      <c r="J3012" s="254">
        <v>14554.058214179067</v>
      </c>
      <c r="K3012" s="954">
        <f t="shared" si="319"/>
        <v>1091554</v>
      </c>
      <c r="L3012" s="916" t="s">
        <v>167</v>
      </c>
      <c r="M3012" s="916" t="s">
        <v>165</v>
      </c>
      <c r="N3012" s="52" t="str">
        <f>IF(AND('331-CT'!$E$7=TH!H3012,OR(L3012="331",M3012="331")),"331",IF(AND(OR(L3012="131",M3012="131"),H3012='131-CT'!$E$7),"131",""))</f>
        <v/>
      </c>
      <c r="O3012" s="916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3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>
        <f t="shared" si="317"/>
        <v>6</v>
      </c>
      <c r="C3013" s="949">
        <f t="shared" si="318"/>
        <v>42172</v>
      </c>
      <c r="D3013" s="950" t="s">
        <v>2042</v>
      </c>
      <c r="E3013" s="950">
        <v>42172</v>
      </c>
      <c r="F3013" s="957" t="s">
        <v>719</v>
      </c>
      <c r="G3013" s="952" t="s">
        <v>815</v>
      </c>
      <c r="H3013" s="963" t="s">
        <v>2043</v>
      </c>
      <c r="I3013" s="254">
        <v>30</v>
      </c>
      <c r="J3013" s="254">
        <v>14554.058214179067</v>
      </c>
      <c r="K3013" s="954">
        <f t="shared" si="319"/>
        <v>436622</v>
      </c>
      <c r="L3013" s="916" t="s">
        <v>167</v>
      </c>
      <c r="M3013" s="916" t="s">
        <v>165</v>
      </c>
      <c r="N3013" s="52" t="str">
        <f>IF(AND('331-CT'!$E$7=TH!H3013,OR(L3013="331",M3013="331")),"331",IF(AND(OR(L3013="131",M3013="131"),H3013='131-CT'!$E$7),"131",""))</f>
        <v/>
      </c>
      <c r="O3013" s="916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3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>
        <f t="shared" si="317"/>
        <v>6</v>
      </c>
      <c r="C3014" s="949">
        <f t="shared" si="318"/>
        <v>42172</v>
      </c>
      <c r="D3014" s="950" t="s">
        <v>2042</v>
      </c>
      <c r="E3014" s="950">
        <v>42172</v>
      </c>
      <c r="F3014" s="957" t="s">
        <v>1732</v>
      </c>
      <c r="G3014" s="952" t="s">
        <v>815</v>
      </c>
      <c r="H3014" s="963" t="s">
        <v>2043</v>
      </c>
      <c r="I3014" s="254">
        <v>25</v>
      </c>
      <c r="J3014" s="254">
        <v>13497.059572925838</v>
      </c>
      <c r="K3014" s="954">
        <f t="shared" si="319"/>
        <v>337426</v>
      </c>
      <c r="L3014" s="916" t="s">
        <v>167</v>
      </c>
      <c r="M3014" s="916" t="s">
        <v>165</v>
      </c>
      <c r="N3014" s="52" t="str">
        <f>IF(AND('331-CT'!$E$7=TH!H3014,OR(L3014="331",M3014="331")),"331",IF(AND(OR(L3014="131",M3014="131"),H3014='131-CT'!$E$7),"131",""))</f>
        <v/>
      </c>
      <c r="O3014" s="916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3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>
        <f t="shared" si="317"/>
        <v>6</v>
      </c>
      <c r="C3015" s="949">
        <f t="shared" si="318"/>
        <v>42172</v>
      </c>
      <c r="D3015" s="950" t="s">
        <v>2042</v>
      </c>
      <c r="E3015" s="950">
        <v>42172</v>
      </c>
      <c r="F3015" s="957" t="s">
        <v>1764</v>
      </c>
      <c r="G3015" s="952" t="s">
        <v>815</v>
      </c>
      <c r="H3015" s="963" t="s">
        <v>2043</v>
      </c>
      <c r="I3015" s="254">
        <v>40</v>
      </c>
      <c r="J3015" s="254">
        <v>14635.365801967777</v>
      </c>
      <c r="K3015" s="954">
        <f t="shared" si="319"/>
        <v>585415</v>
      </c>
      <c r="L3015" s="916" t="s">
        <v>167</v>
      </c>
      <c r="M3015" s="916" t="s">
        <v>165</v>
      </c>
      <c r="N3015" s="52" t="str">
        <f>IF(AND('331-CT'!$E$7=TH!H3015,OR(L3015="331",M3015="331")),"331",IF(AND(OR(L3015="131",M3015="131"),H3015='131-CT'!$E$7),"131",""))</f>
        <v/>
      </c>
      <c r="O3015" s="916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3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>
        <f t="shared" si="317"/>
        <v>6</v>
      </c>
      <c r="C3016" s="949">
        <f t="shared" si="318"/>
        <v>42172</v>
      </c>
      <c r="D3016" s="950" t="s">
        <v>2042</v>
      </c>
      <c r="E3016" s="950">
        <v>42172</v>
      </c>
      <c r="F3016" s="957" t="s">
        <v>722</v>
      </c>
      <c r="G3016" s="952" t="s">
        <v>815</v>
      </c>
      <c r="H3016" s="963" t="s">
        <v>2043</v>
      </c>
      <c r="I3016" s="254">
        <v>25</v>
      </c>
      <c r="J3016" s="254">
        <v>14310.135450812937</v>
      </c>
      <c r="K3016" s="954">
        <f t="shared" si="319"/>
        <v>357753</v>
      </c>
      <c r="L3016" s="916" t="s">
        <v>167</v>
      </c>
      <c r="M3016" s="916" t="s">
        <v>165</v>
      </c>
      <c r="N3016" s="52" t="str">
        <f>IF(AND('331-CT'!$E$7=TH!H3016,OR(L3016="331",M3016="331")),"331",IF(AND(OR(L3016="131",M3016="131"),H3016='131-CT'!$E$7),"131",""))</f>
        <v/>
      </c>
      <c r="O3016" s="916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3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>
        <f t="shared" si="317"/>
        <v>6</v>
      </c>
      <c r="C3017" s="949">
        <f t="shared" si="318"/>
        <v>42172</v>
      </c>
      <c r="D3017" s="950" t="s">
        <v>2042</v>
      </c>
      <c r="E3017" s="950">
        <v>42172</v>
      </c>
      <c r="F3017" s="957" t="s">
        <v>1765</v>
      </c>
      <c r="G3017" s="952" t="s">
        <v>815</v>
      </c>
      <c r="H3017" s="963" t="s">
        <v>2043</v>
      </c>
      <c r="I3017" s="254">
        <v>50</v>
      </c>
      <c r="J3017" s="254">
        <v>13415.751985137127</v>
      </c>
      <c r="K3017" s="954">
        <f t="shared" si="319"/>
        <v>670788</v>
      </c>
      <c r="L3017" s="916" t="s">
        <v>167</v>
      </c>
      <c r="M3017" s="916" t="s">
        <v>165</v>
      </c>
      <c r="N3017" s="52" t="str">
        <f>IF(AND('331-CT'!$E$7=TH!H3017,OR(L3017="331",M3017="331")),"331",IF(AND(OR(L3017="131",M3017="131"),H3017='131-CT'!$E$7),"131",""))</f>
        <v/>
      </c>
      <c r="O3017" s="916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3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>
        <f t="shared" si="317"/>
        <v>6</v>
      </c>
      <c r="C3018" s="949">
        <f t="shared" si="318"/>
        <v>42172</v>
      </c>
      <c r="D3018" s="950" t="s">
        <v>2042</v>
      </c>
      <c r="E3018" s="950">
        <v>42172</v>
      </c>
      <c r="F3018" s="957" t="s">
        <v>1766</v>
      </c>
      <c r="G3018" s="952" t="s">
        <v>815</v>
      </c>
      <c r="H3018" s="963" t="s">
        <v>2043</v>
      </c>
      <c r="I3018" s="254">
        <v>25</v>
      </c>
      <c r="J3018" s="254">
        <v>10732.601588109703</v>
      </c>
      <c r="K3018" s="954">
        <f t="shared" si="319"/>
        <v>268315</v>
      </c>
      <c r="L3018" s="916" t="s">
        <v>167</v>
      </c>
      <c r="M3018" s="916" t="s">
        <v>165</v>
      </c>
      <c r="N3018" s="52" t="str">
        <f>IF(AND('331-CT'!$E$7=TH!H3018,OR(L3018="331",M3018="331")),"331",IF(AND(OR(L3018="131",M3018="131"),H3018='131-CT'!$E$7),"131",""))</f>
        <v/>
      </c>
      <c r="O3018" s="916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3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>
        <f t="shared" si="317"/>
        <v>6</v>
      </c>
      <c r="C3019" s="949">
        <f t="shared" si="318"/>
        <v>42172</v>
      </c>
      <c r="D3019" s="950" t="s">
        <v>2042</v>
      </c>
      <c r="E3019" s="950">
        <v>42172</v>
      </c>
      <c r="F3019" s="957" t="s">
        <v>1733</v>
      </c>
      <c r="G3019" s="952" t="s">
        <v>815</v>
      </c>
      <c r="H3019" s="963" t="s">
        <v>2043</v>
      </c>
      <c r="I3019" s="254">
        <v>100</v>
      </c>
      <c r="J3019" s="254">
        <v>7398.9904887725988</v>
      </c>
      <c r="K3019" s="954">
        <f t="shared" si="319"/>
        <v>739899</v>
      </c>
      <c r="L3019" s="916" t="s">
        <v>167</v>
      </c>
      <c r="M3019" s="916" t="s">
        <v>165</v>
      </c>
      <c r="N3019" s="52" t="str">
        <f>IF(AND('331-CT'!$E$7=TH!H3019,OR(L3019="331",M3019="331")),"331",IF(AND(OR(L3019="131",M3019="131"),H3019='131-CT'!$E$7),"131",""))</f>
        <v/>
      </c>
      <c r="O3019" s="916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3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>
        <f t="shared" si="317"/>
        <v>6</v>
      </c>
      <c r="C3020" s="949">
        <f t="shared" si="318"/>
        <v>42173</v>
      </c>
      <c r="D3020" s="950" t="s">
        <v>2042</v>
      </c>
      <c r="E3020" s="950">
        <v>42173</v>
      </c>
      <c r="F3020" s="957" t="s">
        <v>1767</v>
      </c>
      <c r="G3020" s="952" t="s">
        <v>816</v>
      </c>
      <c r="H3020" s="963" t="s">
        <v>2043</v>
      </c>
      <c r="I3020" s="254">
        <v>17</v>
      </c>
      <c r="J3020" s="254">
        <v>10895.216763687124</v>
      </c>
      <c r="K3020" s="954">
        <f t="shared" si="319"/>
        <v>185219</v>
      </c>
      <c r="L3020" s="916" t="s">
        <v>167</v>
      </c>
      <c r="M3020" s="916" t="s">
        <v>165</v>
      </c>
      <c r="N3020" s="52" t="str">
        <f>IF(AND('331-CT'!$E$7=TH!H3020,OR(L3020="331",M3020="331")),"331",IF(AND(OR(L3020="131",M3020="131"),H3020='131-CT'!$E$7),"131",""))</f>
        <v/>
      </c>
      <c r="O3020" s="916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3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>
        <f t="shared" si="317"/>
        <v>6</v>
      </c>
      <c r="C3021" s="949">
        <f t="shared" si="318"/>
        <v>42173</v>
      </c>
      <c r="D3021" s="950" t="s">
        <v>2042</v>
      </c>
      <c r="E3021" s="950">
        <v>42173</v>
      </c>
      <c r="F3021" s="957" t="s">
        <v>1743</v>
      </c>
      <c r="G3021" s="952" t="s">
        <v>816</v>
      </c>
      <c r="H3021" s="963" t="s">
        <v>2043</v>
      </c>
      <c r="I3021" s="254">
        <v>200</v>
      </c>
      <c r="J3021" s="254">
        <v>12114.830580517772</v>
      </c>
      <c r="K3021" s="954">
        <f t="shared" si="319"/>
        <v>2422966</v>
      </c>
      <c r="L3021" s="916" t="s">
        <v>167</v>
      </c>
      <c r="M3021" s="916" t="s">
        <v>165</v>
      </c>
      <c r="N3021" s="52" t="str">
        <f>IF(AND('331-CT'!$E$7=TH!H3021,OR(L3021="331",M3021="331")),"331",IF(AND(OR(L3021="131",M3021="131"),H3021='131-CT'!$E$7),"131",""))</f>
        <v/>
      </c>
      <c r="O3021" s="916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3"/>
    </row>
    <row r="3022" spans="1:28" s="211" customFormat="1" ht="15.75" hidden="1" customHeight="1">
      <c r="A3022" s="204" t="str">
        <f>IF(B3022&lt;&gt;"",IF(AND(B3022&gt;=_TM1,B3022&lt;=_TM2,OR(TH!L3022="1111",TH!M3022="1111")),TH!D3022,""),"")</f>
        <v/>
      </c>
      <c r="B3022" s="36">
        <f t="shared" si="317"/>
        <v>6</v>
      </c>
      <c r="C3022" s="949">
        <f t="shared" si="318"/>
        <v>42173</v>
      </c>
      <c r="D3022" s="950" t="s">
        <v>2042</v>
      </c>
      <c r="E3022" s="950">
        <v>42173</v>
      </c>
      <c r="F3022" s="957" t="s">
        <v>1768</v>
      </c>
      <c r="G3022" s="952" t="s">
        <v>816</v>
      </c>
      <c r="H3022" s="963" t="s">
        <v>2043</v>
      </c>
      <c r="I3022" s="254">
        <v>85</v>
      </c>
      <c r="J3022" s="254">
        <v>9594.2953590677644</v>
      </c>
      <c r="K3022" s="954">
        <f t="shared" si="319"/>
        <v>815515</v>
      </c>
      <c r="L3022" s="916" t="s">
        <v>167</v>
      </c>
      <c r="M3022" s="916" t="s">
        <v>165</v>
      </c>
      <c r="N3022" s="52" t="str">
        <f>IF(AND('331-CT'!$E$7=TH!H3022,OR(L3022="331",M3022="331")),"331",IF(AND(OR(L3022="131",M3022="131"),H3022='131-CT'!$E$7),"131",""))</f>
        <v/>
      </c>
      <c r="O3022" s="916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3"/>
    </row>
    <row r="3023" spans="1:28" s="211" customFormat="1" ht="15.75" hidden="1" customHeight="1">
      <c r="A3023" s="204" t="str">
        <f>IF(B3023&lt;&gt;"",IF(AND(B3023&gt;=_TM1,B3023&lt;=_TM2,OR(TH!L3023="1111",TH!M3023="1111")),TH!D3023,""),"")</f>
        <v/>
      </c>
      <c r="B3023" s="36">
        <f t="shared" si="317"/>
        <v>6</v>
      </c>
      <c r="C3023" s="949">
        <f t="shared" si="318"/>
        <v>42173</v>
      </c>
      <c r="D3023" s="950" t="s">
        <v>2042</v>
      </c>
      <c r="E3023" s="950">
        <v>42173</v>
      </c>
      <c r="F3023" s="957" t="s">
        <v>714</v>
      </c>
      <c r="G3023" s="952" t="s">
        <v>816</v>
      </c>
      <c r="H3023" s="963" t="s">
        <v>2043</v>
      </c>
      <c r="I3023" s="254">
        <v>360</v>
      </c>
      <c r="J3023" s="254">
        <v>10651.294000320993</v>
      </c>
      <c r="K3023" s="954">
        <f t="shared" si="319"/>
        <v>3834466</v>
      </c>
      <c r="L3023" s="916" t="s">
        <v>167</v>
      </c>
      <c r="M3023" s="916" t="s">
        <v>165</v>
      </c>
      <c r="N3023" s="52" t="str">
        <f>IF(AND('331-CT'!$E$7=TH!H3023,OR(L3023="331",M3023="331")),"331",IF(AND(OR(L3023="131",M3023="131"),H3023='131-CT'!$E$7),"131",""))</f>
        <v/>
      </c>
      <c r="O3023" s="916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3"/>
    </row>
    <row r="3024" spans="1:28" s="211" customFormat="1" ht="15.75" hidden="1" customHeight="1">
      <c r="A3024" s="204" t="str">
        <f>IF(B3024&lt;&gt;"",IF(AND(B3024&gt;=_TM1,B3024&lt;=_TM2,OR(TH!L3024="1111",TH!M3024="1111")),TH!D3024,""),"")</f>
        <v/>
      </c>
      <c r="B3024" s="36">
        <f t="shared" si="317"/>
        <v>6</v>
      </c>
      <c r="C3024" s="949">
        <f t="shared" si="318"/>
        <v>42173</v>
      </c>
      <c r="D3024" s="950" t="s">
        <v>2042</v>
      </c>
      <c r="E3024" s="950">
        <v>42173</v>
      </c>
      <c r="F3024" s="957" t="s">
        <v>1769</v>
      </c>
      <c r="G3024" s="952" t="s">
        <v>816</v>
      </c>
      <c r="H3024" s="963" t="s">
        <v>2043</v>
      </c>
      <c r="I3024" s="254">
        <v>25</v>
      </c>
      <c r="J3024" s="254">
        <v>9025.1422445467961</v>
      </c>
      <c r="K3024" s="954">
        <f t="shared" si="319"/>
        <v>225629</v>
      </c>
      <c r="L3024" s="916" t="s">
        <v>167</v>
      </c>
      <c r="M3024" s="916" t="s">
        <v>165</v>
      </c>
      <c r="N3024" s="52" t="str">
        <f>IF(AND('331-CT'!$E$7=TH!H3024,OR(L3024="331",M3024="331")),"331",IF(AND(OR(L3024="131",M3024="131"),H3024='131-CT'!$E$7),"131",""))</f>
        <v/>
      </c>
      <c r="O3024" s="916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3"/>
    </row>
    <row r="3025" spans="1:28" s="211" customFormat="1" ht="15.75" hidden="1" customHeight="1">
      <c r="A3025" s="204" t="str">
        <f>IF(B3025&lt;&gt;"",IF(AND(B3025&gt;=_TM1,B3025&lt;=_TM2,OR(TH!L3025="1111",TH!M3025="1111")),TH!D3025,""),"")</f>
        <v/>
      </c>
      <c r="B3025" s="36">
        <f t="shared" si="317"/>
        <v>6</v>
      </c>
      <c r="C3025" s="949">
        <f t="shared" si="318"/>
        <v>42173</v>
      </c>
      <c r="D3025" s="950" t="s">
        <v>2042</v>
      </c>
      <c r="E3025" s="950">
        <v>42173</v>
      </c>
      <c r="F3025" s="957" t="s">
        <v>695</v>
      </c>
      <c r="G3025" s="952" t="s">
        <v>816</v>
      </c>
      <c r="H3025" s="963" t="s">
        <v>2043</v>
      </c>
      <c r="I3025" s="254">
        <v>50</v>
      </c>
      <c r="J3025" s="254">
        <v>18131.592076882302</v>
      </c>
      <c r="K3025" s="954">
        <f t="shared" si="319"/>
        <v>906580</v>
      </c>
      <c r="L3025" s="916" t="s">
        <v>167</v>
      </c>
      <c r="M3025" s="916" t="s">
        <v>165</v>
      </c>
      <c r="N3025" s="52" t="str">
        <f>IF(AND('331-CT'!$E$7=TH!H3025,OR(L3025="331",M3025="331")),"331",IF(AND(OR(L3025="131",M3025="131"),H3025='131-CT'!$E$7),"131",""))</f>
        <v/>
      </c>
      <c r="O3025" s="916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3"/>
    </row>
    <row r="3026" spans="1:28" s="211" customFormat="1" ht="15.75" hidden="1" customHeight="1">
      <c r="A3026" s="204" t="str">
        <f>IF(B3026&lt;&gt;"",IF(AND(B3026&gt;=_TM1,B3026&lt;=_TM2,OR(TH!L3026="1111",TH!M3026="1111")),TH!D3026,""),"")</f>
        <v/>
      </c>
      <c r="B3026" s="36">
        <f t="shared" si="317"/>
        <v>6</v>
      </c>
      <c r="C3026" s="949">
        <f t="shared" si="318"/>
        <v>42173</v>
      </c>
      <c r="D3026" s="950" t="s">
        <v>2042</v>
      </c>
      <c r="E3026" s="950">
        <v>42173</v>
      </c>
      <c r="F3026" s="957" t="s">
        <v>717</v>
      </c>
      <c r="G3026" s="952" t="s">
        <v>816</v>
      </c>
      <c r="H3026" s="963" t="s">
        <v>2043</v>
      </c>
      <c r="I3026" s="254">
        <v>30</v>
      </c>
      <c r="J3026" s="254">
        <v>16261.517557741974</v>
      </c>
      <c r="K3026" s="954">
        <f t="shared" si="319"/>
        <v>487846</v>
      </c>
      <c r="L3026" s="916" t="s">
        <v>167</v>
      </c>
      <c r="M3026" s="916" t="s">
        <v>165</v>
      </c>
      <c r="N3026" s="52" t="str">
        <f>IF(AND('331-CT'!$E$7=TH!H3026,OR(L3026="331",M3026="331")),"331",IF(AND(OR(L3026="131",M3026="131"),H3026='131-CT'!$E$7),"131",""))</f>
        <v/>
      </c>
      <c r="O3026" s="916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3"/>
    </row>
    <row r="3027" spans="1:28" s="211" customFormat="1" ht="15.75" hidden="1" customHeight="1">
      <c r="A3027" s="204" t="str">
        <f>IF(B3027&lt;&gt;"",IF(AND(B3027&gt;=_TM1,B3027&lt;=_TM2,OR(TH!L3027="1111",TH!M3027="1111")),TH!D3027,""),"")</f>
        <v/>
      </c>
      <c r="B3027" s="36">
        <f t="shared" si="317"/>
        <v>6</v>
      </c>
      <c r="C3027" s="949">
        <f t="shared" si="318"/>
        <v>42173</v>
      </c>
      <c r="D3027" s="950" t="s">
        <v>2042</v>
      </c>
      <c r="E3027" s="950">
        <v>42173</v>
      </c>
      <c r="F3027" s="957" t="s">
        <v>1770</v>
      </c>
      <c r="G3027" s="952" t="s">
        <v>816</v>
      </c>
      <c r="H3027" s="963" t="s">
        <v>2043</v>
      </c>
      <c r="I3027" s="254">
        <v>25</v>
      </c>
      <c r="J3027" s="254">
        <v>10813.909175898414</v>
      </c>
      <c r="K3027" s="954">
        <f t="shared" si="319"/>
        <v>270348</v>
      </c>
      <c r="L3027" s="916" t="s">
        <v>167</v>
      </c>
      <c r="M3027" s="916" t="s">
        <v>165</v>
      </c>
      <c r="N3027" s="52" t="str">
        <f>IF(AND('331-CT'!$E$7=TH!H3027,OR(L3027="331",M3027="331")),"331",IF(AND(OR(L3027="131",M3027="131"),H3027='131-CT'!$E$7),"131",""))</f>
        <v/>
      </c>
      <c r="O3027" s="916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3"/>
    </row>
    <row r="3028" spans="1:28" s="211" customFormat="1" ht="15.75" hidden="1" customHeight="1">
      <c r="A3028" s="204" t="str">
        <f>IF(B3028&lt;&gt;"",IF(AND(B3028&gt;=_TM1,B3028&lt;=_TM2,OR(TH!L3028="1111",TH!M3028="1111")),TH!D3028,""),"")</f>
        <v/>
      </c>
      <c r="B3028" s="36">
        <f t="shared" si="317"/>
        <v>6</v>
      </c>
      <c r="C3028" s="949">
        <f t="shared" si="318"/>
        <v>42173</v>
      </c>
      <c r="D3028" s="950" t="s">
        <v>2042</v>
      </c>
      <c r="E3028" s="950">
        <v>42173</v>
      </c>
      <c r="F3028" s="957" t="s">
        <v>769</v>
      </c>
      <c r="G3028" s="952" t="s">
        <v>816</v>
      </c>
      <c r="H3028" s="963" t="s">
        <v>2043</v>
      </c>
      <c r="I3028" s="254">
        <v>50</v>
      </c>
      <c r="J3028" s="254">
        <v>15936.287206587134</v>
      </c>
      <c r="K3028" s="954">
        <f t="shared" si="319"/>
        <v>796814</v>
      </c>
      <c r="L3028" s="916" t="s">
        <v>167</v>
      </c>
      <c r="M3028" s="916" t="s">
        <v>165</v>
      </c>
      <c r="N3028" s="52" t="str">
        <f>IF(AND('331-CT'!$E$7=TH!H3028,OR(L3028="331",M3028="331")),"331",IF(AND(OR(L3028="131",M3028="131"),H3028='131-CT'!$E$7),"131",""))</f>
        <v/>
      </c>
      <c r="O3028" s="916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3"/>
    </row>
    <row r="3029" spans="1:28" s="211" customFormat="1" ht="15.75" hidden="1" customHeight="1">
      <c r="A3029" s="204" t="str">
        <f>IF(B3029&lt;&gt;"",IF(AND(B3029&gt;=_TM1,B3029&lt;=_TM2,OR(TH!L3029="1111",TH!M3029="1111")),TH!D3029,""),"")</f>
        <v/>
      </c>
      <c r="B3029" s="36">
        <f t="shared" si="317"/>
        <v>6</v>
      </c>
      <c r="C3029" s="949">
        <f t="shared" si="318"/>
        <v>42173</v>
      </c>
      <c r="D3029" s="950" t="s">
        <v>2042</v>
      </c>
      <c r="E3029" s="950">
        <v>42173</v>
      </c>
      <c r="F3029" s="957" t="s">
        <v>1771</v>
      </c>
      <c r="G3029" s="952" t="s">
        <v>816</v>
      </c>
      <c r="H3029" s="963" t="s">
        <v>2043</v>
      </c>
      <c r="I3029" s="254">
        <v>85</v>
      </c>
      <c r="J3029" s="254">
        <v>6992.4525498290486</v>
      </c>
      <c r="K3029" s="954">
        <f t="shared" si="319"/>
        <v>594358</v>
      </c>
      <c r="L3029" s="916" t="s">
        <v>167</v>
      </c>
      <c r="M3029" s="916" t="s">
        <v>165</v>
      </c>
      <c r="N3029" s="52" t="str">
        <f>IF(AND('331-CT'!$E$7=TH!H3029,OR(L3029="331",M3029="331")),"331",IF(AND(OR(L3029="131",M3029="131"),H3029='131-CT'!$E$7),"131",""))</f>
        <v/>
      </c>
      <c r="O3029" s="916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3"/>
    </row>
    <row r="3030" spans="1:28" s="211" customFormat="1" ht="15.75" hidden="1" customHeight="1">
      <c r="A3030" s="204" t="str">
        <f>IF(B3030&lt;&gt;"",IF(AND(B3030&gt;=_TM1,B3030&lt;=_TM2,OR(TH!L3030="1111",TH!M3030="1111")),TH!D3030,""),"")</f>
        <v/>
      </c>
      <c r="B3030" s="36">
        <f t="shared" si="317"/>
        <v>6</v>
      </c>
      <c r="C3030" s="949">
        <f t="shared" si="318"/>
        <v>42173</v>
      </c>
      <c r="D3030" s="950" t="s">
        <v>2042</v>
      </c>
      <c r="E3030" s="950">
        <v>42173</v>
      </c>
      <c r="F3030" s="957" t="s">
        <v>430</v>
      </c>
      <c r="G3030" s="952" t="s">
        <v>817</v>
      </c>
      <c r="H3030" s="963" t="s">
        <v>2043</v>
      </c>
      <c r="I3030" s="254">
        <v>1206</v>
      </c>
      <c r="J3030" s="254">
        <v>7317.6829009838884</v>
      </c>
      <c r="K3030" s="954">
        <f t="shared" si="319"/>
        <v>8825126</v>
      </c>
      <c r="L3030" s="916" t="s">
        <v>167</v>
      </c>
      <c r="M3030" s="916" t="s">
        <v>165</v>
      </c>
      <c r="N3030" s="52" t="str">
        <f>IF(AND('331-CT'!$E$7=TH!H3030,OR(L3030="331",M3030="331")),"331",IF(AND(OR(L3030="131",M3030="131"),H3030='131-CT'!$E$7),"131",""))</f>
        <v/>
      </c>
      <c r="O3030" s="916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3"/>
    </row>
    <row r="3031" spans="1:28" s="211" customFormat="1" ht="15.75" hidden="1" customHeight="1">
      <c r="A3031" s="204" t="str">
        <f>IF(B3031&lt;&gt;"",IF(AND(B3031&gt;=_TM1,B3031&lt;=_TM2,OR(TH!L3031="1111",TH!M3031="1111")),TH!D3031,""),"")</f>
        <v/>
      </c>
      <c r="B3031" s="36">
        <f t="shared" si="317"/>
        <v>6</v>
      </c>
      <c r="C3031" s="949">
        <f t="shared" si="318"/>
        <v>42174</v>
      </c>
      <c r="D3031" s="950" t="s">
        <v>2042</v>
      </c>
      <c r="E3031" s="950">
        <v>42174</v>
      </c>
      <c r="F3031" s="957" t="s">
        <v>818</v>
      </c>
      <c r="G3031" s="952" t="s">
        <v>819</v>
      </c>
      <c r="H3031" s="963" t="s">
        <v>2043</v>
      </c>
      <c r="I3031" s="254">
        <v>252</v>
      </c>
      <c r="J3031" s="254">
        <v>9675.6029468564739</v>
      </c>
      <c r="K3031" s="954">
        <f t="shared" si="319"/>
        <v>2438252</v>
      </c>
      <c r="L3031" s="916" t="s">
        <v>167</v>
      </c>
      <c r="M3031" s="916" t="s">
        <v>165</v>
      </c>
      <c r="N3031" s="52" t="str">
        <f>IF(AND('331-CT'!$E$7=TH!H3031,OR(L3031="331",M3031="331")),"331",IF(AND(OR(L3031="131",M3031="131"),H3031='131-CT'!$E$7),"131",""))</f>
        <v/>
      </c>
      <c r="O3031" s="916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3"/>
    </row>
    <row r="3032" spans="1:28" s="211" customFormat="1" ht="15.75" hidden="1" customHeight="1">
      <c r="A3032" s="204" t="str">
        <f>IF(B3032&lt;&gt;"",IF(AND(B3032&gt;=_TM1,B3032&lt;=_TM2,OR(TH!L3032="1111",TH!M3032="1111")),TH!D3032,""),"")</f>
        <v/>
      </c>
      <c r="B3032" s="36">
        <f t="shared" si="317"/>
        <v>6</v>
      </c>
      <c r="C3032" s="949">
        <f t="shared" si="318"/>
        <v>42174</v>
      </c>
      <c r="D3032" s="950" t="s">
        <v>2042</v>
      </c>
      <c r="E3032" s="950">
        <v>42174</v>
      </c>
      <c r="F3032" s="957" t="s">
        <v>1695</v>
      </c>
      <c r="G3032" s="952" t="s">
        <v>819</v>
      </c>
      <c r="H3032" s="963" t="s">
        <v>2043</v>
      </c>
      <c r="I3032" s="254">
        <v>504</v>
      </c>
      <c r="J3032" s="254">
        <v>1707.4593435629072</v>
      </c>
      <c r="K3032" s="954">
        <f t="shared" si="319"/>
        <v>860560</v>
      </c>
      <c r="L3032" s="916" t="s">
        <v>167</v>
      </c>
      <c r="M3032" s="916" t="s">
        <v>165</v>
      </c>
      <c r="N3032" s="52" t="str">
        <f>IF(AND('331-CT'!$E$7=TH!H3032,OR(L3032="331",M3032="331")),"331",IF(AND(OR(L3032="131",M3032="131"),H3032='131-CT'!$E$7),"131",""))</f>
        <v/>
      </c>
      <c r="O3032" s="916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3"/>
    </row>
    <row r="3033" spans="1:28" s="211" customFormat="1" ht="15.75" hidden="1" customHeight="1">
      <c r="A3033" s="204" t="str">
        <f>IF(B3033&lt;&gt;"",IF(AND(B3033&gt;=_TM1,B3033&lt;=_TM2,OR(TH!L3033="1111",TH!M3033="1111")),TH!D3033,""),"")</f>
        <v/>
      </c>
      <c r="B3033" s="36">
        <f t="shared" si="317"/>
        <v>6</v>
      </c>
      <c r="C3033" s="949">
        <f t="shared" si="318"/>
        <v>42174</v>
      </c>
      <c r="D3033" s="950" t="s">
        <v>2042</v>
      </c>
      <c r="E3033" s="950">
        <v>42174</v>
      </c>
      <c r="F3033" s="957" t="s">
        <v>673</v>
      </c>
      <c r="G3033" s="952" t="s">
        <v>819</v>
      </c>
      <c r="H3033" s="963" t="s">
        <v>2043</v>
      </c>
      <c r="I3033" s="254">
        <v>100</v>
      </c>
      <c r="J3033" s="254">
        <v>7073.760137617759</v>
      </c>
      <c r="K3033" s="954">
        <f t="shared" si="319"/>
        <v>707376</v>
      </c>
      <c r="L3033" s="916" t="s">
        <v>167</v>
      </c>
      <c r="M3033" s="916" t="s">
        <v>165</v>
      </c>
      <c r="N3033" s="52" t="str">
        <f>IF(AND('331-CT'!$E$7=TH!H3033,OR(L3033="331",M3033="331")),"331",IF(AND(OR(L3033="131",M3033="131"),H3033='131-CT'!$E$7),"131",""))</f>
        <v/>
      </c>
      <c r="O3033" s="916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3"/>
    </row>
    <row r="3034" spans="1:28" s="211" customFormat="1" ht="15.75" hidden="1" customHeight="1">
      <c r="A3034" s="204" t="str">
        <f>IF(B3034&lt;&gt;"",IF(AND(B3034&gt;=_TM1,B3034&lt;=_TM2,OR(TH!L3034="1111",TH!M3034="1111")),TH!D3034,""),"")</f>
        <v/>
      </c>
      <c r="B3034" s="36">
        <f t="shared" si="317"/>
        <v>6</v>
      </c>
      <c r="C3034" s="949">
        <f t="shared" si="318"/>
        <v>42174</v>
      </c>
      <c r="D3034" s="950" t="s">
        <v>2042</v>
      </c>
      <c r="E3034" s="950">
        <v>42174</v>
      </c>
      <c r="F3034" s="957" t="s">
        <v>1696</v>
      </c>
      <c r="G3034" s="952" t="s">
        <v>819</v>
      </c>
      <c r="H3034" s="963" t="s">
        <v>2043</v>
      </c>
      <c r="I3034" s="254">
        <v>200</v>
      </c>
      <c r="J3034" s="254">
        <v>1138.3062290419382</v>
      </c>
      <c r="K3034" s="954">
        <f t="shared" si="319"/>
        <v>227661</v>
      </c>
      <c r="L3034" s="916" t="s">
        <v>167</v>
      </c>
      <c r="M3034" s="916" t="s">
        <v>165</v>
      </c>
      <c r="N3034" s="52" t="str">
        <f>IF(AND('331-CT'!$E$7=TH!H3034,OR(L3034="331",M3034="331")),"331",IF(AND(OR(L3034="131",M3034="131"),H3034='131-CT'!$E$7),"131",""))</f>
        <v/>
      </c>
      <c r="O3034" s="916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3"/>
    </row>
    <row r="3035" spans="1:28" s="211" customFormat="1" ht="15.75" hidden="1" customHeight="1">
      <c r="A3035" s="204" t="str">
        <f>IF(B3035&lt;&gt;"",IF(AND(B3035&gt;=_TM1,B3035&lt;=_TM2,OR(TH!L3035="1111",TH!M3035="1111")),TH!D3035,""),"")</f>
        <v/>
      </c>
      <c r="B3035" s="36">
        <f t="shared" si="317"/>
        <v>6</v>
      </c>
      <c r="C3035" s="949">
        <f t="shared" si="318"/>
        <v>42174</v>
      </c>
      <c r="D3035" s="950" t="s">
        <v>2042</v>
      </c>
      <c r="E3035" s="950">
        <v>42174</v>
      </c>
      <c r="F3035" s="957" t="s">
        <v>821</v>
      </c>
      <c r="G3035" s="952" t="s">
        <v>819</v>
      </c>
      <c r="H3035" s="963" t="s">
        <v>2043</v>
      </c>
      <c r="I3035" s="254">
        <v>160</v>
      </c>
      <c r="J3035" s="254">
        <v>9350.3725957016341</v>
      </c>
      <c r="K3035" s="954">
        <f t="shared" si="319"/>
        <v>1496060</v>
      </c>
      <c r="L3035" s="916" t="s">
        <v>167</v>
      </c>
      <c r="M3035" s="916" t="s">
        <v>165</v>
      </c>
      <c r="N3035" s="52" t="str">
        <f>IF(AND('331-CT'!$E$7=TH!H3035,OR(L3035="331",M3035="331")),"331",IF(AND(OR(L3035="131",M3035="131"),H3035='131-CT'!$E$7),"131",""))</f>
        <v/>
      </c>
      <c r="O3035" s="916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3"/>
    </row>
    <row r="3036" spans="1:28" s="211" customFormat="1" ht="15.75" hidden="1" customHeight="1">
      <c r="A3036" s="204" t="str">
        <f>IF(B3036&lt;&gt;"",IF(AND(B3036&gt;=_TM1,B3036&lt;=_TM2,OR(TH!L3036="1111",TH!M3036="1111")),TH!D3036,""),"")</f>
        <v/>
      </c>
      <c r="B3036" s="36">
        <f t="shared" si="317"/>
        <v>6</v>
      </c>
      <c r="C3036" s="949">
        <f t="shared" si="318"/>
        <v>42174</v>
      </c>
      <c r="D3036" s="950" t="s">
        <v>2042</v>
      </c>
      <c r="E3036" s="950">
        <v>42174</v>
      </c>
      <c r="F3036" s="957" t="s">
        <v>1697</v>
      </c>
      <c r="G3036" s="952" t="s">
        <v>819</v>
      </c>
      <c r="H3036" s="963" t="s">
        <v>2043</v>
      </c>
      <c r="I3036" s="254">
        <v>320</v>
      </c>
      <c r="J3036" s="254">
        <v>1463.5365801967775</v>
      </c>
      <c r="K3036" s="954">
        <f t="shared" si="319"/>
        <v>468332</v>
      </c>
      <c r="L3036" s="916" t="s">
        <v>167</v>
      </c>
      <c r="M3036" s="916" t="s">
        <v>165</v>
      </c>
      <c r="N3036" s="52" t="str">
        <f>IF(AND('331-CT'!$E$7=TH!H3036,OR(L3036="331",M3036="331")),"331",IF(AND(OR(L3036="131",M3036="131"),H3036='131-CT'!$E$7),"131",""))</f>
        <v/>
      </c>
      <c r="O3036" s="916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3"/>
    </row>
    <row r="3037" spans="1:28" s="211" customFormat="1" ht="15.75" hidden="1" customHeight="1">
      <c r="A3037" s="204" t="str">
        <f>IF(B3037&lt;&gt;"",IF(AND(B3037&gt;=_TM1,B3037&lt;=_TM2,OR(TH!L3037="1111",TH!M3037="1111")),TH!D3037,""),"")</f>
        <v/>
      </c>
      <c r="B3037" s="36">
        <f t="shared" si="317"/>
        <v>6</v>
      </c>
      <c r="C3037" s="949">
        <f t="shared" si="318"/>
        <v>42174</v>
      </c>
      <c r="D3037" s="950" t="s">
        <v>2042</v>
      </c>
      <c r="E3037" s="950">
        <v>42174</v>
      </c>
      <c r="F3037" s="957" t="s">
        <v>822</v>
      </c>
      <c r="G3037" s="952" t="s">
        <v>819</v>
      </c>
      <c r="H3037" s="963" t="s">
        <v>2043</v>
      </c>
      <c r="I3037" s="254">
        <v>160</v>
      </c>
      <c r="J3037" s="254">
        <v>11870.907817151641</v>
      </c>
      <c r="K3037" s="954">
        <f t="shared" si="319"/>
        <v>1899345</v>
      </c>
      <c r="L3037" s="916" t="s">
        <v>167</v>
      </c>
      <c r="M3037" s="916" t="s">
        <v>165</v>
      </c>
      <c r="N3037" s="52" t="str">
        <f>IF(AND('331-CT'!$E$7=TH!H3037,OR(L3037="331",M3037="331")),"331",IF(AND(OR(L3037="131",M3037="131"),H3037='131-CT'!$E$7),"131",""))</f>
        <v/>
      </c>
      <c r="O3037" s="916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3"/>
    </row>
    <row r="3038" spans="1:28" s="211" customFormat="1" ht="15.75" hidden="1" customHeight="1">
      <c r="A3038" s="204" t="str">
        <f>IF(B3038&lt;&gt;"",IF(AND(B3038&gt;=_TM1,B3038&lt;=_TM2,OR(TH!L3038="1111",TH!M3038="1111")),TH!D3038,""),"")</f>
        <v/>
      </c>
      <c r="B3038" s="36">
        <f t="shared" si="317"/>
        <v>6</v>
      </c>
      <c r="C3038" s="949">
        <f t="shared" si="318"/>
        <v>42174</v>
      </c>
      <c r="D3038" s="950" t="s">
        <v>2042</v>
      </c>
      <c r="E3038" s="950">
        <v>42174</v>
      </c>
      <c r="F3038" s="957" t="s">
        <v>1698</v>
      </c>
      <c r="G3038" s="952" t="s">
        <v>819</v>
      </c>
      <c r="H3038" s="963" t="s">
        <v>2043</v>
      </c>
      <c r="I3038" s="254">
        <v>320</v>
      </c>
      <c r="J3038" s="254">
        <v>2113.9972825064565</v>
      </c>
      <c r="K3038" s="954">
        <f t="shared" si="319"/>
        <v>676479</v>
      </c>
      <c r="L3038" s="916" t="s">
        <v>167</v>
      </c>
      <c r="M3038" s="916" t="s">
        <v>165</v>
      </c>
      <c r="N3038" s="52" t="str">
        <f>IF(AND('331-CT'!$E$7=TH!H3038,OR(L3038="331",M3038="331")),"331",IF(AND(OR(L3038="131",M3038="131"),H3038='131-CT'!$E$7),"131",""))</f>
        <v/>
      </c>
      <c r="O3038" s="916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3"/>
    </row>
    <row r="3039" spans="1:28" s="211" customFormat="1" ht="15.75" hidden="1" customHeight="1">
      <c r="A3039" s="204" t="str">
        <f>IF(B3039&lt;&gt;"",IF(AND(B3039&gt;=_TM1,B3039&lt;=_TM2,OR(TH!L3039="1111",TH!M3039="1111")),TH!D3039,""),"")</f>
        <v/>
      </c>
      <c r="B3039" s="36">
        <f t="shared" si="317"/>
        <v>6</v>
      </c>
      <c r="C3039" s="949">
        <f t="shared" si="318"/>
        <v>42174</v>
      </c>
      <c r="D3039" s="950" t="s">
        <v>2042</v>
      </c>
      <c r="E3039" s="950">
        <v>42174</v>
      </c>
      <c r="F3039" s="957" t="s">
        <v>723</v>
      </c>
      <c r="G3039" s="952" t="s">
        <v>823</v>
      </c>
      <c r="H3039" s="963" t="s">
        <v>2043</v>
      </c>
      <c r="I3039" s="254">
        <v>1050</v>
      </c>
      <c r="J3039" s="254">
        <v>13903.597511869388</v>
      </c>
      <c r="K3039" s="954">
        <f t="shared" si="319"/>
        <v>14598777</v>
      </c>
      <c r="L3039" s="916" t="s">
        <v>167</v>
      </c>
      <c r="M3039" s="916" t="s">
        <v>165</v>
      </c>
      <c r="N3039" s="52" t="str">
        <f>IF(AND('331-CT'!$E$7=TH!H3039,OR(L3039="331",M3039="331")),"331",IF(AND(OR(L3039="131",M3039="131"),H3039='131-CT'!$E$7),"131",""))</f>
        <v/>
      </c>
      <c r="O3039" s="916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3"/>
    </row>
    <row r="3040" spans="1:28" s="211" customFormat="1" ht="15.75" hidden="1" customHeight="1">
      <c r="A3040" s="204" t="str">
        <f>IF(B3040&lt;&gt;"",IF(AND(B3040&gt;=_TM1,B3040&lt;=_TM2,OR(TH!L3040="1111",TH!M3040="1111")),TH!D3040,""),"")</f>
        <v/>
      </c>
      <c r="B3040" s="36">
        <f t="shared" si="317"/>
        <v>6</v>
      </c>
      <c r="C3040" s="949">
        <f t="shared" si="318"/>
        <v>42174</v>
      </c>
      <c r="D3040" s="950" t="s">
        <v>2042</v>
      </c>
      <c r="E3040" s="950">
        <v>42174</v>
      </c>
      <c r="F3040" s="957" t="s">
        <v>1761</v>
      </c>
      <c r="G3040" s="952" t="s">
        <v>823</v>
      </c>
      <c r="H3040" s="963" t="s">
        <v>2043</v>
      </c>
      <c r="I3040" s="254">
        <v>200</v>
      </c>
      <c r="J3040" s="254">
        <v>20489.512122754888</v>
      </c>
      <c r="K3040" s="954">
        <f t="shared" si="319"/>
        <v>4097902</v>
      </c>
      <c r="L3040" s="916" t="s">
        <v>167</v>
      </c>
      <c r="M3040" s="916" t="s">
        <v>165</v>
      </c>
      <c r="N3040" s="52" t="str">
        <f>IF(AND('331-CT'!$E$7=TH!H3040,OR(L3040="331",M3040="331")),"331",IF(AND(OR(L3040="131",M3040="131"),H3040='131-CT'!$E$7),"131",""))</f>
        <v/>
      </c>
      <c r="O3040" s="916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3"/>
    </row>
    <row r="3041" spans="1:28" s="211" customFormat="1" ht="15.75" hidden="1" customHeight="1">
      <c r="A3041" s="204" t="str">
        <f>IF(B3041&lt;&gt;"",IF(AND(B3041&gt;=_TM1,B3041&lt;=_TM2,OR(TH!L3041="1111",TH!M3041="1111")),TH!D3041,""),"")</f>
        <v/>
      </c>
      <c r="B3041" s="36">
        <f t="shared" si="317"/>
        <v>6</v>
      </c>
      <c r="C3041" s="949">
        <f t="shared" si="318"/>
        <v>42174</v>
      </c>
      <c r="D3041" s="950" t="s">
        <v>2042</v>
      </c>
      <c r="E3041" s="950">
        <v>42174</v>
      </c>
      <c r="F3041" s="957" t="s">
        <v>824</v>
      </c>
      <c r="G3041" s="952" t="s">
        <v>825</v>
      </c>
      <c r="H3041" s="963" t="s">
        <v>2043</v>
      </c>
      <c r="I3041" s="254">
        <v>29</v>
      </c>
      <c r="J3041" s="254">
        <v>19920.359008233921</v>
      </c>
      <c r="K3041" s="954">
        <f t="shared" si="319"/>
        <v>577690</v>
      </c>
      <c r="L3041" s="916" t="s">
        <v>167</v>
      </c>
      <c r="M3041" s="916" t="s">
        <v>165</v>
      </c>
      <c r="N3041" s="52" t="str">
        <f>IF(AND('331-CT'!$E$7=TH!H3041,OR(L3041="331",M3041="331")),"331",IF(AND(OR(L3041="131",M3041="131"),H3041='131-CT'!$E$7),"131",""))</f>
        <v/>
      </c>
      <c r="O3041" s="916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3"/>
    </row>
    <row r="3042" spans="1:28" s="211" customFormat="1" ht="15.75" hidden="1" customHeight="1">
      <c r="A3042" s="204" t="str">
        <f>IF(B3042&lt;&gt;"",IF(AND(B3042&gt;=_TM1,B3042&lt;=_TM2,OR(TH!L3042="1111",TH!M3042="1111")),TH!D3042,""),"")</f>
        <v/>
      </c>
      <c r="B3042" s="36">
        <f t="shared" si="311"/>
        <v>6</v>
      </c>
      <c r="C3042" s="949">
        <f t="shared" si="313"/>
        <v>42174</v>
      </c>
      <c r="D3042" s="950" t="s">
        <v>2042</v>
      </c>
      <c r="E3042" s="950">
        <v>42174</v>
      </c>
      <c r="F3042" s="957" t="s">
        <v>827</v>
      </c>
      <c r="G3042" s="952" t="s">
        <v>825</v>
      </c>
      <c r="H3042" s="963" t="s">
        <v>2043</v>
      </c>
      <c r="I3042" s="254">
        <v>30</v>
      </c>
      <c r="J3042" s="254">
        <v>24880.121863345219</v>
      </c>
      <c r="K3042" s="954">
        <f t="shared" si="312"/>
        <v>746404</v>
      </c>
      <c r="L3042" s="916" t="s">
        <v>167</v>
      </c>
      <c r="M3042" s="916" t="s">
        <v>165</v>
      </c>
      <c r="N3042" s="52" t="str">
        <f>IF(AND('331-CT'!$E$7=TH!H3042,OR(L3042="331",M3042="331")),"331",IF(AND(OR(L3042="131",M3042="131"),H3042='131-CT'!$E$7),"131",""))</f>
        <v/>
      </c>
      <c r="O3042" s="916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3"/>
    </row>
    <row r="3043" spans="1:28" s="211" customFormat="1" ht="15.75" hidden="1" customHeight="1">
      <c r="A3043" s="204" t="str">
        <f>IF(B3043&lt;&gt;"",IF(AND(B3043&gt;=_TM1,B3043&lt;=_TM2,OR(TH!L3043="1111",TH!M3043="1111")),TH!D3043,""),"")</f>
        <v/>
      </c>
      <c r="B3043" s="36">
        <f t="shared" si="311"/>
        <v>6</v>
      </c>
      <c r="C3043" s="949">
        <f t="shared" si="313"/>
        <v>42174</v>
      </c>
      <c r="D3043" s="950" t="s">
        <v>2042</v>
      </c>
      <c r="E3043" s="950">
        <v>42174</v>
      </c>
      <c r="F3043" s="957" t="s">
        <v>828</v>
      </c>
      <c r="G3043" s="952" t="s">
        <v>825</v>
      </c>
      <c r="H3043" s="963" t="s">
        <v>2043</v>
      </c>
      <c r="I3043" s="254">
        <v>30</v>
      </c>
      <c r="J3043" s="254">
        <v>20652.127298332307</v>
      </c>
      <c r="K3043" s="954">
        <f t="shared" si="312"/>
        <v>619564</v>
      </c>
      <c r="L3043" s="916" t="s">
        <v>167</v>
      </c>
      <c r="M3043" s="916" t="s">
        <v>165</v>
      </c>
      <c r="N3043" s="52" t="str">
        <f>IF(AND('331-CT'!$E$7=TH!H3043,OR(L3043="331",M3043="331")),"331",IF(AND(OR(L3043="131",M3043="131"),H3043='131-CT'!$E$7),"131",""))</f>
        <v/>
      </c>
      <c r="O3043" s="916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3"/>
    </row>
    <row r="3044" spans="1:28" s="211" customFormat="1" ht="15.75" hidden="1" customHeight="1">
      <c r="A3044" s="204" t="str">
        <f>IF(B3044&lt;&gt;"",IF(AND(B3044&gt;=_TM1,B3044&lt;=_TM2,OR(TH!L3044="1111",TH!M3044="1111")),TH!D3044,""),"")</f>
        <v/>
      </c>
      <c r="B3044" s="36">
        <f t="shared" si="311"/>
        <v>6</v>
      </c>
      <c r="C3044" s="949">
        <f t="shared" si="313"/>
        <v>42174</v>
      </c>
      <c r="D3044" s="950" t="s">
        <v>2042</v>
      </c>
      <c r="E3044" s="950">
        <v>42174</v>
      </c>
      <c r="F3044" s="957" t="s">
        <v>829</v>
      </c>
      <c r="G3044" s="952" t="s">
        <v>825</v>
      </c>
      <c r="H3044" s="963" t="s">
        <v>2043</v>
      </c>
      <c r="I3044" s="254">
        <v>104</v>
      </c>
      <c r="J3044" s="254">
        <v>7968.1436032935671</v>
      </c>
      <c r="K3044" s="954">
        <f t="shared" si="312"/>
        <v>828687</v>
      </c>
      <c r="L3044" s="916" t="s">
        <v>167</v>
      </c>
      <c r="M3044" s="916" t="s">
        <v>165</v>
      </c>
      <c r="N3044" s="52" t="str">
        <f>IF(AND('331-CT'!$E$7=TH!H3044,OR(L3044="331",M3044="331")),"331",IF(AND(OR(L3044="131",M3044="131"),H3044='131-CT'!$E$7),"131",""))</f>
        <v/>
      </c>
      <c r="O3044" s="916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3"/>
    </row>
    <row r="3045" spans="1:28" s="211" customFormat="1" ht="15.75" hidden="1" customHeight="1">
      <c r="A3045" s="204" t="str">
        <f>IF(B3045&lt;&gt;"",IF(AND(B3045&gt;=_TM1,B3045&lt;=_TM2,OR(TH!L3045="1111",TH!M3045="1111")),TH!D3045,""),"")</f>
        <v/>
      </c>
      <c r="B3045" s="36">
        <f t="shared" si="311"/>
        <v>6</v>
      </c>
      <c r="C3045" s="949">
        <f t="shared" si="313"/>
        <v>42174</v>
      </c>
      <c r="D3045" s="950" t="s">
        <v>2042</v>
      </c>
      <c r="E3045" s="950">
        <v>42174</v>
      </c>
      <c r="F3045" s="957" t="s">
        <v>768</v>
      </c>
      <c r="G3045" s="952" t="s">
        <v>825</v>
      </c>
      <c r="H3045" s="963" t="s">
        <v>2043</v>
      </c>
      <c r="I3045" s="254">
        <v>263</v>
      </c>
      <c r="J3045" s="254">
        <v>8049.4511910822775</v>
      </c>
      <c r="K3045" s="954">
        <f t="shared" si="312"/>
        <v>2117006</v>
      </c>
      <c r="L3045" s="916" t="s">
        <v>167</v>
      </c>
      <c r="M3045" s="916" t="s">
        <v>165</v>
      </c>
      <c r="N3045" s="52" t="str">
        <f>IF(AND('331-CT'!$E$7=TH!H3045,OR(L3045="331",M3045="331")),"331",IF(AND(OR(L3045="131",M3045="131"),H3045='131-CT'!$E$7),"131",""))</f>
        <v/>
      </c>
      <c r="O3045" s="916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3"/>
    </row>
    <row r="3046" spans="1:28" s="211" customFormat="1" ht="15.75" hidden="1" customHeight="1">
      <c r="A3046" s="204" t="str">
        <f>IF(B3046&lt;&gt;"",IF(AND(B3046&gt;=_TM1,B3046&lt;=_TM2,OR(TH!L3046="1111",TH!M3046="1111")),TH!D3046,""),"")</f>
        <v/>
      </c>
      <c r="B3046" s="36">
        <f t="shared" si="311"/>
        <v>6</v>
      </c>
      <c r="C3046" s="949">
        <f t="shared" si="313"/>
        <v>42174</v>
      </c>
      <c r="D3046" s="950" t="s">
        <v>2042</v>
      </c>
      <c r="E3046" s="950">
        <v>42174</v>
      </c>
      <c r="F3046" s="957" t="s">
        <v>830</v>
      </c>
      <c r="G3046" s="952" t="s">
        <v>825</v>
      </c>
      <c r="H3046" s="963" t="s">
        <v>2043</v>
      </c>
      <c r="I3046" s="254">
        <v>51</v>
      </c>
      <c r="J3046" s="254">
        <v>9025.1422445467961</v>
      </c>
      <c r="K3046" s="954">
        <f t="shared" si="312"/>
        <v>460282</v>
      </c>
      <c r="L3046" s="916" t="s">
        <v>167</v>
      </c>
      <c r="M3046" s="916" t="s">
        <v>165</v>
      </c>
      <c r="N3046" s="52" t="str">
        <f>IF(AND('331-CT'!$E$7=TH!H3046,OR(L3046="331",M3046="331")),"331",IF(AND(OR(L3046="131",M3046="131"),H3046='131-CT'!$E$7),"131",""))</f>
        <v/>
      </c>
      <c r="O3046" s="916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3"/>
    </row>
    <row r="3047" spans="1:28" s="211" customFormat="1" ht="15.75" hidden="1" customHeight="1">
      <c r="A3047" s="204" t="str">
        <f>IF(B3047&lt;&gt;"",IF(AND(B3047&gt;=_TM1,B3047&lt;=_TM2,OR(TH!L3047="1111",TH!M3047="1111")),TH!D3047,""),"")</f>
        <v/>
      </c>
      <c r="B3047" s="36">
        <f t="shared" si="311"/>
        <v>6</v>
      </c>
      <c r="C3047" s="949">
        <f t="shared" si="313"/>
        <v>42174</v>
      </c>
      <c r="D3047" s="950" t="s">
        <v>2042</v>
      </c>
      <c r="E3047" s="950">
        <v>42174</v>
      </c>
      <c r="F3047" s="957" t="s">
        <v>831</v>
      </c>
      <c r="G3047" s="952" t="s">
        <v>825</v>
      </c>
      <c r="H3047" s="963" t="s">
        <v>2043</v>
      </c>
      <c r="I3047" s="254">
        <v>55</v>
      </c>
      <c r="J3047" s="254">
        <v>12277.445756095191</v>
      </c>
      <c r="K3047" s="954">
        <f t="shared" si="312"/>
        <v>675260</v>
      </c>
      <c r="L3047" s="916" t="s">
        <v>167</v>
      </c>
      <c r="M3047" s="916" t="s">
        <v>165</v>
      </c>
      <c r="N3047" s="52" t="str">
        <f>IF(AND('331-CT'!$E$7=TH!H3047,OR(L3047="331",M3047="331")),"331",IF(AND(OR(L3047="131",M3047="131"),H3047='131-CT'!$E$7),"131",""))</f>
        <v/>
      </c>
      <c r="O3047" s="916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3"/>
    </row>
    <row r="3048" spans="1:28" s="211" customFormat="1" ht="15.75" hidden="1" customHeight="1">
      <c r="A3048" s="204" t="str">
        <f>IF(B3048&lt;&gt;"",IF(AND(B3048&gt;=_TM1,B3048&lt;=_TM2,OR(TH!L3048="1111",TH!M3048="1111")),TH!D3048,""),"")</f>
        <v/>
      </c>
      <c r="B3048" s="36">
        <f t="shared" si="311"/>
        <v>6</v>
      </c>
      <c r="C3048" s="949">
        <f t="shared" si="313"/>
        <v>42174</v>
      </c>
      <c r="D3048" s="950" t="s">
        <v>2042</v>
      </c>
      <c r="E3048" s="950">
        <v>42174</v>
      </c>
      <c r="F3048" s="957" t="s">
        <v>832</v>
      </c>
      <c r="G3048" s="952" t="s">
        <v>825</v>
      </c>
      <c r="H3048" s="963" t="s">
        <v>2043</v>
      </c>
      <c r="I3048" s="254">
        <v>50</v>
      </c>
      <c r="J3048" s="254">
        <v>13009.21404619358</v>
      </c>
      <c r="K3048" s="954">
        <f t="shared" si="312"/>
        <v>650461</v>
      </c>
      <c r="L3048" s="916" t="s">
        <v>167</v>
      </c>
      <c r="M3048" s="916" t="s">
        <v>165</v>
      </c>
      <c r="N3048" s="52" t="str">
        <f>IF(AND('331-CT'!$E$7=TH!H3048,OR(L3048="331",M3048="331")),"331",IF(AND(OR(L3048="131",M3048="131"),H3048='131-CT'!$E$7),"131",""))</f>
        <v/>
      </c>
      <c r="O3048" s="916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3"/>
    </row>
    <row r="3049" spans="1:28" s="211" customFormat="1" ht="15.75" hidden="1" customHeight="1">
      <c r="A3049" s="204" t="str">
        <f>IF(B3049&lt;&gt;"",IF(AND(B3049&gt;=_TM1,B3049&lt;=_TM2,OR(TH!L3049="1111",TH!M3049="1111")),TH!D3049,""),"")</f>
        <v/>
      </c>
      <c r="B3049" s="36">
        <f t="shared" si="311"/>
        <v>6</v>
      </c>
      <c r="C3049" s="949">
        <f t="shared" si="313"/>
        <v>42174</v>
      </c>
      <c r="D3049" s="950" t="s">
        <v>2042</v>
      </c>
      <c r="E3049" s="950">
        <v>42174</v>
      </c>
      <c r="F3049" s="957" t="s">
        <v>833</v>
      </c>
      <c r="G3049" s="952" t="s">
        <v>825</v>
      </c>
      <c r="H3049" s="963" t="s">
        <v>2043</v>
      </c>
      <c r="I3049" s="254">
        <v>30</v>
      </c>
      <c r="J3049" s="254">
        <v>28945.501252780716</v>
      </c>
      <c r="K3049" s="954">
        <f t="shared" si="312"/>
        <v>868365</v>
      </c>
      <c r="L3049" s="916" t="s">
        <v>167</v>
      </c>
      <c r="M3049" s="916" t="s">
        <v>165</v>
      </c>
      <c r="N3049" s="52" t="str">
        <f>IF(AND('331-CT'!$E$7=TH!H3049,OR(L3049="331",M3049="331")),"331",IF(AND(OR(L3049="131",M3049="131"),H3049='131-CT'!$E$7),"131",""))</f>
        <v/>
      </c>
      <c r="O3049" s="916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3"/>
    </row>
    <row r="3050" spans="1:28" s="211" customFormat="1" ht="15.75" hidden="1" customHeight="1">
      <c r="A3050" s="204" t="str">
        <f>IF(B3050&lt;&gt;"",IF(AND(B3050&gt;=_TM1,B3050&lt;=_TM2,OR(TH!L3050="1111",TH!M3050="1111")),TH!D3050,""),"")</f>
        <v/>
      </c>
      <c r="B3050" s="36">
        <f t="shared" si="311"/>
        <v>6</v>
      </c>
      <c r="C3050" s="949">
        <f t="shared" si="313"/>
        <v>42174</v>
      </c>
      <c r="D3050" s="950" t="s">
        <v>2042</v>
      </c>
      <c r="E3050" s="950">
        <v>42174</v>
      </c>
      <c r="F3050" s="957" t="s">
        <v>834</v>
      </c>
      <c r="G3050" s="952" t="s">
        <v>825</v>
      </c>
      <c r="H3050" s="963" t="s">
        <v>2043</v>
      </c>
      <c r="I3050" s="254">
        <v>31</v>
      </c>
      <c r="J3050" s="254">
        <v>33580.033756737175</v>
      </c>
      <c r="K3050" s="954">
        <f t="shared" si="312"/>
        <v>1040981</v>
      </c>
      <c r="L3050" s="916" t="s">
        <v>167</v>
      </c>
      <c r="M3050" s="916" t="s">
        <v>165</v>
      </c>
      <c r="N3050" s="52" t="str">
        <f>IF(AND('331-CT'!$E$7=TH!H3050,OR(L3050="331",M3050="331")),"331",IF(AND(OR(L3050="131",M3050="131"),H3050='131-CT'!$E$7),"131",""))</f>
        <v/>
      </c>
      <c r="O3050" s="916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3"/>
    </row>
    <row r="3051" spans="1:28" s="211" customFormat="1" ht="15.75" hidden="1" customHeight="1">
      <c r="A3051" s="204" t="str">
        <f>IF(B3051&lt;&gt;"",IF(AND(B3051&gt;=_TM1,B3051&lt;=_TM2,OR(TH!L3051="1111",TH!M3051="1111")),TH!D3051,""),"")</f>
        <v/>
      </c>
      <c r="B3051" s="36">
        <f t="shared" si="311"/>
        <v>6</v>
      </c>
      <c r="C3051" s="949">
        <f t="shared" si="313"/>
        <v>42175</v>
      </c>
      <c r="D3051" s="950" t="s">
        <v>2042</v>
      </c>
      <c r="E3051" s="950">
        <v>42175</v>
      </c>
      <c r="F3051" s="957" t="s">
        <v>835</v>
      </c>
      <c r="G3051" s="952" t="s">
        <v>836</v>
      </c>
      <c r="H3051" s="963" t="s">
        <v>2043</v>
      </c>
      <c r="I3051" s="254">
        <v>206</v>
      </c>
      <c r="J3051" s="254">
        <v>17725.054137938754</v>
      </c>
      <c r="K3051" s="954">
        <f t="shared" si="312"/>
        <v>3651361</v>
      </c>
      <c r="L3051" s="916" t="s">
        <v>167</v>
      </c>
      <c r="M3051" s="916" t="s">
        <v>165</v>
      </c>
      <c r="N3051" s="52" t="str">
        <f>IF(AND('331-CT'!$E$7=TH!H3051,OR(L3051="331",M3051="331")),"331",IF(AND(OR(L3051="131",M3051="131"),H3051='131-CT'!$E$7),"131",""))</f>
        <v/>
      </c>
      <c r="O3051" s="916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3"/>
    </row>
    <row r="3052" spans="1:28" s="211" customFormat="1" ht="15.75" hidden="1" customHeight="1">
      <c r="A3052" s="204" t="str">
        <f>IF(B3052&lt;&gt;"",IF(AND(B3052&gt;=_TM1,B3052&lt;=_TM2,OR(TH!L3052="1111",TH!M3052="1111")),TH!D3052,""),"")</f>
        <v/>
      </c>
      <c r="B3052" s="36">
        <f t="shared" si="311"/>
        <v>6</v>
      </c>
      <c r="C3052" s="949">
        <f t="shared" si="313"/>
        <v>42175</v>
      </c>
      <c r="D3052" s="950" t="s">
        <v>2042</v>
      </c>
      <c r="E3052" s="950">
        <v>42175</v>
      </c>
      <c r="F3052" s="957" t="s">
        <v>837</v>
      </c>
      <c r="G3052" s="952" t="s">
        <v>836</v>
      </c>
      <c r="H3052" s="963" t="s">
        <v>2043</v>
      </c>
      <c r="I3052" s="254">
        <v>20</v>
      </c>
      <c r="J3052" s="254">
        <v>57972.310093350134</v>
      </c>
      <c r="K3052" s="954">
        <f t="shared" si="312"/>
        <v>1159446</v>
      </c>
      <c r="L3052" s="916" t="s">
        <v>167</v>
      </c>
      <c r="M3052" s="916" t="s">
        <v>165</v>
      </c>
      <c r="N3052" s="52" t="str">
        <f>IF(AND('331-CT'!$E$7=TH!H3052,OR(L3052="331",M3052="331")),"331",IF(AND(OR(L3052="131",M3052="131"),H3052='131-CT'!$E$7),"131",""))</f>
        <v/>
      </c>
      <c r="O3052" s="916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3"/>
    </row>
    <row r="3053" spans="1:28" s="211" customFormat="1" ht="15.75" hidden="1" customHeight="1">
      <c r="A3053" s="204" t="str">
        <f>IF(B3053&lt;&gt;"",IF(AND(B3053&gt;=_TM1,B3053&lt;=_TM2,OR(TH!L3053="1111",TH!M3053="1111")),TH!D3053,""),"")</f>
        <v/>
      </c>
      <c r="B3053" s="36">
        <f t="shared" si="311"/>
        <v>6</v>
      </c>
      <c r="C3053" s="949">
        <f t="shared" si="313"/>
        <v>42175</v>
      </c>
      <c r="D3053" s="950" t="s">
        <v>2042</v>
      </c>
      <c r="E3053" s="950">
        <v>42175</v>
      </c>
      <c r="F3053" s="957" t="s">
        <v>838</v>
      </c>
      <c r="G3053" s="952" t="s">
        <v>836</v>
      </c>
      <c r="H3053" s="963" t="s">
        <v>2043</v>
      </c>
      <c r="I3053" s="254">
        <v>20</v>
      </c>
      <c r="J3053" s="254">
        <v>75290.826292345344</v>
      </c>
      <c r="K3053" s="954">
        <f t="shared" si="312"/>
        <v>1505817</v>
      </c>
      <c r="L3053" s="916" t="s">
        <v>167</v>
      </c>
      <c r="M3053" s="916" t="s">
        <v>165</v>
      </c>
      <c r="N3053" s="52" t="str">
        <f>IF(AND('331-CT'!$E$7=TH!H3053,OR(L3053="331",M3053="331")),"331",IF(AND(OR(L3053="131",M3053="131"),H3053='131-CT'!$E$7),"131",""))</f>
        <v/>
      </c>
      <c r="O3053" s="916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3"/>
    </row>
    <row r="3054" spans="1:28" s="211" customFormat="1" ht="15.75" hidden="1" customHeight="1">
      <c r="A3054" s="204" t="str">
        <f>IF(B3054&lt;&gt;"",IF(AND(B3054&gt;=_TM1,B3054&lt;=_TM2,OR(TH!L3054="1111",TH!M3054="1111")),TH!D3054,""),"")</f>
        <v/>
      </c>
      <c r="B3054" s="36">
        <f t="shared" si="311"/>
        <v>6</v>
      </c>
      <c r="C3054" s="949">
        <f t="shared" si="313"/>
        <v>42175</v>
      </c>
      <c r="D3054" s="950" t="s">
        <v>2042</v>
      </c>
      <c r="E3054" s="950">
        <v>42175</v>
      </c>
      <c r="F3054" s="957" t="s">
        <v>839</v>
      </c>
      <c r="G3054" s="952" t="s">
        <v>836</v>
      </c>
      <c r="H3054" s="963" t="s">
        <v>2043</v>
      </c>
      <c r="I3054" s="254">
        <v>20</v>
      </c>
      <c r="J3054" s="254">
        <v>67160.067513474351</v>
      </c>
      <c r="K3054" s="954">
        <f t="shared" si="312"/>
        <v>1343201</v>
      </c>
      <c r="L3054" s="916" t="s">
        <v>167</v>
      </c>
      <c r="M3054" s="916" t="s">
        <v>165</v>
      </c>
      <c r="N3054" s="52" t="str">
        <f>IF(AND('331-CT'!$E$7=TH!H3054,OR(L3054="331",M3054="331")),"331",IF(AND(OR(L3054="131",M3054="131"),H3054='131-CT'!$E$7),"131",""))</f>
        <v/>
      </c>
      <c r="O3054" s="916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3"/>
    </row>
    <row r="3055" spans="1:28" s="211" customFormat="1" ht="15.75" hidden="1" customHeight="1">
      <c r="A3055" s="204" t="str">
        <f>IF(B3055&lt;&gt;"",IF(AND(B3055&gt;=_TM1,B3055&lt;=_TM2,OR(TH!L3055="1111",TH!M3055="1111")),TH!D3055,""),"")</f>
        <v/>
      </c>
      <c r="B3055" s="36">
        <f t="shared" si="311"/>
        <v>6</v>
      </c>
      <c r="C3055" s="949">
        <f t="shared" si="313"/>
        <v>42175</v>
      </c>
      <c r="D3055" s="950" t="s">
        <v>2042</v>
      </c>
      <c r="E3055" s="950">
        <v>42175</v>
      </c>
      <c r="F3055" s="957" t="s">
        <v>840</v>
      </c>
      <c r="G3055" s="952" t="s">
        <v>836</v>
      </c>
      <c r="H3055" s="963" t="s">
        <v>2043</v>
      </c>
      <c r="I3055" s="254">
        <v>30</v>
      </c>
      <c r="J3055" s="254">
        <v>26506.273619119416</v>
      </c>
      <c r="K3055" s="954">
        <f t="shared" si="312"/>
        <v>795188</v>
      </c>
      <c r="L3055" s="916" t="s">
        <v>167</v>
      </c>
      <c r="M3055" s="916" t="s">
        <v>165</v>
      </c>
      <c r="N3055" s="52" t="str">
        <f>IF(AND('331-CT'!$E$7=TH!H3055,OR(L3055="331",M3055="331")),"331",IF(AND(OR(L3055="131",M3055="131"),H3055='131-CT'!$E$7),"131",""))</f>
        <v/>
      </c>
      <c r="O3055" s="916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3"/>
    </row>
    <row r="3056" spans="1:28" s="211" customFormat="1" ht="15.75" hidden="1" customHeight="1">
      <c r="A3056" s="204" t="str">
        <f>IF(B3056&lt;&gt;"",IF(AND(B3056&gt;=_TM1,B3056&lt;=_TM2,OR(TH!L3056="1111",TH!M3056="1111")),TH!D3056,""),"")</f>
        <v/>
      </c>
      <c r="B3056" s="36">
        <f t="shared" si="311"/>
        <v>6</v>
      </c>
      <c r="C3056" s="949">
        <f t="shared" si="313"/>
        <v>42175</v>
      </c>
      <c r="D3056" s="950" t="s">
        <v>2042</v>
      </c>
      <c r="E3056" s="950">
        <v>42175</v>
      </c>
      <c r="F3056" s="957" t="s">
        <v>841</v>
      </c>
      <c r="G3056" s="952" t="s">
        <v>836</v>
      </c>
      <c r="H3056" s="963" t="s">
        <v>2043</v>
      </c>
      <c r="I3056" s="254">
        <v>251</v>
      </c>
      <c r="J3056" s="254">
        <v>1138.3062290419382</v>
      </c>
      <c r="K3056" s="954">
        <f t="shared" si="312"/>
        <v>285715</v>
      </c>
      <c r="L3056" s="916" t="s">
        <v>167</v>
      </c>
      <c r="M3056" s="916" t="s">
        <v>165</v>
      </c>
      <c r="N3056" s="52" t="str">
        <f>IF(AND('331-CT'!$E$7=TH!H3056,OR(L3056="331",M3056="331")),"331",IF(AND(OR(L3056="131",M3056="131"),H3056='131-CT'!$E$7),"131",""))</f>
        <v/>
      </c>
      <c r="O3056" s="916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3"/>
    </row>
    <row r="3057" spans="1:28" s="211" customFormat="1" ht="15.75" hidden="1" customHeight="1">
      <c r="A3057" s="204" t="str">
        <f>IF(B3057&lt;&gt;"",IF(AND(B3057&gt;=_TM1,B3057&lt;=_TM2,OR(TH!L3057="1111",TH!M3057="1111")),TH!D3057,""),"")</f>
        <v/>
      </c>
      <c r="B3057" s="36">
        <f t="shared" si="311"/>
        <v>6</v>
      </c>
      <c r="C3057" s="949">
        <f t="shared" si="313"/>
        <v>42175</v>
      </c>
      <c r="D3057" s="950" t="s">
        <v>2042</v>
      </c>
      <c r="E3057" s="950">
        <v>42175</v>
      </c>
      <c r="F3057" s="957" t="s">
        <v>842</v>
      </c>
      <c r="G3057" s="952" t="s">
        <v>836</v>
      </c>
      <c r="H3057" s="963" t="s">
        <v>2043</v>
      </c>
      <c r="I3057" s="254">
        <v>31</v>
      </c>
      <c r="J3057" s="254">
        <v>37808.028321750091</v>
      </c>
      <c r="K3057" s="954">
        <f t="shared" si="312"/>
        <v>1172049</v>
      </c>
      <c r="L3057" s="916" t="s">
        <v>167</v>
      </c>
      <c r="M3057" s="916" t="s">
        <v>165</v>
      </c>
      <c r="N3057" s="52" t="str">
        <f>IF(AND('331-CT'!$E$7=TH!H3057,OR(L3057="331",M3057="331")),"331",IF(AND(OR(L3057="131",M3057="131"),H3057='131-CT'!$E$7),"131",""))</f>
        <v/>
      </c>
      <c r="O3057" s="916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3"/>
    </row>
    <row r="3058" spans="1:28" s="211" customFormat="1" ht="15.75" hidden="1" customHeight="1">
      <c r="A3058" s="204" t="str">
        <f>IF(B3058&lt;&gt;"",IF(AND(B3058&gt;=_TM1,B3058&lt;=_TM2,OR(TH!L3058="1111",TH!M3058="1111")),TH!D3058,""),"")</f>
        <v/>
      </c>
      <c r="B3058" s="36">
        <f t="shared" si="311"/>
        <v>6</v>
      </c>
      <c r="C3058" s="949">
        <f t="shared" si="313"/>
        <v>42175</v>
      </c>
      <c r="D3058" s="950" t="s">
        <v>2042</v>
      </c>
      <c r="E3058" s="950">
        <v>42175</v>
      </c>
      <c r="F3058" s="957" t="s">
        <v>843</v>
      </c>
      <c r="G3058" s="952" t="s">
        <v>836</v>
      </c>
      <c r="H3058" s="963" t="s">
        <v>2043</v>
      </c>
      <c r="I3058" s="254">
        <v>30</v>
      </c>
      <c r="J3058" s="254">
        <v>34555.724810201697</v>
      </c>
      <c r="K3058" s="954">
        <f t="shared" si="312"/>
        <v>1036672</v>
      </c>
      <c r="L3058" s="916" t="s">
        <v>167</v>
      </c>
      <c r="M3058" s="916" t="s">
        <v>165</v>
      </c>
      <c r="N3058" s="52" t="str">
        <f>IF(AND('331-CT'!$E$7=TH!H3058,OR(L3058="331",M3058="331")),"331",IF(AND(OR(L3058="131",M3058="131"),H3058='131-CT'!$E$7),"131",""))</f>
        <v/>
      </c>
      <c r="O3058" s="916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3"/>
    </row>
    <row r="3059" spans="1:28" s="211" customFormat="1" ht="15.75" hidden="1" customHeight="1">
      <c r="A3059" s="204" t="str">
        <f>IF(B3059&lt;&gt;"",IF(AND(B3059&gt;=_TM1,B3059&lt;=_TM2,OR(TH!L3059="1111",TH!M3059="1111")),TH!D3059,""),"")</f>
        <v/>
      </c>
      <c r="B3059" s="36">
        <f t="shared" si="311"/>
        <v>6</v>
      </c>
      <c r="C3059" s="949">
        <f t="shared" si="313"/>
        <v>42175</v>
      </c>
      <c r="D3059" s="950" t="s">
        <v>2042</v>
      </c>
      <c r="E3059" s="950">
        <v>42175</v>
      </c>
      <c r="F3059" s="957" t="s">
        <v>844</v>
      </c>
      <c r="G3059" s="952" t="s">
        <v>836</v>
      </c>
      <c r="H3059" s="963" t="s">
        <v>2043</v>
      </c>
      <c r="I3059" s="254">
        <v>207</v>
      </c>
      <c r="J3059" s="254">
        <v>13009.21404619358</v>
      </c>
      <c r="K3059" s="954">
        <f t="shared" si="312"/>
        <v>2692907</v>
      </c>
      <c r="L3059" s="916" t="s">
        <v>167</v>
      </c>
      <c r="M3059" s="916" t="s">
        <v>165</v>
      </c>
      <c r="N3059" s="52" t="str">
        <f>IF(AND('331-CT'!$E$7=TH!H3059,OR(L3059="331",M3059="331")),"331",IF(AND(OR(L3059="131",M3059="131"),H3059='131-CT'!$E$7),"131",""))</f>
        <v/>
      </c>
      <c r="O3059" s="916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3"/>
    </row>
    <row r="3060" spans="1:28" s="211" customFormat="1" ht="15.75" hidden="1" customHeight="1">
      <c r="A3060" s="204" t="str">
        <f>IF(B3060&lt;&gt;"",IF(AND(B3060&gt;=_TM1,B3060&lt;=_TM2,OR(TH!L3060="1111",TH!M3060="1111")),TH!D3060,""),"")</f>
        <v/>
      </c>
      <c r="B3060" s="36">
        <f t="shared" si="311"/>
        <v>6</v>
      </c>
      <c r="C3060" s="949">
        <f t="shared" si="313"/>
        <v>42175</v>
      </c>
      <c r="D3060" s="950" t="s">
        <v>2042</v>
      </c>
      <c r="E3060" s="950">
        <v>42175</v>
      </c>
      <c r="F3060" s="957" t="s">
        <v>845</v>
      </c>
      <c r="G3060" s="952" t="s">
        <v>836</v>
      </c>
      <c r="H3060" s="963" t="s">
        <v>2043</v>
      </c>
      <c r="I3060" s="254">
        <v>103</v>
      </c>
      <c r="J3060" s="254">
        <v>10163.448473588734</v>
      </c>
      <c r="K3060" s="954">
        <f t="shared" si="312"/>
        <v>1046835</v>
      </c>
      <c r="L3060" s="916" t="s">
        <v>167</v>
      </c>
      <c r="M3060" s="916" t="s">
        <v>165</v>
      </c>
      <c r="N3060" s="52" t="str">
        <f>IF(AND('331-CT'!$E$7=TH!H3060,OR(L3060="331",M3060="331")),"331",IF(AND(OR(L3060="131",M3060="131"),H3060='131-CT'!$E$7),"131",""))</f>
        <v/>
      </c>
      <c r="O3060" s="916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3"/>
    </row>
    <row r="3061" spans="1:28" s="211" customFormat="1" ht="15.75" hidden="1" customHeight="1">
      <c r="A3061" s="204" t="str">
        <f>IF(B3061&lt;&gt;"",IF(AND(B3061&gt;=_TM1,B3061&lt;=_TM2,OR(TH!L3061="1111",TH!M3061="1111")),TH!D3061,""),"")</f>
        <v/>
      </c>
      <c r="B3061" s="36">
        <f t="shared" si="311"/>
        <v>6</v>
      </c>
      <c r="C3061" s="949">
        <f t="shared" si="313"/>
        <v>42177</v>
      </c>
      <c r="D3061" s="950" t="s">
        <v>2042</v>
      </c>
      <c r="E3061" s="950">
        <v>42177</v>
      </c>
      <c r="F3061" s="957" t="s">
        <v>425</v>
      </c>
      <c r="G3061" s="952" t="s">
        <v>846</v>
      </c>
      <c r="H3061" s="963" t="s">
        <v>2043</v>
      </c>
      <c r="I3061" s="254">
        <v>905</v>
      </c>
      <c r="J3061" s="254">
        <v>6667.2221986742088</v>
      </c>
      <c r="K3061" s="954">
        <f t="shared" si="312"/>
        <v>6033836</v>
      </c>
      <c r="L3061" s="916" t="s">
        <v>167</v>
      </c>
      <c r="M3061" s="916" t="s">
        <v>165</v>
      </c>
      <c r="N3061" s="52" t="str">
        <f>IF(AND('331-CT'!$E$7=TH!H3061,OR(L3061="331",M3061="331")),"331",IF(AND(OR(L3061="131",M3061="131"),H3061='131-CT'!$E$7),"131",""))</f>
        <v/>
      </c>
      <c r="O3061" s="916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3"/>
    </row>
    <row r="3062" spans="1:28" s="211" customFormat="1" ht="15.75" hidden="1" customHeight="1">
      <c r="A3062" s="204" t="str">
        <f>IF(B3062&lt;&gt;"",IF(AND(B3062&gt;=_TM1,B3062&lt;=_TM2,OR(TH!L3062="1111",TH!M3062="1111")),TH!D3062,""),"")</f>
        <v/>
      </c>
      <c r="B3062" s="36">
        <f t="shared" si="311"/>
        <v>6</v>
      </c>
      <c r="C3062" s="949">
        <f t="shared" si="313"/>
        <v>42177</v>
      </c>
      <c r="D3062" s="950" t="s">
        <v>2042</v>
      </c>
      <c r="E3062" s="950">
        <v>42177</v>
      </c>
      <c r="F3062" s="957" t="s">
        <v>473</v>
      </c>
      <c r="G3062" s="952" t="s">
        <v>846</v>
      </c>
      <c r="H3062" s="963" t="s">
        <v>2043</v>
      </c>
      <c r="I3062" s="254">
        <v>307</v>
      </c>
      <c r="J3062" s="254">
        <v>7398.9904887725988</v>
      </c>
      <c r="K3062" s="954">
        <f t="shared" si="312"/>
        <v>2271490</v>
      </c>
      <c r="L3062" s="916" t="s">
        <v>167</v>
      </c>
      <c r="M3062" s="916" t="s">
        <v>165</v>
      </c>
      <c r="N3062" s="52" t="str">
        <f>IF(AND('331-CT'!$E$7=TH!H3062,OR(L3062="331",M3062="331")),"331",IF(AND(OR(L3062="131",M3062="131"),H3062='131-CT'!$E$7),"131",""))</f>
        <v/>
      </c>
      <c r="O3062" s="916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3"/>
    </row>
    <row r="3063" spans="1:28" s="211" customFormat="1" ht="15.75" hidden="1" customHeight="1">
      <c r="A3063" s="204" t="str">
        <f>IF(B3063&lt;&gt;"",IF(AND(B3063&gt;=_TM1,B3063&lt;=_TM2,OR(TH!L3063="1111",TH!M3063="1111")),TH!D3063,""),"")</f>
        <v/>
      </c>
      <c r="B3063" s="36">
        <f t="shared" si="311"/>
        <v>6</v>
      </c>
      <c r="C3063" s="949">
        <f t="shared" si="313"/>
        <v>42177</v>
      </c>
      <c r="D3063" s="950" t="s">
        <v>2042</v>
      </c>
      <c r="E3063" s="950">
        <v>42177</v>
      </c>
      <c r="F3063" s="957" t="s">
        <v>528</v>
      </c>
      <c r="G3063" s="952" t="s">
        <v>846</v>
      </c>
      <c r="H3063" s="963" t="s">
        <v>2043</v>
      </c>
      <c r="I3063" s="254">
        <v>134</v>
      </c>
      <c r="J3063" s="254">
        <v>12846.598870616161</v>
      </c>
      <c r="K3063" s="954">
        <f t="shared" si="312"/>
        <v>1721444</v>
      </c>
      <c r="L3063" s="916" t="s">
        <v>167</v>
      </c>
      <c r="M3063" s="916" t="s">
        <v>165</v>
      </c>
      <c r="N3063" s="52" t="str">
        <f>IF(AND('331-CT'!$E$7=TH!H3063,OR(L3063="331",M3063="331")),"331",IF(AND(OR(L3063="131",M3063="131"),H3063='131-CT'!$E$7),"131",""))</f>
        <v/>
      </c>
      <c r="O3063" s="916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3"/>
    </row>
    <row r="3064" spans="1:28" s="211" customFormat="1" ht="15.75" hidden="1" customHeight="1">
      <c r="A3064" s="204" t="str">
        <f>IF(B3064&lt;&gt;"",IF(AND(B3064&gt;=_TM1,B3064&lt;=_TM2,OR(TH!L3064="1111",TH!M3064="1111")),TH!D3064,""),"")</f>
        <v/>
      </c>
      <c r="B3064" s="36">
        <f t="shared" si="311"/>
        <v>6</v>
      </c>
      <c r="C3064" s="949">
        <f t="shared" si="313"/>
        <v>42177</v>
      </c>
      <c r="D3064" s="950" t="s">
        <v>2042</v>
      </c>
      <c r="E3064" s="950">
        <v>42177</v>
      </c>
      <c r="F3064" s="957" t="s">
        <v>1772</v>
      </c>
      <c r="G3064" s="952" t="s">
        <v>847</v>
      </c>
      <c r="H3064" s="963" t="s">
        <v>2043</v>
      </c>
      <c r="I3064" s="254">
        <v>85</v>
      </c>
      <c r="J3064" s="254">
        <v>6423.2994353080803</v>
      </c>
      <c r="K3064" s="954">
        <f t="shared" si="312"/>
        <v>545980</v>
      </c>
      <c r="L3064" s="916" t="s">
        <v>167</v>
      </c>
      <c r="M3064" s="916" t="s">
        <v>165</v>
      </c>
      <c r="N3064" s="52" t="str">
        <f>IF(AND('331-CT'!$E$7=TH!H3064,OR(L3064="331",M3064="331")),"331",IF(AND(OR(L3064="131",M3064="131"),H3064='131-CT'!$E$7),"131",""))</f>
        <v/>
      </c>
      <c r="O3064" s="916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3"/>
    </row>
    <row r="3065" spans="1:28" s="211" customFormat="1" ht="15.75" hidden="1" customHeight="1">
      <c r="A3065" s="204" t="str">
        <f>IF(B3065&lt;&gt;"",IF(AND(B3065&gt;=_TM1,B3065&lt;=_TM2,OR(TH!L3065="1111",TH!M3065="1111")),TH!D3065,""),"")</f>
        <v/>
      </c>
      <c r="B3065" s="36">
        <f t="shared" si="311"/>
        <v>6</v>
      </c>
      <c r="C3065" s="949">
        <f t="shared" si="313"/>
        <v>42177</v>
      </c>
      <c r="D3065" s="950" t="s">
        <v>2042</v>
      </c>
      <c r="E3065" s="950">
        <v>42177</v>
      </c>
      <c r="F3065" s="957" t="s">
        <v>1773</v>
      </c>
      <c r="G3065" s="952" t="s">
        <v>847</v>
      </c>
      <c r="H3065" s="963" t="s">
        <v>2043</v>
      </c>
      <c r="I3065" s="254">
        <v>185</v>
      </c>
      <c r="J3065" s="254">
        <v>9431.6801834903436</v>
      </c>
      <c r="K3065" s="954">
        <f t="shared" si="312"/>
        <v>1744861</v>
      </c>
      <c r="L3065" s="916" t="s">
        <v>167</v>
      </c>
      <c r="M3065" s="916" t="s">
        <v>165</v>
      </c>
      <c r="N3065" s="52" t="str">
        <f>IF(AND('331-CT'!$E$7=TH!H3065,OR(L3065="331",M3065="331")),"331",IF(AND(OR(L3065="131",M3065="131"),H3065='131-CT'!$E$7),"131",""))</f>
        <v/>
      </c>
      <c r="O3065" s="916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3"/>
    </row>
    <row r="3066" spans="1:28" s="211" customFormat="1" ht="15.75" hidden="1" customHeight="1">
      <c r="A3066" s="204" t="str">
        <f>IF(B3066&lt;&gt;"",IF(AND(B3066&gt;=_TM1,B3066&lt;=_TM2,OR(TH!L3066="1111",TH!M3066="1111")),TH!D3066,""),"")</f>
        <v/>
      </c>
      <c r="B3066" s="36">
        <f t="shared" si="311"/>
        <v>6</v>
      </c>
      <c r="C3066" s="949">
        <f t="shared" si="313"/>
        <v>42177</v>
      </c>
      <c r="D3066" s="950" t="s">
        <v>2042</v>
      </c>
      <c r="E3066" s="950">
        <v>42177</v>
      </c>
      <c r="F3066" s="957" t="s">
        <v>1774</v>
      </c>
      <c r="G3066" s="952" t="s">
        <v>847</v>
      </c>
      <c r="H3066" s="963" t="s">
        <v>2043</v>
      </c>
      <c r="I3066" s="254">
        <v>185</v>
      </c>
      <c r="J3066" s="254">
        <v>8699.9118933919563</v>
      </c>
      <c r="K3066" s="954">
        <f t="shared" si="312"/>
        <v>1609484</v>
      </c>
      <c r="L3066" s="916" t="s">
        <v>167</v>
      </c>
      <c r="M3066" s="916" t="s">
        <v>165</v>
      </c>
      <c r="N3066" s="52" t="str">
        <f>IF(AND('331-CT'!$E$7=TH!H3066,OR(L3066="331",M3066="331")),"331",IF(AND(OR(L3066="131",M3066="131"),H3066='131-CT'!$E$7),"131",""))</f>
        <v/>
      </c>
      <c r="O3066" s="916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3"/>
    </row>
    <row r="3067" spans="1:28" s="211" customFormat="1" ht="15.75" hidden="1" customHeight="1">
      <c r="A3067" s="204" t="str">
        <f>IF(B3067&lt;&gt;"",IF(AND(B3067&gt;=_TM1,B3067&lt;=_TM2,OR(TH!L3067="1111",TH!M3067="1111")),TH!D3067,""),"")</f>
        <v/>
      </c>
      <c r="B3067" s="36">
        <f t="shared" si="311"/>
        <v>6</v>
      </c>
      <c r="C3067" s="949">
        <f t="shared" si="313"/>
        <v>42177</v>
      </c>
      <c r="D3067" s="950" t="s">
        <v>2042</v>
      </c>
      <c r="E3067" s="950">
        <v>42177</v>
      </c>
      <c r="F3067" s="957" t="s">
        <v>1743</v>
      </c>
      <c r="G3067" s="952" t="s">
        <v>847</v>
      </c>
      <c r="H3067" s="963" t="s">
        <v>2043</v>
      </c>
      <c r="I3067" s="254">
        <v>500</v>
      </c>
      <c r="J3067" s="254">
        <v>12114.830580517772</v>
      </c>
      <c r="K3067" s="954">
        <f t="shared" si="312"/>
        <v>6057415</v>
      </c>
      <c r="L3067" s="916" t="s">
        <v>167</v>
      </c>
      <c r="M3067" s="916" t="s">
        <v>165</v>
      </c>
      <c r="N3067" s="52" t="str">
        <f>IF(AND('331-CT'!$E$7=TH!H3067,OR(L3067="331",M3067="331")),"331",IF(AND(OR(L3067="131",M3067="131"),H3067='131-CT'!$E$7),"131",""))</f>
        <v/>
      </c>
      <c r="O3067" s="916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3"/>
    </row>
    <row r="3068" spans="1:28" s="211" customFormat="1" ht="15.75" hidden="1" customHeight="1">
      <c r="A3068" s="204" t="str">
        <f>IF(B3068&lt;&gt;"",IF(AND(B3068&gt;=_TM1,B3068&lt;=_TM2,OR(TH!L3068="1111",TH!M3068="1111")),TH!D3068,""),"")</f>
        <v/>
      </c>
      <c r="B3068" s="36">
        <f t="shared" si="311"/>
        <v>6</v>
      </c>
      <c r="C3068" s="949">
        <f t="shared" si="313"/>
        <v>42177</v>
      </c>
      <c r="D3068" s="950" t="s">
        <v>2042</v>
      </c>
      <c r="E3068" s="950">
        <v>42177</v>
      </c>
      <c r="F3068" s="957" t="s">
        <v>1775</v>
      </c>
      <c r="G3068" s="952" t="s">
        <v>847</v>
      </c>
      <c r="H3068" s="963" t="s">
        <v>2043</v>
      </c>
      <c r="I3068" s="254">
        <v>50</v>
      </c>
      <c r="J3068" s="254">
        <v>5772.8387329984007</v>
      </c>
      <c r="K3068" s="954">
        <f t="shared" si="312"/>
        <v>288642</v>
      </c>
      <c r="L3068" s="916" t="s">
        <v>167</v>
      </c>
      <c r="M3068" s="916" t="s">
        <v>165</v>
      </c>
      <c r="N3068" s="52" t="str">
        <f>IF(AND('331-CT'!$E$7=TH!H3068,OR(L3068="331",M3068="331")),"331",IF(AND(OR(L3068="131",M3068="131"),H3068='131-CT'!$E$7),"131",""))</f>
        <v/>
      </c>
      <c r="O3068" s="916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3"/>
    </row>
    <row r="3069" spans="1:28" s="211" customFormat="1" ht="15.75" hidden="1" customHeight="1">
      <c r="A3069" s="204" t="str">
        <f>IF(B3069&lt;&gt;"",IF(AND(B3069&gt;=_TM1,B3069&lt;=_TM2,OR(TH!L3069="1111",TH!M3069="1111")),TH!D3069,""),"")</f>
        <v/>
      </c>
      <c r="B3069" s="36">
        <f t="shared" si="311"/>
        <v>6</v>
      </c>
      <c r="C3069" s="949">
        <f t="shared" si="313"/>
        <v>42177</v>
      </c>
      <c r="D3069" s="950" t="s">
        <v>2042</v>
      </c>
      <c r="E3069" s="950">
        <v>42177</v>
      </c>
      <c r="F3069" s="957" t="s">
        <v>1776</v>
      </c>
      <c r="G3069" s="952" t="s">
        <v>847</v>
      </c>
      <c r="H3069" s="963" t="s">
        <v>2043</v>
      </c>
      <c r="I3069" s="254">
        <v>150</v>
      </c>
      <c r="J3069" s="254">
        <v>9431.6801834903436</v>
      </c>
      <c r="K3069" s="954">
        <f t="shared" si="312"/>
        <v>1414752</v>
      </c>
      <c r="L3069" s="916" t="s">
        <v>167</v>
      </c>
      <c r="M3069" s="916" t="s">
        <v>165</v>
      </c>
      <c r="N3069" s="52" t="str">
        <f>IF(AND('331-CT'!$E$7=TH!H3069,OR(L3069="331",M3069="331")),"331",IF(AND(OR(L3069="131",M3069="131"),H3069='131-CT'!$E$7),"131",""))</f>
        <v/>
      </c>
      <c r="O3069" s="916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3"/>
    </row>
    <row r="3070" spans="1:28" s="211" customFormat="1" ht="15.75" hidden="1" customHeight="1">
      <c r="A3070" s="204" t="str">
        <f>IF(B3070&lt;&gt;"",IF(AND(B3070&gt;=_TM1,B3070&lt;=_TM2,OR(TH!L3070="1111",TH!M3070="1111")),TH!D3070,""),"")</f>
        <v/>
      </c>
      <c r="B3070" s="36">
        <f t="shared" si="311"/>
        <v>6</v>
      </c>
      <c r="C3070" s="949">
        <f t="shared" si="313"/>
        <v>42177</v>
      </c>
      <c r="D3070" s="950" t="s">
        <v>2042</v>
      </c>
      <c r="E3070" s="950">
        <v>42177</v>
      </c>
      <c r="F3070" s="957" t="s">
        <v>848</v>
      </c>
      <c r="G3070" s="952" t="s">
        <v>849</v>
      </c>
      <c r="H3070" s="963" t="s">
        <v>2043</v>
      </c>
      <c r="I3070" s="254">
        <v>107</v>
      </c>
      <c r="J3070" s="254">
        <v>7317.6829009838884</v>
      </c>
      <c r="K3070" s="954">
        <f t="shared" si="312"/>
        <v>782992</v>
      </c>
      <c r="L3070" s="916" t="s">
        <v>167</v>
      </c>
      <c r="M3070" s="916" t="s">
        <v>165</v>
      </c>
      <c r="N3070" s="52" t="str">
        <f>IF(AND('331-CT'!$E$7=TH!H3070,OR(L3070="331",M3070="331")),"331",IF(AND(OR(L3070="131",M3070="131"),H3070='131-CT'!$E$7),"131",""))</f>
        <v/>
      </c>
      <c r="O3070" s="916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3"/>
    </row>
    <row r="3071" spans="1:28" s="211" customFormat="1" ht="15.75" hidden="1" customHeight="1">
      <c r="A3071" s="204" t="str">
        <f>IF(B3071&lt;&gt;"",IF(AND(B3071&gt;=_TM1,B3071&lt;=_TM2,OR(TH!L3071="1111",TH!M3071="1111")),TH!D3071,""),"")</f>
        <v/>
      </c>
      <c r="B3071" s="36">
        <f t="shared" si="311"/>
        <v>6</v>
      </c>
      <c r="C3071" s="949">
        <f t="shared" si="313"/>
        <v>42177</v>
      </c>
      <c r="D3071" s="950" t="s">
        <v>2042</v>
      </c>
      <c r="E3071" s="950">
        <v>42177</v>
      </c>
      <c r="F3071" s="957" t="s">
        <v>850</v>
      </c>
      <c r="G3071" s="952" t="s">
        <v>849</v>
      </c>
      <c r="H3071" s="963" t="s">
        <v>2043</v>
      </c>
      <c r="I3071" s="254">
        <v>31</v>
      </c>
      <c r="J3071" s="254">
        <v>41873.407711185588</v>
      </c>
      <c r="K3071" s="954">
        <f t="shared" si="312"/>
        <v>1298076</v>
      </c>
      <c r="L3071" s="916" t="s">
        <v>167</v>
      </c>
      <c r="M3071" s="916" t="s">
        <v>165</v>
      </c>
      <c r="N3071" s="52" t="str">
        <f>IF(AND('331-CT'!$E$7=TH!H3071,OR(L3071="331",M3071="331")),"331",IF(AND(OR(L3071="131",M3071="131"),H3071='131-CT'!$E$7),"131",""))</f>
        <v/>
      </c>
      <c r="O3071" s="916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3"/>
    </row>
    <row r="3072" spans="1:28" s="211" customFormat="1" ht="15.75" hidden="1" customHeight="1">
      <c r="A3072" s="204" t="str">
        <f>IF(B3072&lt;&gt;"",IF(AND(B3072&gt;=_TM1,B3072&lt;=_TM2,OR(TH!L3072="1111",TH!M3072="1111")),TH!D3072,""),"")</f>
        <v/>
      </c>
      <c r="B3072" s="36">
        <f t="shared" si="311"/>
        <v>6</v>
      </c>
      <c r="C3072" s="949">
        <f t="shared" si="313"/>
        <v>42177</v>
      </c>
      <c r="D3072" s="950" t="s">
        <v>2042</v>
      </c>
      <c r="E3072" s="950">
        <v>42177</v>
      </c>
      <c r="F3072" s="957" t="s">
        <v>851</v>
      </c>
      <c r="G3072" s="952" t="s">
        <v>849</v>
      </c>
      <c r="H3072" s="963" t="s">
        <v>2043</v>
      </c>
      <c r="I3072" s="254">
        <v>31</v>
      </c>
      <c r="J3072" s="254">
        <v>49191.090612169472</v>
      </c>
      <c r="K3072" s="954">
        <f t="shared" si="312"/>
        <v>1524924</v>
      </c>
      <c r="L3072" s="916" t="s">
        <v>167</v>
      </c>
      <c r="M3072" s="916" t="s">
        <v>165</v>
      </c>
      <c r="N3072" s="52" t="str">
        <f>IF(AND('331-CT'!$E$7=TH!H3072,OR(L3072="331",M3072="331")),"331",IF(AND(OR(L3072="131",M3072="131"),H3072='131-CT'!$E$7),"131",""))</f>
        <v/>
      </c>
      <c r="O3072" s="916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3"/>
    </row>
    <row r="3073" spans="1:28" s="211" customFormat="1" ht="15.75" hidden="1" customHeight="1">
      <c r="A3073" s="204" t="str">
        <f>IF(B3073&lt;&gt;"",IF(AND(B3073&gt;=_TM1,B3073&lt;=_TM2,OR(TH!L3073="1111",TH!M3073="1111")),TH!D3073,""),"")</f>
        <v/>
      </c>
      <c r="B3073" s="36">
        <f t="shared" si="311"/>
        <v>6</v>
      </c>
      <c r="C3073" s="949">
        <f t="shared" si="313"/>
        <v>42177</v>
      </c>
      <c r="D3073" s="950" t="s">
        <v>2042</v>
      </c>
      <c r="E3073" s="950">
        <v>42177</v>
      </c>
      <c r="F3073" s="957" t="s">
        <v>852</v>
      </c>
      <c r="G3073" s="952" t="s">
        <v>849</v>
      </c>
      <c r="H3073" s="963" t="s">
        <v>2043</v>
      </c>
      <c r="I3073" s="254">
        <v>60</v>
      </c>
      <c r="J3073" s="254">
        <v>2032.6896947177468</v>
      </c>
      <c r="K3073" s="954">
        <f t="shared" si="312"/>
        <v>121961</v>
      </c>
      <c r="L3073" s="916" t="s">
        <v>167</v>
      </c>
      <c r="M3073" s="916" t="s">
        <v>165</v>
      </c>
      <c r="N3073" s="52" t="str">
        <f>IF(AND('331-CT'!$E$7=TH!H3073,OR(L3073="331",M3073="331")),"331",IF(AND(OR(L3073="131",M3073="131"),H3073='131-CT'!$E$7),"131",""))</f>
        <v/>
      </c>
      <c r="O3073" s="916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3"/>
    </row>
    <row r="3074" spans="1:28" s="211" customFormat="1" ht="15.75" hidden="1" customHeight="1">
      <c r="A3074" s="204" t="str">
        <f>IF(B3074&lt;&gt;"",IF(AND(B3074&gt;=_TM1,B3074&lt;=_TM2,OR(TH!L3074="1111",TH!M3074="1111")),TH!D3074,""),"")</f>
        <v/>
      </c>
      <c r="B3074" s="36">
        <f t="shared" si="311"/>
        <v>6</v>
      </c>
      <c r="C3074" s="949">
        <f t="shared" si="313"/>
        <v>42177</v>
      </c>
      <c r="D3074" s="950" t="s">
        <v>2042</v>
      </c>
      <c r="E3074" s="950">
        <v>42177</v>
      </c>
      <c r="F3074" s="957" t="s">
        <v>853</v>
      </c>
      <c r="G3074" s="952" t="s">
        <v>849</v>
      </c>
      <c r="H3074" s="963" t="s">
        <v>2043</v>
      </c>
      <c r="I3074" s="254">
        <v>20</v>
      </c>
      <c r="J3074" s="254">
        <v>66672.221986742094</v>
      </c>
      <c r="K3074" s="954">
        <f t="shared" si="312"/>
        <v>1333444</v>
      </c>
      <c r="L3074" s="916" t="s">
        <v>167</v>
      </c>
      <c r="M3074" s="916" t="s">
        <v>165</v>
      </c>
      <c r="N3074" s="52" t="str">
        <f>IF(AND('331-CT'!$E$7=TH!H3074,OR(L3074="331",M3074="331")),"331",IF(AND(OR(L3074="131",M3074="131"),H3074='131-CT'!$E$7),"131",""))</f>
        <v/>
      </c>
      <c r="O3074" s="916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3"/>
    </row>
    <row r="3075" spans="1:28" s="211" customFormat="1" ht="15.75" hidden="1" customHeight="1">
      <c r="A3075" s="204" t="str">
        <f>IF(B3075&lt;&gt;"",IF(AND(B3075&gt;=_TM1,B3075&lt;=_TM2,OR(TH!L3075="1111",TH!M3075="1111")),TH!D3075,""),"")</f>
        <v/>
      </c>
      <c r="B3075" s="36">
        <f t="shared" si="311"/>
        <v>6</v>
      </c>
      <c r="C3075" s="949">
        <f t="shared" si="313"/>
        <v>42177</v>
      </c>
      <c r="D3075" s="950" t="s">
        <v>2042</v>
      </c>
      <c r="E3075" s="950">
        <v>42177</v>
      </c>
      <c r="F3075" s="957" t="s">
        <v>854</v>
      </c>
      <c r="G3075" s="952" t="s">
        <v>849</v>
      </c>
      <c r="H3075" s="963" t="s">
        <v>2043</v>
      </c>
      <c r="I3075" s="254">
        <v>10</v>
      </c>
      <c r="J3075" s="254">
        <v>59435.846673546912</v>
      </c>
      <c r="K3075" s="954">
        <f t="shared" si="312"/>
        <v>594358</v>
      </c>
      <c r="L3075" s="916" t="s">
        <v>167</v>
      </c>
      <c r="M3075" s="916" t="s">
        <v>165</v>
      </c>
      <c r="N3075" s="52" t="str">
        <f>IF(AND('331-CT'!$E$7=TH!H3075,OR(L3075="331",M3075="331")),"331",IF(AND(OR(L3075="131",M3075="131"),H3075='131-CT'!$E$7),"131",""))</f>
        <v/>
      </c>
      <c r="O3075" s="916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3"/>
    </row>
    <row r="3076" spans="1:28" s="211" customFormat="1" ht="15.75" hidden="1" customHeight="1">
      <c r="A3076" s="204" t="str">
        <f>IF(B3076&lt;&gt;"",IF(AND(B3076&gt;=_TM1,B3076&lt;=_TM2,OR(TH!L3076="1111",TH!M3076="1111")),TH!D3076,""),"")</f>
        <v/>
      </c>
      <c r="B3076" s="36">
        <f t="shared" si="311"/>
        <v>6</v>
      </c>
      <c r="C3076" s="949">
        <f t="shared" si="313"/>
        <v>42177</v>
      </c>
      <c r="D3076" s="950" t="s">
        <v>2042</v>
      </c>
      <c r="E3076" s="950">
        <v>42177</v>
      </c>
      <c r="F3076" s="957" t="s">
        <v>854</v>
      </c>
      <c r="G3076" s="952" t="s">
        <v>849</v>
      </c>
      <c r="H3076" s="963" t="s">
        <v>2043</v>
      </c>
      <c r="I3076" s="254">
        <v>10</v>
      </c>
      <c r="J3076" s="254">
        <v>59435.846673546912</v>
      </c>
      <c r="K3076" s="954">
        <f t="shared" si="312"/>
        <v>594358</v>
      </c>
      <c r="L3076" s="916" t="s">
        <v>167</v>
      </c>
      <c r="M3076" s="916" t="s">
        <v>165</v>
      </c>
      <c r="N3076" s="52" t="str">
        <f>IF(AND('331-CT'!$E$7=TH!H3076,OR(L3076="331",M3076="331")),"331",IF(AND(OR(L3076="131",M3076="131"),H3076='131-CT'!$E$7),"131",""))</f>
        <v/>
      </c>
      <c r="O3076" s="916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3"/>
    </row>
    <row r="3077" spans="1:28" s="211" customFormat="1" ht="15.75" hidden="1" customHeight="1">
      <c r="A3077" s="204" t="str">
        <f>IF(B3077&lt;&gt;"",IF(AND(B3077&gt;=_TM1,B3077&lt;=_TM2,OR(TH!L3077="1111",TH!M3077="1111")),TH!D3077,""),"")</f>
        <v/>
      </c>
      <c r="B3077" s="36">
        <f t="shared" si="311"/>
        <v>6</v>
      </c>
      <c r="C3077" s="949">
        <f t="shared" si="313"/>
        <v>42177</v>
      </c>
      <c r="D3077" s="950" t="s">
        <v>2042</v>
      </c>
      <c r="E3077" s="950">
        <v>42177</v>
      </c>
      <c r="F3077" s="957" t="s">
        <v>853</v>
      </c>
      <c r="G3077" s="952" t="s">
        <v>849</v>
      </c>
      <c r="H3077" s="963" t="s">
        <v>2043</v>
      </c>
      <c r="I3077" s="254">
        <v>223</v>
      </c>
      <c r="J3077" s="254">
        <v>66672.221986742094</v>
      </c>
      <c r="K3077" s="954">
        <f t="shared" si="312"/>
        <v>14867906</v>
      </c>
      <c r="L3077" s="916" t="s">
        <v>167</v>
      </c>
      <c r="M3077" s="916" t="s">
        <v>165</v>
      </c>
      <c r="N3077" s="52" t="str">
        <f>IF(AND('331-CT'!$E$7=TH!H3077,OR(L3077="331",M3077="331")),"331",IF(AND(OR(L3077="131",M3077="131"),H3077='131-CT'!$E$7),"131",""))</f>
        <v/>
      </c>
      <c r="O3077" s="916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3"/>
    </row>
    <row r="3078" spans="1:28" s="211" customFormat="1" ht="15.75" hidden="1" customHeight="1">
      <c r="A3078" s="204" t="str">
        <f>IF(B3078&lt;&gt;"",IF(AND(B3078&gt;=_TM1,B3078&lt;=_TM2,OR(TH!L3078="1111",TH!M3078="1111")),TH!D3078,""),"")</f>
        <v/>
      </c>
      <c r="B3078" s="36">
        <f t="shared" si="311"/>
        <v>6</v>
      </c>
      <c r="C3078" s="949">
        <f t="shared" si="313"/>
        <v>42177</v>
      </c>
      <c r="D3078" s="950" t="s">
        <v>2042</v>
      </c>
      <c r="E3078" s="950">
        <v>42177</v>
      </c>
      <c r="F3078" s="957" t="s">
        <v>854</v>
      </c>
      <c r="G3078" s="952" t="s">
        <v>849</v>
      </c>
      <c r="H3078" s="963" t="s">
        <v>2043</v>
      </c>
      <c r="I3078" s="254">
        <v>15</v>
      </c>
      <c r="J3078" s="254">
        <v>59435.846673546912</v>
      </c>
      <c r="K3078" s="954">
        <f t="shared" si="312"/>
        <v>891538</v>
      </c>
      <c r="L3078" s="916" t="s">
        <v>167</v>
      </c>
      <c r="M3078" s="916" t="s">
        <v>165</v>
      </c>
      <c r="N3078" s="52" t="str">
        <f>IF(AND('331-CT'!$E$7=TH!H3078,OR(L3078="331",M3078="331")),"331",IF(AND(OR(L3078="131",M3078="131"),H3078='131-CT'!$E$7),"131",""))</f>
        <v/>
      </c>
      <c r="O3078" s="916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3"/>
    </row>
    <row r="3079" spans="1:28" s="211" customFormat="1" ht="15.75" hidden="1" customHeight="1">
      <c r="A3079" s="204" t="str">
        <f>IF(B3079&lt;&gt;"",IF(AND(B3079&gt;=_TM1,B3079&lt;=_TM2,OR(TH!L3079="1111",TH!M3079="1111")),TH!D3079,""),"")</f>
        <v/>
      </c>
      <c r="B3079" s="36">
        <f t="shared" si="311"/>
        <v>6</v>
      </c>
      <c r="C3079" s="949">
        <f t="shared" si="313"/>
        <v>42177</v>
      </c>
      <c r="D3079" s="950" t="s">
        <v>2042</v>
      </c>
      <c r="E3079" s="950">
        <v>42177</v>
      </c>
      <c r="F3079" s="957" t="s">
        <v>855</v>
      </c>
      <c r="G3079" s="952" t="s">
        <v>849</v>
      </c>
      <c r="H3079" s="963" t="s">
        <v>2043</v>
      </c>
      <c r="I3079" s="254">
        <v>21</v>
      </c>
      <c r="J3079" s="254">
        <v>55614.390047477551</v>
      </c>
      <c r="K3079" s="954">
        <f t="shared" si="312"/>
        <v>1167902</v>
      </c>
      <c r="L3079" s="916" t="s">
        <v>167</v>
      </c>
      <c r="M3079" s="916" t="s">
        <v>165</v>
      </c>
      <c r="N3079" s="52" t="str">
        <f>IF(AND('331-CT'!$E$7=TH!H3079,OR(L3079="331",M3079="331")),"331",IF(AND(OR(L3079="131",M3079="131"),H3079='131-CT'!$E$7),"131",""))</f>
        <v/>
      </c>
      <c r="O3079" s="916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3"/>
    </row>
    <row r="3080" spans="1:28" s="211" customFormat="1" ht="15.75" hidden="1" customHeight="1">
      <c r="A3080" s="204" t="str">
        <f>IF(B3080&lt;&gt;"",IF(AND(B3080&gt;=_TM1,B3080&lt;=_TM2,OR(TH!L3080="1111",TH!M3080="1111")),TH!D3080,""),"")</f>
        <v/>
      </c>
      <c r="B3080" s="36">
        <f t="shared" si="311"/>
        <v>6</v>
      </c>
      <c r="C3080" s="949">
        <f t="shared" si="313"/>
        <v>42178</v>
      </c>
      <c r="D3080" s="950" t="s">
        <v>2042</v>
      </c>
      <c r="E3080" s="950">
        <v>42178</v>
      </c>
      <c r="F3080" s="957" t="s">
        <v>622</v>
      </c>
      <c r="G3080" s="952" t="s">
        <v>856</v>
      </c>
      <c r="H3080" s="963" t="s">
        <v>2043</v>
      </c>
      <c r="I3080" s="254">
        <v>205</v>
      </c>
      <c r="J3080" s="254">
        <v>7561.6056643500187</v>
      </c>
      <c r="K3080" s="954">
        <f t="shared" si="312"/>
        <v>1550129</v>
      </c>
      <c r="L3080" s="916" t="s">
        <v>167</v>
      </c>
      <c r="M3080" s="916" t="s">
        <v>165</v>
      </c>
      <c r="N3080" s="52" t="str">
        <f>IF(AND('331-CT'!$E$7=TH!H3080,OR(L3080="331",M3080="331")),"331",IF(AND(OR(L3080="131",M3080="131"),H3080='131-CT'!$E$7),"131",""))</f>
        <v/>
      </c>
      <c r="O3080" s="916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3"/>
    </row>
    <row r="3081" spans="1:28" s="211" customFormat="1" ht="15.75" hidden="1" customHeight="1">
      <c r="A3081" s="204" t="str">
        <f>IF(B3081&lt;&gt;"",IF(AND(B3081&gt;=_TM1,B3081&lt;=_TM2,OR(TH!L3081="1111",TH!M3081="1111")),TH!D3081,""),"")</f>
        <v/>
      </c>
      <c r="B3081" s="36">
        <f t="shared" si="311"/>
        <v>6</v>
      </c>
      <c r="C3081" s="949">
        <f t="shared" si="313"/>
        <v>42179</v>
      </c>
      <c r="D3081" s="950" t="s">
        <v>2042</v>
      </c>
      <c r="E3081" s="950">
        <v>42179</v>
      </c>
      <c r="F3081" s="957" t="s">
        <v>857</v>
      </c>
      <c r="G3081" s="952" t="s">
        <v>858</v>
      </c>
      <c r="H3081" s="963" t="s">
        <v>2043</v>
      </c>
      <c r="I3081" s="254">
        <v>280</v>
      </c>
      <c r="J3081" s="254">
        <v>11545.677465996801</v>
      </c>
      <c r="K3081" s="954">
        <f t="shared" si="312"/>
        <v>3232790</v>
      </c>
      <c r="L3081" s="916" t="s">
        <v>167</v>
      </c>
      <c r="M3081" s="916" t="s">
        <v>165</v>
      </c>
      <c r="N3081" s="52" t="str">
        <f>IF(AND('331-CT'!$E$7=TH!H3081,OR(L3081="331",M3081="331")),"331",IF(AND(OR(L3081="131",M3081="131"),H3081='131-CT'!$E$7),"131",""))</f>
        <v/>
      </c>
      <c r="O3081" s="916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3"/>
    </row>
    <row r="3082" spans="1:28" s="211" customFormat="1" ht="15.75" hidden="1" customHeight="1">
      <c r="A3082" s="204" t="str">
        <f>IF(B3082&lt;&gt;"",IF(AND(B3082&gt;=_TM1,B3082&lt;=_TM2,OR(TH!L3082="1111",TH!M3082="1111")),TH!D3082,""),"")</f>
        <v/>
      </c>
      <c r="B3082" s="36">
        <f t="shared" si="311"/>
        <v>6</v>
      </c>
      <c r="C3082" s="949">
        <f t="shared" si="313"/>
        <v>42180</v>
      </c>
      <c r="D3082" s="950" t="s">
        <v>2042</v>
      </c>
      <c r="E3082" s="950">
        <v>42180</v>
      </c>
      <c r="F3082" s="957" t="s">
        <v>521</v>
      </c>
      <c r="G3082" s="952" t="s">
        <v>860</v>
      </c>
      <c r="H3082" s="963" t="s">
        <v>2043</v>
      </c>
      <c r="I3082" s="254">
        <v>502</v>
      </c>
      <c r="J3082" s="254">
        <v>5528.9159696322713</v>
      </c>
      <c r="K3082" s="954">
        <f t="shared" si="312"/>
        <v>2775516</v>
      </c>
      <c r="L3082" s="916" t="s">
        <v>167</v>
      </c>
      <c r="M3082" s="916" t="s">
        <v>165</v>
      </c>
      <c r="N3082" s="52" t="str">
        <f>IF(AND('331-CT'!$E$7=TH!H3082,OR(L3082="331",M3082="331")),"331",IF(AND(OR(L3082="131",M3082="131"),H3082='131-CT'!$E$7),"131",""))</f>
        <v/>
      </c>
      <c r="O3082" s="916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3"/>
    </row>
    <row r="3083" spans="1:28" s="211" customFormat="1" ht="15.75" hidden="1" customHeight="1">
      <c r="A3083" s="204" t="str">
        <f>IF(B3083&lt;&gt;"",IF(AND(B3083&gt;=_TM1,B3083&lt;=_TM2,OR(TH!L3083="1111",TH!M3083="1111")),TH!D3083,""),"")</f>
        <v/>
      </c>
      <c r="B3083" s="36">
        <f t="shared" si="311"/>
        <v>6</v>
      </c>
      <c r="C3083" s="949">
        <f t="shared" si="313"/>
        <v>42180</v>
      </c>
      <c r="D3083" s="950" t="s">
        <v>2042</v>
      </c>
      <c r="E3083" s="950">
        <v>42180</v>
      </c>
      <c r="F3083" s="957" t="s">
        <v>521</v>
      </c>
      <c r="G3083" s="952" t="s">
        <v>860</v>
      </c>
      <c r="H3083" s="963" t="s">
        <v>2043</v>
      </c>
      <c r="I3083" s="254">
        <v>504</v>
      </c>
      <c r="J3083" s="254">
        <v>5528.9159696322713</v>
      </c>
      <c r="K3083" s="954">
        <f t="shared" si="312"/>
        <v>2786574</v>
      </c>
      <c r="L3083" s="916" t="s">
        <v>167</v>
      </c>
      <c r="M3083" s="916" t="s">
        <v>165</v>
      </c>
      <c r="N3083" s="52" t="str">
        <f>IF(AND('331-CT'!$E$7=TH!H3083,OR(L3083="331",M3083="331")),"331",IF(AND(OR(L3083="131",M3083="131"),H3083='131-CT'!$E$7),"131",""))</f>
        <v/>
      </c>
      <c r="O3083" s="916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3"/>
    </row>
    <row r="3084" spans="1:28" s="211" customFormat="1" ht="15.75" hidden="1" customHeight="1">
      <c r="A3084" s="204" t="str">
        <f>IF(B3084&lt;&gt;"",IF(AND(B3084&gt;=_TM1,B3084&lt;=_TM2,OR(TH!L3084="1111",TH!M3084="1111")),TH!D3084,""),"")</f>
        <v/>
      </c>
      <c r="B3084" s="36">
        <f t="shared" si="311"/>
        <v>6</v>
      </c>
      <c r="C3084" s="949">
        <f t="shared" si="313"/>
        <v>42180</v>
      </c>
      <c r="D3084" s="950" t="s">
        <v>2042</v>
      </c>
      <c r="E3084" s="950">
        <v>42180</v>
      </c>
      <c r="F3084" s="957" t="s">
        <v>1964</v>
      </c>
      <c r="G3084" s="952" t="s">
        <v>862</v>
      </c>
      <c r="H3084" s="963" t="s">
        <v>2043</v>
      </c>
      <c r="I3084" s="254">
        <v>5457</v>
      </c>
      <c r="J3084" s="254">
        <v>6098.0690841532405</v>
      </c>
      <c r="K3084" s="954">
        <f t="shared" si="312"/>
        <v>33277163</v>
      </c>
      <c r="L3084" s="916" t="s">
        <v>167</v>
      </c>
      <c r="M3084" s="916" t="s">
        <v>165</v>
      </c>
      <c r="N3084" s="52" t="str">
        <f>IF(AND('331-CT'!$E$7=TH!H3084,OR(L3084="331",M3084="331")),"331",IF(AND(OR(L3084="131",M3084="131"),H3084='131-CT'!$E$7),"131",""))</f>
        <v/>
      </c>
      <c r="O3084" s="916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3"/>
    </row>
    <row r="3085" spans="1:28" s="211" customFormat="1" ht="15.75" hidden="1" customHeight="1">
      <c r="A3085" s="204" t="str">
        <f>IF(B3085&lt;&gt;"",IF(AND(B3085&gt;=_TM1,B3085&lt;=_TM2,OR(TH!L3085="1111",TH!M3085="1111")),TH!D3085,""),"")</f>
        <v/>
      </c>
      <c r="B3085" s="36">
        <f t="shared" si="311"/>
        <v>6</v>
      </c>
      <c r="C3085" s="949">
        <f t="shared" si="313"/>
        <v>42180</v>
      </c>
      <c r="D3085" s="950" t="s">
        <v>2042</v>
      </c>
      <c r="E3085" s="950">
        <v>42180</v>
      </c>
      <c r="F3085" s="957" t="s">
        <v>436</v>
      </c>
      <c r="G3085" s="952" t="s">
        <v>863</v>
      </c>
      <c r="H3085" s="963" t="s">
        <v>2043</v>
      </c>
      <c r="I3085" s="254">
        <v>1000</v>
      </c>
      <c r="J3085" s="254">
        <v>6016.7614963645301</v>
      </c>
      <c r="K3085" s="954">
        <f t="shared" si="312"/>
        <v>6016761</v>
      </c>
      <c r="L3085" s="916" t="s">
        <v>167</v>
      </c>
      <c r="M3085" s="916" t="s">
        <v>165</v>
      </c>
      <c r="N3085" s="52" t="str">
        <f>IF(AND('331-CT'!$E$7=TH!H3085,OR(L3085="331",M3085="331")),"331",IF(AND(OR(L3085="131",M3085="131"),H3085='131-CT'!$E$7),"131",""))</f>
        <v/>
      </c>
      <c r="O3085" s="916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3"/>
    </row>
    <row r="3086" spans="1:28" s="211" customFormat="1" ht="15.75" hidden="1" customHeight="1">
      <c r="A3086" s="204" t="str">
        <f>IF(B3086&lt;&gt;"",IF(AND(B3086&gt;=_TM1,B3086&lt;=_TM2,OR(TH!L3086="1111",TH!M3086="1111")),TH!D3086,""),"")</f>
        <v/>
      </c>
      <c r="B3086" s="36">
        <f t="shared" si="311"/>
        <v>6</v>
      </c>
      <c r="C3086" s="949">
        <f t="shared" si="313"/>
        <v>42180</v>
      </c>
      <c r="D3086" s="950" t="s">
        <v>2042</v>
      </c>
      <c r="E3086" s="950">
        <v>42180</v>
      </c>
      <c r="F3086" s="957" t="s">
        <v>1730</v>
      </c>
      <c r="G3086" s="952" t="s">
        <v>865</v>
      </c>
      <c r="H3086" s="963" t="s">
        <v>2043</v>
      </c>
      <c r="I3086" s="254">
        <v>2000</v>
      </c>
      <c r="J3086" s="254">
        <v>10082.140885800023</v>
      </c>
      <c r="K3086" s="954">
        <f t="shared" si="312"/>
        <v>20164282</v>
      </c>
      <c r="L3086" s="916" t="s">
        <v>167</v>
      </c>
      <c r="M3086" s="916" t="s">
        <v>165</v>
      </c>
      <c r="N3086" s="52" t="str">
        <f>IF(AND('331-CT'!$E$7=TH!H3086,OR(L3086="331",M3086="331")),"331",IF(AND(OR(L3086="131",M3086="131"),H3086='131-CT'!$E$7),"131",""))</f>
        <v/>
      </c>
      <c r="O3086" s="916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3"/>
    </row>
    <row r="3087" spans="1:28" s="211" customFormat="1" ht="15.75" hidden="1" customHeight="1">
      <c r="A3087" s="204" t="str">
        <f>IF(B3087&lt;&gt;"",IF(AND(B3087&gt;=_TM1,B3087&lt;=_TM2,OR(TH!L3087="1111",TH!M3087="1111")),TH!D3087,""),"")</f>
        <v/>
      </c>
      <c r="B3087" s="36">
        <f t="shared" si="311"/>
        <v>6</v>
      </c>
      <c r="C3087" s="949">
        <f t="shared" si="313"/>
        <v>42180</v>
      </c>
      <c r="D3087" s="950" t="s">
        <v>2042</v>
      </c>
      <c r="E3087" s="950">
        <v>42180</v>
      </c>
      <c r="F3087" s="957" t="s">
        <v>866</v>
      </c>
      <c r="G3087" s="952" t="s">
        <v>867</v>
      </c>
      <c r="H3087" s="963" t="s">
        <v>2043</v>
      </c>
      <c r="I3087" s="254">
        <v>27</v>
      </c>
      <c r="J3087" s="254">
        <v>45369.633986100111</v>
      </c>
      <c r="K3087" s="954">
        <f t="shared" si="312"/>
        <v>1224980</v>
      </c>
      <c r="L3087" s="916" t="s">
        <v>167</v>
      </c>
      <c r="M3087" s="916" t="s">
        <v>165</v>
      </c>
      <c r="N3087" s="52" t="str">
        <f>IF(AND('331-CT'!$E$7=TH!H3087,OR(L3087="331",M3087="331")),"331",IF(AND(OR(L3087="131",M3087="131"),H3087='131-CT'!$E$7),"131",""))</f>
        <v/>
      </c>
      <c r="O3087" s="916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3"/>
    </row>
    <row r="3088" spans="1:28" s="211" customFormat="1" ht="15.75" hidden="1" customHeight="1">
      <c r="A3088" s="204" t="str">
        <f>IF(B3088&lt;&gt;"",IF(AND(B3088&gt;=_TM1,B3088&lt;=_TM2,OR(TH!L3088="1111",TH!M3088="1111")),TH!D3088,""),"")</f>
        <v/>
      </c>
      <c r="B3088" s="36">
        <f t="shared" si="311"/>
        <v>6</v>
      </c>
      <c r="C3088" s="949">
        <f t="shared" si="313"/>
        <v>42180</v>
      </c>
      <c r="D3088" s="950" t="s">
        <v>2042</v>
      </c>
      <c r="E3088" s="950">
        <v>42180</v>
      </c>
      <c r="F3088" s="957" t="s">
        <v>868</v>
      </c>
      <c r="G3088" s="952" t="s">
        <v>867</v>
      </c>
      <c r="H3088" s="963" t="s">
        <v>2043</v>
      </c>
      <c r="I3088" s="254">
        <v>45</v>
      </c>
      <c r="J3088" s="254">
        <v>50329.396841211412</v>
      </c>
      <c r="K3088" s="954">
        <f t="shared" si="312"/>
        <v>2264823</v>
      </c>
      <c r="L3088" s="916" t="s">
        <v>167</v>
      </c>
      <c r="M3088" s="916" t="s">
        <v>165</v>
      </c>
      <c r="N3088" s="52" t="str">
        <f>IF(AND('331-CT'!$E$7=TH!H3088,OR(L3088="331",M3088="331")),"331",IF(AND(OR(L3088="131",M3088="131"),H3088='131-CT'!$E$7),"131",""))</f>
        <v/>
      </c>
      <c r="O3088" s="916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3"/>
    </row>
    <row r="3089" spans="1:28" s="211" customFormat="1" ht="15.75" hidden="1" customHeight="1">
      <c r="A3089" s="204" t="str">
        <f>IF(B3089&lt;&gt;"",IF(AND(B3089&gt;=_TM1,B3089&lt;=_TM2,OR(TH!L3089="1111",TH!M3089="1111")),TH!D3089,""),"")</f>
        <v/>
      </c>
      <c r="B3089" s="36">
        <f t="shared" si="311"/>
        <v>6</v>
      </c>
      <c r="C3089" s="949">
        <f t="shared" si="313"/>
        <v>42180</v>
      </c>
      <c r="D3089" s="950" t="s">
        <v>2042</v>
      </c>
      <c r="E3089" s="950">
        <v>42180</v>
      </c>
      <c r="F3089" s="957" t="s">
        <v>481</v>
      </c>
      <c r="G3089" s="952" t="s">
        <v>867</v>
      </c>
      <c r="H3089" s="963" t="s">
        <v>2043</v>
      </c>
      <c r="I3089" s="254">
        <v>149</v>
      </c>
      <c r="J3089" s="254">
        <v>58948.001146814655</v>
      </c>
      <c r="K3089" s="954">
        <f t="shared" si="312"/>
        <v>8783252</v>
      </c>
      <c r="L3089" s="916" t="s">
        <v>167</v>
      </c>
      <c r="M3089" s="916" t="s">
        <v>165</v>
      </c>
      <c r="N3089" s="52" t="str">
        <f>IF(AND('331-CT'!$E$7=TH!H3089,OR(L3089="331",M3089="331")),"331",IF(AND(OR(L3089="131",M3089="131"),H3089='131-CT'!$E$7),"131",""))</f>
        <v/>
      </c>
      <c r="O3089" s="916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3"/>
    </row>
    <row r="3090" spans="1:28" s="211" customFormat="1" ht="15.75" hidden="1" customHeight="1">
      <c r="A3090" s="204" t="str">
        <f>IF(B3090&lt;&gt;"",IF(AND(B3090&gt;=_TM1,B3090&lt;=_TM2,OR(TH!L3090="1111",TH!M3090="1111")),TH!D3090,""),"")</f>
        <v/>
      </c>
      <c r="B3090" s="36">
        <f t="shared" si="311"/>
        <v>6</v>
      </c>
      <c r="C3090" s="949">
        <f t="shared" si="313"/>
        <v>42180</v>
      </c>
      <c r="D3090" s="950" t="s">
        <v>2042</v>
      </c>
      <c r="E3090" s="950">
        <v>42180</v>
      </c>
      <c r="F3090" s="957" t="s">
        <v>869</v>
      </c>
      <c r="G3090" s="952" t="s">
        <v>867</v>
      </c>
      <c r="H3090" s="963" t="s">
        <v>2043</v>
      </c>
      <c r="I3090" s="254">
        <v>11</v>
      </c>
      <c r="J3090" s="254">
        <v>55289.159696322713</v>
      </c>
      <c r="K3090" s="954">
        <f t="shared" si="312"/>
        <v>608181</v>
      </c>
      <c r="L3090" s="916" t="s">
        <v>167</v>
      </c>
      <c r="M3090" s="916" t="s">
        <v>165</v>
      </c>
      <c r="N3090" s="52" t="str">
        <f>IF(AND('331-CT'!$E$7=TH!H3090,OR(L3090="331",M3090="331")),"331",IF(AND(OR(L3090="131",M3090="131"),H3090='131-CT'!$E$7),"131",""))</f>
        <v/>
      </c>
      <c r="O3090" s="916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3"/>
    </row>
    <row r="3091" spans="1:28" s="211" customFormat="1" ht="15.75" hidden="1" customHeight="1">
      <c r="A3091" s="204" t="str">
        <f>IF(B3091&lt;&gt;"",IF(AND(B3091&gt;=_TM1,B3091&lt;=_TM2,OR(TH!L3091="1111",TH!M3091="1111")),TH!D3091,""),"")</f>
        <v/>
      </c>
      <c r="B3091" s="36">
        <f t="shared" si="311"/>
        <v>6</v>
      </c>
      <c r="C3091" s="949">
        <f t="shared" si="313"/>
        <v>42180</v>
      </c>
      <c r="D3091" s="950" t="s">
        <v>2042</v>
      </c>
      <c r="E3091" s="950">
        <v>42180</v>
      </c>
      <c r="F3091" s="957" t="s">
        <v>870</v>
      </c>
      <c r="G3091" s="952" t="s">
        <v>867</v>
      </c>
      <c r="H3091" s="963" t="s">
        <v>2043</v>
      </c>
      <c r="I3091" s="254">
        <v>30</v>
      </c>
      <c r="J3091" s="254">
        <v>39515.487665312998</v>
      </c>
      <c r="K3091" s="954">
        <f t="shared" si="312"/>
        <v>1185465</v>
      </c>
      <c r="L3091" s="916" t="s">
        <v>167</v>
      </c>
      <c r="M3091" s="916" t="s">
        <v>165</v>
      </c>
      <c r="N3091" s="52" t="str">
        <f>IF(AND('331-CT'!$E$7=TH!H3091,OR(L3091="331",M3091="331")),"331",IF(AND(OR(L3091="131",M3091="131"),H3091='131-CT'!$E$7),"131",""))</f>
        <v/>
      </c>
      <c r="O3091" s="916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3"/>
    </row>
    <row r="3092" spans="1:28" s="211" customFormat="1" ht="15.75" hidden="1" customHeight="1">
      <c r="A3092" s="204" t="str">
        <f>IF(B3092&lt;&gt;"",IF(AND(B3092&gt;=_TM1,B3092&lt;=_TM2,OR(TH!L3092="1111",TH!M3092="1111")),TH!D3092,""),"")</f>
        <v/>
      </c>
      <c r="B3092" s="36">
        <f t="shared" si="311"/>
        <v>6</v>
      </c>
      <c r="C3092" s="949">
        <f t="shared" si="313"/>
        <v>42180</v>
      </c>
      <c r="D3092" s="950" t="s">
        <v>2042</v>
      </c>
      <c r="E3092" s="950">
        <v>42180</v>
      </c>
      <c r="F3092" s="957" t="s">
        <v>871</v>
      </c>
      <c r="G3092" s="952" t="s">
        <v>867</v>
      </c>
      <c r="H3092" s="963" t="s">
        <v>2043</v>
      </c>
      <c r="I3092" s="254">
        <v>383</v>
      </c>
      <c r="J3092" s="254">
        <v>9269.0650079129246</v>
      </c>
      <c r="K3092" s="954">
        <f t="shared" si="312"/>
        <v>3550052</v>
      </c>
      <c r="L3092" s="916" t="s">
        <v>167</v>
      </c>
      <c r="M3092" s="916" t="s">
        <v>165</v>
      </c>
      <c r="N3092" s="52" t="str">
        <f>IF(AND('331-CT'!$E$7=TH!H3092,OR(L3092="331",M3092="331")),"331",IF(AND(OR(L3092="131",M3092="131"),H3092='131-CT'!$E$7),"131",""))</f>
        <v/>
      </c>
      <c r="O3092" s="916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3"/>
    </row>
    <row r="3093" spans="1:28" s="211" customFormat="1" ht="15.75" hidden="1" customHeight="1">
      <c r="A3093" s="204" t="str">
        <f>IF(B3093&lt;&gt;"",IF(AND(B3093&gt;=_TM1,B3093&lt;=_TM2,OR(TH!L3093="1111",TH!M3093="1111")),TH!D3093,""),"")</f>
        <v/>
      </c>
      <c r="B3093" s="36">
        <f t="shared" si="311"/>
        <v>6</v>
      </c>
      <c r="C3093" s="949">
        <f t="shared" si="313"/>
        <v>42180</v>
      </c>
      <c r="D3093" s="950" t="s">
        <v>2042</v>
      </c>
      <c r="E3093" s="950">
        <v>42180</v>
      </c>
      <c r="F3093" s="957" t="s">
        <v>872</v>
      </c>
      <c r="G3093" s="952" t="s">
        <v>867</v>
      </c>
      <c r="H3093" s="963" t="s">
        <v>2043</v>
      </c>
      <c r="I3093" s="254">
        <v>25</v>
      </c>
      <c r="J3093" s="254">
        <v>40165.948367622681</v>
      </c>
      <c r="K3093" s="954">
        <f t="shared" si="312"/>
        <v>1004149</v>
      </c>
      <c r="L3093" s="916" t="s">
        <v>167</v>
      </c>
      <c r="M3093" s="916" t="s">
        <v>165</v>
      </c>
      <c r="N3093" s="52" t="str">
        <f>IF(AND('331-CT'!$E$7=TH!H3093,OR(L3093="331",M3093="331")),"331",IF(AND(OR(L3093="131",M3093="131"),H3093='131-CT'!$E$7),"131",""))</f>
        <v/>
      </c>
      <c r="O3093" s="916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3"/>
    </row>
    <row r="3094" spans="1:28" s="211" customFormat="1" ht="15.75" hidden="1" customHeight="1">
      <c r="A3094" s="204" t="str">
        <f>IF(B3094&lt;&gt;"",IF(AND(B3094&gt;=_TM1,B3094&lt;=_TM2,OR(TH!L3094="1111",TH!M3094="1111")),TH!D3094,""),"")</f>
        <v/>
      </c>
      <c r="B3094" s="36">
        <f t="shared" si="311"/>
        <v>6</v>
      </c>
      <c r="C3094" s="949">
        <f t="shared" si="313"/>
        <v>42180</v>
      </c>
      <c r="D3094" s="950" t="s">
        <v>2042</v>
      </c>
      <c r="E3094" s="950">
        <v>42180</v>
      </c>
      <c r="F3094" s="957" t="s">
        <v>873</v>
      </c>
      <c r="G3094" s="952" t="s">
        <v>867</v>
      </c>
      <c r="H3094" s="963" t="s">
        <v>2043</v>
      </c>
      <c r="I3094" s="254">
        <v>11</v>
      </c>
      <c r="J3094" s="254">
        <v>53256.470001604961</v>
      </c>
      <c r="K3094" s="954">
        <f t="shared" si="312"/>
        <v>585821</v>
      </c>
      <c r="L3094" s="916" t="s">
        <v>167</v>
      </c>
      <c r="M3094" s="916" t="s">
        <v>165</v>
      </c>
      <c r="N3094" s="52" t="str">
        <f>IF(AND('331-CT'!$E$7=TH!H3094,OR(L3094="331",M3094="331")),"331",IF(AND(OR(L3094="131",M3094="131"),H3094='131-CT'!$E$7),"131",""))</f>
        <v/>
      </c>
      <c r="O3094" s="916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3"/>
    </row>
    <row r="3095" spans="1:28" s="211" customFormat="1" ht="15.75" hidden="1" customHeight="1">
      <c r="A3095" s="204" t="str">
        <f>IF(B3095&lt;&gt;"",IF(AND(B3095&gt;=_TM1,B3095&lt;=_TM2,OR(TH!L3095="1111",TH!M3095="1111")),TH!D3095,""),"")</f>
        <v/>
      </c>
      <c r="B3095" s="36">
        <f t="shared" si="311"/>
        <v>6</v>
      </c>
      <c r="C3095" s="949">
        <f t="shared" si="313"/>
        <v>42180</v>
      </c>
      <c r="D3095" s="950" t="s">
        <v>2042</v>
      </c>
      <c r="E3095" s="950">
        <v>42180</v>
      </c>
      <c r="F3095" s="957" t="s">
        <v>874</v>
      </c>
      <c r="G3095" s="952" t="s">
        <v>867</v>
      </c>
      <c r="H3095" s="963" t="s">
        <v>2043</v>
      </c>
      <c r="I3095" s="254">
        <v>28</v>
      </c>
      <c r="J3095" s="254">
        <v>42036.022886762999</v>
      </c>
      <c r="K3095" s="954">
        <f t="shared" si="312"/>
        <v>1177009</v>
      </c>
      <c r="L3095" s="916" t="s">
        <v>167</v>
      </c>
      <c r="M3095" s="916" t="s">
        <v>165</v>
      </c>
      <c r="N3095" s="52" t="str">
        <f>IF(AND('331-CT'!$E$7=TH!H3095,OR(L3095="331",M3095="331")),"331",IF(AND(OR(L3095="131",M3095="131"),H3095='131-CT'!$E$7),"131",""))</f>
        <v/>
      </c>
      <c r="O3095" s="916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3"/>
    </row>
    <row r="3096" spans="1:28" s="211" customFormat="1" ht="15.75" hidden="1" customHeight="1">
      <c r="A3096" s="204" t="str">
        <f>IF(B3096&lt;&gt;"",IF(AND(B3096&gt;=_TM1,B3096&lt;=_TM2,OR(TH!L3096="1111",TH!M3096="1111")),TH!D3096,""),"")</f>
        <v/>
      </c>
      <c r="B3096" s="36">
        <f t="shared" si="311"/>
        <v>6</v>
      </c>
      <c r="C3096" s="949">
        <f t="shared" si="313"/>
        <v>42181</v>
      </c>
      <c r="D3096" s="950" t="s">
        <v>2042</v>
      </c>
      <c r="E3096" s="950">
        <v>42181</v>
      </c>
      <c r="F3096" s="957" t="s">
        <v>1777</v>
      </c>
      <c r="G3096" s="952" t="s">
        <v>875</v>
      </c>
      <c r="H3096" s="963" t="s">
        <v>2043</v>
      </c>
      <c r="I3096" s="254">
        <v>354</v>
      </c>
      <c r="J3096" s="254">
        <v>15041.903740911326</v>
      </c>
      <c r="K3096" s="954">
        <f t="shared" si="312"/>
        <v>5324834</v>
      </c>
      <c r="L3096" s="916" t="s">
        <v>167</v>
      </c>
      <c r="M3096" s="916" t="s">
        <v>165</v>
      </c>
      <c r="N3096" s="52" t="str">
        <f>IF(AND('331-CT'!$E$7=TH!H3096,OR(L3096="331",M3096="331")),"331",IF(AND(OR(L3096="131",M3096="131"),H3096='131-CT'!$E$7),"131",""))</f>
        <v/>
      </c>
      <c r="O3096" s="916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3"/>
    </row>
    <row r="3097" spans="1:28" s="211" customFormat="1" ht="15.75" hidden="1" customHeight="1">
      <c r="A3097" s="204" t="str">
        <f>IF(B3097&lt;&gt;"",IF(AND(B3097&gt;=_TM1,B3097&lt;=_TM2,OR(TH!L3097="1111",TH!M3097="1111")),TH!D3097,""),"")</f>
        <v/>
      </c>
      <c r="B3097" s="36">
        <f t="shared" si="311"/>
        <v>6</v>
      </c>
      <c r="C3097" s="949">
        <f t="shared" si="313"/>
        <v>42181</v>
      </c>
      <c r="D3097" s="950" t="s">
        <v>2042</v>
      </c>
      <c r="E3097" s="950">
        <v>42181</v>
      </c>
      <c r="F3097" s="957" t="s">
        <v>1776</v>
      </c>
      <c r="G3097" s="952" t="s">
        <v>875</v>
      </c>
      <c r="H3097" s="963" t="s">
        <v>2043</v>
      </c>
      <c r="I3097" s="254">
        <v>80</v>
      </c>
      <c r="J3097" s="254">
        <v>9431.6801834903436</v>
      </c>
      <c r="K3097" s="954">
        <f t="shared" si="312"/>
        <v>754534</v>
      </c>
      <c r="L3097" s="916" t="s">
        <v>167</v>
      </c>
      <c r="M3097" s="916" t="s">
        <v>165</v>
      </c>
      <c r="N3097" s="52" t="str">
        <f>IF(AND('331-CT'!$E$7=TH!H3097,OR(L3097="331",M3097="331")),"331",IF(AND(OR(L3097="131",M3097="131"),H3097='131-CT'!$E$7),"131",""))</f>
        <v/>
      </c>
      <c r="O3097" s="916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3"/>
    </row>
    <row r="3098" spans="1:28" s="211" customFormat="1" ht="15.75" hidden="1" customHeight="1">
      <c r="A3098" s="204" t="str">
        <f>IF(B3098&lt;&gt;"",IF(AND(B3098&gt;=_TM1,B3098&lt;=_TM2,OR(TH!L3098="1111",TH!M3098="1111")),TH!D3098,""),"")</f>
        <v/>
      </c>
      <c r="B3098" s="36">
        <f t="shared" si="311"/>
        <v>6</v>
      </c>
      <c r="C3098" s="949">
        <f t="shared" si="313"/>
        <v>42183</v>
      </c>
      <c r="D3098" s="950" t="s">
        <v>2042</v>
      </c>
      <c r="E3098" s="950">
        <v>42183</v>
      </c>
      <c r="F3098" s="957" t="s">
        <v>876</v>
      </c>
      <c r="G3098" s="952" t="s">
        <v>877</v>
      </c>
      <c r="H3098" s="963" t="s">
        <v>2043</v>
      </c>
      <c r="I3098" s="254">
        <v>120</v>
      </c>
      <c r="J3098" s="254">
        <v>13578.367160714548</v>
      </c>
      <c r="K3098" s="954">
        <f t="shared" si="312"/>
        <v>1629404</v>
      </c>
      <c r="L3098" s="916" t="s">
        <v>167</v>
      </c>
      <c r="M3098" s="916" t="s">
        <v>165</v>
      </c>
      <c r="N3098" s="52" t="str">
        <f>IF(AND('331-CT'!$E$7=TH!H3098,OR(L3098="331",M3098="331")),"331",IF(AND(OR(L3098="131",M3098="131"),H3098='131-CT'!$E$7),"131",""))</f>
        <v/>
      </c>
      <c r="O3098" s="916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3"/>
    </row>
    <row r="3099" spans="1:28" s="211" customFormat="1" ht="15.75" hidden="1" customHeight="1">
      <c r="A3099" s="204" t="str">
        <f>IF(B3099&lt;&gt;"",IF(AND(B3099&gt;=_TM1,B3099&lt;=_TM2,OR(TH!L3099="1111",TH!M3099="1111")),TH!D3099,""),"")</f>
        <v/>
      </c>
      <c r="B3099" s="36">
        <f t="shared" si="311"/>
        <v>6</v>
      </c>
      <c r="C3099" s="949">
        <f t="shared" si="313"/>
        <v>42183</v>
      </c>
      <c r="D3099" s="950" t="s">
        <v>2042</v>
      </c>
      <c r="E3099" s="950">
        <v>42183</v>
      </c>
      <c r="F3099" s="957" t="s">
        <v>879</v>
      </c>
      <c r="G3099" s="952" t="s">
        <v>877</v>
      </c>
      <c r="H3099" s="963" t="s">
        <v>2043</v>
      </c>
      <c r="I3099" s="254">
        <v>471</v>
      </c>
      <c r="J3099" s="254">
        <v>15529.749267643585</v>
      </c>
      <c r="K3099" s="954">
        <f t="shared" si="312"/>
        <v>7314512</v>
      </c>
      <c r="L3099" s="916" t="s">
        <v>167</v>
      </c>
      <c r="M3099" s="916" t="s">
        <v>165</v>
      </c>
      <c r="N3099" s="52" t="str">
        <f>IF(AND('331-CT'!$E$7=TH!H3099,OR(L3099="331",M3099="331")),"331",IF(AND(OR(L3099="131",M3099="131"),H3099='131-CT'!$E$7),"131",""))</f>
        <v/>
      </c>
      <c r="O3099" s="916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3"/>
    </row>
    <row r="3100" spans="1:28" s="211" customFormat="1" ht="15.75" hidden="1" customHeight="1">
      <c r="A3100" s="204" t="str">
        <f>IF(B3100&lt;&gt;"",IF(AND(B3100&gt;=_TM1,B3100&lt;=_TM2,OR(TH!L3100="1111",TH!M3100="1111")),TH!D3100,""),"")</f>
        <v/>
      </c>
      <c r="B3100" s="36">
        <f t="shared" si="311"/>
        <v>6</v>
      </c>
      <c r="C3100" s="949">
        <f t="shared" si="313"/>
        <v>42183</v>
      </c>
      <c r="D3100" s="950" t="s">
        <v>2042</v>
      </c>
      <c r="E3100" s="950">
        <v>42183</v>
      </c>
      <c r="F3100" s="957" t="s">
        <v>880</v>
      </c>
      <c r="G3100" s="952" t="s">
        <v>877</v>
      </c>
      <c r="H3100" s="963" t="s">
        <v>2043</v>
      </c>
      <c r="I3100" s="254">
        <v>289</v>
      </c>
      <c r="J3100" s="254">
        <v>17399.823786783913</v>
      </c>
      <c r="K3100" s="954">
        <f t="shared" si="312"/>
        <v>5028549</v>
      </c>
      <c r="L3100" s="916" t="s">
        <v>167</v>
      </c>
      <c r="M3100" s="916" t="s">
        <v>165</v>
      </c>
      <c r="N3100" s="52" t="str">
        <f>IF(AND('331-CT'!$E$7=TH!H3100,OR(L3100="331",M3100="331")),"331",IF(AND(OR(L3100="131",M3100="131"),H3100='131-CT'!$E$7),"131",""))</f>
        <v/>
      </c>
      <c r="O3100" s="916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3"/>
    </row>
    <row r="3101" spans="1:28" s="211" customFormat="1" ht="15.75" hidden="1" customHeight="1">
      <c r="A3101" s="204" t="str">
        <f>IF(B3101&lt;&gt;"",IF(AND(B3101&gt;=_TM1,B3101&lt;=_TM2,OR(TH!L3101="1111",TH!M3101="1111")),TH!D3101,""),"")</f>
        <v/>
      </c>
      <c r="B3101" s="36">
        <f t="shared" si="311"/>
        <v>6</v>
      </c>
      <c r="C3101" s="949">
        <f t="shared" si="313"/>
        <v>42183</v>
      </c>
      <c r="D3101" s="950" t="s">
        <v>2042</v>
      </c>
      <c r="E3101" s="950">
        <v>42183</v>
      </c>
      <c r="F3101" s="957" t="s">
        <v>881</v>
      </c>
      <c r="G3101" s="952" t="s">
        <v>877</v>
      </c>
      <c r="H3101" s="963" t="s">
        <v>2043</v>
      </c>
      <c r="I3101" s="254">
        <v>500</v>
      </c>
      <c r="J3101" s="254">
        <v>9350.3725957016341</v>
      </c>
      <c r="K3101" s="954">
        <f t="shared" si="312"/>
        <v>4675186</v>
      </c>
      <c r="L3101" s="916" t="s">
        <v>167</v>
      </c>
      <c r="M3101" s="916" t="s">
        <v>165</v>
      </c>
      <c r="N3101" s="52" t="str">
        <f>IF(AND('331-CT'!$E$7=TH!H3101,OR(L3101="331",M3101="331")),"331",IF(AND(OR(L3101="131",M3101="131"),H3101='131-CT'!$E$7),"131",""))</f>
        <v/>
      </c>
      <c r="O3101" s="916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3"/>
    </row>
    <row r="3102" spans="1:28" s="211" customFormat="1" ht="15.75" hidden="1" customHeight="1">
      <c r="A3102" s="204" t="str">
        <f>IF(B3102&lt;&gt;"",IF(AND(B3102&gt;=_TM1,B3102&lt;=_TM2,OR(TH!L3102="1111",TH!M3102="1111")),TH!D3102,""),"")</f>
        <v/>
      </c>
      <c r="B3102" s="36">
        <f t="shared" si="311"/>
        <v>6</v>
      </c>
      <c r="C3102" s="949">
        <f t="shared" si="313"/>
        <v>42183</v>
      </c>
      <c r="D3102" s="950" t="s">
        <v>2042</v>
      </c>
      <c r="E3102" s="950">
        <v>42183</v>
      </c>
      <c r="F3102" s="957" t="s">
        <v>882</v>
      </c>
      <c r="G3102" s="952" t="s">
        <v>877</v>
      </c>
      <c r="H3102" s="963" t="s">
        <v>2043</v>
      </c>
      <c r="I3102" s="254">
        <v>500</v>
      </c>
      <c r="J3102" s="254">
        <v>10488.678824743574</v>
      </c>
      <c r="K3102" s="954">
        <f t="shared" si="312"/>
        <v>5244339</v>
      </c>
      <c r="L3102" s="916" t="s">
        <v>167</v>
      </c>
      <c r="M3102" s="916" t="s">
        <v>165</v>
      </c>
      <c r="N3102" s="52" t="str">
        <f>IF(AND('331-CT'!$E$7=TH!H3102,OR(L3102="331",M3102="331")),"331",IF(AND(OR(L3102="131",M3102="131"),H3102='131-CT'!$E$7),"131",""))</f>
        <v/>
      </c>
      <c r="O3102" s="916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3"/>
    </row>
    <row r="3103" spans="1:28" s="211" customFormat="1" ht="15.75" hidden="1" customHeight="1">
      <c r="A3103" s="204" t="str">
        <f>IF(B3103&lt;&gt;"",IF(AND(B3103&gt;=_TM1,B3103&lt;=_TM2,OR(TH!L3103="1111",TH!M3103="1111")),TH!D3103,""),"")</f>
        <v/>
      </c>
      <c r="B3103" s="36">
        <f t="shared" si="311"/>
        <v>6</v>
      </c>
      <c r="C3103" s="949">
        <f t="shared" si="313"/>
        <v>42183</v>
      </c>
      <c r="D3103" s="950" t="s">
        <v>2042</v>
      </c>
      <c r="E3103" s="950">
        <v>42183</v>
      </c>
      <c r="F3103" s="957" t="s">
        <v>883</v>
      </c>
      <c r="G3103" s="952" t="s">
        <v>884</v>
      </c>
      <c r="H3103" s="963" t="s">
        <v>2043</v>
      </c>
      <c r="I3103" s="254">
        <v>365</v>
      </c>
      <c r="J3103" s="254">
        <v>11626.985053785511</v>
      </c>
      <c r="K3103" s="954">
        <f t="shared" si="312"/>
        <v>4243850</v>
      </c>
      <c r="L3103" s="916" t="s">
        <v>167</v>
      </c>
      <c r="M3103" s="916" t="s">
        <v>165</v>
      </c>
      <c r="N3103" s="52" t="str">
        <f>IF(AND('331-CT'!$E$7=TH!H3103,OR(L3103="331",M3103="331")),"331",IF(AND(OR(L3103="131",M3103="131"),H3103='131-CT'!$E$7),"131",""))</f>
        <v/>
      </c>
      <c r="O3103" s="916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3"/>
    </row>
    <row r="3104" spans="1:28" s="211" customFormat="1" ht="15.75" hidden="1" customHeight="1">
      <c r="A3104" s="204" t="str">
        <f>IF(B3104&lt;&gt;"",IF(AND(B3104&gt;=_TM1,B3104&lt;=_TM2,OR(TH!L3104="1111",TH!M3104="1111")),TH!D3104,""),"")</f>
        <v/>
      </c>
      <c r="B3104" s="36">
        <f t="shared" si="311"/>
        <v>6</v>
      </c>
      <c r="C3104" s="949">
        <f t="shared" si="313"/>
        <v>42183</v>
      </c>
      <c r="D3104" s="950" t="s">
        <v>2042</v>
      </c>
      <c r="E3104" s="950">
        <v>42183</v>
      </c>
      <c r="F3104" s="957" t="s">
        <v>1692</v>
      </c>
      <c r="G3104" s="952" t="s">
        <v>884</v>
      </c>
      <c r="H3104" s="963" t="s">
        <v>2043</v>
      </c>
      <c r="I3104" s="254">
        <v>730</v>
      </c>
      <c r="J3104" s="254">
        <v>650.46070230967894</v>
      </c>
      <c r="K3104" s="954">
        <f t="shared" si="312"/>
        <v>474836</v>
      </c>
      <c r="L3104" s="916" t="s">
        <v>167</v>
      </c>
      <c r="M3104" s="916" t="s">
        <v>165</v>
      </c>
      <c r="N3104" s="52" t="str">
        <f>IF(AND('331-CT'!$E$7=TH!H3104,OR(L3104="331",M3104="331")),"331",IF(AND(OR(L3104="131",M3104="131"),H3104='131-CT'!$E$7),"131",""))</f>
        <v/>
      </c>
      <c r="O3104" s="916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3"/>
    </row>
    <row r="3105" spans="1:28" s="211" customFormat="1" ht="15.75" hidden="1" customHeight="1">
      <c r="A3105" s="204" t="str">
        <f>IF(B3105&lt;&gt;"",IF(AND(B3105&gt;=_TM1,B3105&lt;=_TM2,OR(TH!L3105="1111",TH!M3105="1111")),TH!D3105,""),"")</f>
        <v/>
      </c>
      <c r="B3105" s="36">
        <f t="shared" si="311"/>
        <v>6</v>
      </c>
      <c r="C3105" s="949">
        <f t="shared" si="313"/>
        <v>42183</v>
      </c>
      <c r="D3105" s="950" t="s">
        <v>2042</v>
      </c>
      <c r="E3105" s="950">
        <v>42183</v>
      </c>
      <c r="F3105" s="957" t="s">
        <v>440</v>
      </c>
      <c r="G3105" s="952" t="s">
        <v>892</v>
      </c>
      <c r="H3105" s="963" t="s">
        <v>2043</v>
      </c>
      <c r="I3105" s="254">
        <v>632</v>
      </c>
      <c r="J3105" s="254">
        <v>7724.2208399274377</v>
      </c>
      <c r="K3105" s="954">
        <f t="shared" si="312"/>
        <v>4881708</v>
      </c>
      <c r="L3105" s="916" t="s">
        <v>167</v>
      </c>
      <c r="M3105" s="916" t="s">
        <v>165</v>
      </c>
      <c r="N3105" s="52" t="str">
        <f>IF(AND('331-CT'!$E$7=TH!H3105,OR(L3105="331",M3105="331")),"331",IF(AND(OR(L3105="131",M3105="131"),H3105='131-CT'!$E$7),"131",""))</f>
        <v/>
      </c>
      <c r="O3105" s="916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3"/>
    </row>
    <row r="3106" spans="1:28" s="211" customFormat="1" ht="15.75" hidden="1" customHeight="1">
      <c r="A3106" s="204" t="str">
        <f>IF(B3106&lt;&gt;"",IF(AND(B3106&gt;=_TM1,B3106&lt;=_TM2,OR(TH!L3106="1111",TH!M3106="1111")),TH!D3106,""),"")</f>
        <v/>
      </c>
      <c r="B3106" s="36">
        <f t="shared" si="311"/>
        <v>6</v>
      </c>
      <c r="C3106" s="949">
        <f t="shared" si="313"/>
        <v>42184</v>
      </c>
      <c r="D3106" s="950" t="s">
        <v>2042</v>
      </c>
      <c r="E3106" s="950">
        <v>42184</v>
      </c>
      <c r="F3106" s="957" t="s">
        <v>885</v>
      </c>
      <c r="G3106" s="952" t="s">
        <v>886</v>
      </c>
      <c r="H3106" s="963" t="s">
        <v>2043</v>
      </c>
      <c r="I3106" s="254">
        <v>320</v>
      </c>
      <c r="J3106" s="254">
        <v>11464.369878208092</v>
      </c>
      <c r="K3106" s="954">
        <f t="shared" si="312"/>
        <v>3668598</v>
      </c>
      <c r="L3106" s="916" t="s">
        <v>167</v>
      </c>
      <c r="M3106" s="916" t="s">
        <v>165</v>
      </c>
      <c r="N3106" s="52" t="str">
        <f>IF(AND('331-CT'!$E$7=TH!H3106,OR(L3106="331",M3106="331")),"331",IF(AND(OR(L3106="131",M3106="131"),H3106='131-CT'!$E$7),"131",""))</f>
        <v/>
      </c>
      <c r="O3106" s="916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3"/>
    </row>
    <row r="3107" spans="1:28" s="211" customFormat="1" ht="15.75" hidden="1" customHeight="1">
      <c r="A3107" s="204" t="str">
        <f>IF(B3107&lt;&gt;"",IF(AND(B3107&gt;=_TM1,B3107&lt;=_TM2,OR(TH!L3107="1111",TH!M3107="1111")),TH!D3107,""),"")</f>
        <v/>
      </c>
      <c r="B3107" s="36">
        <f t="shared" si="311"/>
        <v>6</v>
      </c>
      <c r="C3107" s="949">
        <f t="shared" si="313"/>
        <v>42184</v>
      </c>
      <c r="D3107" s="950" t="s">
        <v>2042</v>
      </c>
      <c r="E3107" s="950">
        <v>42184</v>
      </c>
      <c r="F3107" s="957" t="s">
        <v>887</v>
      </c>
      <c r="G3107" s="952" t="s">
        <v>886</v>
      </c>
      <c r="H3107" s="963" t="s">
        <v>2043</v>
      </c>
      <c r="I3107" s="254">
        <v>1371</v>
      </c>
      <c r="J3107" s="254">
        <v>9675.6029468564739</v>
      </c>
      <c r="K3107" s="954">
        <f t="shared" si="312"/>
        <v>13265252</v>
      </c>
      <c r="L3107" s="916" t="s">
        <v>167</v>
      </c>
      <c r="M3107" s="916" t="s">
        <v>165</v>
      </c>
      <c r="N3107" s="52" t="str">
        <f>IF(AND('331-CT'!$E$7=TH!H3107,OR(L3107="331",M3107="331")),"331",IF(AND(OR(L3107="131",M3107="131"),H3107='131-CT'!$E$7),"131",""))</f>
        <v/>
      </c>
      <c r="O3107" s="916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3"/>
    </row>
    <row r="3108" spans="1:28" s="211" customFormat="1" ht="15.75" hidden="1" customHeight="1">
      <c r="A3108" s="204" t="str">
        <f>IF(B3108&lt;&gt;"",IF(AND(B3108&gt;=_TM1,B3108&lt;=_TM2,OR(TH!L3108="1111",TH!M3108="1111")),TH!D3108,""),"")</f>
        <v/>
      </c>
      <c r="B3108" s="36">
        <f t="shared" si="311"/>
        <v>6</v>
      </c>
      <c r="C3108" s="949">
        <f t="shared" si="313"/>
        <v>42184</v>
      </c>
      <c r="D3108" s="950" t="s">
        <v>2042</v>
      </c>
      <c r="E3108" s="950">
        <v>42184</v>
      </c>
      <c r="F3108" s="957" t="s">
        <v>888</v>
      </c>
      <c r="G3108" s="952" t="s">
        <v>886</v>
      </c>
      <c r="H3108" s="963" t="s">
        <v>2043</v>
      </c>
      <c r="I3108" s="254">
        <v>185</v>
      </c>
      <c r="J3108" s="254">
        <v>12358.7533438839</v>
      </c>
      <c r="K3108" s="954">
        <f t="shared" si="312"/>
        <v>2286369</v>
      </c>
      <c r="L3108" s="916" t="s">
        <v>167</v>
      </c>
      <c r="M3108" s="916" t="s">
        <v>165</v>
      </c>
      <c r="N3108" s="52" t="str">
        <f>IF(AND('331-CT'!$E$7=TH!H3108,OR(L3108="331",M3108="331")),"331",IF(AND(OR(L3108="131",M3108="131"),H3108='131-CT'!$E$7),"131",""))</f>
        <v/>
      </c>
      <c r="O3108" s="916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3"/>
    </row>
    <row r="3109" spans="1:28" s="211" customFormat="1" ht="15.75" hidden="1" customHeight="1">
      <c r="A3109" s="204" t="str">
        <f>IF(B3109&lt;&gt;"",IF(AND(B3109&gt;=_TM1,B3109&lt;=_TM2,OR(TH!L3109="1111",TH!M3109="1111")),TH!D3109,""),"")</f>
        <v/>
      </c>
      <c r="B3109" s="36">
        <f t="shared" ref="B3109:B3403" si="320">IF(C3109&lt;&gt;"",MONTH(C3109),"")</f>
        <v>6</v>
      </c>
      <c r="C3109" s="949">
        <f t="shared" ref="C3109:C3403" si="321">E3109</f>
        <v>42184</v>
      </c>
      <c r="D3109" s="950" t="s">
        <v>2042</v>
      </c>
      <c r="E3109" s="950">
        <v>42184</v>
      </c>
      <c r="F3109" s="957" t="s">
        <v>1699</v>
      </c>
      <c r="G3109" s="952" t="s">
        <v>886</v>
      </c>
      <c r="H3109" s="963" t="s">
        <v>2043</v>
      </c>
      <c r="I3109" s="254">
        <v>3752</v>
      </c>
      <c r="J3109" s="254">
        <v>569.1531145209691</v>
      </c>
      <c r="K3109" s="954">
        <f t="shared" ref="K3109:K3403" si="322">ROUND(I3109*J3109,0)</f>
        <v>2135462</v>
      </c>
      <c r="L3109" s="916" t="s">
        <v>167</v>
      </c>
      <c r="M3109" s="916" t="s">
        <v>165</v>
      </c>
      <c r="N3109" s="52" t="str">
        <f>IF(AND('331-CT'!$E$7=TH!H3109,OR(L3109="331",M3109="331")),"331",IF(AND(OR(L3109="131",M3109="131"),H3109='131-CT'!$E$7),"131",""))</f>
        <v/>
      </c>
      <c r="O3109" s="916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3"/>
    </row>
    <row r="3110" spans="1:28" s="211" customFormat="1" ht="15.75" hidden="1" customHeight="1">
      <c r="A3110" s="204" t="str">
        <f>IF(B3110&lt;&gt;"",IF(AND(B3110&gt;=_TM1,B3110&lt;=_TM2,OR(TH!L3110="1111",TH!M3110="1111")),TH!D3110,""),"")</f>
        <v/>
      </c>
      <c r="B3110" s="36">
        <f t="shared" si="320"/>
        <v>6</v>
      </c>
      <c r="C3110" s="949">
        <f t="shared" si="321"/>
        <v>42184</v>
      </c>
      <c r="D3110" s="950" t="s">
        <v>2042</v>
      </c>
      <c r="E3110" s="950">
        <v>42184</v>
      </c>
      <c r="F3110" s="957" t="s">
        <v>889</v>
      </c>
      <c r="G3110" s="952" t="s">
        <v>886</v>
      </c>
      <c r="H3110" s="963" t="s">
        <v>2043</v>
      </c>
      <c r="I3110" s="254">
        <v>201</v>
      </c>
      <c r="J3110" s="254">
        <v>7968.1436032935671</v>
      </c>
      <c r="K3110" s="954">
        <f t="shared" si="322"/>
        <v>1601597</v>
      </c>
      <c r="L3110" s="916" t="s">
        <v>167</v>
      </c>
      <c r="M3110" s="916" t="s">
        <v>165</v>
      </c>
      <c r="N3110" s="52" t="str">
        <f>IF(AND('331-CT'!$E$7=TH!H3110,OR(L3110="331",M3110="331")),"331",IF(AND(OR(L3110="131",M3110="131"),H3110='131-CT'!$E$7),"131",""))</f>
        <v/>
      </c>
      <c r="O3110" s="916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3"/>
    </row>
    <row r="3111" spans="1:28" s="211" customFormat="1" ht="15.75" hidden="1" customHeight="1">
      <c r="A3111" s="204" t="str">
        <f>IF(B3111&lt;&gt;"",IF(AND(B3111&gt;=_TM1,B3111&lt;=_TM2,OR(TH!L3111="1111",TH!M3111="1111")),TH!D3111,""),"")</f>
        <v/>
      </c>
      <c r="B3111" s="36">
        <f t="shared" si="320"/>
        <v>6</v>
      </c>
      <c r="C3111" s="949">
        <f t="shared" si="321"/>
        <v>42184</v>
      </c>
      <c r="D3111" s="950" t="s">
        <v>2042</v>
      </c>
      <c r="E3111" s="950">
        <v>42184</v>
      </c>
      <c r="F3111" s="957" t="s">
        <v>890</v>
      </c>
      <c r="G3111" s="952" t="s">
        <v>886</v>
      </c>
      <c r="H3111" s="963" t="s">
        <v>2043</v>
      </c>
      <c r="I3111" s="254">
        <v>248</v>
      </c>
      <c r="J3111" s="254">
        <v>11789.600229362932</v>
      </c>
      <c r="K3111" s="954">
        <f t="shared" si="322"/>
        <v>2923821</v>
      </c>
      <c r="L3111" s="916" t="s">
        <v>167</v>
      </c>
      <c r="M3111" s="916" t="s">
        <v>165</v>
      </c>
      <c r="N3111" s="52" t="str">
        <f>IF(AND('331-CT'!$E$7=TH!H3111,OR(L3111="331",M3111="331")),"331",IF(AND(OR(L3111="131",M3111="131"),H3111='131-CT'!$E$7),"131",""))</f>
        <v/>
      </c>
      <c r="O3111" s="916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3"/>
    </row>
    <row r="3112" spans="1:28" s="211" customFormat="1" ht="15.75" hidden="1" customHeight="1">
      <c r="A3112" s="204" t="str">
        <f>IF(B3112&lt;&gt;"",IF(AND(B3112&gt;=_TM1,B3112&lt;=_TM2,OR(TH!L3112="1111",TH!M3112="1111")),TH!D3112,""),"")</f>
        <v/>
      </c>
      <c r="B3112" s="36">
        <f t="shared" si="320"/>
        <v>6</v>
      </c>
      <c r="C3112" s="949">
        <f t="shared" si="321"/>
        <v>42184</v>
      </c>
      <c r="D3112" s="950" t="s">
        <v>2042</v>
      </c>
      <c r="E3112" s="950">
        <v>42184</v>
      </c>
      <c r="F3112" s="957" t="s">
        <v>1691</v>
      </c>
      <c r="G3112" s="952" t="s">
        <v>886</v>
      </c>
      <c r="H3112" s="963" t="s">
        <v>2043</v>
      </c>
      <c r="I3112" s="254">
        <v>402</v>
      </c>
      <c r="J3112" s="254">
        <v>325.23035115483947</v>
      </c>
      <c r="K3112" s="954">
        <f t="shared" si="322"/>
        <v>130743</v>
      </c>
      <c r="L3112" s="916" t="s">
        <v>167</v>
      </c>
      <c r="M3112" s="916" t="s">
        <v>165</v>
      </c>
      <c r="N3112" s="52" t="str">
        <f>IF(AND('331-CT'!$E$7=TH!H3112,OR(L3112="331",M3112="331")),"331",IF(AND(OR(L3112="131",M3112="131"),H3112='131-CT'!$E$7),"131",""))</f>
        <v/>
      </c>
      <c r="O3112" s="916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3"/>
    </row>
    <row r="3113" spans="1:28" s="211" customFormat="1" ht="15.75" hidden="1" customHeight="1">
      <c r="A3113" s="204" t="str">
        <f>IF(B3113&lt;&gt;"",IF(AND(B3113&gt;=_TM1,B3113&lt;=_TM2,OR(TH!L3113="1111",TH!M3113="1111")),TH!D3113,""),"")</f>
        <v/>
      </c>
      <c r="B3113" s="36">
        <f t="shared" si="320"/>
        <v>6</v>
      </c>
      <c r="C3113" s="949">
        <f t="shared" si="321"/>
        <v>42184</v>
      </c>
      <c r="D3113" s="950" t="s">
        <v>2042</v>
      </c>
      <c r="E3113" s="950">
        <v>42184</v>
      </c>
      <c r="F3113" s="957" t="s">
        <v>1692</v>
      </c>
      <c r="G3113" s="952" t="s">
        <v>886</v>
      </c>
      <c r="H3113" s="963" t="s">
        <v>2043</v>
      </c>
      <c r="I3113" s="254">
        <v>496</v>
      </c>
      <c r="J3113" s="254">
        <v>650.46070230967894</v>
      </c>
      <c r="K3113" s="954">
        <f t="shared" si="322"/>
        <v>322629</v>
      </c>
      <c r="L3113" s="916" t="s">
        <v>167</v>
      </c>
      <c r="M3113" s="916" t="s">
        <v>165</v>
      </c>
      <c r="N3113" s="52" t="str">
        <f>IF(AND('331-CT'!$E$7=TH!H3113,OR(L3113="331",M3113="331")),"331",IF(AND(OR(L3113="131",M3113="131"),H3113='131-CT'!$E$7),"131",""))</f>
        <v/>
      </c>
      <c r="O3113" s="916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3"/>
    </row>
    <row r="3114" spans="1:28" s="211" customFormat="1" ht="15.75" hidden="1" customHeight="1">
      <c r="A3114" s="204" t="str">
        <f>IF(B3114&lt;&gt;"",IF(AND(B3114&gt;=_TM1,B3114&lt;=_TM2,OR(TH!L3114="1111",TH!M3114="1111")),TH!D3114,""),"")</f>
        <v/>
      </c>
      <c r="B3114" s="36">
        <f t="shared" si="320"/>
        <v>6</v>
      </c>
      <c r="C3114" s="949">
        <f t="shared" si="321"/>
        <v>42184</v>
      </c>
      <c r="D3114" s="950" t="s">
        <v>2042</v>
      </c>
      <c r="E3114" s="950">
        <v>42184</v>
      </c>
      <c r="F3114" s="957" t="s">
        <v>1167</v>
      </c>
      <c r="G3114" s="952" t="s">
        <v>891</v>
      </c>
      <c r="H3114" s="963" t="s">
        <v>2043</v>
      </c>
      <c r="I3114" s="254">
        <v>1005</v>
      </c>
      <c r="J3114" s="254">
        <v>9269.0650079129246</v>
      </c>
      <c r="K3114" s="954">
        <f t="shared" si="322"/>
        <v>9315410</v>
      </c>
      <c r="L3114" s="916" t="s">
        <v>167</v>
      </c>
      <c r="M3114" s="916" t="s">
        <v>165</v>
      </c>
      <c r="N3114" s="52" t="str">
        <f>IF(AND('331-CT'!$E$7=TH!H3114,OR(L3114="331",M3114="331")),"331",IF(AND(OR(L3114="131",M3114="131"),H3114='131-CT'!$E$7),"131",""))</f>
        <v/>
      </c>
      <c r="O3114" s="916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3"/>
    </row>
    <row r="3115" spans="1:28" s="211" customFormat="1" ht="15.75" hidden="1" customHeight="1">
      <c r="A3115" s="204" t="str">
        <f>IF(B3115&lt;&gt;"",IF(AND(B3115&gt;=_TM1,B3115&lt;=_TM2,OR(TH!L3115="1111",TH!M3115="1111")),TH!D3115,""),"")</f>
        <v/>
      </c>
      <c r="B3115" s="36">
        <f t="shared" si="320"/>
        <v>6</v>
      </c>
      <c r="C3115" s="949">
        <f t="shared" si="321"/>
        <v>42184</v>
      </c>
      <c r="D3115" s="950" t="s">
        <v>2042</v>
      </c>
      <c r="E3115" s="950">
        <v>42184</v>
      </c>
      <c r="F3115" s="957" t="s">
        <v>1167</v>
      </c>
      <c r="G3115" s="952" t="s">
        <v>891</v>
      </c>
      <c r="H3115" s="963" t="s">
        <v>2043</v>
      </c>
      <c r="I3115" s="254">
        <v>103</v>
      </c>
      <c r="J3115" s="254">
        <v>9269.0650079129246</v>
      </c>
      <c r="K3115" s="954">
        <f t="shared" si="322"/>
        <v>954714</v>
      </c>
      <c r="L3115" s="916" t="s">
        <v>167</v>
      </c>
      <c r="M3115" s="916" t="s">
        <v>165</v>
      </c>
      <c r="N3115" s="52" t="str">
        <f>IF(AND('331-CT'!$E$7=TH!H3115,OR(L3115="331",M3115="331")),"331",IF(AND(OR(L3115="131",M3115="131"),H3115='131-CT'!$E$7),"131",""))</f>
        <v/>
      </c>
      <c r="O3115" s="916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3"/>
    </row>
    <row r="3116" spans="1:28" s="211" customFormat="1" ht="15.75" hidden="1" customHeight="1">
      <c r="A3116" s="204" t="str">
        <f>IF(B3116&lt;&gt;"",IF(AND(B3116&gt;=_TM1,B3116&lt;=_TM2,OR(TH!L3116="1111",TH!M3116="1111")),TH!D3116,""),"")</f>
        <v/>
      </c>
      <c r="B3116" s="36">
        <f t="shared" si="320"/>
        <v>6</v>
      </c>
      <c r="C3116" s="949">
        <f t="shared" si="321"/>
        <v>42184</v>
      </c>
      <c r="D3116" s="950" t="s">
        <v>2042</v>
      </c>
      <c r="E3116" s="950">
        <v>42184</v>
      </c>
      <c r="F3116" s="957" t="s">
        <v>1682</v>
      </c>
      <c r="G3116" s="952" t="s">
        <v>891</v>
      </c>
      <c r="H3116" s="963" t="s">
        <v>2043</v>
      </c>
      <c r="I3116" s="254">
        <v>2216</v>
      </c>
      <c r="J3116" s="254">
        <v>813.07587788709873</v>
      </c>
      <c r="K3116" s="954">
        <f t="shared" si="322"/>
        <v>1801776</v>
      </c>
      <c r="L3116" s="916" t="s">
        <v>167</v>
      </c>
      <c r="M3116" s="916" t="s">
        <v>165</v>
      </c>
      <c r="N3116" s="52" t="str">
        <f>IF(AND('331-CT'!$E$7=TH!H3116,OR(L3116="331",M3116="331")),"331",IF(AND(OR(L3116="131",M3116="131"),H3116='131-CT'!$E$7),"131",""))</f>
        <v/>
      </c>
      <c r="O3116" s="916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3"/>
    </row>
    <row r="3117" spans="1:28" s="211" customFormat="1" ht="15.75" hidden="1" customHeight="1">
      <c r="A3117" s="204" t="str">
        <f>IF(B3117&lt;&gt;"",IF(AND(B3117&gt;=_TM1,B3117&lt;=_TM2,OR(TH!L3117="1111",TH!M3117="1111")),TH!D3117,""),"")</f>
        <v/>
      </c>
      <c r="B3117" s="36">
        <f t="shared" si="320"/>
        <v>6</v>
      </c>
      <c r="C3117" s="949">
        <f t="shared" si="321"/>
        <v>42184</v>
      </c>
      <c r="D3117" s="950" t="s">
        <v>2042</v>
      </c>
      <c r="E3117" s="950">
        <v>42184</v>
      </c>
      <c r="F3117" s="957" t="s">
        <v>1778</v>
      </c>
      <c r="G3117" s="952" t="s">
        <v>893</v>
      </c>
      <c r="H3117" s="963" t="s">
        <v>2043</v>
      </c>
      <c r="I3117" s="254">
        <v>230</v>
      </c>
      <c r="J3117" s="254">
        <v>11464.369878208092</v>
      </c>
      <c r="K3117" s="954">
        <f t="shared" si="322"/>
        <v>2636805</v>
      </c>
      <c r="L3117" s="916" t="s">
        <v>167</v>
      </c>
      <c r="M3117" s="916" t="s">
        <v>165</v>
      </c>
      <c r="N3117" s="52" t="str">
        <f>IF(AND('331-CT'!$E$7=TH!H3117,OR(L3117="331",M3117="331")),"331",IF(AND(OR(L3117="131",M3117="131"),H3117='131-CT'!$E$7),"131",""))</f>
        <v/>
      </c>
      <c r="O3117" s="916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3"/>
    </row>
    <row r="3118" spans="1:28" s="211" customFormat="1" ht="15.75" hidden="1" customHeight="1">
      <c r="A3118" s="204" t="str">
        <f>IF(B3118&lt;&gt;"",IF(AND(B3118&gt;=_TM1,B3118&lt;=_TM2,OR(TH!L3118="1111",TH!M3118="1111")),TH!D3118,""),"")</f>
        <v/>
      </c>
      <c r="B3118" s="36">
        <f t="shared" si="320"/>
        <v>6</v>
      </c>
      <c r="C3118" s="949">
        <f t="shared" si="321"/>
        <v>42185</v>
      </c>
      <c r="D3118" s="950" t="s">
        <v>2042</v>
      </c>
      <c r="E3118" s="950">
        <v>42185</v>
      </c>
      <c r="F3118" s="957" t="s">
        <v>521</v>
      </c>
      <c r="G3118" s="952" t="s">
        <v>894</v>
      </c>
      <c r="H3118" s="963" t="s">
        <v>2043</v>
      </c>
      <c r="I3118" s="254">
        <v>2016</v>
      </c>
      <c r="J3118" s="254">
        <v>5528.9159696322713</v>
      </c>
      <c r="K3118" s="954">
        <f t="shared" si="322"/>
        <v>11146295</v>
      </c>
      <c r="L3118" s="916" t="s">
        <v>167</v>
      </c>
      <c r="M3118" s="916" t="s">
        <v>165</v>
      </c>
      <c r="N3118" s="52" t="str">
        <f>IF(AND('331-CT'!$E$7=TH!H3118,OR(L3118="331",M3118="331")),"331",IF(AND(OR(L3118="131",M3118="131"),H3118='131-CT'!$E$7),"131",""))</f>
        <v/>
      </c>
      <c r="O3118" s="916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3"/>
    </row>
    <row r="3119" spans="1:28" s="211" customFormat="1" ht="15.75" hidden="1" customHeight="1">
      <c r="A3119" s="204" t="str">
        <f>IF(B3119&lt;&gt;"",IF(AND(B3119&gt;=_TM1,B3119&lt;=_TM2,OR(TH!L3119="1111",TH!M3119="1111")),TH!D3119,""),"")</f>
        <v/>
      </c>
      <c r="B3119" s="36">
        <f t="shared" si="320"/>
        <v>6</v>
      </c>
      <c r="C3119" s="949">
        <f t="shared" si="321"/>
        <v>42185</v>
      </c>
      <c r="D3119" s="950" t="s">
        <v>2042</v>
      </c>
      <c r="E3119" s="950">
        <v>42185</v>
      </c>
      <c r="F3119" s="957" t="s">
        <v>537</v>
      </c>
      <c r="G3119" s="952" t="s">
        <v>895</v>
      </c>
      <c r="H3119" s="963" t="s">
        <v>2043</v>
      </c>
      <c r="I3119" s="254">
        <v>250</v>
      </c>
      <c r="J3119" s="254">
        <v>8943.8346567580866</v>
      </c>
      <c r="K3119" s="954">
        <f t="shared" si="322"/>
        <v>2235959</v>
      </c>
      <c r="L3119" s="916" t="s">
        <v>167</v>
      </c>
      <c r="M3119" s="916" t="s">
        <v>165</v>
      </c>
      <c r="N3119" s="52" t="str">
        <f>IF(AND('331-CT'!$E$7=TH!H3119,OR(L3119="331",M3119="331")),"331",IF(AND(OR(L3119="131",M3119="131"),H3119='131-CT'!$E$7),"131",""))</f>
        <v/>
      </c>
      <c r="O3119" s="916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3"/>
    </row>
    <row r="3120" spans="1:28" s="211" customFormat="1" ht="15.75" hidden="1" customHeight="1">
      <c r="A3120" s="204" t="str">
        <f>IF(B3120&lt;&gt;"",IF(AND(B3120&gt;=_TM1,B3120&lt;=_TM2,OR(TH!L3120="1111",TH!M3120="1111")),TH!D3120,""),"")</f>
        <v/>
      </c>
      <c r="B3120" s="36">
        <f t="shared" si="320"/>
        <v>6</v>
      </c>
      <c r="C3120" s="949">
        <f t="shared" si="321"/>
        <v>42185</v>
      </c>
      <c r="D3120" s="950" t="s">
        <v>2042</v>
      </c>
      <c r="E3120" s="950">
        <v>42185</v>
      </c>
      <c r="F3120" s="957" t="s">
        <v>539</v>
      </c>
      <c r="G3120" s="952" t="s">
        <v>895</v>
      </c>
      <c r="H3120" s="963" t="s">
        <v>2043</v>
      </c>
      <c r="I3120" s="254">
        <v>570</v>
      </c>
      <c r="J3120" s="254">
        <v>9187.7574201242151</v>
      </c>
      <c r="K3120" s="954">
        <f t="shared" si="322"/>
        <v>5237022</v>
      </c>
      <c r="L3120" s="916" t="s">
        <v>167</v>
      </c>
      <c r="M3120" s="916" t="s">
        <v>165</v>
      </c>
      <c r="N3120" s="52" t="str">
        <f>IF(AND('331-CT'!$E$7=TH!H3120,OR(L3120="331",M3120="331")),"331",IF(AND(OR(L3120="131",M3120="131"),H3120='131-CT'!$E$7),"131",""))</f>
        <v/>
      </c>
      <c r="O3120" s="916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3"/>
    </row>
    <row r="3121" spans="1:28" s="211" customFormat="1" ht="15.75" hidden="1" customHeight="1">
      <c r="A3121" s="204" t="str">
        <f>IF(B3121&lt;&gt;"",IF(AND(B3121&gt;=_TM1,B3121&lt;=_TM2,OR(TH!L3121="1111",TH!M3121="1111")),TH!D3121,""),"")</f>
        <v/>
      </c>
      <c r="B3121" s="36">
        <f t="shared" si="320"/>
        <v>6</v>
      </c>
      <c r="C3121" s="949">
        <f t="shared" si="321"/>
        <v>42185</v>
      </c>
      <c r="D3121" s="950" t="s">
        <v>2042</v>
      </c>
      <c r="E3121" s="950">
        <v>42185</v>
      </c>
      <c r="F3121" s="957" t="s">
        <v>540</v>
      </c>
      <c r="G3121" s="952" t="s">
        <v>895</v>
      </c>
      <c r="H3121" s="963" t="s">
        <v>2043</v>
      </c>
      <c r="I3121" s="254">
        <v>1050</v>
      </c>
      <c r="J3121" s="254">
        <v>9350.3725957016341</v>
      </c>
      <c r="K3121" s="954">
        <f t="shared" si="322"/>
        <v>9817891</v>
      </c>
      <c r="L3121" s="916" t="s">
        <v>167</v>
      </c>
      <c r="M3121" s="916" t="s">
        <v>165</v>
      </c>
      <c r="N3121" s="52" t="str">
        <f>IF(AND('331-CT'!$E$7=TH!H3121,OR(L3121="331",M3121="331")),"331",IF(AND(OR(L3121="131",M3121="131"),H3121='131-CT'!$E$7),"131",""))</f>
        <v/>
      </c>
      <c r="O3121" s="916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3"/>
    </row>
    <row r="3122" spans="1:28" s="211" customFormat="1" ht="15.75" hidden="1" customHeight="1">
      <c r="A3122" s="204" t="str">
        <f>IF(B3122&lt;&gt;"",IF(AND(B3122&gt;=_TM1,B3122&lt;=_TM2,OR(TH!L3122="1111",TH!M3122="1111")),TH!D3122,""),"")</f>
        <v/>
      </c>
      <c r="B3122" s="36">
        <f t="shared" si="320"/>
        <v>6</v>
      </c>
      <c r="C3122" s="949">
        <f t="shared" si="321"/>
        <v>42185</v>
      </c>
      <c r="D3122" s="950" t="s">
        <v>2042</v>
      </c>
      <c r="E3122" s="950">
        <v>42185</v>
      </c>
      <c r="F3122" s="957" t="s">
        <v>541</v>
      </c>
      <c r="G3122" s="952" t="s">
        <v>895</v>
      </c>
      <c r="H3122" s="963" t="s">
        <v>2043</v>
      </c>
      <c r="I3122" s="254">
        <v>537</v>
      </c>
      <c r="J3122" s="254">
        <v>7805.5284277161472</v>
      </c>
      <c r="K3122" s="954">
        <f t="shared" si="322"/>
        <v>4191569</v>
      </c>
      <c r="L3122" s="916" t="s">
        <v>167</v>
      </c>
      <c r="M3122" s="916" t="s">
        <v>165</v>
      </c>
      <c r="N3122" s="52" t="str">
        <f>IF(AND('331-CT'!$E$7=TH!H3122,OR(L3122="331",M3122="331")),"331",IF(AND(OR(L3122="131",M3122="131"),H3122='131-CT'!$E$7),"131",""))</f>
        <v/>
      </c>
      <c r="O3122" s="916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3"/>
    </row>
    <row r="3123" spans="1:28" s="211" customFormat="1" ht="15.75" hidden="1" customHeight="1">
      <c r="A3123" s="204" t="str">
        <f>IF(B3123&lt;&gt;"",IF(AND(B3123&gt;=_TM1,B3123&lt;=_TM2,OR(TH!L3123="1111",TH!M3123="1111")),TH!D3123,""),"")</f>
        <v/>
      </c>
      <c r="B3123" s="36">
        <f t="shared" si="320"/>
        <v>6</v>
      </c>
      <c r="C3123" s="949">
        <f t="shared" si="321"/>
        <v>42185</v>
      </c>
      <c r="D3123" s="950" t="s">
        <v>2042</v>
      </c>
      <c r="E3123" s="950">
        <v>42185</v>
      </c>
      <c r="F3123" s="957" t="s">
        <v>537</v>
      </c>
      <c r="G3123" s="952" t="s">
        <v>895</v>
      </c>
      <c r="H3123" s="963" t="s">
        <v>2043</v>
      </c>
      <c r="I3123" s="254">
        <v>150</v>
      </c>
      <c r="J3123" s="254">
        <v>8943.8346567580866</v>
      </c>
      <c r="K3123" s="954">
        <f t="shared" si="322"/>
        <v>1341575</v>
      </c>
      <c r="L3123" s="916" t="s">
        <v>167</v>
      </c>
      <c r="M3123" s="916" t="s">
        <v>165</v>
      </c>
      <c r="N3123" s="52" t="str">
        <f>IF(AND('331-CT'!$E$7=TH!H3123,OR(L3123="331",M3123="331")),"331",IF(AND(OR(L3123="131",M3123="131"),H3123='131-CT'!$E$7),"131",""))</f>
        <v/>
      </c>
      <c r="O3123" s="916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3"/>
    </row>
    <row r="3124" spans="1:28" s="211" customFormat="1" ht="15.75" hidden="1" customHeight="1">
      <c r="A3124" s="204" t="str">
        <f>IF(B3124&lt;&gt;"",IF(AND(B3124&gt;=_TM1,B3124&lt;=_TM2,OR(TH!L3124="1111",TH!M3124="1111")),TH!D3124,""),"")</f>
        <v/>
      </c>
      <c r="B3124" s="36">
        <f t="shared" si="320"/>
        <v>6</v>
      </c>
      <c r="C3124" s="949">
        <f t="shared" si="321"/>
        <v>42185</v>
      </c>
      <c r="D3124" s="950" t="s">
        <v>2042</v>
      </c>
      <c r="E3124" s="950">
        <v>42185</v>
      </c>
      <c r="F3124" s="957" t="s">
        <v>539</v>
      </c>
      <c r="G3124" s="952" t="s">
        <v>895</v>
      </c>
      <c r="H3124" s="963" t="s">
        <v>2043</v>
      </c>
      <c r="I3124" s="254">
        <v>980</v>
      </c>
      <c r="J3124" s="254">
        <v>9187.7574201242151</v>
      </c>
      <c r="K3124" s="954">
        <f t="shared" si="322"/>
        <v>9004002</v>
      </c>
      <c r="L3124" s="916" t="s">
        <v>167</v>
      </c>
      <c r="M3124" s="916" t="s">
        <v>165</v>
      </c>
      <c r="N3124" s="52" t="str">
        <f>IF(AND('331-CT'!$E$7=TH!H3124,OR(L3124="331",M3124="331")),"331",IF(AND(OR(L3124="131",M3124="131"),H3124='131-CT'!$E$7),"131",""))</f>
        <v/>
      </c>
      <c r="O3124" s="916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3"/>
    </row>
    <row r="3125" spans="1:28" s="211" customFormat="1" ht="15.75" hidden="1" customHeight="1">
      <c r="A3125" s="204" t="str">
        <f>IF(B3125&lt;&gt;"",IF(AND(B3125&gt;=_TM1,B3125&lt;=_TM2,OR(TH!L3125="1111",TH!M3125="1111")),TH!D3125,""),"")</f>
        <v/>
      </c>
      <c r="B3125" s="36">
        <f t="shared" si="320"/>
        <v>6</v>
      </c>
      <c r="C3125" s="949">
        <f t="shared" si="321"/>
        <v>42185</v>
      </c>
      <c r="D3125" s="950" t="s">
        <v>2042</v>
      </c>
      <c r="E3125" s="950">
        <v>42185</v>
      </c>
      <c r="F3125" s="957" t="s">
        <v>540</v>
      </c>
      <c r="G3125" s="952" t="s">
        <v>895</v>
      </c>
      <c r="H3125" s="963" t="s">
        <v>2043</v>
      </c>
      <c r="I3125" s="254">
        <v>290</v>
      </c>
      <c r="J3125" s="254">
        <v>9350.3725957016341</v>
      </c>
      <c r="K3125" s="954">
        <f t="shared" si="322"/>
        <v>2711608</v>
      </c>
      <c r="L3125" s="916" t="s">
        <v>167</v>
      </c>
      <c r="M3125" s="916" t="s">
        <v>165</v>
      </c>
      <c r="N3125" s="52" t="str">
        <f>IF(AND('331-CT'!$E$7=TH!H3125,OR(L3125="331",M3125="331")),"331",IF(AND(OR(L3125="131",M3125="131"),H3125='131-CT'!$E$7),"131",""))</f>
        <v/>
      </c>
      <c r="O3125" s="916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3"/>
    </row>
    <row r="3126" spans="1:28" s="211" customFormat="1" ht="15.75" hidden="1" customHeight="1">
      <c r="A3126" s="204" t="str">
        <f>IF(B3126&lt;&gt;"",IF(AND(B3126&gt;=_TM1,B3126&lt;=_TM2,OR(TH!L3126="1111",TH!M3126="1111")),TH!D3126,""),"")</f>
        <v/>
      </c>
      <c r="B3126" s="36">
        <f t="shared" si="320"/>
        <v>6</v>
      </c>
      <c r="C3126" s="949">
        <f t="shared" si="321"/>
        <v>42185</v>
      </c>
      <c r="D3126" s="950" t="s">
        <v>2042</v>
      </c>
      <c r="E3126" s="950">
        <v>42185</v>
      </c>
      <c r="F3126" s="957" t="s">
        <v>541</v>
      </c>
      <c r="G3126" s="952" t="s">
        <v>895</v>
      </c>
      <c r="H3126" s="963" t="s">
        <v>2043</v>
      </c>
      <c r="I3126" s="254">
        <v>409</v>
      </c>
      <c r="J3126" s="254">
        <v>7805.5284277161472</v>
      </c>
      <c r="K3126" s="954">
        <f t="shared" si="322"/>
        <v>3192461</v>
      </c>
      <c r="L3126" s="916" t="s">
        <v>167</v>
      </c>
      <c r="M3126" s="916" t="s">
        <v>165</v>
      </c>
      <c r="N3126" s="52" t="str">
        <f>IF(AND('331-CT'!$E$7=TH!H3126,OR(L3126="331",M3126="331")),"331",IF(AND(OR(L3126="131",M3126="131"),H3126='131-CT'!$E$7),"131",""))</f>
        <v/>
      </c>
      <c r="O3126" s="916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3"/>
    </row>
    <row r="3127" spans="1:28" s="211" customFormat="1" ht="15.75" hidden="1" customHeight="1">
      <c r="A3127" s="204" t="str">
        <f>IF(B3127&lt;&gt;"",IF(AND(B3127&gt;=_TM1,B3127&lt;=_TM2,OR(TH!L3127="1111",TH!M3127="1111")),TH!D3127,""),"")</f>
        <v/>
      </c>
      <c r="B3127" s="36">
        <f t="shared" si="320"/>
        <v>6</v>
      </c>
      <c r="C3127" s="949">
        <f t="shared" si="321"/>
        <v>42185</v>
      </c>
      <c r="D3127" s="950" t="s">
        <v>2042</v>
      </c>
      <c r="E3127" s="950">
        <v>42185</v>
      </c>
      <c r="F3127" s="957" t="s">
        <v>537</v>
      </c>
      <c r="G3127" s="952" t="s">
        <v>895</v>
      </c>
      <c r="H3127" s="963" t="s">
        <v>2043</v>
      </c>
      <c r="I3127" s="254">
        <v>400</v>
      </c>
      <c r="J3127" s="254">
        <v>8943.8346567580866</v>
      </c>
      <c r="K3127" s="954">
        <f t="shared" si="322"/>
        <v>3577534</v>
      </c>
      <c r="L3127" s="916" t="s">
        <v>167</v>
      </c>
      <c r="M3127" s="916" t="s">
        <v>165</v>
      </c>
      <c r="N3127" s="52" t="str">
        <f>IF(AND('331-CT'!$E$7=TH!H3127,OR(L3127="331",M3127="331")),"331",IF(AND(OR(L3127="131",M3127="131"),H3127='131-CT'!$E$7),"131",""))</f>
        <v/>
      </c>
      <c r="O3127" s="916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3"/>
    </row>
    <row r="3128" spans="1:28" s="211" customFormat="1" ht="15.75" hidden="1" customHeight="1">
      <c r="A3128" s="204" t="str">
        <f>IF(B3128&lt;&gt;"",IF(AND(B3128&gt;=_TM1,B3128&lt;=_TM2,OR(TH!L3128="1111",TH!M3128="1111")),TH!D3128,""),"")</f>
        <v/>
      </c>
      <c r="B3128" s="36">
        <f t="shared" si="320"/>
        <v>6</v>
      </c>
      <c r="C3128" s="949">
        <f t="shared" si="321"/>
        <v>42185</v>
      </c>
      <c r="D3128" s="950" t="s">
        <v>2042</v>
      </c>
      <c r="E3128" s="950">
        <v>42185</v>
      </c>
      <c r="F3128" s="957" t="s">
        <v>539</v>
      </c>
      <c r="G3128" s="952" t="s">
        <v>895</v>
      </c>
      <c r="H3128" s="963" t="s">
        <v>2043</v>
      </c>
      <c r="I3128" s="254">
        <v>120</v>
      </c>
      <c r="J3128" s="254">
        <v>9187.7574201242151</v>
      </c>
      <c r="K3128" s="954">
        <f t="shared" si="322"/>
        <v>1102531</v>
      </c>
      <c r="L3128" s="916" t="s">
        <v>167</v>
      </c>
      <c r="M3128" s="916" t="s">
        <v>165</v>
      </c>
      <c r="N3128" s="52" t="str">
        <f>IF(AND('331-CT'!$E$7=TH!H3128,OR(L3128="331",M3128="331")),"331",IF(AND(OR(L3128="131",M3128="131"),H3128='131-CT'!$E$7),"131",""))</f>
        <v/>
      </c>
      <c r="O3128" s="916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3"/>
    </row>
    <row r="3129" spans="1:28" s="881" customFormat="1" ht="15.75" hidden="1" customHeight="1">
      <c r="A3129" s="932" t="str">
        <f>IF(B3129&lt;&gt;"",IF(AND(B3129&gt;=_TM1,B3129&lt;=_TM2,OR(TH!L3129="1111",TH!M3129="1111")),TH!D3129,""),"")</f>
        <v/>
      </c>
      <c r="B3129" s="870">
        <f t="shared" si="320"/>
        <v>7</v>
      </c>
      <c r="C3129" s="871">
        <f t="shared" si="321"/>
        <v>42186</v>
      </c>
      <c r="D3129" s="872" t="s">
        <v>2042</v>
      </c>
      <c r="E3129" s="872">
        <v>42186</v>
      </c>
      <c r="F3129" s="873" t="s">
        <v>897</v>
      </c>
      <c r="G3129" s="874" t="s">
        <v>898</v>
      </c>
      <c r="H3129" s="883" t="s">
        <v>2043</v>
      </c>
      <c r="I3129" s="876">
        <v>22</v>
      </c>
      <c r="J3129" s="876">
        <v>4981.8824435856886</v>
      </c>
      <c r="K3129" s="877">
        <f t="shared" si="322"/>
        <v>109601</v>
      </c>
      <c r="L3129" s="934" t="s">
        <v>167</v>
      </c>
      <c r="M3129" s="934" t="s">
        <v>165</v>
      </c>
      <c r="N3129" s="52" t="str">
        <f>IF(AND('331-CT'!$E$7=TH!H3129,OR(L3129="331",M3129="331")),"331",IF(AND(OR(L3129="131",M3129="131"),H3129='131-CT'!$E$7),"131",""))</f>
        <v/>
      </c>
      <c r="O3129" s="916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>x</v>
      </c>
      <c r="AB3129" s="879"/>
    </row>
    <row r="3130" spans="1:28" s="211" customFormat="1" ht="15.75" hidden="1" customHeight="1">
      <c r="A3130" s="204" t="str">
        <f>IF(B3130&lt;&gt;"",IF(AND(B3130&gt;=_TM1,B3130&lt;=_TM2,OR(TH!L3130="1111",TH!M3130="1111")),TH!D3130,""),"")</f>
        <v/>
      </c>
      <c r="B3130" s="36">
        <f t="shared" si="320"/>
        <v>7</v>
      </c>
      <c r="C3130" s="949">
        <f t="shared" si="321"/>
        <v>42186</v>
      </c>
      <c r="D3130" s="950" t="s">
        <v>2042</v>
      </c>
      <c r="E3130" s="950">
        <v>42186</v>
      </c>
      <c r="F3130" s="957" t="s">
        <v>900</v>
      </c>
      <c r="G3130" s="952" t="s">
        <v>898</v>
      </c>
      <c r="H3130" s="963" t="s">
        <v>2043</v>
      </c>
      <c r="I3130" s="254">
        <v>11</v>
      </c>
      <c r="J3130" s="254">
        <v>7472.8236653785316</v>
      </c>
      <c r="K3130" s="954">
        <f t="shared" si="322"/>
        <v>82201</v>
      </c>
      <c r="L3130" s="916" t="s">
        <v>167</v>
      </c>
      <c r="M3130" s="916" t="s">
        <v>165</v>
      </c>
      <c r="N3130" s="52" t="str">
        <f>IF(AND('331-CT'!$E$7=TH!H3130,OR(L3130="331",M3130="331")),"331",IF(AND(OR(L3130="131",M3130="131"),H3130='131-CT'!$E$7),"131",""))</f>
        <v/>
      </c>
      <c r="O3130" s="916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>x</v>
      </c>
      <c r="AB3130" s="843"/>
    </row>
    <row r="3131" spans="1:28" s="211" customFormat="1" ht="15.75" hidden="1" customHeight="1">
      <c r="A3131" s="204" t="str">
        <f>IF(B3131&lt;&gt;"",IF(AND(B3131&gt;=_TM1,B3131&lt;=_TM2,OR(TH!L3131="1111",TH!M3131="1111")),TH!D3131,""),"")</f>
        <v/>
      </c>
      <c r="B3131" s="36">
        <f t="shared" si="320"/>
        <v>7</v>
      </c>
      <c r="C3131" s="949">
        <f t="shared" si="321"/>
        <v>42186</v>
      </c>
      <c r="D3131" s="950" t="s">
        <v>2042</v>
      </c>
      <c r="E3131" s="950">
        <v>42186</v>
      </c>
      <c r="F3131" s="957" t="s">
        <v>897</v>
      </c>
      <c r="G3131" s="952" t="s">
        <v>898</v>
      </c>
      <c r="H3131" s="963" t="s">
        <v>2043</v>
      </c>
      <c r="I3131" s="254">
        <v>75</v>
      </c>
      <c r="J3131" s="254">
        <v>4981.8824435856886</v>
      </c>
      <c r="K3131" s="954">
        <f t="shared" si="322"/>
        <v>373641</v>
      </c>
      <c r="L3131" s="916" t="s">
        <v>167</v>
      </c>
      <c r="M3131" s="916" t="s">
        <v>165</v>
      </c>
      <c r="N3131" s="52" t="str">
        <f>IF(AND('331-CT'!$E$7=TH!H3131,OR(L3131="331",M3131="331")),"331",IF(AND(OR(L3131="131",M3131="131"),H3131='131-CT'!$E$7),"131",""))</f>
        <v/>
      </c>
      <c r="O3131" s="916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>x</v>
      </c>
      <c r="AB3131" s="843"/>
    </row>
    <row r="3132" spans="1:28" s="211" customFormat="1" ht="15.75" hidden="1" customHeight="1">
      <c r="A3132" s="204" t="str">
        <f>IF(B3132&lt;&gt;"",IF(AND(B3132&gt;=_TM1,B3132&lt;=_TM2,OR(TH!L3132="1111",TH!M3132="1111")),TH!D3132,""),"")</f>
        <v/>
      </c>
      <c r="B3132" s="36">
        <f t="shared" si="320"/>
        <v>7</v>
      </c>
      <c r="C3132" s="949">
        <f t="shared" si="321"/>
        <v>42186</v>
      </c>
      <c r="D3132" s="950" t="s">
        <v>2042</v>
      </c>
      <c r="E3132" s="950">
        <v>42186</v>
      </c>
      <c r="F3132" s="957" t="s">
        <v>901</v>
      </c>
      <c r="G3132" s="952" t="s">
        <v>898</v>
      </c>
      <c r="H3132" s="963" t="s">
        <v>2043</v>
      </c>
      <c r="I3132" s="254">
        <v>5</v>
      </c>
      <c r="J3132" s="254">
        <v>6642.5099247809176</v>
      </c>
      <c r="K3132" s="954">
        <f t="shared" si="322"/>
        <v>33213</v>
      </c>
      <c r="L3132" s="916" t="s">
        <v>167</v>
      </c>
      <c r="M3132" s="916" t="s">
        <v>165</v>
      </c>
      <c r="N3132" s="52" t="str">
        <f>IF(AND('331-CT'!$E$7=TH!H3132,OR(L3132="331",M3132="331")),"331",IF(AND(OR(L3132="131",M3132="131"),H3132='131-CT'!$E$7),"131",""))</f>
        <v/>
      </c>
      <c r="O3132" s="916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>x</v>
      </c>
      <c r="AB3132" s="843"/>
    </row>
    <row r="3133" spans="1:28" s="211" customFormat="1" ht="15.75" hidden="1" customHeight="1">
      <c r="A3133" s="204" t="str">
        <f>IF(B3133&lt;&gt;"",IF(AND(B3133&gt;=_TM1,B3133&lt;=_TM2,OR(TH!L3133="1111",TH!M3133="1111")),TH!D3133,""),"")</f>
        <v/>
      </c>
      <c r="B3133" s="36">
        <f t="shared" si="320"/>
        <v>7</v>
      </c>
      <c r="C3133" s="949">
        <f t="shared" si="321"/>
        <v>42186</v>
      </c>
      <c r="D3133" s="950" t="s">
        <v>2042</v>
      </c>
      <c r="E3133" s="950">
        <v>42186</v>
      </c>
      <c r="F3133" s="957" t="s">
        <v>902</v>
      </c>
      <c r="G3133" s="952" t="s">
        <v>898</v>
      </c>
      <c r="H3133" s="963" t="s">
        <v>2043</v>
      </c>
      <c r="I3133" s="254">
        <v>5</v>
      </c>
      <c r="J3133" s="254">
        <v>5812.1961841833026</v>
      </c>
      <c r="K3133" s="954">
        <f t="shared" si="322"/>
        <v>29061</v>
      </c>
      <c r="L3133" s="916" t="s">
        <v>167</v>
      </c>
      <c r="M3133" s="916" t="s">
        <v>165</v>
      </c>
      <c r="N3133" s="52" t="str">
        <f>IF(AND('331-CT'!$E$7=TH!H3133,OR(L3133="331",M3133="331")),"331",IF(AND(OR(L3133="131",M3133="131"),H3133='131-CT'!$E$7),"131",""))</f>
        <v/>
      </c>
      <c r="O3133" s="916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>x</v>
      </c>
      <c r="AB3133" s="843"/>
    </row>
    <row r="3134" spans="1:28" s="211" customFormat="1" ht="15.75" hidden="1" customHeight="1">
      <c r="A3134" s="204" t="str">
        <f>IF(B3134&lt;&gt;"",IF(AND(B3134&gt;=_TM1,B3134&lt;=_TM2,OR(TH!L3134="1111",TH!M3134="1111")),TH!D3134,""),"")</f>
        <v/>
      </c>
      <c r="B3134" s="36">
        <f t="shared" si="320"/>
        <v>7</v>
      </c>
      <c r="C3134" s="949">
        <f t="shared" si="321"/>
        <v>42186</v>
      </c>
      <c r="D3134" s="950" t="s">
        <v>2042</v>
      </c>
      <c r="E3134" s="950">
        <v>42186</v>
      </c>
      <c r="F3134" s="957" t="s">
        <v>900</v>
      </c>
      <c r="G3134" s="952" t="s">
        <v>898</v>
      </c>
      <c r="H3134" s="963" t="s">
        <v>2043</v>
      </c>
      <c r="I3134" s="254">
        <v>55</v>
      </c>
      <c r="J3134" s="254">
        <v>7472.8236653785316</v>
      </c>
      <c r="K3134" s="954">
        <f t="shared" si="322"/>
        <v>411005</v>
      </c>
      <c r="L3134" s="916" t="s">
        <v>167</v>
      </c>
      <c r="M3134" s="916" t="s">
        <v>165</v>
      </c>
      <c r="N3134" s="52" t="str">
        <f>IF(AND('331-CT'!$E$7=TH!H3134,OR(L3134="331",M3134="331")),"331",IF(AND(OR(L3134="131",M3134="131"),H3134='131-CT'!$E$7),"131",""))</f>
        <v/>
      </c>
      <c r="O3134" s="916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>x</v>
      </c>
      <c r="AB3134" s="843"/>
    </row>
    <row r="3135" spans="1:28" s="211" customFormat="1" ht="15.75" hidden="1" customHeight="1">
      <c r="A3135" s="204" t="str">
        <f>IF(B3135&lt;&gt;"",IF(AND(B3135&gt;=_TM1,B3135&lt;=_TM2,OR(TH!L3135="1111",TH!M3135="1111")),TH!D3135,""),"")</f>
        <v/>
      </c>
      <c r="B3135" s="36">
        <f t="shared" si="320"/>
        <v>7</v>
      </c>
      <c r="C3135" s="949">
        <f t="shared" si="321"/>
        <v>42186</v>
      </c>
      <c r="D3135" s="950" t="s">
        <v>2042</v>
      </c>
      <c r="E3135" s="950">
        <v>42186</v>
      </c>
      <c r="F3135" s="957" t="s">
        <v>903</v>
      </c>
      <c r="G3135" s="952" t="s">
        <v>904</v>
      </c>
      <c r="H3135" s="963" t="s">
        <v>2043</v>
      </c>
      <c r="I3135" s="254">
        <v>510</v>
      </c>
      <c r="J3135" s="254">
        <v>7472.8236653785316</v>
      </c>
      <c r="K3135" s="954">
        <f t="shared" si="322"/>
        <v>3811140</v>
      </c>
      <c r="L3135" s="916" t="s">
        <v>167</v>
      </c>
      <c r="M3135" s="916" t="s">
        <v>165</v>
      </c>
      <c r="N3135" s="52" t="str">
        <f>IF(AND('331-CT'!$E$7=TH!H3135,OR(L3135="331",M3135="331")),"331",IF(AND(OR(L3135="131",M3135="131"),H3135='131-CT'!$E$7),"131",""))</f>
        <v/>
      </c>
      <c r="O3135" s="916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43"/>
    </row>
    <row r="3136" spans="1:28" s="211" customFormat="1" ht="15.75" hidden="1" customHeight="1">
      <c r="A3136" s="204" t="str">
        <f>IF(B3136&lt;&gt;"",IF(AND(B3136&gt;=_TM1,B3136&lt;=_TM2,OR(TH!L3136="1111",TH!M3136="1111")),TH!D3136,""),"")</f>
        <v/>
      </c>
      <c r="B3136" s="36">
        <f t="shared" si="320"/>
        <v>7</v>
      </c>
      <c r="C3136" s="949">
        <f t="shared" si="321"/>
        <v>42186</v>
      </c>
      <c r="D3136" s="950" t="s">
        <v>2042</v>
      </c>
      <c r="E3136" s="950">
        <v>42186</v>
      </c>
      <c r="F3136" s="957" t="s">
        <v>466</v>
      </c>
      <c r="G3136" s="952" t="s">
        <v>905</v>
      </c>
      <c r="H3136" s="963" t="s">
        <v>2043</v>
      </c>
      <c r="I3136" s="254">
        <v>508</v>
      </c>
      <c r="J3136" s="254">
        <v>4830.9163089315762</v>
      </c>
      <c r="K3136" s="954">
        <f t="shared" si="322"/>
        <v>2454105</v>
      </c>
      <c r="L3136" s="916" t="s">
        <v>167</v>
      </c>
      <c r="M3136" s="916" t="s">
        <v>165</v>
      </c>
      <c r="N3136" s="52" t="str">
        <f>IF(AND('331-CT'!$E$7=TH!H3136,OR(L3136="331",M3136="331")),"331",IF(AND(OR(L3136="131",M3136="131"),H3136='131-CT'!$E$7),"131",""))</f>
        <v/>
      </c>
      <c r="O3136" s="916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3"/>
    </row>
    <row r="3137" spans="1:28" s="211" customFormat="1" ht="15.75" hidden="1" customHeight="1">
      <c r="A3137" s="204" t="str">
        <f>IF(B3137&lt;&gt;"",IF(AND(B3137&gt;=_TM1,B3137&lt;=_TM2,OR(TH!L3137="1111",TH!M3137="1111")),TH!D3137,""),"")</f>
        <v/>
      </c>
      <c r="B3137" s="36">
        <f t="shared" si="320"/>
        <v>7</v>
      </c>
      <c r="C3137" s="949">
        <f t="shared" si="321"/>
        <v>42186</v>
      </c>
      <c r="D3137" s="950" t="s">
        <v>2042</v>
      </c>
      <c r="E3137" s="950">
        <v>42186</v>
      </c>
      <c r="F3137" s="957" t="s">
        <v>468</v>
      </c>
      <c r="G3137" s="952" t="s">
        <v>905</v>
      </c>
      <c r="H3137" s="963" t="s">
        <v>2043</v>
      </c>
      <c r="I3137" s="254">
        <v>998</v>
      </c>
      <c r="J3137" s="254">
        <v>3849.6364336798497</v>
      </c>
      <c r="K3137" s="954">
        <f t="shared" si="322"/>
        <v>3841937</v>
      </c>
      <c r="L3137" s="916" t="s">
        <v>167</v>
      </c>
      <c r="M3137" s="916" t="s">
        <v>165</v>
      </c>
      <c r="N3137" s="52" t="str">
        <f>IF(AND('331-CT'!$E$7=TH!H3137,OR(L3137="331",M3137="331")),"331",IF(AND(OR(L3137="131",M3137="131"),H3137='131-CT'!$E$7),"131",""))</f>
        <v/>
      </c>
      <c r="O3137" s="916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3"/>
    </row>
    <row r="3138" spans="1:28" s="211" customFormat="1" ht="15.75" hidden="1" customHeight="1">
      <c r="A3138" s="204" t="str">
        <f>IF(B3138&lt;&gt;"",IF(AND(B3138&gt;=_TM1,B3138&lt;=_TM2,OR(TH!L3138="1111",TH!M3138="1111")),TH!D3138,""),"")</f>
        <v/>
      </c>
      <c r="B3138" s="36">
        <f t="shared" si="320"/>
        <v>7</v>
      </c>
      <c r="C3138" s="949">
        <f t="shared" si="321"/>
        <v>42186</v>
      </c>
      <c r="D3138" s="950" t="s">
        <v>2042</v>
      </c>
      <c r="E3138" s="950">
        <v>42186</v>
      </c>
      <c r="F3138" s="957" t="s">
        <v>906</v>
      </c>
      <c r="G3138" s="952" t="s">
        <v>905</v>
      </c>
      <c r="H3138" s="963" t="s">
        <v>2043</v>
      </c>
      <c r="I3138" s="254">
        <v>430</v>
      </c>
      <c r="J3138" s="254">
        <v>4453.5009722962968</v>
      </c>
      <c r="K3138" s="954">
        <f t="shared" si="322"/>
        <v>1915005</v>
      </c>
      <c r="L3138" s="916" t="s">
        <v>167</v>
      </c>
      <c r="M3138" s="916" t="s">
        <v>165</v>
      </c>
      <c r="N3138" s="52" t="str">
        <f>IF(AND('331-CT'!$E$7=TH!H3138,OR(L3138="331",M3138="331")),"331",IF(AND(OR(L3138="131",M3138="131"),H3138='131-CT'!$E$7),"131",""))</f>
        <v/>
      </c>
      <c r="O3138" s="916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3"/>
    </row>
    <row r="3139" spans="1:28" s="211" customFormat="1" ht="15.75" hidden="1" customHeight="1">
      <c r="A3139" s="204" t="str">
        <f>IF(B3139&lt;&gt;"",IF(AND(B3139&gt;=_TM1,B3139&lt;=_TM2,OR(TH!L3139="1111",TH!M3139="1111")),TH!D3139,""),"")</f>
        <v/>
      </c>
      <c r="B3139" s="36">
        <f t="shared" si="320"/>
        <v>7</v>
      </c>
      <c r="C3139" s="949">
        <f t="shared" si="321"/>
        <v>42186</v>
      </c>
      <c r="D3139" s="950" t="s">
        <v>2042</v>
      </c>
      <c r="E3139" s="950">
        <v>42186</v>
      </c>
      <c r="F3139" s="957" t="s">
        <v>907</v>
      </c>
      <c r="G3139" s="952" t="s">
        <v>908</v>
      </c>
      <c r="H3139" s="963" t="s">
        <v>2043</v>
      </c>
      <c r="I3139" s="254">
        <v>209</v>
      </c>
      <c r="J3139" s="254">
        <v>7623.7898000326441</v>
      </c>
      <c r="K3139" s="954">
        <f t="shared" si="322"/>
        <v>1593372</v>
      </c>
      <c r="L3139" s="916" t="s">
        <v>167</v>
      </c>
      <c r="M3139" s="916" t="s">
        <v>165</v>
      </c>
      <c r="N3139" s="52" t="str">
        <f>IF(AND('331-CT'!$E$7=TH!H3139,OR(L3139="331",M3139="331")),"331",IF(AND(OR(L3139="131",M3139="131"),H3139='131-CT'!$E$7),"131",""))</f>
        <v/>
      </c>
      <c r="O3139" s="916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3"/>
    </row>
    <row r="3140" spans="1:28" s="211" customFormat="1" ht="15.75" hidden="1" customHeight="1">
      <c r="A3140" s="204" t="str">
        <f>IF(B3140&lt;&gt;"",IF(AND(B3140&gt;=_TM1,B3140&lt;=_TM2,OR(TH!L3140="1111",TH!M3140="1111")),TH!D3140,""),"")</f>
        <v/>
      </c>
      <c r="B3140" s="36">
        <f t="shared" si="320"/>
        <v>7</v>
      </c>
      <c r="C3140" s="949">
        <f t="shared" si="321"/>
        <v>42186</v>
      </c>
      <c r="D3140" s="950" t="s">
        <v>2042</v>
      </c>
      <c r="E3140" s="950">
        <v>42186</v>
      </c>
      <c r="F3140" s="957" t="s">
        <v>1700</v>
      </c>
      <c r="G3140" s="952" t="s">
        <v>908</v>
      </c>
      <c r="H3140" s="963" t="s">
        <v>2043</v>
      </c>
      <c r="I3140" s="254">
        <v>209</v>
      </c>
      <c r="J3140" s="254">
        <v>1358.6952118870058</v>
      </c>
      <c r="K3140" s="954">
        <f t="shared" si="322"/>
        <v>283967</v>
      </c>
      <c r="L3140" s="916" t="s">
        <v>167</v>
      </c>
      <c r="M3140" s="916" t="s">
        <v>165</v>
      </c>
      <c r="N3140" s="52" t="str">
        <f>IF(AND('331-CT'!$E$7=TH!H3140,OR(L3140="331",M3140="331")),"331",IF(AND(OR(L3140="131",M3140="131"),H3140='131-CT'!$E$7),"131",""))</f>
        <v/>
      </c>
      <c r="O3140" s="916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3"/>
    </row>
    <row r="3141" spans="1:28" s="211" customFormat="1" ht="15.75" hidden="1" customHeight="1">
      <c r="A3141" s="204" t="str">
        <f>IF(B3141&lt;&gt;"",IF(AND(B3141&gt;=_TM1,B3141&lt;=_TM2,OR(TH!L3141="1111",TH!M3141="1111")),TH!D3141,""),"")</f>
        <v/>
      </c>
      <c r="B3141" s="36">
        <f t="shared" si="320"/>
        <v>7</v>
      </c>
      <c r="C3141" s="949">
        <f t="shared" si="321"/>
        <v>42187</v>
      </c>
      <c r="D3141" s="950" t="s">
        <v>2042</v>
      </c>
      <c r="E3141" s="950">
        <v>42187</v>
      </c>
      <c r="F3141" s="957" t="s">
        <v>909</v>
      </c>
      <c r="G3141" s="952" t="s">
        <v>910</v>
      </c>
      <c r="H3141" s="963" t="s">
        <v>2043</v>
      </c>
      <c r="I3141" s="254">
        <v>380</v>
      </c>
      <c r="J3141" s="254">
        <v>3774.1533663527939</v>
      </c>
      <c r="K3141" s="954">
        <f t="shared" si="322"/>
        <v>1434178</v>
      </c>
      <c r="L3141" s="916" t="s">
        <v>167</v>
      </c>
      <c r="M3141" s="916" t="s">
        <v>165</v>
      </c>
      <c r="N3141" s="52" t="str">
        <f>IF(AND('331-CT'!$E$7=TH!H3141,OR(L3141="331",M3141="331")),"331",IF(AND(OR(L3141="131",M3141="131"),H3141='131-CT'!$E$7),"131",""))</f>
        <v/>
      </c>
      <c r="O3141" s="916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3"/>
    </row>
    <row r="3142" spans="1:28" s="211" customFormat="1" ht="15.75" hidden="1" customHeight="1">
      <c r="A3142" s="204" t="str">
        <f>IF(B3142&lt;&gt;"",IF(AND(B3142&gt;=_TM1,B3142&lt;=_TM2,OR(TH!L3142="1111",TH!M3142="1111")),TH!D3142,""),"")</f>
        <v/>
      </c>
      <c r="B3142" s="36">
        <f t="shared" si="320"/>
        <v>7</v>
      </c>
      <c r="C3142" s="949">
        <f t="shared" si="321"/>
        <v>42187</v>
      </c>
      <c r="D3142" s="950" t="s">
        <v>2042</v>
      </c>
      <c r="E3142" s="950">
        <v>42187</v>
      </c>
      <c r="F3142" s="957" t="s">
        <v>440</v>
      </c>
      <c r="G3142" s="952" t="s">
        <v>911</v>
      </c>
      <c r="H3142" s="963" t="s">
        <v>2043</v>
      </c>
      <c r="I3142" s="254">
        <v>205</v>
      </c>
      <c r="J3142" s="254">
        <v>7170.8913960703085</v>
      </c>
      <c r="K3142" s="954">
        <f t="shared" si="322"/>
        <v>1470033</v>
      </c>
      <c r="L3142" s="916" t="s">
        <v>167</v>
      </c>
      <c r="M3142" s="916" t="s">
        <v>165</v>
      </c>
      <c r="N3142" s="52" t="str">
        <f>IF(AND('331-CT'!$E$7=TH!H3142,OR(L3142="331",M3142="331")),"331",IF(AND(OR(L3142="131",M3142="131"),H3142='131-CT'!$E$7),"131",""))</f>
        <v/>
      </c>
      <c r="O3142" s="916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3"/>
    </row>
    <row r="3143" spans="1:28" s="211" customFormat="1" ht="15.75" hidden="1" customHeight="1">
      <c r="A3143" s="204" t="str">
        <f>IF(B3143&lt;&gt;"",IF(AND(B3143&gt;=_TM1,B3143&lt;=_TM2,OR(TH!L3143="1111",TH!M3143="1111")),TH!D3143,""),"")</f>
        <v/>
      </c>
      <c r="B3143" s="36">
        <f t="shared" si="320"/>
        <v>7</v>
      </c>
      <c r="C3143" s="949">
        <f t="shared" si="321"/>
        <v>42189</v>
      </c>
      <c r="D3143" s="950" t="s">
        <v>2042</v>
      </c>
      <c r="E3143" s="950">
        <v>42189</v>
      </c>
      <c r="F3143" s="957" t="s">
        <v>473</v>
      </c>
      <c r="G3143" s="952" t="s">
        <v>912</v>
      </c>
      <c r="H3143" s="963" t="s">
        <v>2043</v>
      </c>
      <c r="I3143" s="254">
        <v>299</v>
      </c>
      <c r="J3143" s="254">
        <v>6868.9591267620854</v>
      </c>
      <c r="K3143" s="954">
        <f t="shared" si="322"/>
        <v>2053819</v>
      </c>
      <c r="L3143" s="916" t="s">
        <v>167</v>
      </c>
      <c r="M3143" s="916" t="s">
        <v>165</v>
      </c>
      <c r="N3143" s="52" t="str">
        <f>IF(AND('331-CT'!$E$7=TH!H3143,OR(L3143="331",M3143="331")),"331",IF(AND(OR(L3143="131",M3143="131"),H3143='131-CT'!$E$7),"131",""))</f>
        <v/>
      </c>
      <c r="O3143" s="916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3"/>
    </row>
    <row r="3144" spans="1:28" s="211" customFormat="1" ht="15.75" hidden="1" customHeight="1">
      <c r="A3144" s="204" t="str">
        <f>IF(B3144&lt;&gt;"",IF(AND(B3144&gt;=_TM1,B3144&lt;=_TM2,OR(TH!L3144="1111",TH!M3144="1111")),TH!D3144,""),"")</f>
        <v/>
      </c>
      <c r="B3144" s="36">
        <f t="shared" si="320"/>
        <v>7</v>
      </c>
      <c r="C3144" s="949">
        <f t="shared" si="321"/>
        <v>42189</v>
      </c>
      <c r="D3144" s="950" t="s">
        <v>2042</v>
      </c>
      <c r="E3144" s="950">
        <v>42189</v>
      </c>
      <c r="F3144" s="957" t="s">
        <v>428</v>
      </c>
      <c r="G3144" s="952" t="s">
        <v>912</v>
      </c>
      <c r="H3144" s="963" t="s">
        <v>2043</v>
      </c>
      <c r="I3144" s="254">
        <v>312</v>
      </c>
      <c r="J3144" s="254">
        <v>7321.85753072442</v>
      </c>
      <c r="K3144" s="954">
        <f t="shared" si="322"/>
        <v>2284420</v>
      </c>
      <c r="L3144" s="916" t="s">
        <v>167</v>
      </c>
      <c r="M3144" s="916" t="s">
        <v>165</v>
      </c>
      <c r="N3144" s="52" t="str">
        <f>IF(AND('331-CT'!$E$7=TH!H3144,OR(L3144="331",M3144="331")),"331",IF(AND(OR(L3144="131",M3144="131"),H3144='131-CT'!$E$7),"131",""))</f>
        <v/>
      </c>
      <c r="O3144" s="916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3"/>
    </row>
    <row r="3145" spans="1:28" s="211" customFormat="1" ht="15.75" hidden="1" customHeight="1">
      <c r="A3145" s="204" t="str">
        <f>IF(B3145&lt;&gt;"",IF(AND(B3145&gt;=_TM1,B3145&lt;=_TM2,OR(TH!L3145="1111",TH!M3145="1111")),TH!D3145,""),"")</f>
        <v/>
      </c>
      <c r="B3145" s="36">
        <f t="shared" si="320"/>
        <v>7</v>
      </c>
      <c r="C3145" s="949">
        <f t="shared" si="321"/>
        <v>42189</v>
      </c>
      <c r="D3145" s="950" t="s">
        <v>2042</v>
      </c>
      <c r="E3145" s="950">
        <v>42189</v>
      </c>
      <c r="F3145" s="957" t="s">
        <v>425</v>
      </c>
      <c r="G3145" s="952" t="s">
        <v>912</v>
      </c>
      <c r="H3145" s="963" t="s">
        <v>2043</v>
      </c>
      <c r="I3145" s="254">
        <v>585</v>
      </c>
      <c r="J3145" s="254">
        <v>6189.611520818582</v>
      </c>
      <c r="K3145" s="954">
        <f t="shared" si="322"/>
        <v>3620923</v>
      </c>
      <c r="L3145" s="916" t="s">
        <v>167</v>
      </c>
      <c r="M3145" s="916" t="s">
        <v>165</v>
      </c>
      <c r="N3145" s="52" t="str">
        <f>IF(AND('331-CT'!$E$7=TH!H3145,OR(L3145="331",M3145="331")),"331",IF(AND(OR(L3145="131",M3145="131"),H3145='131-CT'!$E$7),"131",""))</f>
        <v/>
      </c>
      <c r="O3145" s="916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3"/>
    </row>
    <row r="3146" spans="1:28" s="211" customFormat="1" ht="15.75" hidden="1" customHeight="1">
      <c r="A3146" s="204" t="str">
        <f>IF(B3146&lt;&gt;"",IF(AND(B3146&gt;=_TM1,B3146&lt;=_TM2,OR(TH!L3146="1111",TH!M3146="1111")),TH!D3146,""),"")</f>
        <v/>
      </c>
      <c r="B3146" s="36">
        <f t="shared" si="320"/>
        <v>7</v>
      </c>
      <c r="C3146" s="949">
        <f t="shared" si="321"/>
        <v>42189</v>
      </c>
      <c r="D3146" s="950" t="s">
        <v>2042</v>
      </c>
      <c r="E3146" s="950">
        <v>42189</v>
      </c>
      <c r="F3146" s="957" t="s">
        <v>528</v>
      </c>
      <c r="G3146" s="952" t="s">
        <v>912</v>
      </c>
      <c r="H3146" s="963" t="s">
        <v>2043</v>
      </c>
      <c r="I3146" s="254">
        <v>207</v>
      </c>
      <c r="J3146" s="254">
        <v>11926.324637674828</v>
      </c>
      <c r="K3146" s="954">
        <f t="shared" si="322"/>
        <v>2468749</v>
      </c>
      <c r="L3146" s="916" t="s">
        <v>167</v>
      </c>
      <c r="M3146" s="916" t="s">
        <v>165</v>
      </c>
      <c r="N3146" s="52" t="str">
        <f>IF(AND('331-CT'!$E$7=TH!H3146,OR(L3146="331",M3146="331")),"331",IF(AND(OR(L3146="131",M3146="131"),H3146='131-CT'!$E$7),"131",""))</f>
        <v/>
      </c>
      <c r="O3146" s="916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3"/>
    </row>
    <row r="3147" spans="1:28" s="211" customFormat="1" ht="15.75" hidden="1" customHeight="1">
      <c r="A3147" s="204" t="str">
        <f>IF(B3147&lt;&gt;"",IF(AND(B3147&gt;=_TM1,B3147&lt;=_TM2,OR(TH!L3147="1111",TH!M3147="1111")),TH!D3147,""),"")</f>
        <v/>
      </c>
      <c r="B3147" s="36">
        <f t="shared" si="320"/>
        <v>7</v>
      </c>
      <c r="C3147" s="949">
        <f t="shared" si="321"/>
        <v>42189</v>
      </c>
      <c r="D3147" s="950" t="s">
        <v>2042</v>
      </c>
      <c r="E3147" s="950">
        <v>42189</v>
      </c>
      <c r="F3147" s="957" t="s">
        <v>857</v>
      </c>
      <c r="G3147" s="952" t="s">
        <v>913</v>
      </c>
      <c r="H3147" s="963" t="s">
        <v>2043</v>
      </c>
      <c r="I3147" s="254">
        <v>50</v>
      </c>
      <c r="J3147" s="254">
        <v>10718.595560441934</v>
      </c>
      <c r="K3147" s="954">
        <f t="shared" si="322"/>
        <v>535930</v>
      </c>
      <c r="L3147" s="916" t="s">
        <v>167</v>
      </c>
      <c r="M3147" s="916" t="s">
        <v>165</v>
      </c>
      <c r="N3147" s="52" t="str">
        <f>IF(AND('331-CT'!$E$7=TH!H3147,OR(L3147="331",M3147="331")),"331",IF(AND(OR(L3147="131",M3147="131"),H3147='131-CT'!$E$7),"131",""))</f>
        <v/>
      </c>
      <c r="O3147" s="916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3"/>
    </row>
    <row r="3148" spans="1:28" s="211" customFormat="1" ht="15.75" hidden="1" customHeight="1">
      <c r="A3148" s="204" t="str">
        <f>IF(B3148&lt;&gt;"",IF(AND(B3148&gt;=_TM1,B3148&lt;=_TM2,OR(TH!L3148="1111",TH!M3148="1111")),TH!D3148,""),"")</f>
        <v/>
      </c>
      <c r="B3148" s="36">
        <f t="shared" si="320"/>
        <v>7</v>
      </c>
      <c r="C3148" s="949">
        <f t="shared" si="321"/>
        <v>42192</v>
      </c>
      <c r="D3148" s="950" t="s">
        <v>2042</v>
      </c>
      <c r="E3148" s="950">
        <v>42192</v>
      </c>
      <c r="F3148" s="957" t="s">
        <v>914</v>
      </c>
      <c r="G3148" s="952" t="s">
        <v>915</v>
      </c>
      <c r="H3148" s="963" t="s">
        <v>2043</v>
      </c>
      <c r="I3148" s="254">
        <v>380</v>
      </c>
      <c r="J3148" s="254">
        <v>3774.1533663527939</v>
      </c>
      <c r="K3148" s="954">
        <f t="shared" si="322"/>
        <v>1434178</v>
      </c>
      <c r="L3148" s="916" t="s">
        <v>167</v>
      </c>
      <c r="M3148" s="916" t="s">
        <v>165</v>
      </c>
      <c r="N3148" s="52" t="str">
        <f>IF(AND('331-CT'!$E$7=TH!H3148,OR(L3148="331",M3148="331")),"331",IF(AND(OR(L3148="131",M3148="131"),H3148='131-CT'!$E$7),"131",""))</f>
        <v/>
      </c>
      <c r="O3148" s="916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3"/>
    </row>
    <row r="3149" spans="1:28" s="211" customFormat="1" ht="15.75" hidden="1" customHeight="1">
      <c r="A3149" s="204" t="str">
        <f>IF(B3149&lt;&gt;"",IF(AND(B3149&gt;=_TM1,B3149&lt;=_TM2,OR(TH!L3149="1111",TH!M3149="1111")),TH!D3149,""),"")</f>
        <v/>
      </c>
      <c r="B3149" s="36">
        <f t="shared" si="320"/>
        <v>7</v>
      </c>
      <c r="C3149" s="949">
        <f t="shared" si="321"/>
        <v>42193</v>
      </c>
      <c r="D3149" s="950" t="s">
        <v>2042</v>
      </c>
      <c r="E3149" s="950">
        <v>42193</v>
      </c>
      <c r="F3149" s="957" t="s">
        <v>1701</v>
      </c>
      <c r="G3149" s="952" t="s">
        <v>916</v>
      </c>
      <c r="H3149" s="963" t="s">
        <v>2043</v>
      </c>
      <c r="I3149" s="254">
        <v>100</v>
      </c>
      <c r="J3149" s="254">
        <v>4528.9840396233521</v>
      </c>
      <c r="K3149" s="954">
        <f t="shared" si="322"/>
        <v>452898</v>
      </c>
      <c r="L3149" s="916" t="s">
        <v>167</v>
      </c>
      <c r="M3149" s="916" t="s">
        <v>165</v>
      </c>
      <c r="N3149" s="52" t="str">
        <f>IF(AND('331-CT'!$E$7=TH!H3149,OR(L3149="331",M3149="331")),"331",IF(AND(OR(L3149="131",M3149="131"),H3149='131-CT'!$E$7),"131",""))</f>
        <v/>
      </c>
      <c r="O3149" s="916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3"/>
    </row>
    <row r="3150" spans="1:28" s="211" customFormat="1" ht="15.75" hidden="1" customHeight="1">
      <c r="A3150" s="204" t="str">
        <f>IF(B3150&lt;&gt;"",IF(AND(B3150&gt;=_TM1,B3150&lt;=_TM2,OR(TH!L3150="1111",TH!M3150="1111")),TH!D3150,""),"")</f>
        <v/>
      </c>
      <c r="B3150" s="36">
        <f t="shared" si="320"/>
        <v>7</v>
      </c>
      <c r="C3150" s="949">
        <f t="shared" si="321"/>
        <v>42195</v>
      </c>
      <c r="D3150" s="950" t="s">
        <v>2042</v>
      </c>
      <c r="E3150" s="950">
        <v>42195</v>
      </c>
      <c r="F3150" s="957" t="s">
        <v>521</v>
      </c>
      <c r="G3150" s="952" t="s">
        <v>917</v>
      </c>
      <c r="H3150" s="963" t="s">
        <v>2043</v>
      </c>
      <c r="I3150" s="254">
        <v>1194</v>
      </c>
      <c r="J3150" s="254">
        <v>5132.8485782398002</v>
      </c>
      <c r="K3150" s="954">
        <f t="shared" si="322"/>
        <v>6128621</v>
      </c>
      <c r="L3150" s="916" t="s">
        <v>167</v>
      </c>
      <c r="M3150" s="916" t="s">
        <v>165</v>
      </c>
      <c r="N3150" s="52" t="str">
        <f>IF(AND('331-CT'!$E$7=TH!H3150,OR(L3150="331",M3150="331")),"331",IF(AND(OR(L3150="131",M3150="131"),H3150='131-CT'!$E$7),"131",""))</f>
        <v/>
      </c>
      <c r="O3150" s="916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3"/>
    </row>
    <row r="3151" spans="1:28" s="211" customFormat="1" ht="15.75" hidden="1" customHeight="1">
      <c r="A3151" s="204" t="str">
        <f>IF(B3151&lt;&gt;"",IF(AND(B3151&gt;=_TM1,B3151&lt;=_TM2,OR(TH!L3151="1111",TH!M3151="1111")),TH!D3151,""),"")</f>
        <v/>
      </c>
      <c r="B3151" s="36">
        <f t="shared" si="320"/>
        <v>7</v>
      </c>
      <c r="C3151" s="949">
        <f t="shared" si="321"/>
        <v>42195</v>
      </c>
      <c r="D3151" s="950" t="s">
        <v>2042</v>
      </c>
      <c r="E3151" s="950">
        <v>42195</v>
      </c>
      <c r="F3151" s="957" t="s">
        <v>705</v>
      </c>
      <c r="G3151" s="952" t="s">
        <v>918</v>
      </c>
      <c r="H3151" s="963" t="s">
        <v>2043</v>
      </c>
      <c r="I3151" s="254">
        <v>261</v>
      </c>
      <c r="J3151" s="254">
        <v>5510.2639148750786</v>
      </c>
      <c r="K3151" s="954">
        <f t="shared" si="322"/>
        <v>1438179</v>
      </c>
      <c r="L3151" s="916" t="s">
        <v>167</v>
      </c>
      <c r="M3151" s="916" t="s">
        <v>165</v>
      </c>
      <c r="N3151" s="52" t="str">
        <f>IF(AND('331-CT'!$E$7=TH!H3151,OR(L3151="331",M3151="331")),"331",IF(AND(OR(L3151="131",M3151="131"),H3151='131-CT'!$E$7),"131",""))</f>
        <v/>
      </c>
      <c r="O3151" s="916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3"/>
    </row>
    <row r="3152" spans="1:28" s="211" customFormat="1" ht="15.75" hidden="1" customHeight="1">
      <c r="A3152" s="204" t="str">
        <f>IF(B3152&lt;&gt;"",IF(AND(B3152&gt;=_TM1,B3152&lt;=_TM2,OR(TH!L3152="1111",TH!M3152="1111")),TH!D3152,""),"")</f>
        <v/>
      </c>
      <c r="B3152" s="36">
        <f t="shared" si="320"/>
        <v>7</v>
      </c>
      <c r="C3152" s="949">
        <f t="shared" si="321"/>
        <v>42195</v>
      </c>
      <c r="D3152" s="950" t="s">
        <v>2042</v>
      </c>
      <c r="E3152" s="950">
        <v>42195</v>
      </c>
      <c r="F3152" s="957" t="s">
        <v>919</v>
      </c>
      <c r="G3152" s="952" t="s">
        <v>920</v>
      </c>
      <c r="H3152" s="963" t="s">
        <v>2043</v>
      </c>
      <c r="I3152" s="254">
        <v>303</v>
      </c>
      <c r="J3152" s="254">
        <v>4679.9501742774646</v>
      </c>
      <c r="K3152" s="954">
        <f t="shared" si="322"/>
        <v>1418025</v>
      </c>
      <c r="L3152" s="916" t="s">
        <v>167</v>
      </c>
      <c r="M3152" s="916" t="s">
        <v>165</v>
      </c>
      <c r="N3152" s="52" t="str">
        <f>IF(AND('331-CT'!$E$7=TH!H3152,OR(L3152="331",M3152="331")),"331",IF(AND(OR(L3152="131",M3152="131"),H3152='131-CT'!$E$7),"131",""))</f>
        <v/>
      </c>
      <c r="O3152" s="916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3"/>
    </row>
    <row r="3153" spans="1:28" s="211" customFormat="1" ht="15.75" hidden="1" customHeight="1">
      <c r="A3153" s="204" t="str">
        <f>IF(B3153&lt;&gt;"",IF(AND(B3153&gt;=_TM1,B3153&lt;=_TM2,OR(TH!L3153="1111",TH!M3153="1111")),TH!D3153,""),"")</f>
        <v/>
      </c>
      <c r="B3153" s="36">
        <f t="shared" si="320"/>
        <v>7</v>
      </c>
      <c r="C3153" s="949">
        <f t="shared" si="321"/>
        <v>42195</v>
      </c>
      <c r="D3153" s="950" t="s">
        <v>2042</v>
      </c>
      <c r="E3153" s="950">
        <v>42195</v>
      </c>
      <c r="F3153" s="957" t="s">
        <v>549</v>
      </c>
      <c r="G3153" s="952" t="s">
        <v>921</v>
      </c>
      <c r="H3153" s="963" t="s">
        <v>2043</v>
      </c>
      <c r="I3153" s="254">
        <v>532</v>
      </c>
      <c r="J3153" s="254">
        <v>4076.0856356610175</v>
      </c>
      <c r="K3153" s="954">
        <f t="shared" si="322"/>
        <v>2168478</v>
      </c>
      <c r="L3153" s="916" t="s">
        <v>167</v>
      </c>
      <c r="M3153" s="916" t="s">
        <v>165</v>
      </c>
      <c r="N3153" s="52" t="str">
        <f>IF(AND('331-CT'!$E$7=TH!H3153,OR(L3153="331",M3153="331")),"331",IF(AND(OR(L3153="131",M3153="131"),H3153='131-CT'!$E$7),"131",""))</f>
        <v/>
      </c>
      <c r="O3153" s="916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3"/>
    </row>
    <row r="3154" spans="1:28" s="211" customFormat="1" ht="15.75" hidden="1" customHeight="1">
      <c r="A3154" s="204" t="str">
        <f>IF(B3154&lt;&gt;"",IF(AND(B3154&gt;=_TM1,B3154&lt;=_TM2,OR(TH!L3154="1111",TH!M3154="1111")),TH!D3154,""),"")</f>
        <v/>
      </c>
      <c r="B3154" s="36">
        <f t="shared" si="320"/>
        <v>7</v>
      </c>
      <c r="C3154" s="949">
        <f t="shared" si="321"/>
        <v>42195</v>
      </c>
      <c r="D3154" s="950" t="s">
        <v>2042</v>
      </c>
      <c r="E3154" s="950">
        <v>42195</v>
      </c>
      <c r="F3154" s="957" t="s">
        <v>922</v>
      </c>
      <c r="G3154" s="952" t="s">
        <v>921</v>
      </c>
      <c r="H3154" s="963" t="s">
        <v>2043</v>
      </c>
      <c r="I3154" s="254">
        <v>161</v>
      </c>
      <c r="J3154" s="254">
        <v>5736.7131168562464</v>
      </c>
      <c r="K3154" s="954">
        <f t="shared" si="322"/>
        <v>923611</v>
      </c>
      <c r="L3154" s="916" t="s">
        <v>167</v>
      </c>
      <c r="M3154" s="916" t="s">
        <v>165</v>
      </c>
      <c r="N3154" s="52" t="str">
        <f>IF(AND('331-CT'!$E$7=TH!H3154,OR(L3154="331",M3154="331")),"331",IF(AND(OR(L3154="131",M3154="131"),H3154='131-CT'!$E$7),"131",""))</f>
        <v/>
      </c>
      <c r="O3154" s="916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3"/>
    </row>
    <row r="3155" spans="1:28" s="211" customFormat="1" ht="15.75" hidden="1" customHeight="1">
      <c r="A3155" s="204" t="str">
        <f>IF(B3155&lt;&gt;"",IF(AND(B3155&gt;=_TM1,B3155&lt;=_TM2,OR(TH!L3155="1111",TH!M3155="1111")),TH!D3155,""),"")</f>
        <v/>
      </c>
      <c r="B3155" s="36">
        <f t="shared" si="320"/>
        <v>7</v>
      </c>
      <c r="C3155" s="949">
        <f t="shared" si="321"/>
        <v>42195</v>
      </c>
      <c r="D3155" s="950" t="s">
        <v>2042</v>
      </c>
      <c r="E3155" s="950">
        <v>42195</v>
      </c>
      <c r="F3155" s="957" t="s">
        <v>923</v>
      </c>
      <c r="G3155" s="952" t="s">
        <v>921</v>
      </c>
      <c r="H3155" s="963" t="s">
        <v>2043</v>
      </c>
      <c r="I3155" s="254">
        <v>150</v>
      </c>
      <c r="J3155" s="254">
        <v>6114.1284534915267</v>
      </c>
      <c r="K3155" s="954">
        <f t="shared" si="322"/>
        <v>917119</v>
      </c>
      <c r="L3155" s="916" t="s">
        <v>167</v>
      </c>
      <c r="M3155" s="916" t="s">
        <v>165</v>
      </c>
      <c r="N3155" s="52" t="str">
        <f>IF(AND('331-CT'!$E$7=TH!H3155,OR(L3155="331",M3155="331")),"331",IF(AND(OR(L3155="131",M3155="131"),H3155='131-CT'!$E$7),"131",""))</f>
        <v/>
      </c>
      <c r="O3155" s="916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3"/>
    </row>
    <row r="3156" spans="1:28" s="211" customFormat="1" ht="15.75" hidden="1" customHeight="1">
      <c r="A3156" s="204" t="str">
        <f>IF(B3156&lt;&gt;"",IF(AND(B3156&gt;=_TM1,B3156&lt;=_TM2,OR(TH!L3156="1111",TH!M3156="1111")),TH!D3156,""),"")</f>
        <v/>
      </c>
      <c r="B3156" s="36">
        <f t="shared" si="320"/>
        <v>7</v>
      </c>
      <c r="C3156" s="949">
        <f t="shared" si="321"/>
        <v>42199</v>
      </c>
      <c r="D3156" s="950" t="s">
        <v>2042</v>
      </c>
      <c r="E3156" s="950">
        <v>42199</v>
      </c>
      <c r="F3156" s="957" t="s">
        <v>924</v>
      </c>
      <c r="G3156" s="952" t="s">
        <v>925</v>
      </c>
      <c r="H3156" s="963" t="s">
        <v>2043</v>
      </c>
      <c r="I3156" s="254">
        <v>2020</v>
      </c>
      <c r="J3156" s="254">
        <v>5585.7469822021349</v>
      </c>
      <c r="K3156" s="954">
        <f t="shared" si="322"/>
        <v>11283209</v>
      </c>
      <c r="L3156" s="916" t="s">
        <v>167</v>
      </c>
      <c r="M3156" s="916" t="s">
        <v>165</v>
      </c>
      <c r="N3156" s="52" t="str">
        <f>IF(AND('331-CT'!$E$7=TH!H3156,OR(L3156="331",M3156="331")),"331",IF(AND(OR(L3156="131",M3156="131"),H3156='131-CT'!$E$7),"131",""))</f>
        <v/>
      </c>
      <c r="O3156" s="916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3"/>
    </row>
    <row r="3157" spans="1:28" s="211" customFormat="1" ht="15.75" hidden="1" customHeight="1">
      <c r="A3157" s="204" t="str">
        <f>IF(B3157&lt;&gt;"",IF(AND(B3157&gt;=_TM1,B3157&lt;=_TM2,OR(TH!L3157="1111",TH!M3157="1111")),TH!D3157,""),"")</f>
        <v/>
      </c>
      <c r="B3157" s="36">
        <f t="shared" si="320"/>
        <v>7</v>
      </c>
      <c r="C3157" s="949">
        <f t="shared" si="321"/>
        <v>42199</v>
      </c>
      <c r="D3157" s="950" t="s">
        <v>2042</v>
      </c>
      <c r="E3157" s="950">
        <v>42199</v>
      </c>
      <c r="F3157" s="957" t="s">
        <v>549</v>
      </c>
      <c r="G3157" s="952" t="s">
        <v>926</v>
      </c>
      <c r="H3157" s="963" t="s">
        <v>2043</v>
      </c>
      <c r="I3157" s="254">
        <v>532</v>
      </c>
      <c r="J3157" s="254">
        <v>4076.0856356610175</v>
      </c>
      <c r="K3157" s="954">
        <f t="shared" si="322"/>
        <v>2168478</v>
      </c>
      <c r="L3157" s="916" t="s">
        <v>167</v>
      </c>
      <c r="M3157" s="916" t="s">
        <v>165</v>
      </c>
      <c r="N3157" s="52" t="str">
        <f>IF(AND('331-CT'!$E$7=TH!H3157,OR(L3157="331",M3157="331")),"331",IF(AND(OR(L3157="131",M3157="131"),H3157='131-CT'!$E$7),"131",""))</f>
        <v/>
      </c>
      <c r="O3157" s="916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3"/>
    </row>
    <row r="3158" spans="1:28" s="211" customFormat="1" ht="15.75" hidden="1" customHeight="1">
      <c r="A3158" s="204" t="str">
        <f>IF(B3158&lt;&gt;"",IF(AND(B3158&gt;=_TM1,B3158&lt;=_TM2,OR(TH!L3158="1111",TH!M3158="1111")),TH!D3158,""),"")</f>
        <v/>
      </c>
      <c r="B3158" s="36">
        <f t="shared" si="320"/>
        <v>7</v>
      </c>
      <c r="C3158" s="949">
        <f t="shared" si="321"/>
        <v>42200</v>
      </c>
      <c r="D3158" s="950" t="s">
        <v>2042</v>
      </c>
      <c r="E3158" s="950">
        <v>42200</v>
      </c>
      <c r="F3158" s="957" t="s">
        <v>738</v>
      </c>
      <c r="G3158" s="952" t="s">
        <v>927</v>
      </c>
      <c r="H3158" s="963" t="s">
        <v>2043</v>
      </c>
      <c r="I3158" s="254">
        <v>156</v>
      </c>
      <c r="J3158" s="254">
        <v>10567.629425787822</v>
      </c>
      <c r="K3158" s="954">
        <f t="shared" si="322"/>
        <v>1648550</v>
      </c>
      <c r="L3158" s="916" t="s">
        <v>167</v>
      </c>
      <c r="M3158" s="916" t="s">
        <v>165</v>
      </c>
      <c r="N3158" s="52" t="str">
        <f>IF(AND('331-CT'!$E$7=TH!H3158,OR(L3158="331",M3158="331")),"331",IF(AND(OR(L3158="131",M3158="131"),H3158='131-CT'!$E$7),"131",""))</f>
        <v/>
      </c>
      <c r="O3158" s="916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3"/>
    </row>
    <row r="3159" spans="1:28" s="211" customFormat="1" ht="15.75" hidden="1" customHeight="1">
      <c r="A3159" s="204" t="str">
        <f>IF(B3159&lt;&gt;"",IF(AND(B3159&gt;=_TM1,B3159&lt;=_TM2,OR(TH!L3159="1111",TH!M3159="1111")),TH!D3159,""),"")</f>
        <v/>
      </c>
      <c r="B3159" s="36">
        <f t="shared" si="320"/>
        <v>7</v>
      </c>
      <c r="C3159" s="949">
        <f t="shared" si="321"/>
        <v>42200</v>
      </c>
      <c r="D3159" s="950" t="s">
        <v>2042</v>
      </c>
      <c r="E3159" s="950">
        <v>42200</v>
      </c>
      <c r="F3159" s="957" t="s">
        <v>521</v>
      </c>
      <c r="G3159" s="952" t="s">
        <v>928</v>
      </c>
      <c r="H3159" s="963" t="s">
        <v>2043</v>
      </c>
      <c r="I3159" s="254">
        <v>1225</v>
      </c>
      <c r="J3159" s="254">
        <v>5132.8485782398002</v>
      </c>
      <c r="K3159" s="954">
        <f t="shared" si="322"/>
        <v>6287740</v>
      </c>
      <c r="L3159" s="916" t="s">
        <v>167</v>
      </c>
      <c r="M3159" s="916" t="s">
        <v>165</v>
      </c>
      <c r="N3159" s="52" t="str">
        <f>IF(AND('331-CT'!$E$7=TH!H3159,OR(L3159="331",M3159="331")),"331",IF(AND(OR(L3159="131",M3159="131"),H3159='131-CT'!$E$7),"131",""))</f>
        <v/>
      </c>
      <c r="O3159" s="916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3"/>
    </row>
    <row r="3160" spans="1:28" s="211" customFormat="1" ht="15.75" hidden="1" customHeight="1">
      <c r="A3160" s="204" t="str">
        <f>IF(B3160&lt;&gt;"",IF(AND(B3160&gt;=_TM1,B3160&lt;=_TM2,OR(TH!L3160="1111",TH!M3160="1111")),TH!D3160,""),"")</f>
        <v/>
      </c>
      <c r="B3160" s="36">
        <f t="shared" si="320"/>
        <v>7</v>
      </c>
      <c r="C3160" s="949">
        <f t="shared" si="321"/>
        <v>42200</v>
      </c>
      <c r="D3160" s="950" t="s">
        <v>2042</v>
      </c>
      <c r="E3160" s="950">
        <v>42200</v>
      </c>
      <c r="F3160" s="957" t="s">
        <v>501</v>
      </c>
      <c r="G3160" s="952" t="s">
        <v>929</v>
      </c>
      <c r="H3160" s="963" t="s">
        <v>2043</v>
      </c>
      <c r="I3160" s="254">
        <v>342</v>
      </c>
      <c r="J3160" s="254">
        <v>9133.4511465737614</v>
      </c>
      <c r="K3160" s="954">
        <f t="shared" si="322"/>
        <v>3123640</v>
      </c>
      <c r="L3160" s="916" t="s">
        <v>167</v>
      </c>
      <c r="M3160" s="916" t="s">
        <v>165</v>
      </c>
      <c r="N3160" s="52" t="str">
        <f>IF(AND('331-CT'!$E$7=TH!H3160,OR(L3160="331",M3160="331")),"331",IF(AND(OR(L3160="131",M3160="131"),H3160='131-CT'!$E$7),"131",""))</f>
        <v/>
      </c>
      <c r="O3160" s="916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3"/>
    </row>
    <row r="3161" spans="1:28" s="211" customFormat="1" ht="15.75" hidden="1" customHeight="1">
      <c r="A3161" s="204" t="str">
        <f>IF(B3161&lt;&gt;"",IF(AND(B3161&gt;=_TM1,B3161&lt;=_TM2,OR(TH!L3161="1111",TH!M3161="1111")),TH!D3161,""),"")</f>
        <v/>
      </c>
      <c r="B3161" s="36">
        <f t="shared" si="320"/>
        <v>7</v>
      </c>
      <c r="C3161" s="949">
        <f t="shared" si="321"/>
        <v>42200</v>
      </c>
      <c r="D3161" s="950" t="s">
        <v>2042</v>
      </c>
      <c r="E3161" s="950">
        <v>42200</v>
      </c>
      <c r="F3161" s="957" t="s">
        <v>930</v>
      </c>
      <c r="G3161" s="952" t="s">
        <v>931</v>
      </c>
      <c r="H3161" s="963" t="s">
        <v>2043</v>
      </c>
      <c r="I3161" s="254">
        <v>300</v>
      </c>
      <c r="J3161" s="254">
        <v>31249.989873401129</v>
      </c>
      <c r="K3161" s="954">
        <f t="shared" si="322"/>
        <v>9374997</v>
      </c>
      <c r="L3161" s="916" t="s">
        <v>167</v>
      </c>
      <c r="M3161" s="916" t="s">
        <v>165</v>
      </c>
      <c r="N3161" s="52" t="str">
        <f>IF(AND('331-CT'!$E$7=TH!H3161,OR(L3161="331",M3161="331")),"331",IF(AND(OR(L3161="131",M3161="131"),H3161='131-CT'!$E$7),"131",""))</f>
        <v/>
      </c>
      <c r="O3161" s="916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3"/>
    </row>
    <row r="3162" spans="1:28" s="211" customFormat="1" ht="15.75" hidden="1" customHeight="1">
      <c r="A3162" s="204" t="str">
        <f>IF(B3162&lt;&gt;"",IF(AND(B3162&gt;=_TM1,B3162&lt;=_TM2,OR(TH!L3162="1111",TH!M3162="1111")),TH!D3162,""),"")</f>
        <v/>
      </c>
      <c r="B3162" s="36">
        <f t="shared" si="320"/>
        <v>7</v>
      </c>
      <c r="C3162" s="949">
        <f t="shared" si="321"/>
        <v>42200</v>
      </c>
      <c r="D3162" s="950" t="s">
        <v>2042</v>
      </c>
      <c r="E3162" s="950">
        <v>42200</v>
      </c>
      <c r="F3162" s="957" t="s">
        <v>755</v>
      </c>
      <c r="G3162" s="952" t="s">
        <v>932</v>
      </c>
      <c r="H3162" s="963" t="s">
        <v>2043</v>
      </c>
      <c r="I3162" s="254">
        <v>200</v>
      </c>
      <c r="J3162" s="254">
        <v>12832.1214455995</v>
      </c>
      <c r="K3162" s="954">
        <f t="shared" si="322"/>
        <v>2566424</v>
      </c>
      <c r="L3162" s="916" t="s">
        <v>167</v>
      </c>
      <c r="M3162" s="916" t="s">
        <v>165</v>
      </c>
      <c r="N3162" s="52" t="str">
        <f>IF(AND('331-CT'!$E$7=TH!H3162,OR(L3162="331",M3162="331")),"331",IF(AND(OR(L3162="131",M3162="131"),H3162='131-CT'!$E$7),"131",""))</f>
        <v/>
      </c>
      <c r="O3162" s="916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3"/>
    </row>
    <row r="3163" spans="1:28" s="211" customFormat="1" ht="15.75" hidden="1" customHeight="1">
      <c r="A3163" s="204" t="str">
        <f>IF(B3163&lt;&gt;"",IF(AND(B3163&gt;=_TM1,B3163&lt;=_TM2,OR(TH!L3163="1111",TH!M3163="1111")),TH!D3163,""),"")</f>
        <v/>
      </c>
      <c r="B3163" s="36">
        <f t="shared" si="320"/>
        <v>7</v>
      </c>
      <c r="C3163" s="949">
        <f t="shared" si="321"/>
        <v>42200</v>
      </c>
      <c r="D3163" s="950" t="s">
        <v>2042</v>
      </c>
      <c r="E3163" s="950">
        <v>42200</v>
      </c>
      <c r="F3163" s="957" t="s">
        <v>1779</v>
      </c>
      <c r="G3163" s="952" t="s">
        <v>932</v>
      </c>
      <c r="H3163" s="963" t="s">
        <v>2043</v>
      </c>
      <c r="I3163" s="254">
        <v>150</v>
      </c>
      <c r="J3163" s="254">
        <v>12152.773839655998</v>
      </c>
      <c r="K3163" s="954">
        <f t="shared" si="322"/>
        <v>1822916</v>
      </c>
      <c r="L3163" s="916" t="s">
        <v>167</v>
      </c>
      <c r="M3163" s="916" t="s">
        <v>165</v>
      </c>
      <c r="N3163" s="52" t="str">
        <f>IF(AND('331-CT'!$E$7=TH!H3163,OR(L3163="331",M3163="331")),"331",IF(AND(OR(L3163="131",M3163="131"),H3163='131-CT'!$E$7),"131",""))</f>
        <v/>
      </c>
      <c r="O3163" s="916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3"/>
    </row>
    <row r="3164" spans="1:28" s="211" customFormat="1" ht="15.75" hidden="1" customHeight="1">
      <c r="A3164" s="204" t="str">
        <f>IF(B3164&lt;&gt;"",IF(AND(B3164&gt;=_TM1,B3164&lt;=_TM2,OR(TH!L3164="1111",TH!M3164="1111")),TH!D3164,""),"")</f>
        <v/>
      </c>
      <c r="B3164" s="36">
        <f t="shared" si="320"/>
        <v>7</v>
      </c>
      <c r="C3164" s="949">
        <f t="shared" si="321"/>
        <v>42200</v>
      </c>
      <c r="D3164" s="950" t="s">
        <v>2042</v>
      </c>
      <c r="E3164" s="950">
        <v>42200</v>
      </c>
      <c r="F3164" s="957" t="s">
        <v>1780</v>
      </c>
      <c r="G3164" s="952" t="s">
        <v>932</v>
      </c>
      <c r="H3164" s="963" t="s">
        <v>2043</v>
      </c>
      <c r="I3164" s="254">
        <v>75</v>
      </c>
      <c r="J3164" s="254">
        <v>11926.324637674828</v>
      </c>
      <c r="K3164" s="954">
        <f t="shared" si="322"/>
        <v>894474</v>
      </c>
      <c r="L3164" s="916" t="s">
        <v>167</v>
      </c>
      <c r="M3164" s="916" t="s">
        <v>165</v>
      </c>
      <c r="N3164" s="52" t="str">
        <f>IF(AND('331-CT'!$E$7=TH!H3164,OR(L3164="331",M3164="331")),"331",IF(AND(OR(L3164="131",M3164="131"),H3164='131-CT'!$E$7),"131",""))</f>
        <v/>
      </c>
      <c r="O3164" s="916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3"/>
    </row>
    <row r="3165" spans="1:28" s="211" customFormat="1" ht="15.75" hidden="1" customHeight="1">
      <c r="A3165" s="204" t="str">
        <f>IF(B3165&lt;&gt;"",IF(AND(B3165&gt;=_TM1,B3165&lt;=_TM2,OR(TH!L3165="1111",TH!M3165="1111")),TH!D3165,""),"")</f>
        <v/>
      </c>
      <c r="B3165" s="36">
        <f t="shared" si="320"/>
        <v>7</v>
      </c>
      <c r="C3165" s="949">
        <f t="shared" si="321"/>
        <v>42200</v>
      </c>
      <c r="D3165" s="950" t="s">
        <v>2042</v>
      </c>
      <c r="E3165" s="950">
        <v>42200</v>
      </c>
      <c r="F3165" s="957" t="s">
        <v>1732</v>
      </c>
      <c r="G3165" s="952" t="s">
        <v>932</v>
      </c>
      <c r="H3165" s="963" t="s">
        <v>2043</v>
      </c>
      <c r="I3165" s="254">
        <v>25</v>
      </c>
      <c r="J3165" s="254">
        <v>12530.189176291275</v>
      </c>
      <c r="K3165" s="954">
        <f t="shared" si="322"/>
        <v>313255</v>
      </c>
      <c r="L3165" s="916" t="s">
        <v>167</v>
      </c>
      <c r="M3165" s="916" t="s">
        <v>165</v>
      </c>
      <c r="N3165" s="52" t="str">
        <f>IF(AND('331-CT'!$E$7=TH!H3165,OR(L3165="331",M3165="331")),"331",IF(AND(OR(L3165="131",M3165="131"),H3165='131-CT'!$E$7),"131",""))</f>
        <v/>
      </c>
      <c r="O3165" s="916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3"/>
    </row>
    <row r="3166" spans="1:28" s="211" customFormat="1" ht="15.75" hidden="1" customHeight="1">
      <c r="A3166" s="204" t="str">
        <f>IF(B3166&lt;&gt;"",IF(AND(B3166&gt;=_TM1,B3166&lt;=_TM2,OR(TH!L3166="1111",TH!M3166="1111")),TH!D3166,""),"")</f>
        <v/>
      </c>
      <c r="B3166" s="36">
        <f t="shared" si="320"/>
        <v>7</v>
      </c>
      <c r="C3166" s="949">
        <f t="shared" si="321"/>
        <v>42200</v>
      </c>
      <c r="D3166" s="950" t="s">
        <v>2042</v>
      </c>
      <c r="E3166" s="950">
        <v>42200</v>
      </c>
      <c r="F3166" s="957" t="s">
        <v>695</v>
      </c>
      <c r="G3166" s="952" t="s">
        <v>932</v>
      </c>
      <c r="H3166" s="963" t="s">
        <v>2043</v>
      </c>
      <c r="I3166" s="254">
        <v>25</v>
      </c>
      <c r="J3166" s="254">
        <v>16832.724013933461</v>
      </c>
      <c r="K3166" s="954">
        <f t="shared" si="322"/>
        <v>420818</v>
      </c>
      <c r="L3166" s="916" t="s">
        <v>167</v>
      </c>
      <c r="M3166" s="916" t="s">
        <v>165</v>
      </c>
      <c r="N3166" s="52" t="str">
        <f>IF(AND('331-CT'!$E$7=TH!H3166,OR(L3166="331",M3166="331")),"331",IF(AND(OR(L3166="131",M3166="131"),H3166='131-CT'!$E$7),"131",""))</f>
        <v/>
      </c>
      <c r="O3166" s="916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3"/>
    </row>
    <row r="3167" spans="1:28" s="211" customFormat="1" ht="15.75" hidden="1" customHeight="1">
      <c r="A3167" s="204" t="str">
        <f>IF(B3167&lt;&gt;"",IF(AND(B3167&gt;=_TM1,B3167&lt;=_TM2,OR(TH!L3167="1111",TH!M3167="1111")),TH!D3167,""),"")</f>
        <v/>
      </c>
      <c r="B3167" s="36">
        <f t="shared" si="320"/>
        <v>7</v>
      </c>
      <c r="C3167" s="949">
        <f t="shared" si="321"/>
        <v>42200</v>
      </c>
      <c r="D3167" s="950" t="s">
        <v>2042</v>
      </c>
      <c r="E3167" s="950">
        <v>42200</v>
      </c>
      <c r="F3167" s="957" t="s">
        <v>1781</v>
      </c>
      <c r="G3167" s="952" t="s">
        <v>932</v>
      </c>
      <c r="H3167" s="963" t="s">
        <v>2043</v>
      </c>
      <c r="I3167" s="254">
        <v>50</v>
      </c>
      <c r="J3167" s="254">
        <v>13813.401320851226</v>
      </c>
      <c r="K3167" s="954">
        <f t="shared" si="322"/>
        <v>690670</v>
      </c>
      <c r="L3167" s="916" t="s">
        <v>167</v>
      </c>
      <c r="M3167" s="916" t="s">
        <v>165</v>
      </c>
      <c r="N3167" s="52" t="str">
        <f>IF(AND('331-CT'!$E$7=TH!H3167,OR(L3167="331",M3167="331")),"331",IF(AND(OR(L3167="131",M3167="131"),H3167='131-CT'!$E$7),"131",""))</f>
        <v/>
      </c>
      <c r="O3167" s="916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3"/>
    </row>
    <row r="3168" spans="1:28" s="211" customFormat="1" ht="15.75" hidden="1" customHeight="1">
      <c r="A3168" s="204" t="str">
        <f>IF(B3168&lt;&gt;"",IF(AND(B3168&gt;=_TM1,B3168&lt;=_TM2,OR(TH!L3168="1111",TH!M3168="1111")),TH!D3168,""),"")</f>
        <v/>
      </c>
      <c r="B3168" s="36">
        <f t="shared" si="320"/>
        <v>7</v>
      </c>
      <c r="C3168" s="949">
        <f t="shared" si="321"/>
        <v>42200</v>
      </c>
      <c r="D3168" s="950" t="s">
        <v>2042</v>
      </c>
      <c r="E3168" s="950">
        <v>42200</v>
      </c>
      <c r="F3168" s="957" t="s">
        <v>1782</v>
      </c>
      <c r="G3168" s="952" t="s">
        <v>932</v>
      </c>
      <c r="H3168" s="963" t="s">
        <v>2043</v>
      </c>
      <c r="I3168" s="254">
        <v>25</v>
      </c>
      <c r="J3168" s="254">
        <v>16983.690148587571</v>
      </c>
      <c r="K3168" s="954">
        <f t="shared" si="322"/>
        <v>424592</v>
      </c>
      <c r="L3168" s="916" t="s">
        <v>167</v>
      </c>
      <c r="M3168" s="916" t="s">
        <v>165</v>
      </c>
      <c r="N3168" s="52" t="str">
        <f>IF(AND('331-CT'!$E$7=TH!H3168,OR(L3168="331",M3168="331")),"331",IF(AND(OR(L3168="131",M3168="131"),H3168='131-CT'!$E$7),"131",""))</f>
        <v/>
      </c>
      <c r="O3168" s="916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3"/>
    </row>
    <row r="3169" spans="1:28" s="211" customFormat="1" ht="15.75" hidden="1" customHeight="1">
      <c r="A3169" s="204" t="str">
        <f>IF(B3169&lt;&gt;"",IF(AND(B3169&gt;=_TM1,B3169&lt;=_TM2,OR(TH!L3169="1111",TH!M3169="1111")),TH!D3169,""),"")</f>
        <v/>
      </c>
      <c r="B3169" s="36">
        <f t="shared" si="320"/>
        <v>7</v>
      </c>
      <c r="C3169" s="949">
        <f t="shared" si="321"/>
        <v>42200</v>
      </c>
      <c r="D3169" s="950" t="s">
        <v>2042</v>
      </c>
      <c r="E3169" s="950">
        <v>42200</v>
      </c>
      <c r="F3169" s="957" t="s">
        <v>1783</v>
      </c>
      <c r="G3169" s="952" t="s">
        <v>932</v>
      </c>
      <c r="H3169" s="963" t="s">
        <v>2043</v>
      </c>
      <c r="I3169" s="254">
        <v>247</v>
      </c>
      <c r="J3169" s="254">
        <v>11548.90930103955</v>
      </c>
      <c r="K3169" s="954">
        <f t="shared" si="322"/>
        <v>2852581</v>
      </c>
      <c r="L3169" s="916" t="s">
        <v>167</v>
      </c>
      <c r="M3169" s="916" t="s">
        <v>165</v>
      </c>
      <c r="N3169" s="52" t="str">
        <f>IF(AND('331-CT'!$E$7=TH!H3169,OR(L3169="331",M3169="331")),"331",IF(AND(OR(L3169="131",M3169="131"),H3169='131-CT'!$E$7),"131",""))</f>
        <v/>
      </c>
      <c r="O3169" s="916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3"/>
    </row>
    <row r="3170" spans="1:28" s="211" customFormat="1" ht="15.75" hidden="1" customHeight="1">
      <c r="A3170" s="204" t="str">
        <f>IF(B3170&lt;&gt;"",IF(AND(B3170&gt;=_TM1,B3170&lt;=_TM2,OR(TH!L3170="1111",TH!M3170="1111")),TH!D3170,""),"")</f>
        <v/>
      </c>
      <c r="B3170" s="36">
        <f t="shared" si="320"/>
        <v>7</v>
      </c>
      <c r="C3170" s="949">
        <f t="shared" si="321"/>
        <v>42200</v>
      </c>
      <c r="D3170" s="950" t="s">
        <v>2042</v>
      </c>
      <c r="E3170" s="950">
        <v>42200</v>
      </c>
      <c r="F3170" s="957" t="s">
        <v>768</v>
      </c>
      <c r="G3170" s="952" t="s">
        <v>932</v>
      </c>
      <c r="H3170" s="963" t="s">
        <v>2043</v>
      </c>
      <c r="I3170" s="254">
        <v>240</v>
      </c>
      <c r="J3170" s="254">
        <v>7472.8236653785316</v>
      </c>
      <c r="K3170" s="954">
        <f t="shared" si="322"/>
        <v>1793478</v>
      </c>
      <c r="L3170" s="916" t="s">
        <v>167</v>
      </c>
      <c r="M3170" s="916" t="s">
        <v>165</v>
      </c>
      <c r="N3170" s="52" t="str">
        <f>IF(AND('331-CT'!$E$7=TH!H3170,OR(L3170="331",M3170="331")),"331",IF(AND(OR(L3170="131",M3170="131"),H3170='131-CT'!$E$7),"131",""))</f>
        <v/>
      </c>
      <c r="O3170" s="916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3"/>
    </row>
    <row r="3171" spans="1:28" s="211" customFormat="1" ht="15.75" hidden="1" customHeight="1">
      <c r="A3171" s="204" t="str">
        <f>IF(B3171&lt;&gt;"",IF(AND(B3171&gt;=_TM1,B3171&lt;=_TM2,OR(TH!L3171="1111",TH!M3171="1111")),TH!D3171,""),"")</f>
        <v/>
      </c>
      <c r="B3171" s="36">
        <f t="shared" si="320"/>
        <v>7</v>
      </c>
      <c r="C3171" s="949">
        <f t="shared" si="321"/>
        <v>42200</v>
      </c>
      <c r="D3171" s="950" t="s">
        <v>2042</v>
      </c>
      <c r="E3171" s="950">
        <v>42200</v>
      </c>
      <c r="F3171" s="957" t="s">
        <v>714</v>
      </c>
      <c r="G3171" s="952" t="s">
        <v>932</v>
      </c>
      <c r="H3171" s="963" t="s">
        <v>2043</v>
      </c>
      <c r="I3171" s="254">
        <v>280</v>
      </c>
      <c r="J3171" s="254">
        <v>9888.2818198443201</v>
      </c>
      <c r="K3171" s="954">
        <f t="shared" si="322"/>
        <v>2768719</v>
      </c>
      <c r="L3171" s="916" t="s">
        <v>167</v>
      </c>
      <c r="M3171" s="916" t="s">
        <v>165</v>
      </c>
      <c r="N3171" s="52" t="str">
        <f>IF(AND('331-CT'!$E$7=TH!H3171,OR(L3171="331",M3171="331")),"331",IF(AND(OR(L3171="131",M3171="131"),H3171='131-CT'!$E$7),"131",""))</f>
        <v/>
      </c>
      <c r="O3171" s="916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3"/>
    </row>
    <row r="3172" spans="1:28" s="211" customFormat="1" ht="15.75" hidden="1" customHeight="1">
      <c r="A3172" s="204" t="str">
        <f>IF(B3172&lt;&gt;"",IF(AND(B3172&gt;=_TM1,B3172&lt;=_TM2,OR(TH!L3172="1111",TH!M3172="1111")),TH!D3172,""),"")</f>
        <v/>
      </c>
      <c r="B3172" s="36">
        <f t="shared" si="320"/>
        <v>7</v>
      </c>
      <c r="C3172" s="949">
        <f t="shared" si="321"/>
        <v>42202</v>
      </c>
      <c r="D3172" s="950" t="s">
        <v>2042</v>
      </c>
      <c r="E3172" s="950">
        <v>42202</v>
      </c>
      <c r="F3172" s="957" t="s">
        <v>933</v>
      </c>
      <c r="G3172" s="952" t="s">
        <v>934</v>
      </c>
      <c r="H3172" s="963" t="s">
        <v>2043</v>
      </c>
      <c r="I3172" s="254">
        <v>250</v>
      </c>
      <c r="J3172" s="254">
        <v>6868.9591267620854</v>
      </c>
      <c r="K3172" s="954">
        <f t="shared" si="322"/>
        <v>1717240</v>
      </c>
      <c r="L3172" s="916" t="s">
        <v>167</v>
      </c>
      <c r="M3172" s="916" t="s">
        <v>165</v>
      </c>
      <c r="N3172" s="52" t="str">
        <f>IF(AND('331-CT'!$E$7=TH!H3172,OR(L3172="331",M3172="331")),"331",IF(AND(OR(L3172="131",M3172="131"),H3172='131-CT'!$E$7),"131",""))</f>
        <v/>
      </c>
      <c r="O3172" s="916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3"/>
    </row>
    <row r="3173" spans="1:28" s="211" customFormat="1" ht="15.75" hidden="1" customHeight="1">
      <c r="A3173" s="204" t="str">
        <f>IF(B3173&lt;&gt;"",IF(AND(B3173&gt;=_TM1,B3173&lt;=_TM2,OR(TH!L3173="1111",TH!M3173="1111")),TH!D3173,""),"")</f>
        <v/>
      </c>
      <c r="B3173" s="36">
        <f t="shared" si="320"/>
        <v>7</v>
      </c>
      <c r="C3173" s="949">
        <f t="shared" si="321"/>
        <v>42202</v>
      </c>
      <c r="D3173" s="950" t="s">
        <v>2042</v>
      </c>
      <c r="E3173" s="950">
        <v>42202</v>
      </c>
      <c r="F3173" s="957" t="s">
        <v>933</v>
      </c>
      <c r="G3173" s="952" t="s">
        <v>934</v>
      </c>
      <c r="H3173" s="963" t="s">
        <v>2043</v>
      </c>
      <c r="I3173" s="254">
        <v>252</v>
      </c>
      <c r="J3173" s="254">
        <v>6868.9591267620854</v>
      </c>
      <c r="K3173" s="954">
        <f t="shared" si="322"/>
        <v>1730978</v>
      </c>
      <c r="L3173" s="916" t="s">
        <v>167</v>
      </c>
      <c r="M3173" s="916" t="s">
        <v>165</v>
      </c>
      <c r="N3173" s="52" t="str">
        <f>IF(AND('331-CT'!$E$7=TH!H3173,OR(L3173="331",M3173="331")),"331",IF(AND(OR(L3173="131",M3173="131"),H3173='131-CT'!$E$7),"131",""))</f>
        <v/>
      </c>
      <c r="O3173" s="916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3"/>
    </row>
    <row r="3174" spans="1:28" s="211" customFormat="1" ht="15.75" hidden="1" customHeight="1">
      <c r="A3174" s="204" t="str">
        <f>IF(B3174&lt;&gt;"",IF(AND(B3174&gt;=_TM1,B3174&lt;=_TM2,OR(TH!L3174="1111",TH!M3174="1111")),TH!D3174,""),"")</f>
        <v/>
      </c>
      <c r="B3174" s="36">
        <f t="shared" si="320"/>
        <v>7</v>
      </c>
      <c r="C3174" s="949">
        <f t="shared" si="321"/>
        <v>42202</v>
      </c>
      <c r="D3174" s="950" t="s">
        <v>2042</v>
      </c>
      <c r="E3174" s="950">
        <v>42202</v>
      </c>
      <c r="F3174" s="957" t="s">
        <v>641</v>
      </c>
      <c r="G3174" s="952" t="s">
        <v>934</v>
      </c>
      <c r="H3174" s="963" t="s">
        <v>2043</v>
      </c>
      <c r="I3174" s="254">
        <v>247</v>
      </c>
      <c r="J3174" s="254">
        <v>4981.8824435856886</v>
      </c>
      <c r="K3174" s="954">
        <f t="shared" si="322"/>
        <v>1230525</v>
      </c>
      <c r="L3174" s="916" t="s">
        <v>167</v>
      </c>
      <c r="M3174" s="916" t="s">
        <v>165</v>
      </c>
      <c r="N3174" s="52" t="str">
        <f>IF(AND('331-CT'!$E$7=TH!H3174,OR(L3174="331",M3174="331")),"331",IF(AND(OR(L3174="131",M3174="131"),H3174='131-CT'!$E$7),"131",""))</f>
        <v/>
      </c>
      <c r="O3174" s="916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3"/>
    </row>
    <row r="3175" spans="1:28" s="211" customFormat="1" ht="15.75" hidden="1" customHeight="1">
      <c r="A3175" s="204" t="str">
        <f>IF(B3175&lt;&gt;"",IF(AND(B3175&gt;=_TM1,B3175&lt;=_TM2,OR(TH!L3175="1111",TH!M3175="1111")),TH!D3175,""),"")</f>
        <v/>
      </c>
      <c r="B3175" s="36">
        <f t="shared" si="320"/>
        <v>7</v>
      </c>
      <c r="C3175" s="949">
        <f t="shared" si="321"/>
        <v>42202</v>
      </c>
      <c r="D3175" s="950" t="s">
        <v>2042</v>
      </c>
      <c r="E3175" s="950">
        <v>42202</v>
      </c>
      <c r="F3175" s="957" t="s">
        <v>641</v>
      </c>
      <c r="G3175" s="952" t="s">
        <v>934</v>
      </c>
      <c r="H3175" s="963" t="s">
        <v>2043</v>
      </c>
      <c r="I3175" s="254">
        <v>248</v>
      </c>
      <c r="J3175" s="254">
        <v>4981.8824435856886</v>
      </c>
      <c r="K3175" s="954">
        <f t="shared" si="322"/>
        <v>1235507</v>
      </c>
      <c r="L3175" s="916" t="s">
        <v>167</v>
      </c>
      <c r="M3175" s="916" t="s">
        <v>165</v>
      </c>
      <c r="N3175" s="52" t="str">
        <f>IF(AND('331-CT'!$E$7=TH!H3175,OR(L3175="331",M3175="331")),"331",IF(AND(OR(L3175="131",M3175="131"),H3175='131-CT'!$E$7),"131",""))</f>
        <v/>
      </c>
      <c r="O3175" s="916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3"/>
    </row>
    <row r="3176" spans="1:28" s="211" customFormat="1" ht="15.75" hidden="1" customHeight="1">
      <c r="A3176" s="204" t="str">
        <f>IF(B3176&lt;&gt;"",IF(AND(B3176&gt;=_TM1,B3176&lt;=_TM2,OR(TH!L3176="1111",TH!M3176="1111")),TH!D3176,""),"")</f>
        <v/>
      </c>
      <c r="B3176" s="36">
        <f t="shared" si="320"/>
        <v>7</v>
      </c>
      <c r="C3176" s="949">
        <f t="shared" si="321"/>
        <v>42202</v>
      </c>
      <c r="D3176" s="950" t="s">
        <v>2042</v>
      </c>
      <c r="E3176" s="950">
        <v>42202</v>
      </c>
      <c r="F3176" s="957" t="s">
        <v>643</v>
      </c>
      <c r="G3176" s="952" t="s">
        <v>934</v>
      </c>
      <c r="H3176" s="963" t="s">
        <v>2043</v>
      </c>
      <c r="I3176" s="254">
        <v>503</v>
      </c>
      <c r="J3176" s="254">
        <v>4981.8824435856886</v>
      </c>
      <c r="K3176" s="954">
        <f t="shared" si="322"/>
        <v>2505887</v>
      </c>
      <c r="L3176" s="916" t="s">
        <v>167</v>
      </c>
      <c r="M3176" s="916" t="s">
        <v>165</v>
      </c>
      <c r="N3176" s="52" t="str">
        <f>IF(AND('331-CT'!$E$7=TH!H3176,OR(L3176="331",M3176="331")),"331",IF(AND(OR(L3176="131",M3176="131"),H3176='131-CT'!$E$7),"131",""))</f>
        <v/>
      </c>
      <c r="O3176" s="916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3"/>
    </row>
    <row r="3177" spans="1:28" s="211" customFormat="1" ht="15.75" hidden="1" customHeight="1">
      <c r="A3177" s="204" t="str">
        <f>IF(B3177&lt;&gt;"",IF(AND(B3177&gt;=_TM1,B3177&lt;=_TM2,OR(TH!L3177="1111",TH!M3177="1111")),TH!D3177,""),"")</f>
        <v/>
      </c>
      <c r="B3177" s="36">
        <f t="shared" si="320"/>
        <v>7</v>
      </c>
      <c r="C3177" s="949">
        <f t="shared" si="321"/>
        <v>42202</v>
      </c>
      <c r="D3177" s="950" t="s">
        <v>2042</v>
      </c>
      <c r="E3177" s="950">
        <v>42202</v>
      </c>
      <c r="F3177" s="957" t="s">
        <v>643</v>
      </c>
      <c r="G3177" s="952" t="s">
        <v>934</v>
      </c>
      <c r="H3177" s="963" t="s">
        <v>2043</v>
      </c>
      <c r="I3177" s="254">
        <v>495</v>
      </c>
      <c r="J3177" s="254">
        <v>4981.8824435856886</v>
      </c>
      <c r="K3177" s="954">
        <f t="shared" si="322"/>
        <v>2466032</v>
      </c>
      <c r="L3177" s="916" t="s">
        <v>167</v>
      </c>
      <c r="M3177" s="916" t="s">
        <v>165</v>
      </c>
      <c r="N3177" s="52" t="str">
        <f>IF(AND('331-CT'!$E$7=TH!H3177,OR(L3177="331",M3177="331")),"331",IF(AND(OR(L3177="131",M3177="131"),H3177='131-CT'!$E$7),"131",""))</f>
        <v/>
      </c>
      <c r="O3177" s="916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3"/>
    </row>
    <row r="3178" spans="1:28" s="211" customFormat="1" ht="15.75" hidden="1" customHeight="1">
      <c r="A3178" s="204" t="str">
        <f>IF(B3178&lt;&gt;"",IF(AND(B3178&gt;=_TM1,B3178&lt;=_TM2,OR(TH!L3178="1111",TH!M3178="1111")),TH!D3178,""),"")</f>
        <v/>
      </c>
      <c r="B3178" s="36">
        <f t="shared" si="320"/>
        <v>7</v>
      </c>
      <c r="C3178" s="949">
        <f t="shared" si="321"/>
        <v>42202</v>
      </c>
      <c r="D3178" s="950" t="s">
        <v>2042</v>
      </c>
      <c r="E3178" s="950">
        <v>42202</v>
      </c>
      <c r="F3178" s="957" t="s">
        <v>641</v>
      </c>
      <c r="G3178" s="952" t="s">
        <v>934</v>
      </c>
      <c r="H3178" s="963" t="s">
        <v>2043</v>
      </c>
      <c r="I3178" s="254">
        <v>268</v>
      </c>
      <c r="J3178" s="254">
        <v>4981.8824435856886</v>
      </c>
      <c r="K3178" s="954">
        <f t="shared" si="322"/>
        <v>1335144</v>
      </c>
      <c r="L3178" s="916" t="s">
        <v>167</v>
      </c>
      <c r="M3178" s="916" t="s">
        <v>165</v>
      </c>
      <c r="N3178" s="52" t="str">
        <f>IF(AND('331-CT'!$E$7=TH!H3178,OR(L3178="331",M3178="331")),"331",IF(AND(OR(L3178="131",M3178="131"),H3178='131-CT'!$E$7),"131",""))</f>
        <v/>
      </c>
      <c r="O3178" s="916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3"/>
    </row>
    <row r="3179" spans="1:28" s="211" customFormat="1" ht="15.75" hidden="1" customHeight="1">
      <c r="A3179" s="204" t="str">
        <f>IF(B3179&lt;&gt;"",IF(AND(B3179&gt;=_TM1,B3179&lt;=_TM2,OR(TH!L3179="1111",TH!M3179="1111")),TH!D3179,""),"")</f>
        <v/>
      </c>
      <c r="B3179" s="36">
        <f t="shared" si="320"/>
        <v>7</v>
      </c>
      <c r="C3179" s="949">
        <f t="shared" si="321"/>
        <v>42202</v>
      </c>
      <c r="D3179" s="950" t="s">
        <v>2042</v>
      </c>
      <c r="E3179" s="950">
        <v>42202</v>
      </c>
      <c r="F3179" s="957" t="s">
        <v>641</v>
      </c>
      <c r="G3179" s="952" t="s">
        <v>934</v>
      </c>
      <c r="H3179" s="963" t="s">
        <v>2043</v>
      </c>
      <c r="I3179" s="254">
        <v>273</v>
      </c>
      <c r="J3179" s="254">
        <v>4981.8824435856886</v>
      </c>
      <c r="K3179" s="954">
        <f t="shared" si="322"/>
        <v>1360054</v>
      </c>
      <c r="L3179" s="916" t="s">
        <v>167</v>
      </c>
      <c r="M3179" s="916" t="s">
        <v>165</v>
      </c>
      <c r="N3179" s="52" t="str">
        <f>IF(AND('331-CT'!$E$7=TH!H3179,OR(L3179="331",M3179="331")),"331",IF(AND(OR(L3179="131",M3179="131"),H3179='131-CT'!$E$7),"131",""))</f>
        <v/>
      </c>
      <c r="O3179" s="916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3"/>
    </row>
    <row r="3180" spans="1:28" s="211" customFormat="1" ht="15.75" hidden="1" customHeight="1">
      <c r="A3180" s="204" t="str">
        <f>IF(B3180&lt;&gt;"",IF(AND(B3180&gt;=_TM1,B3180&lt;=_TM2,OR(TH!L3180="1111",TH!M3180="1111")),TH!D3180,""),"")</f>
        <v/>
      </c>
      <c r="B3180" s="36">
        <f t="shared" si="320"/>
        <v>7</v>
      </c>
      <c r="C3180" s="949">
        <f t="shared" si="321"/>
        <v>42202</v>
      </c>
      <c r="D3180" s="950" t="s">
        <v>2042</v>
      </c>
      <c r="E3180" s="950">
        <v>42202</v>
      </c>
      <c r="F3180" s="957" t="s">
        <v>1784</v>
      </c>
      <c r="G3180" s="952" t="s">
        <v>935</v>
      </c>
      <c r="H3180" s="963" t="s">
        <v>2043</v>
      </c>
      <c r="I3180" s="254">
        <v>25</v>
      </c>
      <c r="J3180" s="254">
        <v>11926.324637674828</v>
      </c>
      <c r="K3180" s="954">
        <f t="shared" si="322"/>
        <v>298158</v>
      </c>
      <c r="L3180" s="916" t="s">
        <v>167</v>
      </c>
      <c r="M3180" s="916" t="s">
        <v>165</v>
      </c>
      <c r="N3180" s="52" t="str">
        <f>IF(AND('331-CT'!$E$7=TH!H3180,OR(L3180="331",M3180="331")),"331",IF(AND(OR(L3180="131",M3180="131"),H3180='131-CT'!$E$7),"131",""))</f>
        <v/>
      </c>
      <c r="O3180" s="916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3"/>
    </row>
    <row r="3181" spans="1:28" s="211" customFormat="1" ht="15.75" hidden="1" customHeight="1">
      <c r="A3181" s="204" t="str">
        <f>IF(B3181&lt;&gt;"",IF(AND(B3181&gt;=_TM1,B3181&lt;=_TM2,OR(TH!L3181="1111",TH!M3181="1111")),TH!D3181,""),"")</f>
        <v/>
      </c>
      <c r="B3181" s="36">
        <f t="shared" si="320"/>
        <v>7</v>
      </c>
      <c r="C3181" s="949">
        <f t="shared" si="321"/>
        <v>42202</v>
      </c>
      <c r="D3181" s="950" t="s">
        <v>2042</v>
      </c>
      <c r="E3181" s="950">
        <v>42202</v>
      </c>
      <c r="F3181" s="957" t="s">
        <v>1769</v>
      </c>
      <c r="G3181" s="952" t="s">
        <v>935</v>
      </c>
      <c r="H3181" s="963" t="s">
        <v>2043</v>
      </c>
      <c r="I3181" s="254">
        <v>45</v>
      </c>
      <c r="J3181" s="254">
        <v>8378.6204733032027</v>
      </c>
      <c r="K3181" s="954">
        <f t="shared" si="322"/>
        <v>377038</v>
      </c>
      <c r="L3181" s="916" t="s">
        <v>167</v>
      </c>
      <c r="M3181" s="916" t="s">
        <v>165</v>
      </c>
      <c r="N3181" s="52" t="str">
        <f>IF(AND('331-CT'!$E$7=TH!H3181,OR(L3181="331",M3181="331")),"331",IF(AND(OR(L3181="131",M3181="131"),H3181='131-CT'!$E$7),"131",""))</f>
        <v/>
      </c>
      <c r="O3181" s="916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3"/>
    </row>
    <row r="3182" spans="1:28" s="211" customFormat="1" ht="15.75" hidden="1" customHeight="1">
      <c r="A3182" s="204" t="str">
        <f>IF(B3182&lt;&gt;"",IF(AND(B3182&gt;=_TM1,B3182&lt;=_TM2,OR(TH!L3182="1111",TH!M3182="1111")),TH!D3182,""),"")</f>
        <v/>
      </c>
      <c r="B3182" s="36">
        <f t="shared" si="320"/>
        <v>7</v>
      </c>
      <c r="C3182" s="949">
        <f t="shared" si="321"/>
        <v>42202</v>
      </c>
      <c r="D3182" s="950" t="s">
        <v>2042</v>
      </c>
      <c r="E3182" s="950">
        <v>42202</v>
      </c>
      <c r="F3182" s="957" t="s">
        <v>1764</v>
      </c>
      <c r="G3182" s="952" t="s">
        <v>935</v>
      </c>
      <c r="H3182" s="963" t="s">
        <v>2043</v>
      </c>
      <c r="I3182" s="254">
        <v>25</v>
      </c>
      <c r="J3182" s="254">
        <v>13586.952118870058</v>
      </c>
      <c r="K3182" s="954">
        <f t="shared" si="322"/>
        <v>339674</v>
      </c>
      <c r="L3182" s="916" t="s">
        <v>167</v>
      </c>
      <c r="M3182" s="916" t="s">
        <v>165</v>
      </c>
      <c r="N3182" s="52" t="str">
        <f>IF(AND('331-CT'!$E$7=TH!H3182,OR(L3182="331",M3182="331")),"331",IF(AND(OR(L3182="131",M3182="131"),H3182='131-CT'!$E$7),"131",""))</f>
        <v/>
      </c>
      <c r="O3182" s="916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3"/>
    </row>
    <row r="3183" spans="1:28" s="211" customFormat="1" ht="15.75" hidden="1" customHeight="1">
      <c r="A3183" s="204" t="str">
        <f>IF(B3183&lt;&gt;"",IF(AND(B3183&gt;=_TM1,B3183&lt;=_TM2,OR(TH!L3183="1111",TH!M3183="1111")),TH!D3183,""),"")</f>
        <v/>
      </c>
      <c r="B3183" s="36">
        <f t="shared" si="320"/>
        <v>7</v>
      </c>
      <c r="C3183" s="949">
        <f t="shared" si="321"/>
        <v>42202</v>
      </c>
      <c r="D3183" s="950" t="s">
        <v>2042</v>
      </c>
      <c r="E3183" s="950">
        <v>42202</v>
      </c>
      <c r="F3183" s="957" t="s">
        <v>717</v>
      </c>
      <c r="G3183" s="952" t="s">
        <v>935</v>
      </c>
      <c r="H3183" s="963" t="s">
        <v>2043</v>
      </c>
      <c r="I3183" s="254">
        <v>25</v>
      </c>
      <c r="J3183" s="254">
        <v>15096.613465411176</v>
      </c>
      <c r="K3183" s="954">
        <f t="shared" si="322"/>
        <v>377415</v>
      </c>
      <c r="L3183" s="916" t="s">
        <v>167</v>
      </c>
      <c r="M3183" s="916" t="s">
        <v>165</v>
      </c>
      <c r="N3183" s="52" t="str">
        <f>IF(AND('331-CT'!$E$7=TH!H3183,OR(L3183="331",M3183="331")),"331",IF(AND(OR(L3183="131",M3183="131"),H3183='131-CT'!$E$7),"131",""))</f>
        <v/>
      </c>
      <c r="O3183" s="916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3"/>
    </row>
    <row r="3184" spans="1:28" s="211" customFormat="1" ht="15.75" hidden="1" customHeight="1">
      <c r="A3184" s="204" t="str">
        <f>IF(B3184&lt;&gt;"",IF(AND(B3184&gt;=_TM1,B3184&lt;=_TM2,OR(TH!L3184="1111",TH!M3184="1111")),TH!D3184,""),"")</f>
        <v/>
      </c>
      <c r="B3184" s="36">
        <f t="shared" si="320"/>
        <v>7</v>
      </c>
      <c r="C3184" s="949">
        <f t="shared" si="321"/>
        <v>42202</v>
      </c>
      <c r="D3184" s="950" t="s">
        <v>2042</v>
      </c>
      <c r="E3184" s="950">
        <v>42202</v>
      </c>
      <c r="F3184" s="957" t="s">
        <v>1733</v>
      </c>
      <c r="G3184" s="952" t="s">
        <v>935</v>
      </c>
      <c r="H3184" s="963" t="s">
        <v>2043</v>
      </c>
      <c r="I3184" s="254">
        <v>100</v>
      </c>
      <c r="J3184" s="254">
        <v>6868.9591267620854</v>
      </c>
      <c r="K3184" s="954">
        <f t="shared" si="322"/>
        <v>686896</v>
      </c>
      <c r="L3184" s="916" t="s">
        <v>167</v>
      </c>
      <c r="M3184" s="916" t="s">
        <v>165</v>
      </c>
      <c r="N3184" s="52" t="str">
        <f>IF(AND('331-CT'!$E$7=TH!H3184,OR(L3184="331",M3184="331")),"331",IF(AND(OR(L3184="131",M3184="131"),H3184='131-CT'!$E$7),"131",""))</f>
        <v/>
      </c>
      <c r="O3184" s="916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3"/>
    </row>
    <row r="3185" spans="1:28" s="211" customFormat="1" ht="15.75" hidden="1" customHeight="1">
      <c r="A3185" s="204" t="str">
        <f>IF(B3185&lt;&gt;"",IF(AND(B3185&gt;=_TM1,B3185&lt;=_TM2,OR(TH!L3185="1111",TH!M3185="1111")),TH!D3185,""),"")</f>
        <v/>
      </c>
      <c r="B3185" s="36">
        <f t="shared" si="320"/>
        <v>7</v>
      </c>
      <c r="C3185" s="949">
        <f t="shared" si="321"/>
        <v>42202</v>
      </c>
      <c r="D3185" s="950" t="s">
        <v>2042</v>
      </c>
      <c r="E3185" s="950">
        <v>42202</v>
      </c>
      <c r="F3185" s="957" t="s">
        <v>1785</v>
      </c>
      <c r="G3185" s="952" t="s">
        <v>935</v>
      </c>
      <c r="H3185" s="963" t="s">
        <v>2043</v>
      </c>
      <c r="I3185" s="254">
        <v>220</v>
      </c>
      <c r="J3185" s="254">
        <v>7321.85753072442</v>
      </c>
      <c r="K3185" s="954">
        <f t="shared" si="322"/>
        <v>1610809</v>
      </c>
      <c r="L3185" s="916" t="s">
        <v>167</v>
      </c>
      <c r="M3185" s="916" t="s">
        <v>165</v>
      </c>
      <c r="N3185" s="52" t="str">
        <f>IF(AND('331-CT'!$E$7=TH!H3185,OR(L3185="331",M3185="331")),"331",IF(AND(OR(L3185="131",M3185="131"),H3185='131-CT'!$E$7),"131",""))</f>
        <v/>
      </c>
      <c r="O3185" s="916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3"/>
    </row>
    <row r="3186" spans="1:28" s="211" customFormat="1" ht="15.75" hidden="1" customHeight="1">
      <c r="A3186" s="204" t="str">
        <f>IF(B3186&lt;&gt;"",IF(AND(B3186&gt;=_TM1,B3186&lt;=_TM2,OR(TH!L3186="1111",TH!M3186="1111")),TH!D3186,""),"")</f>
        <v/>
      </c>
      <c r="B3186" s="36">
        <f t="shared" si="320"/>
        <v>7</v>
      </c>
      <c r="C3186" s="949">
        <f t="shared" si="321"/>
        <v>42202</v>
      </c>
      <c r="D3186" s="950" t="s">
        <v>2042</v>
      </c>
      <c r="E3186" s="950">
        <v>42202</v>
      </c>
      <c r="F3186" s="957" t="s">
        <v>1786</v>
      </c>
      <c r="G3186" s="952" t="s">
        <v>935</v>
      </c>
      <c r="H3186" s="963" t="s">
        <v>2043</v>
      </c>
      <c r="I3186" s="254">
        <v>160</v>
      </c>
      <c r="J3186" s="254">
        <v>11548.90930103955</v>
      </c>
      <c r="K3186" s="954">
        <f t="shared" si="322"/>
        <v>1847825</v>
      </c>
      <c r="L3186" s="916" t="s">
        <v>167</v>
      </c>
      <c r="M3186" s="916" t="s">
        <v>165</v>
      </c>
      <c r="N3186" s="52" t="str">
        <f>IF(AND('331-CT'!$E$7=TH!H3186,OR(L3186="331",M3186="331")),"331",IF(AND(OR(L3186="131",M3186="131"),H3186='131-CT'!$E$7),"131",""))</f>
        <v/>
      </c>
      <c r="O3186" s="916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3"/>
    </row>
    <row r="3187" spans="1:28" s="211" customFormat="1" ht="15.75" hidden="1" customHeight="1">
      <c r="A3187" s="204" t="str">
        <f>IF(B3187&lt;&gt;"",IF(AND(B3187&gt;=_TM1,B3187&lt;=_TM2,OR(TH!L3187="1111",TH!M3187="1111")),TH!D3187,""),"")</f>
        <v/>
      </c>
      <c r="B3187" s="36">
        <f t="shared" si="320"/>
        <v>7</v>
      </c>
      <c r="C3187" s="949">
        <f t="shared" si="321"/>
        <v>42202</v>
      </c>
      <c r="D3187" s="950" t="s">
        <v>2042</v>
      </c>
      <c r="E3187" s="950">
        <v>42202</v>
      </c>
      <c r="F3187" s="957" t="s">
        <v>1787</v>
      </c>
      <c r="G3187" s="952" t="s">
        <v>935</v>
      </c>
      <c r="H3187" s="963" t="s">
        <v>2043</v>
      </c>
      <c r="I3187" s="254">
        <v>270</v>
      </c>
      <c r="J3187" s="254">
        <v>8529.5866079573134</v>
      </c>
      <c r="K3187" s="954">
        <f t="shared" si="322"/>
        <v>2302988</v>
      </c>
      <c r="L3187" s="916" t="s">
        <v>167</v>
      </c>
      <c r="M3187" s="916" t="s">
        <v>165</v>
      </c>
      <c r="N3187" s="52" t="str">
        <f>IF(AND('331-CT'!$E$7=TH!H3187,OR(L3187="331",M3187="331")),"331",IF(AND(OR(L3187="131",M3187="131"),H3187='131-CT'!$E$7),"131",""))</f>
        <v/>
      </c>
      <c r="O3187" s="916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3"/>
    </row>
    <row r="3188" spans="1:28" s="211" customFormat="1" ht="15.75" hidden="1" customHeight="1">
      <c r="A3188" s="204" t="str">
        <f>IF(B3188&lt;&gt;"",IF(AND(B3188&gt;=_TM1,B3188&lt;=_TM2,OR(TH!L3188="1111",TH!M3188="1111")),TH!D3188,""),"")</f>
        <v/>
      </c>
      <c r="B3188" s="36">
        <f t="shared" si="320"/>
        <v>7</v>
      </c>
      <c r="C3188" s="949">
        <f t="shared" si="321"/>
        <v>42202</v>
      </c>
      <c r="D3188" s="950" t="s">
        <v>2042</v>
      </c>
      <c r="E3188" s="950">
        <v>42202</v>
      </c>
      <c r="F3188" s="957" t="s">
        <v>1788</v>
      </c>
      <c r="G3188" s="952" t="s">
        <v>935</v>
      </c>
      <c r="H3188" s="963" t="s">
        <v>2043</v>
      </c>
      <c r="I3188" s="254">
        <v>190</v>
      </c>
      <c r="J3188" s="254">
        <v>9963.7648871713773</v>
      </c>
      <c r="K3188" s="954">
        <f t="shared" si="322"/>
        <v>1893115</v>
      </c>
      <c r="L3188" s="916" t="s">
        <v>167</v>
      </c>
      <c r="M3188" s="916" t="s">
        <v>165</v>
      </c>
      <c r="N3188" s="52" t="str">
        <f>IF(AND('331-CT'!$E$7=TH!H3188,OR(L3188="331",M3188="331")),"331",IF(AND(OR(L3188="131",M3188="131"),H3188='131-CT'!$E$7),"131",""))</f>
        <v/>
      </c>
      <c r="O3188" s="916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3"/>
    </row>
    <row r="3189" spans="1:28" s="211" customFormat="1" ht="15.75" hidden="1" customHeight="1">
      <c r="A3189" s="204" t="str">
        <f>IF(B3189&lt;&gt;"",IF(AND(B3189&gt;=_TM1,B3189&lt;=_TM2,OR(TH!L3189="1111",TH!M3189="1111")),TH!D3189,""),"")</f>
        <v/>
      </c>
      <c r="B3189" s="36">
        <f t="shared" si="320"/>
        <v>7</v>
      </c>
      <c r="C3189" s="949">
        <f t="shared" si="321"/>
        <v>42205</v>
      </c>
      <c r="D3189" s="950" t="s">
        <v>2042</v>
      </c>
      <c r="E3189" s="950">
        <v>42205</v>
      </c>
      <c r="F3189" s="957" t="s">
        <v>440</v>
      </c>
      <c r="G3189" s="952" t="s">
        <v>936</v>
      </c>
      <c r="H3189" s="963" t="s">
        <v>2043</v>
      </c>
      <c r="I3189" s="254">
        <v>311</v>
      </c>
      <c r="J3189" s="254">
        <v>7170.8913960703085</v>
      </c>
      <c r="K3189" s="954">
        <f t="shared" si="322"/>
        <v>2230147</v>
      </c>
      <c r="L3189" s="916" t="s">
        <v>167</v>
      </c>
      <c r="M3189" s="916" t="s">
        <v>165</v>
      </c>
      <c r="N3189" s="52" t="str">
        <f>IF(AND('331-CT'!$E$7=TH!H3189,OR(L3189="331",M3189="331")),"331",IF(AND(OR(L3189="131",M3189="131"),H3189='131-CT'!$E$7),"131",""))</f>
        <v/>
      </c>
      <c r="O3189" s="916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3"/>
    </row>
    <row r="3190" spans="1:28" s="211" customFormat="1" ht="15.75" hidden="1" customHeight="1">
      <c r="A3190" s="204" t="str">
        <f>IF(B3190&lt;&gt;"",IF(AND(B3190&gt;=_TM1,B3190&lt;=_TM2,OR(TH!L3190="1111",TH!M3190="1111")),TH!D3190,""),"")</f>
        <v/>
      </c>
      <c r="B3190" s="36">
        <f t="shared" si="320"/>
        <v>7</v>
      </c>
      <c r="C3190" s="949">
        <f t="shared" si="321"/>
        <v>42205</v>
      </c>
      <c r="D3190" s="950" t="s">
        <v>2042</v>
      </c>
      <c r="E3190" s="950">
        <v>42205</v>
      </c>
      <c r="F3190" s="957" t="s">
        <v>440</v>
      </c>
      <c r="G3190" s="952" t="s">
        <v>936</v>
      </c>
      <c r="H3190" s="963" t="s">
        <v>2043</v>
      </c>
      <c r="I3190" s="254">
        <v>497</v>
      </c>
      <c r="J3190" s="254">
        <v>7170.8913960703085</v>
      </c>
      <c r="K3190" s="954">
        <f t="shared" si="322"/>
        <v>3563933</v>
      </c>
      <c r="L3190" s="916" t="s">
        <v>167</v>
      </c>
      <c r="M3190" s="916" t="s">
        <v>165</v>
      </c>
      <c r="N3190" s="52" t="str">
        <f>IF(AND('331-CT'!$E$7=TH!H3190,OR(L3190="331",M3190="331")),"331",IF(AND(OR(L3190="131",M3190="131"),H3190='131-CT'!$E$7),"131",""))</f>
        <v/>
      </c>
      <c r="O3190" s="916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3"/>
    </row>
    <row r="3191" spans="1:28" s="211" customFormat="1" ht="15.75" hidden="1" customHeight="1">
      <c r="A3191" s="204" t="str">
        <f>IF(B3191&lt;&gt;"",IF(AND(B3191&gt;=_TM1,B3191&lt;=_TM2,OR(TH!L3191="1111",TH!M3191="1111")),TH!D3191,""),"")</f>
        <v/>
      </c>
      <c r="B3191" s="36">
        <f t="shared" si="320"/>
        <v>7</v>
      </c>
      <c r="C3191" s="949">
        <f t="shared" si="321"/>
        <v>42205</v>
      </c>
      <c r="D3191" s="950" t="s">
        <v>2042</v>
      </c>
      <c r="E3191" s="950">
        <v>42205</v>
      </c>
      <c r="F3191" s="957" t="s">
        <v>937</v>
      </c>
      <c r="G3191" s="952" t="s">
        <v>938</v>
      </c>
      <c r="H3191" s="963" t="s">
        <v>2043</v>
      </c>
      <c r="I3191" s="254">
        <v>574</v>
      </c>
      <c r="J3191" s="254">
        <v>5057.365510912744</v>
      </c>
      <c r="K3191" s="954">
        <f t="shared" si="322"/>
        <v>2902928</v>
      </c>
      <c r="L3191" s="916" t="s">
        <v>167</v>
      </c>
      <c r="M3191" s="916" t="s">
        <v>165</v>
      </c>
      <c r="N3191" s="52" t="str">
        <f>IF(AND('331-CT'!$E$7=TH!H3191,OR(L3191="331",M3191="331")),"331",IF(AND(OR(L3191="131",M3191="131"),H3191='131-CT'!$E$7),"131",""))</f>
        <v/>
      </c>
      <c r="O3191" s="916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3"/>
    </row>
    <row r="3192" spans="1:28" s="211" customFormat="1" ht="15.75" hidden="1" customHeight="1">
      <c r="A3192" s="204" t="str">
        <f>IF(B3192&lt;&gt;"",IF(AND(B3192&gt;=_TM1,B3192&lt;=_TM2,OR(TH!L3192="1111",TH!M3192="1111")),TH!D3192,""),"")</f>
        <v/>
      </c>
      <c r="B3192" s="36">
        <f t="shared" si="320"/>
        <v>7</v>
      </c>
      <c r="C3192" s="949">
        <f t="shared" si="321"/>
        <v>42205</v>
      </c>
      <c r="D3192" s="950" t="s">
        <v>2042</v>
      </c>
      <c r="E3192" s="950">
        <v>42205</v>
      </c>
      <c r="F3192" s="957" t="s">
        <v>937</v>
      </c>
      <c r="G3192" s="952" t="s">
        <v>938</v>
      </c>
      <c r="H3192" s="963" t="s">
        <v>2043</v>
      </c>
      <c r="I3192" s="254">
        <v>588</v>
      </c>
      <c r="J3192" s="254">
        <v>5057.365510912744</v>
      </c>
      <c r="K3192" s="954">
        <f t="shared" si="322"/>
        <v>2973731</v>
      </c>
      <c r="L3192" s="916" t="s">
        <v>167</v>
      </c>
      <c r="M3192" s="916" t="s">
        <v>165</v>
      </c>
      <c r="N3192" s="52" t="str">
        <f>IF(AND('331-CT'!$E$7=TH!H3192,OR(L3192="331",M3192="331")),"331",IF(AND(OR(L3192="131",M3192="131"),H3192='131-CT'!$E$7),"131",""))</f>
        <v/>
      </c>
      <c r="O3192" s="916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3"/>
    </row>
    <row r="3193" spans="1:28" s="211" customFormat="1" ht="15.75" hidden="1" customHeight="1">
      <c r="A3193" s="204" t="str">
        <f>IF(B3193&lt;&gt;"",IF(AND(B3193&gt;=_TM1,B3193&lt;=_TM2,OR(TH!L3193="1111",TH!M3193="1111")),TH!D3193,""),"")</f>
        <v/>
      </c>
      <c r="B3193" s="36">
        <f t="shared" si="320"/>
        <v>7</v>
      </c>
      <c r="C3193" s="949">
        <f t="shared" si="321"/>
        <v>42205</v>
      </c>
      <c r="D3193" s="950" t="s">
        <v>2042</v>
      </c>
      <c r="E3193" s="950">
        <v>42205</v>
      </c>
      <c r="F3193" s="957" t="s">
        <v>857</v>
      </c>
      <c r="G3193" s="952" t="s">
        <v>939</v>
      </c>
      <c r="H3193" s="963" t="s">
        <v>2043</v>
      </c>
      <c r="I3193" s="254">
        <v>280</v>
      </c>
      <c r="J3193" s="254">
        <v>10718.595560441934</v>
      </c>
      <c r="K3193" s="954">
        <f t="shared" si="322"/>
        <v>3001207</v>
      </c>
      <c r="L3193" s="916" t="s">
        <v>167</v>
      </c>
      <c r="M3193" s="916" t="s">
        <v>165</v>
      </c>
      <c r="N3193" s="52" t="str">
        <f>IF(AND('331-CT'!$E$7=TH!H3193,OR(L3193="331",M3193="331")),"331",IF(AND(OR(L3193="131",M3193="131"),H3193='131-CT'!$E$7),"131",""))</f>
        <v/>
      </c>
      <c r="O3193" s="916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3"/>
    </row>
    <row r="3194" spans="1:28" s="211" customFormat="1" ht="15.75" hidden="1" customHeight="1">
      <c r="A3194" s="204" t="str">
        <f>IF(B3194&lt;&gt;"",IF(AND(B3194&gt;=_TM1,B3194&lt;=_TM2,OR(TH!L3194="1111",TH!M3194="1111")),TH!D3194,""),"")</f>
        <v/>
      </c>
      <c r="B3194" s="36">
        <f t="shared" si="320"/>
        <v>7</v>
      </c>
      <c r="C3194" s="949">
        <f t="shared" si="321"/>
        <v>42205</v>
      </c>
      <c r="D3194" s="950" t="s">
        <v>2042</v>
      </c>
      <c r="E3194" s="950">
        <v>42205</v>
      </c>
      <c r="F3194" s="957" t="s">
        <v>879</v>
      </c>
      <c r="G3194" s="952" t="s">
        <v>940</v>
      </c>
      <c r="H3194" s="963" t="s">
        <v>2043</v>
      </c>
      <c r="I3194" s="254">
        <v>465</v>
      </c>
      <c r="J3194" s="254">
        <v>14417.265859467672</v>
      </c>
      <c r="K3194" s="954">
        <f t="shared" si="322"/>
        <v>6704029</v>
      </c>
      <c r="L3194" s="916" t="s">
        <v>167</v>
      </c>
      <c r="M3194" s="916" t="s">
        <v>165</v>
      </c>
      <c r="N3194" s="52" t="str">
        <f>IF(AND('331-CT'!$E$7=TH!H3194,OR(L3194="331",M3194="331")),"331",IF(AND(OR(L3194="131",M3194="131"),H3194='131-CT'!$E$7),"131",""))</f>
        <v/>
      </c>
      <c r="O3194" s="916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3"/>
    </row>
    <row r="3195" spans="1:28" s="211" customFormat="1" ht="15.75" hidden="1" customHeight="1">
      <c r="A3195" s="204" t="str">
        <f>IF(B3195&lt;&gt;"",IF(AND(B3195&gt;=_TM1,B3195&lt;=_TM2,OR(TH!L3195="1111",TH!M3195="1111")),TH!D3195,""),"")</f>
        <v/>
      </c>
      <c r="B3195" s="36">
        <f t="shared" si="320"/>
        <v>7</v>
      </c>
      <c r="C3195" s="949">
        <f t="shared" si="321"/>
        <v>42205</v>
      </c>
      <c r="D3195" s="950" t="s">
        <v>2042</v>
      </c>
      <c r="E3195" s="950">
        <v>42205</v>
      </c>
      <c r="F3195" s="957" t="s">
        <v>876</v>
      </c>
      <c r="G3195" s="952" t="s">
        <v>940</v>
      </c>
      <c r="H3195" s="963" t="s">
        <v>2043</v>
      </c>
      <c r="I3195" s="254">
        <v>92</v>
      </c>
      <c r="J3195" s="254">
        <v>12605.672243618332</v>
      </c>
      <c r="K3195" s="954">
        <f t="shared" si="322"/>
        <v>1159722</v>
      </c>
      <c r="L3195" s="916" t="s">
        <v>167</v>
      </c>
      <c r="M3195" s="916" t="s">
        <v>165</v>
      </c>
      <c r="N3195" s="52" t="str">
        <f>IF(AND('331-CT'!$E$7=TH!H3195,OR(L3195="331",M3195="331")),"331",IF(AND(OR(L3195="131",M3195="131"),H3195='131-CT'!$E$7),"131",""))</f>
        <v/>
      </c>
      <c r="O3195" s="916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3"/>
    </row>
    <row r="3196" spans="1:28" s="211" customFormat="1" ht="15.75" hidden="1" customHeight="1">
      <c r="A3196" s="204" t="str">
        <f>IF(B3196&lt;&gt;"",IF(AND(B3196&gt;=_TM1,B3196&lt;=_TM2,OR(TH!L3196="1111",TH!M3196="1111")),TH!D3196,""),"")</f>
        <v/>
      </c>
      <c r="B3196" s="36">
        <f t="shared" si="320"/>
        <v>7</v>
      </c>
      <c r="C3196" s="949">
        <f t="shared" si="321"/>
        <v>42205</v>
      </c>
      <c r="D3196" s="950" t="s">
        <v>2042</v>
      </c>
      <c r="E3196" s="950">
        <v>42205</v>
      </c>
      <c r="F3196" s="957" t="s">
        <v>880</v>
      </c>
      <c r="G3196" s="952" t="s">
        <v>940</v>
      </c>
      <c r="H3196" s="963" t="s">
        <v>2043</v>
      </c>
      <c r="I3196" s="254">
        <v>268</v>
      </c>
      <c r="J3196" s="254">
        <v>16153.376407989959</v>
      </c>
      <c r="K3196" s="954">
        <f t="shared" si="322"/>
        <v>4329105</v>
      </c>
      <c r="L3196" s="916" t="s">
        <v>167</v>
      </c>
      <c r="M3196" s="916" t="s">
        <v>165</v>
      </c>
      <c r="N3196" s="52" t="str">
        <f>IF(AND('331-CT'!$E$7=TH!H3196,OR(L3196="331",M3196="331")),"331",IF(AND(OR(L3196="131",M3196="131"),H3196='131-CT'!$E$7),"131",""))</f>
        <v/>
      </c>
      <c r="O3196" s="916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3"/>
    </row>
    <row r="3197" spans="1:28" s="211" customFormat="1" ht="15.75" hidden="1" customHeight="1">
      <c r="A3197" s="204" t="str">
        <f>IF(B3197&lt;&gt;"",IF(AND(B3197&gt;=_TM1,B3197&lt;=_TM2,OR(TH!L3197="1111",TH!M3197="1111")),TH!D3197,""),"")</f>
        <v/>
      </c>
      <c r="B3197" s="36">
        <f t="shared" si="320"/>
        <v>7</v>
      </c>
      <c r="C3197" s="949">
        <f t="shared" si="321"/>
        <v>42205</v>
      </c>
      <c r="D3197" s="950" t="s">
        <v>2042</v>
      </c>
      <c r="E3197" s="950">
        <v>42205</v>
      </c>
      <c r="F3197" s="957" t="s">
        <v>941</v>
      </c>
      <c r="G3197" s="952" t="s">
        <v>942</v>
      </c>
      <c r="H3197" s="963" t="s">
        <v>2043</v>
      </c>
      <c r="I3197" s="254">
        <v>80</v>
      </c>
      <c r="J3197" s="254">
        <v>21135.258851575643</v>
      </c>
      <c r="K3197" s="954">
        <f t="shared" si="322"/>
        <v>1690821</v>
      </c>
      <c r="L3197" s="916" t="s">
        <v>167</v>
      </c>
      <c r="M3197" s="916" t="s">
        <v>165</v>
      </c>
      <c r="N3197" s="52" t="str">
        <f>IF(AND('331-CT'!$E$7=TH!H3197,OR(L3197="331",M3197="331")),"331",IF(AND(OR(L3197="131",M3197="131"),H3197='131-CT'!$E$7),"131",""))</f>
        <v/>
      </c>
      <c r="O3197" s="916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3"/>
    </row>
    <row r="3198" spans="1:28" s="211" customFormat="1" ht="15.75" hidden="1" customHeight="1">
      <c r="A3198" s="204" t="str">
        <f>IF(B3198&lt;&gt;"",IF(AND(B3198&gt;=_TM1,B3198&lt;=_TM2,OR(TH!L3198="1111",TH!M3198="1111")),TH!D3198,""),"")</f>
        <v/>
      </c>
      <c r="B3198" s="36">
        <f t="shared" si="320"/>
        <v>7</v>
      </c>
      <c r="C3198" s="949">
        <f t="shared" si="321"/>
        <v>42205</v>
      </c>
      <c r="D3198" s="950" t="s">
        <v>2042</v>
      </c>
      <c r="E3198" s="950">
        <v>42205</v>
      </c>
      <c r="F3198" s="957" t="s">
        <v>1702</v>
      </c>
      <c r="G3198" s="952" t="s">
        <v>942</v>
      </c>
      <c r="H3198" s="963" t="s">
        <v>2043</v>
      </c>
      <c r="I3198" s="254">
        <v>160</v>
      </c>
      <c r="J3198" s="254">
        <v>905.79680792467047</v>
      </c>
      <c r="K3198" s="954">
        <f t="shared" si="322"/>
        <v>144927</v>
      </c>
      <c r="L3198" s="916" t="s">
        <v>167</v>
      </c>
      <c r="M3198" s="916" t="s">
        <v>165</v>
      </c>
      <c r="N3198" s="52" t="str">
        <f>IF(AND('331-CT'!$E$7=TH!H3198,OR(L3198="331",M3198="331")),"331",IF(AND(OR(L3198="131",M3198="131"),H3198='131-CT'!$E$7),"131",""))</f>
        <v/>
      </c>
      <c r="O3198" s="916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3"/>
    </row>
    <row r="3199" spans="1:28" s="211" customFormat="1" ht="15.75" hidden="1" customHeight="1">
      <c r="A3199" s="204" t="str">
        <f>IF(B3199&lt;&gt;"",IF(AND(B3199&gt;=_TM1,B3199&lt;=_TM2,OR(TH!L3199="1111",TH!M3199="1111")),TH!D3199,""),"")</f>
        <v/>
      </c>
      <c r="B3199" s="36">
        <f t="shared" si="320"/>
        <v>7</v>
      </c>
      <c r="C3199" s="949">
        <f t="shared" si="321"/>
        <v>42205</v>
      </c>
      <c r="D3199" s="950" t="s">
        <v>2042</v>
      </c>
      <c r="E3199" s="950">
        <v>42205</v>
      </c>
      <c r="F3199" s="957" t="s">
        <v>943</v>
      </c>
      <c r="G3199" s="952" t="s">
        <v>944</v>
      </c>
      <c r="H3199" s="963" t="s">
        <v>2043</v>
      </c>
      <c r="I3199" s="254">
        <v>300</v>
      </c>
      <c r="J3199" s="254">
        <v>17889.486956512243</v>
      </c>
      <c r="K3199" s="954">
        <f t="shared" si="322"/>
        <v>5366846</v>
      </c>
      <c r="L3199" s="916" t="s">
        <v>167</v>
      </c>
      <c r="M3199" s="916" t="s">
        <v>165</v>
      </c>
      <c r="N3199" s="52" t="str">
        <f>IF(AND('331-CT'!$E$7=TH!H3199,OR(L3199="331",M3199="331")),"331",IF(AND(OR(L3199="131",M3199="131"),H3199='131-CT'!$E$7),"131",""))</f>
        <v/>
      </c>
      <c r="O3199" s="916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3"/>
    </row>
    <row r="3200" spans="1:28" s="211" customFormat="1" ht="15.75" hidden="1" customHeight="1">
      <c r="A3200" s="204" t="str">
        <f>IF(B3200&lt;&gt;"",IF(AND(B3200&gt;=_TM1,B3200&lt;=_TM2,OR(TH!L3200="1111",TH!M3200="1111")),TH!D3200,""),"")</f>
        <v/>
      </c>
      <c r="B3200" s="36">
        <f t="shared" si="320"/>
        <v>7</v>
      </c>
      <c r="C3200" s="949">
        <f t="shared" si="321"/>
        <v>42205</v>
      </c>
      <c r="D3200" s="950" t="s">
        <v>2042</v>
      </c>
      <c r="E3200" s="950">
        <v>42205</v>
      </c>
      <c r="F3200" s="957" t="s">
        <v>1692</v>
      </c>
      <c r="G3200" s="952" t="s">
        <v>944</v>
      </c>
      <c r="H3200" s="963" t="s">
        <v>2043</v>
      </c>
      <c r="I3200" s="254">
        <v>600</v>
      </c>
      <c r="J3200" s="254">
        <v>603.86453861644702</v>
      </c>
      <c r="K3200" s="954">
        <f t="shared" si="322"/>
        <v>362319</v>
      </c>
      <c r="L3200" s="916" t="s">
        <v>167</v>
      </c>
      <c r="M3200" s="916" t="s">
        <v>165</v>
      </c>
      <c r="N3200" s="52" t="str">
        <f>IF(AND('331-CT'!$E$7=TH!H3200,OR(L3200="331",M3200="331")),"331",IF(AND(OR(L3200="131",M3200="131"),H3200='131-CT'!$E$7),"131",""))</f>
        <v/>
      </c>
      <c r="O3200" s="916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3"/>
    </row>
    <row r="3201" spans="1:28" s="211" customFormat="1" ht="15.75" hidden="1" customHeight="1">
      <c r="A3201" s="204" t="str">
        <f>IF(B3201&lt;&gt;"",IF(AND(B3201&gt;=_TM1,B3201&lt;=_TM2,OR(TH!L3201="1111",TH!M3201="1111")),TH!D3201,""),"")</f>
        <v/>
      </c>
      <c r="B3201" s="36">
        <f t="shared" si="320"/>
        <v>7</v>
      </c>
      <c r="C3201" s="949">
        <f t="shared" si="321"/>
        <v>42205</v>
      </c>
      <c r="D3201" s="950" t="s">
        <v>2042</v>
      </c>
      <c r="E3201" s="950">
        <v>42205</v>
      </c>
      <c r="F3201" s="957" t="s">
        <v>425</v>
      </c>
      <c r="G3201" s="952" t="s">
        <v>945</v>
      </c>
      <c r="H3201" s="963" t="s">
        <v>2043</v>
      </c>
      <c r="I3201" s="254">
        <v>607</v>
      </c>
      <c r="J3201" s="254">
        <v>6189.611520818582</v>
      </c>
      <c r="K3201" s="954">
        <f t="shared" si="322"/>
        <v>3757094</v>
      </c>
      <c r="L3201" s="916" t="s">
        <v>167</v>
      </c>
      <c r="M3201" s="916" t="s">
        <v>165</v>
      </c>
      <c r="N3201" s="52" t="str">
        <f>IF(AND('331-CT'!$E$7=TH!H3201,OR(L3201="331",M3201="331")),"331",IF(AND(OR(L3201="131",M3201="131"),H3201='131-CT'!$E$7),"131",""))</f>
        <v/>
      </c>
      <c r="O3201" s="916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3"/>
    </row>
    <row r="3202" spans="1:28" s="211" customFormat="1" ht="15.75" hidden="1" customHeight="1">
      <c r="A3202" s="204" t="str">
        <f>IF(B3202&lt;&gt;"",IF(AND(B3202&gt;=_TM1,B3202&lt;=_TM2,OR(TH!L3202="1111",TH!M3202="1111")),TH!D3202,""),"")</f>
        <v/>
      </c>
      <c r="B3202" s="36">
        <f t="shared" si="320"/>
        <v>7</v>
      </c>
      <c r="C3202" s="949">
        <f t="shared" si="321"/>
        <v>42205</v>
      </c>
      <c r="D3202" s="950" t="s">
        <v>2042</v>
      </c>
      <c r="E3202" s="950">
        <v>42205</v>
      </c>
      <c r="F3202" s="957" t="s">
        <v>528</v>
      </c>
      <c r="G3202" s="952" t="s">
        <v>945</v>
      </c>
      <c r="H3202" s="963" t="s">
        <v>2043</v>
      </c>
      <c r="I3202" s="254">
        <v>310</v>
      </c>
      <c r="J3202" s="254">
        <v>11926.324637674828</v>
      </c>
      <c r="K3202" s="954">
        <f t="shared" si="322"/>
        <v>3697161</v>
      </c>
      <c r="L3202" s="916" t="s">
        <v>167</v>
      </c>
      <c r="M3202" s="916" t="s">
        <v>165</v>
      </c>
      <c r="N3202" s="52" t="str">
        <f>IF(AND('331-CT'!$E$7=TH!H3202,OR(L3202="331",M3202="331")),"331",IF(AND(OR(L3202="131",M3202="131"),H3202='131-CT'!$E$7),"131",""))</f>
        <v/>
      </c>
      <c r="O3202" s="916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3"/>
    </row>
    <row r="3203" spans="1:28" s="211" customFormat="1" ht="15.75" hidden="1" customHeight="1">
      <c r="A3203" s="204" t="str">
        <f>IF(B3203&lt;&gt;"",IF(AND(B3203&gt;=_TM1,B3203&lt;=_TM2,OR(TH!L3203="1111",TH!M3203="1111")),TH!D3203,""),"")</f>
        <v/>
      </c>
      <c r="B3203" s="36">
        <f t="shared" si="320"/>
        <v>7</v>
      </c>
      <c r="C3203" s="949">
        <f t="shared" si="321"/>
        <v>42205</v>
      </c>
      <c r="D3203" s="950" t="s">
        <v>2042</v>
      </c>
      <c r="E3203" s="950">
        <v>42205</v>
      </c>
      <c r="F3203" s="957" t="s">
        <v>946</v>
      </c>
      <c r="G3203" s="952" t="s">
        <v>945</v>
      </c>
      <c r="H3203" s="963" t="s">
        <v>2043</v>
      </c>
      <c r="I3203" s="254">
        <v>295</v>
      </c>
      <c r="J3203" s="254">
        <v>6793.4760594350291</v>
      </c>
      <c r="K3203" s="954">
        <f t="shared" si="322"/>
        <v>2004075</v>
      </c>
      <c r="L3203" s="916" t="s">
        <v>167</v>
      </c>
      <c r="M3203" s="916" t="s">
        <v>165</v>
      </c>
      <c r="N3203" s="52" t="str">
        <f>IF(AND('331-CT'!$E$7=TH!H3203,OR(L3203="331",M3203="331")),"331",IF(AND(OR(L3203="131",M3203="131"),H3203='131-CT'!$E$7),"131",""))</f>
        <v/>
      </c>
      <c r="O3203" s="916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3"/>
    </row>
    <row r="3204" spans="1:28" s="211" customFormat="1" ht="15.75" hidden="1" customHeight="1">
      <c r="A3204" s="204" t="str">
        <f>IF(B3204&lt;&gt;"",IF(AND(B3204&gt;=_TM1,B3204&lt;=_TM2,OR(TH!L3204="1111",TH!M3204="1111")),TH!D3204,""),"")</f>
        <v/>
      </c>
      <c r="B3204" s="36">
        <f t="shared" si="320"/>
        <v>7</v>
      </c>
      <c r="C3204" s="949">
        <f t="shared" si="321"/>
        <v>42205</v>
      </c>
      <c r="D3204" s="950" t="s">
        <v>2042</v>
      </c>
      <c r="E3204" s="950">
        <v>42205</v>
      </c>
      <c r="F3204" s="957" t="s">
        <v>1789</v>
      </c>
      <c r="G3204" s="952" t="s">
        <v>947</v>
      </c>
      <c r="H3204" s="963" t="s">
        <v>2043</v>
      </c>
      <c r="I3204" s="254">
        <v>40</v>
      </c>
      <c r="J3204" s="254">
        <v>10945.044762423102</v>
      </c>
      <c r="K3204" s="954">
        <f t="shared" si="322"/>
        <v>437802</v>
      </c>
      <c r="L3204" s="916" t="s">
        <v>167</v>
      </c>
      <c r="M3204" s="916" t="s">
        <v>165</v>
      </c>
      <c r="N3204" s="52" t="str">
        <f>IF(AND('331-CT'!$E$7=TH!H3204,OR(L3204="331",M3204="331")),"331",IF(AND(OR(L3204="131",M3204="131"),H3204='131-CT'!$E$7),"131",""))</f>
        <v/>
      </c>
      <c r="O3204" s="916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3"/>
    </row>
    <row r="3205" spans="1:28" s="211" customFormat="1" ht="15.75" hidden="1" customHeight="1">
      <c r="A3205" s="204" t="str">
        <f>IF(B3205&lt;&gt;"",IF(AND(B3205&gt;=_TM1,B3205&lt;=_TM2,OR(TH!L3205="1111",TH!M3205="1111")),TH!D3205,""),"")</f>
        <v/>
      </c>
      <c r="B3205" s="36">
        <f t="shared" si="320"/>
        <v>7</v>
      </c>
      <c r="C3205" s="949">
        <f t="shared" si="321"/>
        <v>42205</v>
      </c>
      <c r="D3205" s="950" t="s">
        <v>2042</v>
      </c>
      <c r="E3205" s="950">
        <v>42205</v>
      </c>
      <c r="F3205" s="957" t="s">
        <v>769</v>
      </c>
      <c r="G3205" s="952" t="s">
        <v>947</v>
      </c>
      <c r="H3205" s="963" t="s">
        <v>2043</v>
      </c>
      <c r="I3205" s="254">
        <v>65</v>
      </c>
      <c r="J3205" s="254">
        <v>14794.681196102953</v>
      </c>
      <c r="K3205" s="954">
        <f t="shared" si="322"/>
        <v>961654</v>
      </c>
      <c r="L3205" s="916" t="s">
        <v>167</v>
      </c>
      <c r="M3205" s="916" t="s">
        <v>165</v>
      </c>
      <c r="N3205" s="52" t="str">
        <f>IF(AND('331-CT'!$E$7=TH!H3205,OR(L3205="331",M3205="331")),"331",IF(AND(OR(L3205="131",M3205="131"),H3205='131-CT'!$E$7),"131",""))</f>
        <v/>
      </c>
      <c r="O3205" s="916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3"/>
    </row>
    <row r="3206" spans="1:28" s="211" customFormat="1" ht="15.75" hidden="1" customHeight="1">
      <c r="A3206" s="204" t="str">
        <f>IF(B3206&lt;&gt;"",IF(AND(B3206&gt;=_TM1,B3206&lt;=_TM2,OR(TH!L3206="1111",TH!M3206="1111")),TH!D3206,""),"")</f>
        <v/>
      </c>
      <c r="B3206" s="36">
        <f t="shared" si="320"/>
        <v>7</v>
      </c>
      <c r="C3206" s="949">
        <f t="shared" si="321"/>
        <v>42205</v>
      </c>
      <c r="D3206" s="950" t="s">
        <v>2042</v>
      </c>
      <c r="E3206" s="950">
        <v>42205</v>
      </c>
      <c r="F3206" s="957" t="s">
        <v>1790</v>
      </c>
      <c r="G3206" s="952" t="s">
        <v>947</v>
      </c>
      <c r="H3206" s="963" t="s">
        <v>2043</v>
      </c>
      <c r="I3206" s="254">
        <v>35</v>
      </c>
      <c r="J3206" s="254">
        <v>10341.180223806656</v>
      </c>
      <c r="K3206" s="954">
        <f t="shared" si="322"/>
        <v>361941</v>
      </c>
      <c r="L3206" s="916" t="s">
        <v>167</v>
      </c>
      <c r="M3206" s="916" t="s">
        <v>165</v>
      </c>
      <c r="N3206" s="52" t="str">
        <f>IF(AND('331-CT'!$E$7=TH!H3206,OR(L3206="331",M3206="331")),"331",IF(AND(OR(L3206="131",M3206="131"),H3206='131-CT'!$E$7),"131",""))</f>
        <v/>
      </c>
      <c r="O3206" s="916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3"/>
    </row>
    <row r="3207" spans="1:28" s="211" customFormat="1" ht="15.75" hidden="1" customHeight="1">
      <c r="A3207" s="204" t="str">
        <f>IF(B3207&lt;&gt;"",IF(AND(B3207&gt;=_TM1,B3207&lt;=_TM2,OR(TH!L3207="1111",TH!M3207="1111")),TH!D3207,""),"")</f>
        <v/>
      </c>
      <c r="B3207" s="36">
        <f t="shared" si="320"/>
        <v>7</v>
      </c>
      <c r="C3207" s="949">
        <f t="shared" si="321"/>
        <v>42205</v>
      </c>
      <c r="D3207" s="950" t="s">
        <v>2042</v>
      </c>
      <c r="E3207" s="950">
        <v>42205</v>
      </c>
      <c r="F3207" s="957" t="s">
        <v>1791</v>
      </c>
      <c r="G3207" s="952" t="s">
        <v>947</v>
      </c>
      <c r="H3207" s="963" t="s">
        <v>2043</v>
      </c>
      <c r="I3207" s="254">
        <v>35</v>
      </c>
      <c r="J3207" s="254">
        <v>9661.8326178631523</v>
      </c>
      <c r="K3207" s="954">
        <f t="shared" si="322"/>
        <v>338164</v>
      </c>
      <c r="L3207" s="916" t="s">
        <v>167</v>
      </c>
      <c r="M3207" s="916" t="s">
        <v>165</v>
      </c>
      <c r="N3207" s="52" t="str">
        <f>IF(AND('331-CT'!$E$7=TH!H3207,OR(L3207="331",M3207="331")),"331",IF(AND(OR(L3207="131",M3207="131"),H3207='131-CT'!$E$7),"131",""))</f>
        <v/>
      </c>
      <c r="O3207" s="916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3"/>
    </row>
    <row r="3208" spans="1:28" s="211" customFormat="1" ht="15.75" hidden="1" customHeight="1">
      <c r="A3208" s="204" t="str">
        <f>IF(B3208&lt;&gt;"",IF(AND(B3208&gt;=_TM1,B3208&lt;=_TM2,OR(TH!L3208="1111",TH!M3208="1111")),TH!D3208,""),"")</f>
        <v/>
      </c>
      <c r="B3208" s="36">
        <f t="shared" si="320"/>
        <v>7</v>
      </c>
      <c r="C3208" s="949">
        <f t="shared" si="321"/>
        <v>42205</v>
      </c>
      <c r="D3208" s="950" t="s">
        <v>2042</v>
      </c>
      <c r="E3208" s="950">
        <v>42205</v>
      </c>
      <c r="F3208" s="957" t="s">
        <v>1792</v>
      </c>
      <c r="G3208" s="952" t="s">
        <v>947</v>
      </c>
      <c r="H3208" s="963" t="s">
        <v>2043</v>
      </c>
      <c r="I3208" s="254">
        <v>335</v>
      </c>
      <c r="J3208" s="254">
        <v>16077.893340662902</v>
      </c>
      <c r="K3208" s="954">
        <f t="shared" si="322"/>
        <v>5386094</v>
      </c>
      <c r="L3208" s="916" t="s">
        <v>167</v>
      </c>
      <c r="M3208" s="916" t="s">
        <v>165</v>
      </c>
      <c r="N3208" s="52" t="str">
        <f>IF(AND('331-CT'!$E$7=TH!H3208,OR(L3208="331",M3208="331")),"331",IF(AND(OR(L3208="131",M3208="131"),H3208='131-CT'!$E$7),"131",""))</f>
        <v/>
      </c>
      <c r="O3208" s="916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3"/>
    </row>
    <row r="3209" spans="1:28" s="211" customFormat="1" ht="15.75" hidden="1" customHeight="1">
      <c r="A3209" s="204" t="str">
        <f>IF(B3209&lt;&gt;"",IF(AND(B3209&gt;=_TM1,B3209&lt;=_TM2,OR(TH!L3209="1111",TH!M3209="1111")),TH!D3209,""),"")</f>
        <v/>
      </c>
      <c r="B3209" s="36">
        <f t="shared" si="320"/>
        <v>7</v>
      </c>
      <c r="C3209" s="949">
        <f t="shared" si="321"/>
        <v>42205</v>
      </c>
      <c r="D3209" s="950" t="s">
        <v>2042</v>
      </c>
      <c r="E3209" s="950">
        <v>42205</v>
      </c>
      <c r="F3209" s="957" t="s">
        <v>1788</v>
      </c>
      <c r="G3209" s="952" t="s">
        <v>947</v>
      </c>
      <c r="H3209" s="963" t="s">
        <v>2043</v>
      </c>
      <c r="I3209" s="254">
        <v>25</v>
      </c>
      <c r="J3209" s="254">
        <v>9963.7648871713773</v>
      </c>
      <c r="K3209" s="954">
        <f t="shared" si="322"/>
        <v>249094</v>
      </c>
      <c r="L3209" s="916" t="s">
        <v>167</v>
      </c>
      <c r="M3209" s="916" t="s">
        <v>165</v>
      </c>
      <c r="N3209" s="52" t="str">
        <f>IF(AND('331-CT'!$E$7=TH!H3209,OR(L3209="331",M3209="331")),"331",IF(AND(OR(L3209="131",M3209="131"),H3209='131-CT'!$E$7),"131",""))</f>
        <v/>
      </c>
      <c r="O3209" s="916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3"/>
    </row>
    <row r="3210" spans="1:28" s="211" customFormat="1" ht="15.75" hidden="1" customHeight="1">
      <c r="A3210" s="204" t="str">
        <f>IF(B3210&lt;&gt;"",IF(AND(B3210&gt;=_TM1,B3210&lt;=_TM2,OR(TH!L3210="1111",TH!M3210="1111")),TH!D3210,""),"")</f>
        <v/>
      </c>
      <c r="B3210" s="36">
        <f t="shared" si="320"/>
        <v>7</v>
      </c>
      <c r="C3210" s="949">
        <f t="shared" si="321"/>
        <v>42205</v>
      </c>
      <c r="D3210" s="950" t="s">
        <v>2042</v>
      </c>
      <c r="E3210" s="950">
        <v>42205</v>
      </c>
      <c r="F3210" s="957" t="s">
        <v>1793</v>
      </c>
      <c r="G3210" s="952" t="s">
        <v>947</v>
      </c>
      <c r="H3210" s="963" t="s">
        <v>2043</v>
      </c>
      <c r="I3210" s="254">
        <v>600</v>
      </c>
      <c r="J3210" s="254">
        <v>7850.2390020138118</v>
      </c>
      <c r="K3210" s="954">
        <f t="shared" si="322"/>
        <v>4710143</v>
      </c>
      <c r="L3210" s="916" t="s">
        <v>167</v>
      </c>
      <c r="M3210" s="916" t="s">
        <v>165</v>
      </c>
      <c r="N3210" s="52" t="str">
        <f>IF(AND('331-CT'!$E$7=TH!H3210,OR(L3210="331",M3210="331")),"331",IF(AND(OR(L3210="131",M3210="131"),H3210='131-CT'!$E$7),"131",""))</f>
        <v/>
      </c>
      <c r="O3210" s="916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3"/>
    </row>
    <row r="3211" spans="1:28" s="211" customFormat="1" ht="15.75" hidden="1" customHeight="1">
      <c r="A3211" s="204" t="str">
        <f>IF(B3211&lt;&gt;"",IF(AND(B3211&gt;=_TM1,B3211&lt;=_TM2,OR(TH!L3211="1111",TH!M3211="1111")),TH!D3211,""),"")</f>
        <v/>
      </c>
      <c r="B3211" s="36">
        <f t="shared" si="320"/>
        <v>7</v>
      </c>
      <c r="C3211" s="949">
        <f t="shared" si="321"/>
        <v>42205</v>
      </c>
      <c r="D3211" s="950" t="s">
        <v>2042</v>
      </c>
      <c r="E3211" s="950">
        <v>42205</v>
      </c>
      <c r="F3211" s="957" t="s">
        <v>722</v>
      </c>
      <c r="G3211" s="952" t="s">
        <v>947</v>
      </c>
      <c r="H3211" s="963" t="s">
        <v>2043</v>
      </c>
      <c r="I3211" s="254">
        <v>63</v>
      </c>
      <c r="J3211" s="254">
        <v>13285.019849561835</v>
      </c>
      <c r="K3211" s="954">
        <f t="shared" si="322"/>
        <v>836956</v>
      </c>
      <c r="L3211" s="916" t="s">
        <v>167</v>
      </c>
      <c r="M3211" s="916" t="s">
        <v>165</v>
      </c>
      <c r="N3211" s="52" t="str">
        <f>IF(AND('331-CT'!$E$7=TH!H3211,OR(L3211="331",M3211="331")),"331",IF(AND(OR(L3211="131",M3211="131"),H3211='131-CT'!$E$7),"131",""))</f>
        <v/>
      </c>
      <c r="O3211" s="916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3"/>
    </row>
    <row r="3212" spans="1:28" s="211" customFormat="1" ht="15.75" hidden="1" customHeight="1">
      <c r="A3212" s="204" t="str">
        <f>IF(B3212&lt;&gt;"",IF(AND(B3212&gt;=_TM1,B3212&lt;=_TM2,OR(TH!L3212="1111",TH!M3212="1111")),TH!D3212,""),"")</f>
        <v/>
      </c>
      <c r="B3212" s="36">
        <f t="shared" si="320"/>
        <v>7</v>
      </c>
      <c r="C3212" s="949">
        <f t="shared" si="321"/>
        <v>42205</v>
      </c>
      <c r="D3212" s="950" t="s">
        <v>2042</v>
      </c>
      <c r="E3212" s="950">
        <v>42205</v>
      </c>
      <c r="F3212" s="957" t="s">
        <v>747</v>
      </c>
      <c r="G3212" s="952" t="s">
        <v>947</v>
      </c>
      <c r="H3212" s="963" t="s">
        <v>2043</v>
      </c>
      <c r="I3212" s="254">
        <v>84</v>
      </c>
      <c r="J3212" s="254">
        <v>13209.536782234778</v>
      </c>
      <c r="K3212" s="954">
        <f t="shared" si="322"/>
        <v>1109601</v>
      </c>
      <c r="L3212" s="916" t="s">
        <v>167</v>
      </c>
      <c r="M3212" s="916" t="s">
        <v>165</v>
      </c>
      <c r="N3212" s="52" t="str">
        <f>IF(AND('331-CT'!$E$7=TH!H3212,OR(L3212="331",M3212="331")),"331",IF(AND(OR(L3212="131",M3212="131"),H3212='131-CT'!$E$7),"131",""))</f>
        <v/>
      </c>
      <c r="O3212" s="916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3"/>
    </row>
    <row r="3213" spans="1:28" s="211" customFormat="1" ht="15.75" hidden="1" customHeight="1">
      <c r="A3213" s="204" t="str">
        <f>IF(B3213&lt;&gt;"",IF(AND(B3213&gt;=_TM1,B3213&lt;=_TM2,OR(TH!L3213="1111",TH!M3213="1111")),TH!D3213,""),"")</f>
        <v/>
      </c>
      <c r="B3213" s="36">
        <f t="shared" si="320"/>
        <v>7</v>
      </c>
      <c r="C3213" s="949">
        <f t="shared" si="321"/>
        <v>42205</v>
      </c>
      <c r="D3213" s="950" t="s">
        <v>2042</v>
      </c>
      <c r="E3213" s="950">
        <v>42205</v>
      </c>
      <c r="F3213" s="957" t="s">
        <v>749</v>
      </c>
      <c r="G3213" s="952" t="s">
        <v>947</v>
      </c>
      <c r="H3213" s="963" t="s">
        <v>2043</v>
      </c>
      <c r="I3213" s="254">
        <v>57</v>
      </c>
      <c r="J3213" s="254">
        <v>10869.561695096047</v>
      </c>
      <c r="K3213" s="954">
        <f t="shared" si="322"/>
        <v>619565</v>
      </c>
      <c r="L3213" s="916" t="s">
        <v>167</v>
      </c>
      <c r="M3213" s="916" t="s">
        <v>165</v>
      </c>
      <c r="N3213" s="52" t="str">
        <f>IF(AND('331-CT'!$E$7=TH!H3213,OR(L3213="331",M3213="331")),"331",IF(AND(OR(L3213="131",M3213="131"),H3213='131-CT'!$E$7),"131",""))</f>
        <v/>
      </c>
      <c r="O3213" s="916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3"/>
    </row>
    <row r="3214" spans="1:28" s="211" customFormat="1" ht="15.75" hidden="1" customHeight="1">
      <c r="A3214" s="204" t="str">
        <f>IF(B3214&lt;&gt;"",IF(AND(B3214&gt;=_TM1,B3214&lt;=_TM2,OR(TH!L3214="1111",TH!M3214="1111")),TH!D3214,""),"")</f>
        <v/>
      </c>
      <c r="B3214" s="36">
        <f t="shared" si="320"/>
        <v>7</v>
      </c>
      <c r="C3214" s="949">
        <f t="shared" si="321"/>
        <v>42205</v>
      </c>
      <c r="D3214" s="950" t="s">
        <v>2042</v>
      </c>
      <c r="E3214" s="950">
        <v>42205</v>
      </c>
      <c r="F3214" s="957" t="s">
        <v>948</v>
      </c>
      <c r="G3214" s="952" t="s">
        <v>949</v>
      </c>
      <c r="H3214" s="963" t="s">
        <v>2043</v>
      </c>
      <c r="I3214" s="254">
        <v>31</v>
      </c>
      <c r="J3214" s="254">
        <v>14870.164263430008</v>
      </c>
      <c r="K3214" s="954">
        <f t="shared" si="322"/>
        <v>460975</v>
      </c>
      <c r="L3214" s="916" t="s">
        <v>167</v>
      </c>
      <c r="M3214" s="916" t="s">
        <v>165</v>
      </c>
      <c r="N3214" s="52" t="str">
        <f>IF(AND('331-CT'!$E$7=TH!H3214,OR(L3214="331",M3214="331")),"331",IF(AND(OR(L3214="131",M3214="131"),H3214='131-CT'!$E$7),"131",""))</f>
        <v/>
      </c>
      <c r="O3214" s="916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3"/>
    </row>
    <row r="3215" spans="1:28" s="211" customFormat="1" ht="15.75" hidden="1" customHeight="1">
      <c r="A3215" s="204" t="str">
        <f>IF(B3215&lt;&gt;"",IF(AND(B3215&gt;=_TM1,B3215&lt;=_TM2,OR(TH!L3215="1111",TH!M3215="1111")),TH!D3215,""),"")</f>
        <v/>
      </c>
      <c r="B3215" s="36">
        <f t="shared" si="320"/>
        <v>7</v>
      </c>
      <c r="C3215" s="949">
        <f t="shared" si="321"/>
        <v>42205</v>
      </c>
      <c r="D3215" s="950" t="s">
        <v>2042</v>
      </c>
      <c r="E3215" s="950">
        <v>42205</v>
      </c>
      <c r="F3215" s="957" t="s">
        <v>950</v>
      </c>
      <c r="G3215" s="952" t="s">
        <v>949</v>
      </c>
      <c r="H3215" s="963" t="s">
        <v>2043</v>
      </c>
      <c r="I3215" s="254">
        <v>23</v>
      </c>
      <c r="J3215" s="254">
        <v>24833.929150601383</v>
      </c>
      <c r="K3215" s="954">
        <f t="shared" si="322"/>
        <v>571180</v>
      </c>
      <c r="L3215" s="916" t="s">
        <v>167</v>
      </c>
      <c r="M3215" s="916" t="s">
        <v>165</v>
      </c>
      <c r="N3215" s="52" t="str">
        <f>IF(AND('331-CT'!$E$7=TH!H3215,OR(L3215="331",M3215="331")),"331",IF(AND(OR(L3215="131",M3215="131"),H3215='131-CT'!$E$7),"131",""))</f>
        <v/>
      </c>
      <c r="O3215" s="916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3"/>
    </row>
    <row r="3216" spans="1:28" s="211" customFormat="1" ht="15.75" hidden="1" customHeight="1">
      <c r="A3216" s="204" t="str">
        <f>IF(B3216&lt;&gt;"",IF(AND(B3216&gt;=_TM1,B3216&lt;=_TM2,OR(TH!L3216="1111",TH!M3216="1111")),TH!D3216,""),"")</f>
        <v/>
      </c>
      <c r="B3216" s="36">
        <f t="shared" si="320"/>
        <v>7</v>
      </c>
      <c r="C3216" s="949">
        <f t="shared" si="321"/>
        <v>42205</v>
      </c>
      <c r="D3216" s="950" t="s">
        <v>2042</v>
      </c>
      <c r="E3216" s="950">
        <v>42205</v>
      </c>
      <c r="F3216" s="957" t="s">
        <v>951</v>
      </c>
      <c r="G3216" s="952" t="s">
        <v>949</v>
      </c>
      <c r="H3216" s="963" t="s">
        <v>2043</v>
      </c>
      <c r="I3216" s="254">
        <v>100</v>
      </c>
      <c r="J3216" s="254">
        <v>45063.391194252355</v>
      </c>
      <c r="K3216" s="954">
        <f t="shared" si="322"/>
        <v>4506339</v>
      </c>
      <c r="L3216" s="916" t="s">
        <v>167</v>
      </c>
      <c r="M3216" s="916" t="s">
        <v>165</v>
      </c>
      <c r="N3216" s="52" t="str">
        <f>IF(AND('331-CT'!$E$7=TH!H3216,OR(L3216="331",M3216="331")),"331",IF(AND(OR(L3216="131",M3216="131"),H3216='131-CT'!$E$7),"131",""))</f>
        <v/>
      </c>
      <c r="O3216" s="916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3"/>
    </row>
    <row r="3217" spans="1:28" s="211" customFormat="1" ht="15.75" hidden="1" customHeight="1">
      <c r="A3217" s="204" t="str">
        <f>IF(B3217&lt;&gt;"",IF(AND(B3217&gt;=_TM1,B3217&lt;=_TM2,OR(TH!L3217="1111",TH!M3217="1111")),TH!D3217,""),"")</f>
        <v/>
      </c>
      <c r="B3217" s="36">
        <f t="shared" si="320"/>
        <v>7</v>
      </c>
      <c r="C3217" s="949">
        <f t="shared" si="321"/>
        <v>42205</v>
      </c>
      <c r="D3217" s="950" t="s">
        <v>2042</v>
      </c>
      <c r="E3217" s="950">
        <v>42205</v>
      </c>
      <c r="F3217" s="957" t="s">
        <v>952</v>
      </c>
      <c r="G3217" s="952" t="s">
        <v>949</v>
      </c>
      <c r="H3217" s="963" t="s">
        <v>2043</v>
      </c>
      <c r="I3217" s="254">
        <v>10</v>
      </c>
      <c r="J3217" s="254">
        <v>29815.811594187075</v>
      </c>
      <c r="K3217" s="954">
        <f t="shared" si="322"/>
        <v>298158</v>
      </c>
      <c r="L3217" s="916" t="s">
        <v>167</v>
      </c>
      <c r="M3217" s="916" t="s">
        <v>165</v>
      </c>
      <c r="N3217" s="52" t="str">
        <f>IF(AND('331-CT'!$E$7=TH!H3217,OR(L3217="331",M3217="331")),"331",IF(AND(OR(L3217="131",M3217="131"),H3217='131-CT'!$E$7),"131",""))</f>
        <v/>
      </c>
      <c r="O3217" s="916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3"/>
    </row>
    <row r="3218" spans="1:28" s="211" customFormat="1" ht="15.75" hidden="1" customHeight="1">
      <c r="A3218" s="204" t="str">
        <f>IF(B3218&lt;&gt;"",IF(AND(B3218&gt;=_TM1,B3218&lt;=_TM2,OR(TH!L3218="1111",TH!M3218="1111")),TH!D3218,""),"")</f>
        <v/>
      </c>
      <c r="B3218" s="36">
        <f t="shared" si="320"/>
        <v>7</v>
      </c>
      <c r="C3218" s="949">
        <f t="shared" si="321"/>
        <v>42205</v>
      </c>
      <c r="D3218" s="950" t="s">
        <v>2042</v>
      </c>
      <c r="E3218" s="950">
        <v>42205</v>
      </c>
      <c r="F3218" s="957" t="s">
        <v>953</v>
      </c>
      <c r="G3218" s="952" t="s">
        <v>949</v>
      </c>
      <c r="H3218" s="963" t="s">
        <v>2043</v>
      </c>
      <c r="I3218" s="254">
        <v>26</v>
      </c>
      <c r="J3218" s="254">
        <v>35552.524711043319</v>
      </c>
      <c r="K3218" s="954">
        <f t="shared" si="322"/>
        <v>924366</v>
      </c>
      <c r="L3218" s="916" t="s">
        <v>167</v>
      </c>
      <c r="M3218" s="916" t="s">
        <v>165</v>
      </c>
      <c r="N3218" s="52" t="str">
        <f>IF(AND('331-CT'!$E$7=TH!H3218,OR(L3218="331",M3218="331")),"331",IF(AND(OR(L3218="131",M3218="131"),H3218='131-CT'!$E$7),"131",""))</f>
        <v/>
      </c>
      <c r="O3218" s="916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3"/>
    </row>
    <row r="3219" spans="1:28" s="211" customFormat="1" ht="15.75" hidden="1" customHeight="1">
      <c r="A3219" s="204" t="str">
        <f>IF(B3219&lt;&gt;"",IF(AND(B3219&gt;=_TM1,B3219&lt;=_TM2,OR(TH!L3219="1111",TH!M3219="1111")),TH!D3219,""),"")</f>
        <v/>
      </c>
      <c r="B3219" s="36">
        <f t="shared" si="320"/>
        <v>7</v>
      </c>
      <c r="C3219" s="949">
        <f t="shared" si="321"/>
        <v>42205</v>
      </c>
      <c r="D3219" s="950" t="s">
        <v>2042</v>
      </c>
      <c r="E3219" s="950">
        <v>42205</v>
      </c>
      <c r="F3219" s="957" t="s">
        <v>954</v>
      </c>
      <c r="G3219" s="952" t="s">
        <v>949</v>
      </c>
      <c r="H3219" s="963" t="s">
        <v>2043</v>
      </c>
      <c r="I3219" s="254">
        <v>116</v>
      </c>
      <c r="J3219" s="254">
        <v>64613.505631959837</v>
      </c>
      <c r="K3219" s="954">
        <f t="shared" si="322"/>
        <v>7495167</v>
      </c>
      <c r="L3219" s="916" t="s">
        <v>167</v>
      </c>
      <c r="M3219" s="916" t="s">
        <v>165</v>
      </c>
      <c r="N3219" s="52" t="str">
        <f>IF(AND('331-CT'!$E$7=TH!H3219,OR(L3219="331",M3219="331")),"331",IF(AND(OR(L3219="131",M3219="131"),H3219='131-CT'!$E$7),"131",""))</f>
        <v/>
      </c>
      <c r="O3219" s="916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3"/>
    </row>
    <row r="3220" spans="1:28" s="211" customFormat="1" ht="15.75" hidden="1" customHeight="1">
      <c r="A3220" s="204" t="str">
        <f>IF(B3220&lt;&gt;"",IF(AND(B3220&gt;=_TM1,B3220&lt;=_TM2,OR(TH!L3220="1111",TH!M3220="1111")),TH!D3220,""),"")</f>
        <v/>
      </c>
      <c r="B3220" s="36">
        <f t="shared" si="320"/>
        <v>7</v>
      </c>
      <c r="C3220" s="949">
        <f t="shared" si="321"/>
        <v>42206</v>
      </c>
      <c r="D3220" s="950" t="s">
        <v>2042</v>
      </c>
      <c r="E3220" s="950">
        <v>42206</v>
      </c>
      <c r="F3220" s="957" t="s">
        <v>1794</v>
      </c>
      <c r="G3220" s="952" t="s">
        <v>955</v>
      </c>
      <c r="H3220" s="963" t="s">
        <v>2043</v>
      </c>
      <c r="I3220" s="254">
        <v>550</v>
      </c>
      <c r="J3220" s="254">
        <v>9435.3834158819845</v>
      </c>
      <c r="K3220" s="954">
        <f t="shared" si="322"/>
        <v>5189461</v>
      </c>
      <c r="L3220" s="916" t="s">
        <v>167</v>
      </c>
      <c r="M3220" s="916" t="s">
        <v>165</v>
      </c>
      <c r="N3220" s="52" t="str">
        <f>IF(AND('331-CT'!$E$7=TH!H3220,OR(L3220="331",M3220="331")),"331",IF(AND(OR(L3220="131",M3220="131"),H3220='131-CT'!$E$7),"131",""))</f>
        <v/>
      </c>
      <c r="O3220" s="916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3"/>
    </row>
    <row r="3221" spans="1:28" s="211" customFormat="1" ht="15.75" hidden="1" customHeight="1">
      <c r="A3221" s="204" t="str">
        <f>IF(B3221&lt;&gt;"",IF(AND(B3221&gt;=_TM1,B3221&lt;=_TM2,OR(TH!L3221="1111",TH!M3221="1111")),TH!D3221,""),"")</f>
        <v/>
      </c>
      <c r="B3221" s="36">
        <f t="shared" si="320"/>
        <v>7</v>
      </c>
      <c r="C3221" s="949">
        <f t="shared" si="321"/>
        <v>42206</v>
      </c>
      <c r="D3221" s="950" t="s">
        <v>2042</v>
      </c>
      <c r="E3221" s="950">
        <v>42206</v>
      </c>
      <c r="F3221" s="957" t="s">
        <v>1834</v>
      </c>
      <c r="G3221" s="952" t="s">
        <v>955</v>
      </c>
      <c r="H3221" s="963" t="s">
        <v>2043</v>
      </c>
      <c r="I3221" s="254">
        <v>200</v>
      </c>
      <c r="J3221" s="254">
        <v>9208.9342139008168</v>
      </c>
      <c r="K3221" s="954">
        <f t="shared" si="322"/>
        <v>1841787</v>
      </c>
      <c r="L3221" s="916" t="s">
        <v>167</v>
      </c>
      <c r="M3221" s="916" t="s">
        <v>165</v>
      </c>
      <c r="N3221" s="52" t="str">
        <f>IF(AND('331-CT'!$E$7=TH!H3221,OR(L3221="331",M3221="331")),"331",IF(AND(OR(L3221="131",M3221="131"),H3221='131-CT'!$E$7),"131",""))</f>
        <v/>
      </c>
      <c r="O3221" s="916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3"/>
    </row>
    <row r="3222" spans="1:28" s="211" customFormat="1" ht="15.75" hidden="1" customHeight="1">
      <c r="A3222" s="204" t="str">
        <f>IF(B3222&lt;&gt;"",IF(AND(B3222&gt;=_TM1,B3222&lt;=_TM2,OR(TH!L3222="1111",TH!M3222="1111")),TH!D3222,""),"")</f>
        <v/>
      </c>
      <c r="B3222" s="36">
        <f t="shared" si="320"/>
        <v>7</v>
      </c>
      <c r="C3222" s="949">
        <f t="shared" si="321"/>
        <v>42206</v>
      </c>
      <c r="D3222" s="950" t="s">
        <v>2042</v>
      </c>
      <c r="E3222" s="950">
        <v>42206</v>
      </c>
      <c r="F3222" s="957" t="s">
        <v>1769</v>
      </c>
      <c r="G3222" s="952" t="s">
        <v>955</v>
      </c>
      <c r="H3222" s="963" t="s">
        <v>2043</v>
      </c>
      <c r="I3222" s="254">
        <v>270</v>
      </c>
      <c r="J3222" s="254">
        <v>8378.6204733032027</v>
      </c>
      <c r="K3222" s="954">
        <f t="shared" si="322"/>
        <v>2262228</v>
      </c>
      <c r="L3222" s="916" t="s">
        <v>167</v>
      </c>
      <c r="M3222" s="916" t="s">
        <v>165</v>
      </c>
      <c r="N3222" s="52" t="str">
        <f>IF(AND('331-CT'!$E$7=TH!H3222,OR(L3222="331",M3222="331")),"331",IF(AND(OR(L3222="131",M3222="131"),H3222='131-CT'!$E$7),"131",""))</f>
        <v/>
      </c>
      <c r="O3222" s="916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3"/>
    </row>
    <row r="3223" spans="1:28" s="211" customFormat="1" ht="15.75" hidden="1" customHeight="1">
      <c r="A3223" s="204" t="str">
        <f>IF(B3223&lt;&gt;"",IF(AND(B3223&gt;=_TM1,B3223&lt;=_TM2,OR(TH!L3223="1111",TH!M3223="1111")),TH!D3223,""),"")</f>
        <v/>
      </c>
      <c r="B3223" s="36">
        <f t="shared" si="320"/>
        <v>7</v>
      </c>
      <c r="C3223" s="949">
        <f t="shared" si="321"/>
        <v>42206</v>
      </c>
      <c r="D3223" s="950" t="s">
        <v>2042</v>
      </c>
      <c r="E3223" s="950">
        <v>42206</v>
      </c>
      <c r="F3223" s="957" t="s">
        <v>752</v>
      </c>
      <c r="G3223" s="952" t="s">
        <v>955</v>
      </c>
      <c r="H3223" s="963" t="s">
        <v>2043</v>
      </c>
      <c r="I3223" s="254">
        <v>500</v>
      </c>
      <c r="J3223" s="254">
        <v>12454.706108964219</v>
      </c>
      <c r="K3223" s="954">
        <f t="shared" si="322"/>
        <v>6227353</v>
      </c>
      <c r="L3223" s="916" t="s">
        <v>167</v>
      </c>
      <c r="M3223" s="916" t="s">
        <v>165</v>
      </c>
      <c r="N3223" s="52" t="str">
        <f>IF(AND('331-CT'!$E$7=TH!H3223,OR(L3223="331",M3223="331")),"331",IF(AND(OR(L3223="131",M3223="131"),H3223='131-CT'!$E$7),"131",""))</f>
        <v/>
      </c>
      <c r="O3223" s="916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3"/>
    </row>
    <row r="3224" spans="1:28" s="211" customFormat="1" ht="15.75" hidden="1" customHeight="1">
      <c r="A3224" s="204" t="str">
        <f>IF(B3224&lt;&gt;"",IF(AND(B3224&gt;=_TM1,B3224&lt;=_TM2,OR(TH!L3224="1111",TH!M3224="1111")),TH!D3224,""),"")</f>
        <v/>
      </c>
      <c r="B3224" s="36">
        <f t="shared" si="320"/>
        <v>7</v>
      </c>
      <c r="C3224" s="949">
        <f t="shared" si="321"/>
        <v>42206</v>
      </c>
      <c r="D3224" s="950" t="s">
        <v>2042</v>
      </c>
      <c r="E3224" s="950">
        <v>42206</v>
      </c>
      <c r="F3224" s="957" t="s">
        <v>699</v>
      </c>
      <c r="G3224" s="952" t="s">
        <v>955</v>
      </c>
      <c r="H3224" s="963" t="s">
        <v>2043</v>
      </c>
      <c r="I3224" s="254">
        <v>60</v>
      </c>
      <c r="J3224" s="254">
        <v>11322.460099058382</v>
      </c>
      <c r="K3224" s="954">
        <f t="shared" si="322"/>
        <v>679348</v>
      </c>
      <c r="L3224" s="916" t="s">
        <v>167</v>
      </c>
      <c r="M3224" s="916" t="s">
        <v>165</v>
      </c>
      <c r="N3224" s="52" t="str">
        <f>IF(AND('331-CT'!$E$7=TH!H3224,OR(L3224="331",M3224="331")),"331",IF(AND(OR(L3224="131",M3224="131"),H3224='131-CT'!$E$7),"131",""))</f>
        <v/>
      </c>
      <c r="O3224" s="916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3"/>
    </row>
    <row r="3225" spans="1:28" s="211" customFormat="1" ht="15.75" hidden="1" customHeight="1">
      <c r="A3225" s="204" t="str">
        <f>IF(B3225&lt;&gt;"",IF(AND(B3225&gt;=_TM1,B3225&lt;=_TM2,OR(TH!L3225="1111",TH!M3225="1111")),TH!D3225,""),"")</f>
        <v/>
      </c>
      <c r="B3225" s="36">
        <f t="shared" si="320"/>
        <v>7</v>
      </c>
      <c r="C3225" s="949">
        <f t="shared" si="321"/>
        <v>42206</v>
      </c>
      <c r="D3225" s="950" t="s">
        <v>2042</v>
      </c>
      <c r="E3225" s="950">
        <v>42206</v>
      </c>
      <c r="F3225" s="957" t="s">
        <v>1873</v>
      </c>
      <c r="G3225" s="952" t="s">
        <v>955</v>
      </c>
      <c r="H3225" s="963" t="s">
        <v>2043</v>
      </c>
      <c r="I3225" s="254">
        <v>50</v>
      </c>
      <c r="J3225" s="254">
        <v>7397.3405980514763</v>
      </c>
      <c r="K3225" s="954">
        <f t="shared" si="322"/>
        <v>369867</v>
      </c>
      <c r="L3225" s="916" t="s">
        <v>167</v>
      </c>
      <c r="M3225" s="916" t="s">
        <v>165</v>
      </c>
      <c r="N3225" s="52" t="str">
        <f>IF(AND('331-CT'!$E$7=TH!H3225,OR(L3225="331",M3225="331")),"331",IF(AND(OR(L3225="131",M3225="131"),H3225='131-CT'!$E$7),"131",""))</f>
        <v/>
      </c>
      <c r="O3225" s="916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3"/>
    </row>
    <row r="3226" spans="1:28" s="211" customFormat="1" ht="15.75" hidden="1" customHeight="1">
      <c r="A3226" s="204" t="str">
        <f>IF(B3226&lt;&gt;"",IF(AND(B3226&gt;=_TM1,B3226&lt;=_TM2,OR(TH!L3226="1111",TH!M3226="1111")),TH!D3226,""),"")</f>
        <v/>
      </c>
      <c r="B3226" s="36">
        <f t="shared" si="320"/>
        <v>7</v>
      </c>
      <c r="C3226" s="949">
        <f t="shared" si="321"/>
        <v>42206</v>
      </c>
      <c r="D3226" s="950" t="s">
        <v>2042</v>
      </c>
      <c r="E3226" s="950">
        <v>42206</v>
      </c>
      <c r="F3226" s="957" t="s">
        <v>1737</v>
      </c>
      <c r="G3226" s="952" t="s">
        <v>955</v>
      </c>
      <c r="H3226" s="963" t="s">
        <v>2043</v>
      </c>
      <c r="I3226" s="254">
        <v>80</v>
      </c>
      <c r="J3226" s="254">
        <v>6340.5776554726936</v>
      </c>
      <c r="K3226" s="954">
        <f t="shared" si="322"/>
        <v>507246</v>
      </c>
      <c r="L3226" s="916" t="s">
        <v>167</v>
      </c>
      <c r="M3226" s="916" t="s">
        <v>165</v>
      </c>
      <c r="N3226" s="52" t="str">
        <f>IF(AND('331-CT'!$E$7=TH!H3226,OR(L3226="331",M3226="331")),"331",IF(AND(OR(L3226="131",M3226="131"),H3226='131-CT'!$E$7),"131",""))</f>
        <v/>
      </c>
      <c r="O3226" s="916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3"/>
    </row>
    <row r="3227" spans="1:28" s="211" customFormat="1" ht="15.75" hidden="1" customHeight="1">
      <c r="A3227" s="204" t="str">
        <f>IF(B3227&lt;&gt;"",IF(AND(B3227&gt;=_TM1,B3227&lt;=_TM2,OR(TH!L3227="1111",TH!M3227="1111")),TH!D3227,""),"")</f>
        <v/>
      </c>
      <c r="B3227" s="36">
        <f t="shared" si="320"/>
        <v>7</v>
      </c>
      <c r="C3227" s="949">
        <f t="shared" si="321"/>
        <v>42206</v>
      </c>
      <c r="D3227" s="950" t="s">
        <v>2042</v>
      </c>
      <c r="E3227" s="950">
        <v>42206</v>
      </c>
      <c r="F3227" s="957" t="s">
        <v>1797</v>
      </c>
      <c r="G3227" s="952" t="s">
        <v>955</v>
      </c>
      <c r="H3227" s="963" t="s">
        <v>2043</v>
      </c>
      <c r="I3227" s="254">
        <v>120</v>
      </c>
      <c r="J3227" s="254">
        <v>11775.358503020718</v>
      </c>
      <c r="K3227" s="954">
        <f t="shared" si="322"/>
        <v>1413043</v>
      </c>
      <c r="L3227" s="916" t="s">
        <v>167</v>
      </c>
      <c r="M3227" s="916" t="s">
        <v>165</v>
      </c>
      <c r="N3227" s="52" t="str">
        <f>IF(AND('331-CT'!$E$7=TH!H3227,OR(L3227="331",M3227="331")),"331",IF(AND(OR(L3227="131",M3227="131"),H3227='131-CT'!$E$7),"131",""))</f>
        <v/>
      </c>
      <c r="O3227" s="916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3"/>
    </row>
    <row r="3228" spans="1:28" s="211" customFormat="1" ht="15.75" hidden="1" customHeight="1">
      <c r="A3228" s="204" t="str">
        <f>IF(B3228&lt;&gt;"",IF(AND(B3228&gt;=_TM1,B3228&lt;=_TM2,OR(TH!L3228="1111",TH!M3228="1111")),TH!D3228,""),"")</f>
        <v/>
      </c>
      <c r="B3228" s="36">
        <f t="shared" si="320"/>
        <v>7</v>
      </c>
      <c r="C3228" s="949">
        <f t="shared" si="321"/>
        <v>42208</v>
      </c>
      <c r="D3228" s="950" t="s">
        <v>2042</v>
      </c>
      <c r="E3228" s="950">
        <v>42208</v>
      </c>
      <c r="F3228" s="957" t="s">
        <v>956</v>
      </c>
      <c r="G3228" s="952" t="s">
        <v>957</v>
      </c>
      <c r="H3228" s="963" t="s">
        <v>2043</v>
      </c>
      <c r="I3228" s="254">
        <v>301</v>
      </c>
      <c r="J3228" s="254">
        <v>10114.731021825488</v>
      </c>
      <c r="K3228" s="954">
        <f t="shared" si="322"/>
        <v>3044534</v>
      </c>
      <c r="L3228" s="916" t="s">
        <v>167</v>
      </c>
      <c r="M3228" s="916" t="s">
        <v>165</v>
      </c>
      <c r="N3228" s="52" t="str">
        <f>IF(AND('331-CT'!$E$7=TH!H3228,OR(L3228="331",M3228="331")),"331",IF(AND(OR(L3228="131",M3228="131"),H3228='131-CT'!$E$7),"131",""))</f>
        <v/>
      </c>
      <c r="O3228" s="916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3"/>
    </row>
    <row r="3229" spans="1:28" s="211" customFormat="1" ht="15.75" hidden="1" customHeight="1">
      <c r="A3229" s="204" t="str">
        <f>IF(B3229&lt;&gt;"",IF(AND(B3229&gt;=_TM1,B3229&lt;=_TM2,OR(TH!L3229="1111",TH!M3229="1111")),TH!D3229,""),"")</f>
        <v/>
      </c>
      <c r="B3229" s="36">
        <f t="shared" si="320"/>
        <v>7</v>
      </c>
      <c r="C3229" s="949">
        <f t="shared" si="321"/>
        <v>42208</v>
      </c>
      <c r="D3229" s="950" t="s">
        <v>2042</v>
      </c>
      <c r="E3229" s="950">
        <v>42208</v>
      </c>
      <c r="F3229" s="957" t="s">
        <v>958</v>
      </c>
      <c r="G3229" s="952" t="s">
        <v>957</v>
      </c>
      <c r="H3229" s="963" t="s">
        <v>2043</v>
      </c>
      <c r="I3229" s="254">
        <v>200</v>
      </c>
      <c r="J3229" s="254">
        <v>7321.85753072442</v>
      </c>
      <c r="K3229" s="954">
        <f t="shared" si="322"/>
        <v>1464372</v>
      </c>
      <c r="L3229" s="916" t="s">
        <v>167</v>
      </c>
      <c r="M3229" s="916" t="s">
        <v>165</v>
      </c>
      <c r="N3229" s="52" t="str">
        <f>IF(AND('331-CT'!$E$7=TH!H3229,OR(L3229="331",M3229="331")),"331",IF(AND(OR(L3229="131",M3229="131"),H3229='131-CT'!$E$7),"131",""))</f>
        <v/>
      </c>
      <c r="O3229" s="916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3"/>
    </row>
    <row r="3230" spans="1:28" s="211" customFormat="1" ht="15.75" hidden="1" customHeight="1">
      <c r="A3230" s="204" t="str">
        <f>IF(B3230&lt;&gt;"",IF(AND(B3230&gt;=_TM1,B3230&lt;=_TM2,OR(TH!L3230="1111",TH!M3230="1111")),TH!D3230,""),"")</f>
        <v/>
      </c>
      <c r="B3230" s="36">
        <f t="shared" si="320"/>
        <v>7</v>
      </c>
      <c r="C3230" s="949">
        <f t="shared" si="321"/>
        <v>42208</v>
      </c>
      <c r="D3230" s="950" t="s">
        <v>2042</v>
      </c>
      <c r="E3230" s="950">
        <v>42208</v>
      </c>
      <c r="F3230" s="957" t="s">
        <v>567</v>
      </c>
      <c r="G3230" s="952" t="s">
        <v>957</v>
      </c>
      <c r="H3230" s="963" t="s">
        <v>2043</v>
      </c>
      <c r="I3230" s="254">
        <v>204</v>
      </c>
      <c r="J3230" s="254">
        <v>6567.0268574538613</v>
      </c>
      <c r="K3230" s="954">
        <f t="shared" si="322"/>
        <v>1339673</v>
      </c>
      <c r="L3230" s="916" t="s">
        <v>167</v>
      </c>
      <c r="M3230" s="916" t="s">
        <v>165</v>
      </c>
      <c r="N3230" s="52" t="str">
        <f>IF(AND('331-CT'!$E$7=TH!H3230,OR(L3230="331",M3230="331")),"331",IF(AND(OR(L3230="131",M3230="131"),H3230='131-CT'!$E$7),"131",""))</f>
        <v/>
      </c>
      <c r="O3230" s="916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3"/>
    </row>
    <row r="3231" spans="1:28" s="211" customFormat="1" ht="15.75" hidden="1" customHeight="1">
      <c r="A3231" s="204" t="str">
        <f>IF(B3231&lt;&gt;"",IF(AND(B3231&gt;=_TM1,B3231&lt;=_TM2,OR(TH!L3231="1111",TH!M3231="1111")),TH!D3231,""),"")</f>
        <v/>
      </c>
      <c r="B3231" s="36">
        <f t="shared" si="320"/>
        <v>7</v>
      </c>
      <c r="C3231" s="949">
        <f t="shared" si="321"/>
        <v>42208</v>
      </c>
      <c r="D3231" s="950" t="s">
        <v>2042</v>
      </c>
      <c r="E3231" s="950">
        <v>42208</v>
      </c>
      <c r="F3231" s="957" t="s">
        <v>808</v>
      </c>
      <c r="G3231" s="952" t="s">
        <v>959</v>
      </c>
      <c r="H3231" s="963" t="s">
        <v>2043</v>
      </c>
      <c r="I3231" s="254">
        <v>500</v>
      </c>
      <c r="J3231" s="254">
        <v>10492.146358460766</v>
      </c>
      <c r="K3231" s="954">
        <f t="shared" si="322"/>
        <v>5246073</v>
      </c>
      <c r="L3231" s="916" t="s">
        <v>167</v>
      </c>
      <c r="M3231" s="916" t="s">
        <v>165</v>
      </c>
      <c r="N3231" s="52" t="str">
        <f>IF(AND('331-CT'!$E$7=TH!H3231,OR(L3231="331",M3231="331")),"331",IF(AND(OR(L3231="131",M3231="131"),H3231='131-CT'!$E$7),"131",""))</f>
        <v/>
      </c>
      <c r="O3231" s="916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3"/>
    </row>
    <row r="3232" spans="1:28" s="211" customFormat="1" ht="15.75" hidden="1" customHeight="1">
      <c r="A3232" s="204" t="str">
        <f>IF(B3232&lt;&gt;"",IF(AND(B3232&gt;=_TM1,B3232&lt;=_TM2,OR(TH!L3232="1111",TH!M3232="1111")),TH!D3232,""),"")</f>
        <v/>
      </c>
      <c r="B3232" s="36">
        <f t="shared" si="320"/>
        <v>7</v>
      </c>
      <c r="C3232" s="949">
        <f t="shared" si="321"/>
        <v>42208</v>
      </c>
      <c r="D3232" s="950" t="s">
        <v>2042</v>
      </c>
      <c r="E3232" s="950">
        <v>42208</v>
      </c>
      <c r="F3232" s="957" t="s">
        <v>1795</v>
      </c>
      <c r="G3232" s="952" t="s">
        <v>960</v>
      </c>
      <c r="H3232" s="963" t="s">
        <v>2043</v>
      </c>
      <c r="I3232" s="254">
        <v>100</v>
      </c>
      <c r="J3232" s="254">
        <v>18719.800697109858</v>
      </c>
      <c r="K3232" s="954">
        <f t="shared" si="322"/>
        <v>1871980</v>
      </c>
      <c r="L3232" s="916" t="s">
        <v>167</v>
      </c>
      <c r="M3232" s="916" t="s">
        <v>165</v>
      </c>
      <c r="N3232" s="52" t="str">
        <f>IF(AND('331-CT'!$E$7=TH!H3232,OR(L3232="331",M3232="331")),"331",IF(AND(OR(L3232="131",M3232="131"),H3232='131-CT'!$E$7),"131",""))</f>
        <v/>
      </c>
      <c r="O3232" s="916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3"/>
    </row>
    <row r="3233" spans="1:28" s="211" customFormat="1" ht="15.75" hidden="1" customHeight="1">
      <c r="A3233" s="204" t="str">
        <f>IF(B3233&lt;&gt;"",IF(AND(B3233&gt;=_TM1,B3233&lt;=_TM2,OR(TH!L3233="1111",TH!M3233="1111")),TH!D3233,""),"")</f>
        <v/>
      </c>
      <c r="B3233" s="36">
        <f t="shared" si="320"/>
        <v>7</v>
      </c>
      <c r="C3233" s="949">
        <f t="shared" si="321"/>
        <v>42208</v>
      </c>
      <c r="D3233" s="950" t="s">
        <v>2042</v>
      </c>
      <c r="E3233" s="950">
        <v>42208</v>
      </c>
      <c r="F3233" s="957" t="s">
        <v>1796</v>
      </c>
      <c r="G3233" s="952" t="s">
        <v>959</v>
      </c>
      <c r="H3233" s="963" t="s">
        <v>2043</v>
      </c>
      <c r="I3233" s="254">
        <v>100</v>
      </c>
      <c r="J3233" s="254">
        <v>12303.739974310107</v>
      </c>
      <c r="K3233" s="954">
        <f t="shared" si="322"/>
        <v>1230374</v>
      </c>
      <c r="L3233" s="916" t="s">
        <v>167</v>
      </c>
      <c r="M3233" s="916" t="s">
        <v>165</v>
      </c>
      <c r="N3233" s="52" t="str">
        <f>IF(AND('331-CT'!$E$7=TH!H3233,OR(L3233="331",M3233="331")),"331",IF(AND(OR(L3233="131",M3233="131"),H3233='131-CT'!$E$7),"131",""))</f>
        <v/>
      </c>
      <c r="O3233" s="916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3"/>
    </row>
    <row r="3234" spans="1:28" s="211" customFormat="1" ht="15.75" hidden="1" customHeight="1">
      <c r="A3234" s="204" t="str">
        <f>IF(B3234&lt;&gt;"",IF(AND(B3234&gt;=_TM1,B3234&lt;=_TM2,OR(TH!L3234="1111",TH!M3234="1111")),TH!D3234,""),"")</f>
        <v/>
      </c>
      <c r="B3234" s="36">
        <f t="shared" si="320"/>
        <v>7</v>
      </c>
      <c r="C3234" s="949">
        <f t="shared" si="321"/>
        <v>42208</v>
      </c>
      <c r="D3234" s="950" t="s">
        <v>2042</v>
      </c>
      <c r="E3234" s="950">
        <v>42208</v>
      </c>
      <c r="F3234" s="957" t="s">
        <v>721</v>
      </c>
      <c r="G3234" s="952" t="s">
        <v>960</v>
      </c>
      <c r="H3234" s="963" t="s">
        <v>2043</v>
      </c>
      <c r="I3234" s="254">
        <v>70</v>
      </c>
      <c r="J3234" s="254">
        <v>11096.010897077214</v>
      </c>
      <c r="K3234" s="954">
        <f t="shared" si="322"/>
        <v>776721</v>
      </c>
      <c r="L3234" s="916" t="s">
        <v>167</v>
      </c>
      <c r="M3234" s="916" t="s">
        <v>165</v>
      </c>
      <c r="N3234" s="52" t="str">
        <f>IF(AND('331-CT'!$E$7=TH!H3234,OR(L3234="331",M3234="331")),"331",IF(AND(OR(L3234="131",M3234="131"),H3234='131-CT'!$E$7),"131",""))</f>
        <v/>
      </c>
      <c r="O3234" s="916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3"/>
    </row>
    <row r="3235" spans="1:28" s="211" customFormat="1" ht="15.75" hidden="1" customHeight="1">
      <c r="A3235" s="204" t="str">
        <f>IF(B3235&lt;&gt;"",IF(AND(B3235&gt;=_TM1,B3235&lt;=_TM2,OR(TH!L3235="1111",TH!M3235="1111")),TH!D3235,""),"")</f>
        <v/>
      </c>
      <c r="B3235" s="36">
        <f t="shared" si="320"/>
        <v>7</v>
      </c>
      <c r="C3235" s="949">
        <f t="shared" si="321"/>
        <v>42208</v>
      </c>
      <c r="D3235" s="950" t="s">
        <v>2042</v>
      </c>
      <c r="E3235" s="950">
        <v>42208</v>
      </c>
      <c r="F3235" s="957" t="s">
        <v>1797</v>
      </c>
      <c r="G3235" s="952" t="s">
        <v>959</v>
      </c>
      <c r="H3235" s="963" t="s">
        <v>2043</v>
      </c>
      <c r="I3235" s="254">
        <v>25</v>
      </c>
      <c r="J3235" s="254">
        <v>11775.358503020718</v>
      </c>
      <c r="K3235" s="954">
        <f t="shared" si="322"/>
        <v>294384</v>
      </c>
      <c r="L3235" s="916" t="s">
        <v>167</v>
      </c>
      <c r="M3235" s="916" t="s">
        <v>165</v>
      </c>
      <c r="N3235" s="52" t="str">
        <f>IF(AND('331-CT'!$E$7=TH!H3235,OR(L3235="331",M3235="331")),"331",IF(AND(OR(L3235="131",M3235="131"),H3235='131-CT'!$E$7),"131",""))</f>
        <v/>
      </c>
      <c r="O3235" s="916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3"/>
    </row>
    <row r="3236" spans="1:28" s="211" customFormat="1" ht="15.75" hidden="1" customHeight="1">
      <c r="A3236" s="204" t="str">
        <f>IF(B3236&lt;&gt;"",IF(AND(B3236&gt;=_TM1,B3236&lt;=_TM2,OR(TH!L3236="1111",TH!M3236="1111")),TH!D3236,""),"")</f>
        <v/>
      </c>
      <c r="B3236" s="36">
        <f t="shared" si="320"/>
        <v>7</v>
      </c>
      <c r="C3236" s="949">
        <f t="shared" si="321"/>
        <v>42208</v>
      </c>
      <c r="D3236" s="950" t="s">
        <v>2042</v>
      </c>
      <c r="E3236" s="950">
        <v>42208</v>
      </c>
      <c r="F3236" s="957" t="s">
        <v>1798</v>
      </c>
      <c r="G3236" s="952" t="s">
        <v>960</v>
      </c>
      <c r="H3236" s="963" t="s">
        <v>2043</v>
      </c>
      <c r="I3236" s="254">
        <v>50</v>
      </c>
      <c r="J3236" s="254">
        <v>11020.527829750157</v>
      </c>
      <c r="K3236" s="954">
        <f t="shared" si="322"/>
        <v>551026</v>
      </c>
      <c r="L3236" s="916" t="s">
        <v>167</v>
      </c>
      <c r="M3236" s="916" t="s">
        <v>165</v>
      </c>
      <c r="N3236" s="52" t="str">
        <f>IF(AND('331-CT'!$E$7=TH!H3236,OR(L3236="331",M3236="331")),"331",IF(AND(OR(L3236="131",M3236="131"),H3236='131-CT'!$E$7),"131",""))</f>
        <v/>
      </c>
      <c r="O3236" s="916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3"/>
    </row>
    <row r="3237" spans="1:28" s="211" customFormat="1" ht="15.75" hidden="1" customHeight="1">
      <c r="A3237" s="204" t="str">
        <f>IF(B3237&lt;&gt;"",IF(AND(B3237&gt;=_TM1,B3237&lt;=_TM2,OR(TH!L3237="1111",TH!M3237="1111")),TH!D3237,""),"")</f>
        <v/>
      </c>
      <c r="B3237" s="36">
        <f t="shared" si="320"/>
        <v>7</v>
      </c>
      <c r="C3237" s="949">
        <f t="shared" si="321"/>
        <v>42208</v>
      </c>
      <c r="D3237" s="950" t="s">
        <v>2042</v>
      </c>
      <c r="E3237" s="950">
        <v>42208</v>
      </c>
      <c r="F3237" s="957" t="s">
        <v>1799</v>
      </c>
      <c r="G3237" s="952" t="s">
        <v>959</v>
      </c>
      <c r="H3237" s="963" t="s">
        <v>2043</v>
      </c>
      <c r="I3237" s="254">
        <v>575</v>
      </c>
      <c r="J3237" s="254">
        <v>981.27987525172648</v>
      </c>
      <c r="K3237" s="954">
        <f t="shared" si="322"/>
        <v>564236</v>
      </c>
      <c r="L3237" s="916" t="s">
        <v>167</v>
      </c>
      <c r="M3237" s="916" t="s">
        <v>165</v>
      </c>
      <c r="N3237" s="52" t="str">
        <f>IF(AND('331-CT'!$E$7=TH!H3237,OR(L3237="331",M3237="331")),"331",IF(AND(OR(L3237="131",M3237="131"),H3237='131-CT'!$E$7),"131",""))</f>
        <v/>
      </c>
      <c r="O3237" s="916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3"/>
    </row>
    <row r="3238" spans="1:28" s="211" customFormat="1" ht="15.75" hidden="1" customHeight="1">
      <c r="A3238" s="204" t="str">
        <f>IF(B3238&lt;&gt;"",IF(AND(B3238&gt;=_TM1,B3238&lt;=_TM2,OR(TH!L3238="1111",TH!M3238="1111")),TH!D3238,""),"")</f>
        <v/>
      </c>
      <c r="B3238" s="36">
        <f t="shared" si="320"/>
        <v>7</v>
      </c>
      <c r="C3238" s="949">
        <f t="shared" si="321"/>
        <v>42208</v>
      </c>
      <c r="D3238" s="950" t="s">
        <v>2042</v>
      </c>
      <c r="E3238" s="950">
        <v>42208</v>
      </c>
      <c r="F3238" s="957" t="s">
        <v>1800</v>
      </c>
      <c r="G3238" s="952" t="s">
        <v>960</v>
      </c>
      <c r="H3238" s="963" t="s">
        <v>2043</v>
      </c>
      <c r="I3238" s="254">
        <v>500</v>
      </c>
      <c r="J3238" s="254">
        <v>7548.3067327055878</v>
      </c>
      <c r="K3238" s="954">
        <f t="shared" si="322"/>
        <v>3774153</v>
      </c>
      <c r="L3238" s="916" t="s">
        <v>167</v>
      </c>
      <c r="M3238" s="916" t="s">
        <v>165</v>
      </c>
      <c r="N3238" s="52" t="str">
        <f>IF(AND('331-CT'!$E$7=TH!H3238,OR(L3238="331",M3238="331")),"331",IF(AND(OR(L3238="131",M3238="131"),H3238='131-CT'!$E$7),"131",""))</f>
        <v/>
      </c>
      <c r="O3238" s="916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3"/>
    </row>
    <row r="3239" spans="1:28" s="211" customFormat="1" ht="15.75" hidden="1" customHeight="1">
      <c r="A3239" s="204" t="str">
        <f>IF(B3239&lt;&gt;"",IF(AND(B3239&gt;=_TM1,B3239&lt;=_TM2,OR(TH!L3239="1111",TH!M3239="1111")),TH!D3239,""),"")</f>
        <v/>
      </c>
      <c r="B3239" s="36">
        <f t="shared" si="320"/>
        <v>7</v>
      </c>
      <c r="C3239" s="949">
        <f t="shared" si="321"/>
        <v>42208</v>
      </c>
      <c r="D3239" s="950" t="s">
        <v>2042</v>
      </c>
      <c r="E3239" s="950">
        <v>42208</v>
      </c>
      <c r="F3239" s="957" t="s">
        <v>1794</v>
      </c>
      <c r="G3239" s="952" t="s">
        <v>959</v>
      </c>
      <c r="H3239" s="963" t="s">
        <v>2043</v>
      </c>
      <c r="I3239" s="254">
        <v>900</v>
      </c>
      <c r="J3239" s="254">
        <v>9435.3834158819845</v>
      </c>
      <c r="K3239" s="954">
        <f t="shared" si="322"/>
        <v>8491845</v>
      </c>
      <c r="L3239" s="916" t="s">
        <v>167</v>
      </c>
      <c r="M3239" s="916" t="s">
        <v>165</v>
      </c>
      <c r="N3239" s="52" t="str">
        <f>IF(AND('331-CT'!$E$7=TH!H3239,OR(L3239="331",M3239="331")),"331",IF(AND(OR(L3239="131",M3239="131"),H3239='131-CT'!$E$7),"131",""))</f>
        <v/>
      </c>
      <c r="O3239" s="916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3"/>
    </row>
    <row r="3240" spans="1:28" s="211" customFormat="1" ht="15.75" hidden="1" customHeight="1">
      <c r="A3240" s="204" t="str">
        <f>IF(B3240&lt;&gt;"",IF(AND(B3240&gt;=_TM1,B3240&lt;=_TM2,OR(TH!L3240="1111",TH!M3240="1111")),TH!D3240,""),"")</f>
        <v/>
      </c>
      <c r="B3240" s="36">
        <f t="shared" si="320"/>
        <v>7</v>
      </c>
      <c r="C3240" s="949">
        <f t="shared" si="321"/>
        <v>42209</v>
      </c>
      <c r="D3240" s="950" t="s">
        <v>2042</v>
      </c>
      <c r="E3240" s="950">
        <v>42209</v>
      </c>
      <c r="F3240" s="957" t="s">
        <v>773</v>
      </c>
      <c r="G3240" s="952" t="s">
        <v>961</v>
      </c>
      <c r="H3240" s="963" t="s">
        <v>2043</v>
      </c>
      <c r="I3240" s="254">
        <v>1000</v>
      </c>
      <c r="J3240" s="254">
        <v>17436.588552549907</v>
      </c>
      <c r="K3240" s="954">
        <f t="shared" si="322"/>
        <v>17436589</v>
      </c>
      <c r="L3240" s="916" t="s">
        <v>167</v>
      </c>
      <c r="M3240" s="916" t="s">
        <v>165</v>
      </c>
      <c r="N3240" s="52" t="str">
        <f>IF(AND('331-CT'!$E$7=TH!H3240,OR(L3240="331",M3240="331")),"331",IF(AND(OR(L3240="131",M3240="131"),H3240='131-CT'!$E$7),"131",""))</f>
        <v/>
      </c>
      <c r="O3240" s="916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3"/>
    </row>
    <row r="3241" spans="1:28" s="211" customFormat="1" ht="15.75" hidden="1" customHeight="1">
      <c r="A3241" s="204" t="str">
        <f>IF(B3241&lt;&gt;"",IF(AND(B3241&gt;=_TM1,B3241&lt;=_TM2,OR(TH!L3241="1111",TH!M3241="1111")),TH!D3241,""),"")</f>
        <v/>
      </c>
      <c r="B3241" s="36">
        <f t="shared" si="320"/>
        <v>7</v>
      </c>
      <c r="C3241" s="949">
        <f t="shared" si="321"/>
        <v>42209</v>
      </c>
      <c r="D3241" s="950" t="s">
        <v>2042</v>
      </c>
      <c r="E3241" s="950">
        <v>42209</v>
      </c>
      <c r="F3241" s="957" t="s">
        <v>1794</v>
      </c>
      <c r="G3241" s="952" t="s">
        <v>961</v>
      </c>
      <c r="H3241" s="963" t="s">
        <v>2043</v>
      </c>
      <c r="I3241" s="254">
        <v>550</v>
      </c>
      <c r="J3241" s="254">
        <v>9435.3834158819845</v>
      </c>
      <c r="K3241" s="954">
        <f t="shared" si="322"/>
        <v>5189461</v>
      </c>
      <c r="L3241" s="916" t="s">
        <v>167</v>
      </c>
      <c r="M3241" s="916" t="s">
        <v>165</v>
      </c>
      <c r="N3241" s="52" t="str">
        <f>IF(AND('331-CT'!$E$7=TH!H3241,OR(L3241="331",M3241="331")),"331",IF(AND(OR(L3241="131",M3241="131"),H3241='131-CT'!$E$7),"131",""))</f>
        <v/>
      </c>
      <c r="O3241" s="916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3"/>
    </row>
    <row r="3242" spans="1:28" s="211" customFormat="1" ht="15.75" hidden="1" customHeight="1">
      <c r="A3242" s="204" t="str">
        <f>IF(B3242&lt;&gt;"",IF(AND(B3242&gt;=_TM1,B3242&lt;=_TM2,OR(TH!L3242="1111",TH!M3242="1111")),TH!D3242,""),"")</f>
        <v/>
      </c>
      <c r="B3242" s="36">
        <f t="shared" si="320"/>
        <v>7</v>
      </c>
      <c r="C3242" s="949">
        <f t="shared" si="321"/>
        <v>42209</v>
      </c>
      <c r="D3242" s="950" t="s">
        <v>2042</v>
      </c>
      <c r="E3242" s="950">
        <v>42209</v>
      </c>
      <c r="F3242" s="957" t="s">
        <v>808</v>
      </c>
      <c r="G3242" s="952" t="s">
        <v>962</v>
      </c>
      <c r="H3242" s="963" t="s">
        <v>2043</v>
      </c>
      <c r="I3242" s="254">
        <v>498</v>
      </c>
      <c r="J3242" s="254">
        <v>10492.146358460766</v>
      </c>
      <c r="K3242" s="954">
        <f t="shared" si="322"/>
        <v>5225089</v>
      </c>
      <c r="L3242" s="916" t="s">
        <v>167</v>
      </c>
      <c r="M3242" s="916" t="s">
        <v>165</v>
      </c>
      <c r="N3242" s="52" t="str">
        <f>IF(AND('331-CT'!$E$7=TH!H3242,OR(L3242="331",M3242="331")),"331",IF(AND(OR(L3242="131",M3242="131"),H3242='131-CT'!$E$7),"131",""))</f>
        <v/>
      </c>
      <c r="O3242" s="916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3"/>
    </row>
    <row r="3243" spans="1:28" s="211" customFormat="1" ht="15.75" hidden="1" customHeight="1">
      <c r="A3243" s="204" t="str">
        <f>IF(B3243&lt;&gt;"",IF(AND(B3243&gt;=_TM1,B3243&lt;=_TM2,OR(TH!L3243="1111",TH!M3243="1111")),TH!D3243,""),"")</f>
        <v/>
      </c>
      <c r="B3243" s="36">
        <f t="shared" ref="B3243:B3356" si="323">IF(C3243&lt;&gt;"",MONTH(C3243),"")</f>
        <v>7</v>
      </c>
      <c r="C3243" s="949">
        <f t="shared" ref="C3243:C3356" si="324">E3243</f>
        <v>42209</v>
      </c>
      <c r="D3243" s="950" t="s">
        <v>2042</v>
      </c>
      <c r="E3243" s="950">
        <v>42209</v>
      </c>
      <c r="F3243" s="957" t="s">
        <v>425</v>
      </c>
      <c r="G3243" s="952" t="s">
        <v>963</v>
      </c>
      <c r="H3243" s="963" t="s">
        <v>2043</v>
      </c>
      <c r="I3243" s="254">
        <v>600</v>
      </c>
      <c r="J3243" s="254">
        <v>6189.611520818582</v>
      </c>
      <c r="K3243" s="954">
        <f t="shared" ref="K3243:K3356" si="325">ROUND(I3243*J3243,0)</f>
        <v>3713767</v>
      </c>
      <c r="L3243" s="916" t="s">
        <v>167</v>
      </c>
      <c r="M3243" s="916" t="s">
        <v>165</v>
      </c>
      <c r="N3243" s="52" t="str">
        <f>IF(AND('331-CT'!$E$7=TH!H3243,OR(L3243="331",M3243="331")),"331",IF(AND(OR(L3243="131",M3243="131"),H3243='131-CT'!$E$7),"131",""))</f>
        <v/>
      </c>
      <c r="O3243" s="916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3"/>
    </row>
    <row r="3244" spans="1:28" s="211" customFormat="1" ht="15.75" hidden="1" customHeight="1">
      <c r="A3244" s="204" t="str">
        <f>IF(B3244&lt;&gt;"",IF(AND(B3244&gt;=_TM1,B3244&lt;=_TM2,OR(TH!L3244="1111",TH!M3244="1111")),TH!D3244,""),"")</f>
        <v/>
      </c>
      <c r="B3244" s="36">
        <f t="shared" si="323"/>
        <v>7</v>
      </c>
      <c r="C3244" s="949">
        <f t="shared" si="324"/>
        <v>42209</v>
      </c>
      <c r="D3244" s="950" t="s">
        <v>2042</v>
      </c>
      <c r="E3244" s="950">
        <v>42209</v>
      </c>
      <c r="F3244" s="957" t="s">
        <v>473</v>
      </c>
      <c r="G3244" s="952" t="s">
        <v>963</v>
      </c>
      <c r="H3244" s="963" t="s">
        <v>2043</v>
      </c>
      <c r="I3244" s="254">
        <v>299</v>
      </c>
      <c r="J3244" s="254">
        <v>6868.9591267620854</v>
      </c>
      <c r="K3244" s="954">
        <f t="shared" si="325"/>
        <v>2053819</v>
      </c>
      <c r="L3244" s="916" t="s">
        <v>167</v>
      </c>
      <c r="M3244" s="916" t="s">
        <v>165</v>
      </c>
      <c r="N3244" s="52" t="str">
        <f>IF(AND('331-CT'!$E$7=TH!H3244,OR(L3244="331",M3244="331")),"331",IF(AND(OR(L3244="131",M3244="131"),H3244='131-CT'!$E$7),"131",""))</f>
        <v/>
      </c>
      <c r="O3244" s="916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3"/>
    </row>
    <row r="3245" spans="1:28" s="211" customFormat="1" ht="15.75" hidden="1" customHeight="1">
      <c r="A3245" s="204" t="str">
        <f>IF(B3245&lt;&gt;"",IF(AND(B3245&gt;=_TM1,B3245&lt;=_TM2,OR(TH!L3245="1111",TH!M3245="1111")),TH!D3245,""),"")</f>
        <v/>
      </c>
      <c r="B3245" s="36">
        <f t="shared" si="323"/>
        <v>7</v>
      </c>
      <c r="C3245" s="949">
        <f t="shared" si="324"/>
        <v>42209</v>
      </c>
      <c r="D3245" s="950" t="s">
        <v>2042</v>
      </c>
      <c r="E3245" s="950">
        <v>42209</v>
      </c>
      <c r="F3245" s="957" t="s">
        <v>528</v>
      </c>
      <c r="G3245" s="952" t="s">
        <v>963</v>
      </c>
      <c r="H3245" s="963" t="s">
        <v>2043</v>
      </c>
      <c r="I3245" s="254">
        <v>614</v>
      </c>
      <c r="J3245" s="254">
        <v>11926.324637674828</v>
      </c>
      <c r="K3245" s="954">
        <f t="shared" si="325"/>
        <v>7322763</v>
      </c>
      <c r="L3245" s="916" t="s">
        <v>167</v>
      </c>
      <c r="M3245" s="916" t="s">
        <v>165</v>
      </c>
      <c r="N3245" s="52" t="str">
        <f>IF(AND('331-CT'!$E$7=TH!H3245,OR(L3245="331",M3245="331")),"331",IF(AND(OR(L3245="131",M3245="131"),H3245='131-CT'!$E$7),"131",""))</f>
        <v/>
      </c>
      <c r="O3245" s="916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3"/>
    </row>
    <row r="3246" spans="1:28" s="211" customFormat="1" ht="15.75" hidden="1" customHeight="1">
      <c r="A3246" s="204" t="str">
        <f>IF(B3246&lt;&gt;"",IF(AND(B3246&gt;=_TM1,B3246&lt;=_TM2,OR(TH!L3246="1111",TH!M3246="1111")),TH!D3246,""),"")</f>
        <v/>
      </c>
      <c r="B3246" s="36">
        <f t="shared" si="323"/>
        <v>7</v>
      </c>
      <c r="C3246" s="949">
        <f t="shared" si="324"/>
        <v>42209</v>
      </c>
      <c r="D3246" s="950" t="s">
        <v>2042</v>
      </c>
      <c r="E3246" s="950">
        <v>42209</v>
      </c>
      <c r="F3246" s="957" t="s">
        <v>425</v>
      </c>
      <c r="G3246" s="952" t="s">
        <v>964</v>
      </c>
      <c r="H3246" s="963" t="s">
        <v>2043</v>
      </c>
      <c r="I3246" s="254">
        <v>460</v>
      </c>
      <c r="J3246" s="254">
        <v>6189.611520818582</v>
      </c>
      <c r="K3246" s="954">
        <f t="shared" si="325"/>
        <v>2847221</v>
      </c>
      <c r="L3246" s="916" t="s">
        <v>167</v>
      </c>
      <c r="M3246" s="916" t="s">
        <v>165</v>
      </c>
      <c r="N3246" s="52" t="str">
        <f>IF(AND('331-CT'!$E$7=TH!H3246,OR(L3246="331",M3246="331")),"331",IF(AND(OR(L3246="131",M3246="131"),H3246='131-CT'!$E$7),"131",""))</f>
        <v/>
      </c>
      <c r="O3246" s="916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3"/>
    </row>
    <row r="3247" spans="1:28" s="211" customFormat="1" ht="15.75" hidden="1" customHeight="1">
      <c r="A3247" s="204" t="str">
        <f>IF(B3247&lt;&gt;"",IF(AND(B3247&gt;=_TM1,B3247&lt;=_TM2,OR(TH!L3247="1111",TH!M3247="1111")),TH!D3247,""),"")</f>
        <v/>
      </c>
      <c r="B3247" s="36">
        <f t="shared" si="323"/>
        <v>7</v>
      </c>
      <c r="C3247" s="949">
        <f t="shared" si="324"/>
        <v>42212</v>
      </c>
      <c r="D3247" s="950" t="s">
        <v>2042</v>
      </c>
      <c r="E3247" s="950">
        <v>42212</v>
      </c>
      <c r="F3247" s="957" t="s">
        <v>537</v>
      </c>
      <c r="G3247" s="952" t="s">
        <v>965</v>
      </c>
      <c r="H3247" s="963" t="s">
        <v>2043</v>
      </c>
      <c r="I3247" s="254">
        <v>48</v>
      </c>
      <c r="J3247" s="254">
        <v>8303.1374059761474</v>
      </c>
      <c r="K3247" s="954">
        <f t="shared" si="325"/>
        <v>398551</v>
      </c>
      <c r="L3247" s="916" t="s">
        <v>167</v>
      </c>
      <c r="M3247" s="916" t="s">
        <v>165</v>
      </c>
      <c r="N3247" s="52" t="str">
        <f>IF(AND('331-CT'!$E$7=TH!H3247,OR(L3247="331",M3247="331")),"331",IF(AND(OR(L3247="131",M3247="131"),H3247='131-CT'!$E$7),"131",""))</f>
        <v/>
      </c>
      <c r="O3247" s="916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3"/>
    </row>
    <row r="3248" spans="1:28" s="211" customFormat="1" ht="15.75" hidden="1" customHeight="1">
      <c r="A3248" s="204" t="str">
        <f>IF(B3248&lt;&gt;"",IF(AND(B3248&gt;=_TM1,B3248&lt;=_TM2,OR(TH!L3248="1111",TH!M3248="1111")),TH!D3248,""),"")</f>
        <v/>
      </c>
      <c r="B3248" s="36">
        <f t="shared" si="323"/>
        <v>7</v>
      </c>
      <c r="C3248" s="949">
        <f t="shared" si="324"/>
        <v>42212</v>
      </c>
      <c r="D3248" s="950" t="s">
        <v>2042</v>
      </c>
      <c r="E3248" s="950">
        <v>42212</v>
      </c>
      <c r="F3248" s="957" t="s">
        <v>539</v>
      </c>
      <c r="G3248" s="952" t="s">
        <v>965</v>
      </c>
      <c r="H3248" s="963" t="s">
        <v>2043</v>
      </c>
      <c r="I3248" s="254">
        <v>150</v>
      </c>
      <c r="J3248" s="254">
        <v>8529.5866079573134</v>
      </c>
      <c r="K3248" s="954">
        <f t="shared" si="325"/>
        <v>1279438</v>
      </c>
      <c r="L3248" s="916" t="s">
        <v>167</v>
      </c>
      <c r="M3248" s="916" t="s">
        <v>165</v>
      </c>
      <c r="N3248" s="52" t="str">
        <f>IF(AND('331-CT'!$E$7=TH!H3248,OR(L3248="331",M3248="331")),"331",IF(AND(OR(L3248="131",M3248="131"),H3248='131-CT'!$E$7),"131",""))</f>
        <v/>
      </c>
      <c r="O3248" s="916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3"/>
    </row>
    <row r="3249" spans="1:28" s="211" customFormat="1" ht="15.75" hidden="1" customHeight="1">
      <c r="A3249" s="204" t="str">
        <f>IF(B3249&lt;&gt;"",IF(AND(B3249&gt;=_TM1,B3249&lt;=_TM2,OR(TH!L3249="1111",TH!M3249="1111")),TH!D3249,""),"")</f>
        <v/>
      </c>
      <c r="B3249" s="36">
        <f t="shared" si="323"/>
        <v>7</v>
      </c>
      <c r="C3249" s="949">
        <f t="shared" si="324"/>
        <v>42212</v>
      </c>
      <c r="D3249" s="950" t="s">
        <v>2042</v>
      </c>
      <c r="E3249" s="950">
        <v>42212</v>
      </c>
      <c r="F3249" s="957" t="s">
        <v>540</v>
      </c>
      <c r="G3249" s="952" t="s">
        <v>965</v>
      </c>
      <c r="H3249" s="963" t="s">
        <v>2043</v>
      </c>
      <c r="I3249" s="254">
        <v>450</v>
      </c>
      <c r="J3249" s="254">
        <v>8680.5527426114259</v>
      </c>
      <c r="K3249" s="954">
        <f t="shared" si="325"/>
        <v>3906249</v>
      </c>
      <c r="L3249" s="916" t="s">
        <v>167</v>
      </c>
      <c r="M3249" s="916" t="s">
        <v>165</v>
      </c>
      <c r="N3249" s="52" t="str">
        <f>IF(AND('331-CT'!$E$7=TH!H3249,OR(L3249="331",M3249="331")),"331",IF(AND(OR(L3249="131",M3249="131"),H3249='131-CT'!$E$7),"131",""))</f>
        <v/>
      </c>
      <c r="O3249" s="916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3"/>
    </row>
    <row r="3250" spans="1:28" s="211" customFormat="1" ht="15.75" hidden="1" customHeight="1">
      <c r="A3250" s="204" t="str">
        <f>IF(B3250&lt;&gt;"",IF(AND(B3250&gt;=_TM1,B3250&lt;=_TM2,OR(TH!L3250="1111",TH!M3250="1111")),TH!D3250,""),"")</f>
        <v/>
      </c>
      <c r="B3250" s="36">
        <f t="shared" si="323"/>
        <v>7</v>
      </c>
      <c r="C3250" s="949">
        <f t="shared" si="324"/>
        <v>42212</v>
      </c>
      <c r="D3250" s="950" t="s">
        <v>2042</v>
      </c>
      <c r="E3250" s="950">
        <v>42212</v>
      </c>
      <c r="F3250" s="957" t="s">
        <v>541</v>
      </c>
      <c r="G3250" s="952" t="s">
        <v>965</v>
      </c>
      <c r="H3250" s="963" t="s">
        <v>2043</v>
      </c>
      <c r="I3250" s="254">
        <v>390</v>
      </c>
      <c r="J3250" s="254">
        <v>7246.3744633973638</v>
      </c>
      <c r="K3250" s="954">
        <f t="shared" si="325"/>
        <v>2826086</v>
      </c>
      <c r="L3250" s="916" t="s">
        <v>167</v>
      </c>
      <c r="M3250" s="916" t="s">
        <v>165</v>
      </c>
      <c r="N3250" s="52" t="str">
        <f>IF(AND('331-CT'!$E$7=TH!H3250,OR(L3250="331",M3250="331")),"331",IF(AND(OR(L3250="131",M3250="131"),H3250='131-CT'!$E$7),"131",""))</f>
        <v/>
      </c>
      <c r="O3250" s="916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3"/>
    </row>
    <row r="3251" spans="1:28" s="211" customFormat="1" ht="15.75" hidden="1" customHeight="1">
      <c r="A3251" s="204" t="str">
        <f>IF(B3251&lt;&gt;"",IF(AND(B3251&gt;=_TM1,B3251&lt;=_TM2,OR(TH!L3251="1111",TH!M3251="1111")),TH!D3251,""),"")</f>
        <v/>
      </c>
      <c r="B3251" s="36">
        <f t="shared" si="323"/>
        <v>7</v>
      </c>
      <c r="C3251" s="949">
        <f t="shared" si="324"/>
        <v>42212</v>
      </c>
      <c r="D3251" s="950" t="s">
        <v>2042</v>
      </c>
      <c r="E3251" s="950">
        <v>42212</v>
      </c>
      <c r="F3251" s="957" t="s">
        <v>537</v>
      </c>
      <c r="G3251" s="952" t="s">
        <v>965</v>
      </c>
      <c r="H3251" s="963" t="s">
        <v>2043</v>
      </c>
      <c r="I3251" s="254">
        <v>80</v>
      </c>
      <c r="J3251" s="254">
        <v>8303.1374059761474</v>
      </c>
      <c r="K3251" s="954">
        <f t="shared" si="325"/>
        <v>664251</v>
      </c>
      <c r="L3251" s="916" t="s">
        <v>167</v>
      </c>
      <c r="M3251" s="916" t="s">
        <v>165</v>
      </c>
      <c r="N3251" s="52" t="str">
        <f>IF(AND('331-CT'!$E$7=TH!H3251,OR(L3251="331",M3251="331")),"331",IF(AND(OR(L3251="131",M3251="131"),H3251='131-CT'!$E$7),"131",""))</f>
        <v/>
      </c>
      <c r="O3251" s="916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3"/>
    </row>
    <row r="3252" spans="1:28" s="211" customFormat="1" ht="15.75" hidden="1" customHeight="1">
      <c r="A3252" s="204" t="str">
        <f>IF(B3252&lt;&gt;"",IF(AND(B3252&gt;=_TM1,B3252&lt;=_TM2,OR(TH!L3252="1111",TH!M3252="1111")),TH!D3252,""),"")</f>
        <v/>
      </c>
      <c r="B3252" s="36">
        <f t="shared" si="323"/>
        <v>7</v>
      </c>
      <c r="C3252" s="949">
        <f t="shared" si="324"/>
        <v>42212</v>
      </c>
      <c r="D3252" s="950" t="s">
        <v>2042</v>
      </c>
      <c r="E3252" s="950">
        <v>42212</v>
      </c>
      <c r="F3252" s="957" t="s">
        <v>539</v>
      </c>
      <c r="G3252" s="952" t="s">
        <v>965</v>
      </c>
      <c r="H3252" s="963" t="s">
        <v>2043</v>
      </c>
      <c r="I3252" s="254">
        <v>470</v>
      </c>
      <c r="J3252" s="254">
        <v>8529.5866079573134</v>
      </c>
      <c r="K3252" s="954">
        <f t="shared" si="325"/>
        <v>4008906</v>
      </c>
      <c r="L3252" s="916" t="s">
        <v>167</v>
      </c>
      <c r="M3252" s="916" t="s">
        <v>165</v>
      </c>
      <c r="N3252" s="52" t="str">
        <f>IF(AND('331-CT'!$E$7=TH!H3252,OR(L3252="331",M3252="331")),"331",IF(AND(OR(L3252="131",M3252="131"),H3252='131-CT'!$E$7),"131",""))</f>
        <v/>
      </c>
      <c r="O3252" s="916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3"/>
    </row>
    <row r="3253" spans="1:28" s="211" customFormat="1" ht="15.75" hidden="1" customHeight="1">
      <c r="A3253" s="204" t="str">
        <f>IF(B3253&lt;&gt;"",IF(AND(B3253&gt;=_TM1,B3253&lt;=_TM2,OR(TH!L3253="1111",TH!M3253="1111")),TH!D3253,""),"")</f>
        <v/>
      </c>
      <c r="B3253" s="36">
        <f t="shared" si="323"/>
        <v>7</v>
      </c>
      <c r="C3253" s="949">
        <f t="shared" si="324"/>
        <v>42212</v>
      </c>
      <c r="D3253" s="950" t="s">
        <v>2042</v>
      </c>
      <c r="E3253" s="950">
        <v>42212</v>
      </c>
      <c r="F3253" s="957" t="s">
        <v>540</v>
      </c>
      <c r="G3253" s="952" t="s">
        <v>965</v>
      </c>
      <c r="H3253" s="963" t="s">
        <v>2043</v>
      </c>
      <c r="I3253" s="254">
        <v>350</v>
      </c>
      <c r="J3253" s="254">
        <v>8680.5527426114259</v>
      </c>
      <c r="K3253" s="954">
        <f t="shared" si="325"/>
        <v>3038193</v>
      </c>
      <c r="L3253" s="916" t="s">
        <v>167</v>
      </c>
      <c r="M3253" s="916" t="s">
        <v>165</v>
      </c>
      <c r="N3253" s="52" t="str">
        <f>IF(AND('331-CT'!$E$7=TH!H3253,OR(L3253="331",M3253="331")),"331",IF(AND(OR(L3253="131",M3253="131"),H3253='131-CT'!$E$7),"131",""))</f>
        <v/>
      </c>
      <c r="O3253" s="916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3"/>
    </row>
    <row r="3254" spans="1:28" s="211" customFormat="1" ht="15.75" hidden="1" customHeight="1">
      <c r="A3254" s="204" t="str">
        <f>IF(B3254&lt;&gt;"",IF(AND(B3254&gt;=_TM1,B3254&lt;=_TM2,OR(TH!L3254="1111",TH!M3254="1111")),TH!D3254,""),"")</f>
        <v/>
      </c>
      <c r="B3254" s="36">
        <f t="shared" si="323"/>
        <v>7</v>
      </c>
      <c r="C3254" s="949">
        <f t="shared" si="324"/>
        <v>42212</v>
      </c>
      <c r="D3254" s="950" t="s">
        <v>2042</v>
      </c>
      <c r="E3254" s="950">
        <v>42212</v>
      </c>
      <c r="F3254" s="957" t="s">
        <v>541</v>
      </c>
      <c r="G3254" s="952" t="s">
        <v>965</v>
      </c>
      <c r="H3254" s="963" t="s">
        <v>2043</v>
      </c>
      <c r="I3254" s="254">
        <v>251</v>
      </c>
      <c r="J3254" s="254">
        <v>7246.3744633973638</v>
      </c>
      <c r="K3254" s="954">
        <f t="shared" si="325"/>
        <v>1818840</v>
      </c>
      <c r="L3254" s="916" t="s">
        <v>167</v>
      </c>
      <c r="M3254" s="916" t="s">
        <v>165</v>
      </c>
      <c r="N3254" s="52" t="str">
        <f>IF(AND('331-CT'!$E$7=TH!H3254,OR(L3254="331",M3254="331")),"331",IF(AND(OR(L3254="131",M3254="131"),H3254='131-CT'!$E$7),"131",""))</f>
        <v/>
      </c>
      <c r="O3254" s="916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3"/>
    </row>
    <row r="3255" spans="1:28" s="211" customFormat="1" ht="15.75" hidden="1" customHeight="1">
      <c r="A3255" s="204" t="str">
        <f>IF(B3255&lt;&gt;"",IF(AND(B3255&gt;=_TM1,B3255&lt;=_TM2,OR(TH!L3255="1111",TH!M3255="1111")),TH!D3255,""),"")</f>
        <v/>
      </c>
      <c r="B3255" s="36">
        <f t="shared" si="323"/>
        <v>7</v>
      </c>
      <c r="C3255" s="949">
        <f t="shared" si="324"/>
        <v>42212</v>
      </c>
      <c r="D3255" s="950" t="s">
        <v>2042</v>
      </c>
      <c r="E3255" s="950">
        <v>42212</v>
      </c>
      <c r="F3255" s="957" t="s">
        <v>537</v>
      </c>
      <c r="G3255" s="952" t="s">
        <v>965</v>
      </c>
      <c r="H3255" s="963" t="s">
        <v>2043</v>
      </c>
      <c r="I3255" s="254">
        <v>150</v>
      </c>
      <c r="J3255" s="254">
        <v>8303.1374059761474</v>
      </c>
      <c r="K3255" s="954">
        <f t="shared" si="325"/>
        <v>1245471</v>
      </c>
      <c r="L3255" s="916" t="s">
        <v>167</v>
      </c>
      <c r="M3255" s="916" t="s">
        <v>165</v>
      </c>
      <c r="N3255" s="52" t="str">
        <f>IF(AND('331-CT'!$E$7=TH!H3255,OR(L3255="331",M3255="331")),"331",IF(AND(OR(L3255="131",M3255="131"),H3255='131-CT'!$E$7),"131",""))</f>
        <v/>
      </c>
      <c r="O3255" s="916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3"/>
    </row>
    <row r="3256" spans="1:28" s="211" customFormat="1" ht="15.75" hidden="1" customHeight="1">
      <c r="A3256" s="204" t="str">
        <f>IF(B3256&lt;&gt;"",IF(AND(B3256&gt;=_TM1,B3256&lt;=_TM2,OR(TH!L3256="1111",TH!M3256="1111")),TH!D3256,""),"")</f>
        <v/>
      </c>
      <c r="B3256" s="36">
        <f t="shared" si="323"/>
        <v>7</v>
      </c>
      <c r="C3256" s="949">
        <f t="shared" si="324"/>
        <v>42212</v>
      </c>
      <c r="D3256" s="950" t="s">
        <v>2042</v>
      </c>
      <c r="E3256" s="950">
        <v>42212</v>
      </c>
      <c r="F3256" s="957" t="s">
        <v>539</v>
      </c>
      <c r="G3256" s="952" t="s">
        <v>965</v>
      </c>
      <c r="H3256" s="963" t="s">
        <v>2043</v>
      </c>
      <c r="I3256" s="254">
        <v>200</v>
      </c>
      <c r="J3256" s="254">
        <v>8529.5866079573134</v>
      </c>
      <c r="K3256" s="954">
        <f t="shared" si="325"/>
        <v>1705917</v>
      </c>
      <c r="L3256" s="916" t="s">
        <v>167</v>
      </c>
      <c r="M3256" s="916" t="s">
        <v>165</v>
      </c>
      <c r="N3256" s="52" t="str">
        <f>IF(AND('331-CT'!$E$7=TH!H3256,OR(L3256="331",M3256="331")),"331",IF(AND(OR(L3256="131",M3256="131"),H3256='131-CT'!$E$7),"131",""))</f>
        <v/>
      </c>
      <c r="O3256" s="916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3"/>
    </row>
    <row r="3257" spans="1:28" s="211" customFormat="1" ht="15.75" hidden="1" customHeight="1">
      <c r="A3257" s="204" t="str">
        <f>IF(B3257&lt;&gt;"",IF(AND(B3257&gt;=_TM1,B3257&lt;=_TM2,OR(TH!L3257="1111",TH!M3257="1111")),TH!D3257,""),"")</f>
        <v/>
      </c>
      <c r="B3257" s="36">
        <f t="shared" si="323"/>
        <v>7</v>
      </c>
      <c r="C3257" s="949">
        <f t="shared" si="324"/>
        <v>42212</v>
      </c>
      <c r="D3257" s="950" t="s">
        <v>2042</v>
      </c>
      <c r="E3257" s="950">
        <v>42212</v>
      </c>
      <c r="F3257" s="957" t="s">
        <v>709</v>
      </c>
      <c r="G3257" s="952" t="s">
        <v>966</v>
      </c>
      <c r="H3257" s="963" t="s">
        <v>2043</v>
      </c>
      <c r="I3257" s="254">
        <v>222</v>
      </c>
      <c r="J3257" s="254">
        <v>4000.6025683339617</v>
      </c>
      <c r="K3257" s="954">
        <f t="shared" si="325"/>
        <v>888134</v>
      </c>
      <c r="L3257" s="916" t="s">
        <v>167</v>
      </c>
      <c r="M3257" s="916" t="s">
        <v>165</v>
      </c>
      <c r="N3257" s="52" t="str">
        <f>IF(AND('331-CT'!$E$7=TH!H3257,OR(L3257="331",M3257="331")),"331",IF(AND(OR(L3257="131",M3257="131"),H3257='131-CT'!$E$7),"131",""))</f>
        <v/>
      </c>
      <c r="O3257" s="916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3"/>
    </row>
    <row r="3258" spans="1:28" s="211" customFormat="1" ht="15.75" hidden="1" customHeight="1">
      <c r="A3258" s="204" t="str">
        <f>IF(B3258&lt;&gt;"",IF(AND(B3258&gt;=_TM1,B3258&lt;=_TM2,OR(TH!L3258="1111",TH!M3258="1111")),TH!D3258,""),"")</f>
        <v/>
      </c>
      <c r="B3258" s="36">
        <f t="shared" si="323"/>
        <v>7</v>
      </c>
      <c r="C3258" s="949">
        <f t="shared" si="324"/>
        <v>42212</v>
      </c>
      <c r="D3258" s="950" t="s">
        <v>2042</v>
      </c>
      <c r="E3258" s="950">
        <v>42212</v>
      </c>
      <c r="F3258" s="957" t="s">
        <v>937</v>
      </c>
      <c r="G3258" s="952" t="s">
        <v>966</v>
      </c>
      <c r="H3258" s="963" t="s">
        <v>2043</v>
      </c>
      <c r="I3258" s="254">
        <v>494</v>
      </c>
      <c r="J3258" s="254">
        <v>5057.365510912744</v>
      </c>
      <c r="K3258" s="954">
        <f t="shared" si="325"/>
        <v>2498339</v>
      </c>
      <c r="L3258" s="916" t="s">
        <v>167</v>
      </c>
      <c r="M3258" s="916" t="s">
        <v>165</v>
      </c>
      <c r="N3258" s="52" t="str">
        <f>IF(AND('331-CT'!$E$7=TH!H3258,OR(L3258="331",M3258="331")),"331",IF(AND(OR(L3258="131",M3258="131"),H3258='131-CT'!$E$7),"131",""))</f>
        <v/>
      </c>
      <c r="O3258" s="916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3"/>
    </row>
    <row r="3259" spans="1:28" s="211" customFormat="1" ht="15.75" hidden="1" customHeight="1">
      <c r="A3259" s="204" t="str">
        <f>IF(B3259&lt;&gt;"",IF(AND(B3259&gt;=_TM1,B3259&lt;=_TM2,OR(TH!L3259="1111",TH!M3259="1111")),TH!D3259,""),"")</f>
        <v/>
      </c>
      <c r="B3259" s="36">
        <f t="shared" si="323"/>
        <v>7</v>
      </c>
      <c r="C3259" s="949">
        <f t="shared" si="324"/>
        <v>42214</v>
      </c>
      <c r="D3259" s="950" t="s">
        <v>2042</v>
      </c>
      <c r="E3259" s="950">
        <v>42214</v>
      </c>
      <c r="F3259" s="957" t="s">
        <v>1720</v>
      </c>
      <c r="G3259" s="952" t="s">
        <v>967</v>
      </c>
      <c r="H3259" s="963" t="s">
        <v>2043</v>
      </c>
      <c r="I3259" s="254">
        <v>400</v>
      </c>
      <c r="J3259" s="254">
        <v>603.86453861644702</v>
      </c>
      <c r="K3259" s="954">
        <f t="shared" si="325"/>
        <v>241546</v>
      </c>
      <c r="L3259" s="916" t="s">
        <v>167</v>
      </c>
      <c r="M3259" s="916" t="s">
        <v>165</v>
      </c>
      <c r="N3259" s="52" t="str">
        <f>IF(AND('331-CT'!$E$7=TH!H3259,OR(L3259="331",M3259="331")),"331",IF(AND(OR(L3259="131",M3259="131"),H3259='131-CT'!$E$7),"131",""))</f>
        <v/>
      </c>
      <c r="O3259" s="916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3"/>
    </row>
    <row r="3260" spans="1:28" s="211" customFormat="1" ht="15.75" hidden="1" customHeight="1">
      <c r="A3260" s="204" t="str">
        <f>IF(B3260&lt;&gt;"",IF(AND(B3260&gt;=_TM1,B3260&lt;=_TM2,OR(TH!L3260="1111",TH!M3260="1111")),TH!D3260,""),"")</f>
        <v/>
      </c>
      <c r="B3260" s="36">
        <f t="shared" si="323"/>
        <v>7</v>
      </c>
      <c r="C3260" s="949">
        <f t="shared" si="324"/>
        <v>42216</v>
      </c>
      <c r="D3260" s="950" t="s">
        <v>2042</v>
      </c>
      <c r="E3260" s="950">
        <v>42216</v>
      </c>
      <c r="F3260" s="957" t="s">
        <v>919</v>
      </c>
      <c r="G3260" s="952" t="s">
        <v>968</v>
      </c>
      <c r="H3260" s="963" t="s">
        <v>2043</v>
      </c>
      <c r="I3260" s="254">
        <v>308</v>
      </c>
      <c r="J3260" s="254">
        <v>4679.9501742774646</v>
      </c>
      <c r="K3260" s="954">
        <f t="shared" si="325"/>
        <v>1441425</v>
      </c>
      <c r="L3260" s="916" t="s">
        <v>167</v>
      </c>
      <c r="M3260" s="916" t="s">
        <v>165</v>
      </c>
      <c r="N3260" s="52" t="str">
        <f>IF(AND('331-CT'!$E$7=TH!H3260,OR(L3260="331",M3260="331")),"331",IF(AND(OR(L3260="131",M3260="131"),H3260='131-CT'!$E$7),"131",""))</f>
        <v/>
      </c>
      <c r="O3260" s="916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3"/>
    </row>
    <row r="3261" spans="1:28" s="211" customFormat="1" ht="15.75" hidden="1" customHeight="1">
      <c r="A3261" s="204" t="str">
        <f>IF(B3261&lt;&gt;"",IF(AND(B3261&gt;=_TM1,B3261&lt;=_TM2,OR(TH!L3261="1111",TH!M3261="1111")),TH!D3261,""),"")</f>
        <v/>
      </c>
      <c r="B3261" s="36">
        <f t="shared" si="323"/>
        <v>7</v>
      </c>
      <c r="C3261" s="949">
        <f t="shared" si="324"/>
        <v>42216</v>
      </c>
      <c r="D3261" s="950" t="s">
        <v>2042</v>
      </c>
      <c r="E3261" s="950">
        <v>42216</v>
      </c>
      <c r="F3261" s="957" t="s">
        <v>623</v>
      </c>
      <c r="G3261" s="952" t="s">
        <v>969</v>
      </c>
      <c r="H3261" s="963" t="s">
        <v>2043</v>
      </c>
      <c r="I3261" s="254">
        <v>196</v>
      </c>
      <c r="J3261" s="254">
        <v>12001.807705001886</v>
      </c>
      <c r="K3261" s="954">
        <f t="shared" si="325"/>
        <v>2352354</v>
      </c>
      <c r="L3261" s="916" t="s">
        <v>167</v>
      </c>
      <c r="M3261" s="916" t="s">
        <v>165</v>
      </c>
      <c r="N3261" s="52" t="str">
        <f>IF(AND('331-CT'!$E$7=TH!H3261,OR(L3261="331",M3261="331")),"331",IF(AND(OR(L3261="131",M3261="131"),H3261='131-CT'!$E$7),"131",""))</f>
        <v/>
      </c>
      <c r="O3261" s="916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3"/>
    </row>
    <row r="3262" spans="1:28" s="211" customFormat="1" ht="15.75" hidden="1" customHeight="1">
      <c r="A3262" s="204" t="str">
        <f>IF(B3262&lt;&gt;"",IF(AND(B3262&gt;=_TM1,B3262&lt;=_TM2,OR(TH!L3262="1111",TH!M3262="1111")),TH!D3262,""),"")</f>
        <v/>
      </c>
      <c r="B3262" s="36">
        <f t="shared" si="323"/>
        <v>7</v>
      </c>
      <c r="C3262" s="949">
        <f t="shared" si="324"/>
        <v>42216</v>
      </c>
      <c r="D3262" s="950" t="s">
        <v>2042</v>
      </c>
      <c r="E3262" s="950">
        <v>42216</v>
      </c>
      <c r="F3262" s="957" t="s">
        <v>1703</v>
      </c>
      <c r="G3262" s="952" t="s">
        <v>969</v>
      </c>
      <c r="H3262" s="963" t="s">
        <v>2043</v>
      </c>
      <c r="I3262" s="254">
        <v>500</v>
      </c>
      <c r="J3262" s="254">
        <v>1811.5936158493409</v>
      </c>
      <c r="K3262" s="954">
        <f t="shared" si="325"/>
        <v>905797</v>
      </c>
      <c r="L3262" s="916" t="s">
        <v>167</v>
      </c>
      <c r="M3262" s="916" t="s">
        <v>165</v>
      </c>
      <c r="N3262" s="52" t="str">
        <f>IF(AND('331-CT'!$E$7=TH!H3262,OR(L3262="331",M3262="331")),"331",IF(AND(OR(L3262="131",M3262="131"),H3262='131-CT'!$E$7),"131",""))</f>
        <v/>
      </c>
      <c r="O3262" s="916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3"/>
    </row>
    <row r="3263" spans="1:28" s="211" customFormat="1" ht="15.75" hidden="1" customHeight="1">
      <c r="A3263" s="204" t="str">
        <f>IF(B3263&lt;&gt;"",IF(AND(B3263&gt;=_TM1,B3263&lt;=_TM2,OR(TH!L3263="1111",TH!M3263="1111")),TH!D3263,""),"")</f>
        <v/>
      </c>
      <c r="B3263" s="36">
        <f t="shared" si="323"/>
        <v>7</v>
      </c>
      <c r="C3263" s="949">
        <f t="shared" si="324"/>
        <v>42216</v>
      </c>
      <c r="D3263" s="950" t="s">
        <v>2042</v>
      </c>
      <c r="E3263" s="950">
        <v>42216</v>
      </c>
      <c r="F3263" s="957" t="s">
        <v>970</v>
      </c>
      <c r="G3263" s="952" t="s">
        <v>971</v>
      </c>
      <c r="H3263" s="963" t="s">
        <v>2043</v>
      </c>
      <c r="I3263" s="254">
        <v>61</v>
      </c>
      <c r="J3263" s="254">
        <v>15323.062667392342</v>
      </c>
      <c r="K3263" s="954">
        <f t="shared" si="325"/>
        <v>934707</v>
      </c>
      <c r="L3263" s="916" t="s">
        <v>167</v>
      </c>
      <c r="M3263" s="916" t="s">
        <v>165</v>
      </c>
      <c r="N3263" s="52" t="str">
        <f>IF(AND('331-CT'!$E$7=TH!H3263,OR(L3263="331",M3263="331")),"331",IF(AND(OR(L3263="131",M3263="131"),H3263='131-CT'!$E$7),"131",""))</f>
        <v/>
      </c>
      <c r="O3263" s="916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3"/>
    </row>
    <row r="3264" spans="1:28" s="211" customFormat="1" ht="15.75" hidden="1" customHeight="1">
      <c r="A3264" s="204" t="str">
        <f>IF(B3264&lt;&gt;"",IF(AND(B3264&gt;=_TM1,B3264&lt;=_TM2,OR(TH!L3264="1111",TH!M3264="1111")),TH!D3264,""),"")</f>
        <v/>
      </c>
      <c r="B3264" s="36">
        <f t="shared" si="323"/>
        <v>7</v>
      </c>
      <c r="C3264" s="949">
        <f t="shared" si="324"/>
        <v>42216</v>
      </c>
      <c r="D3264" s="950" t="s">
        <v>2042</v>
      </c>
      <c r="E3264" s="950">
        <v>42216</v>
      </c>
      <c r="F3264" s="957" t="s">
        <v>566</v>
      </c>
      <c r="G3264" s="952" t="s">
        <v>971</v>
      </c>
      <c r="H3264" s="963" t="s">
        <v>2043</v>
      </c>
      <c r="I3264" s="254">
        <v>316</v>
      </c>
      <c r="J3264" s="254">
        <v>7095.4083287432522</v>
      </c>
      <c r="K3264" s="954">
        <f t="shared" si="325"/>
        <v>2242149</v>
      </c>
      <c r="L3264" s="916" t="s">
        <v>167</v>
      </c>
      <c r="M3264" s="916" t="s">
        <v>165</v>
      </c>
      <c r="N3264" s="52" t="str">
        <f>IF(AND('331-CT'!$E$7=TH!H3264,OR(L3264="331",M3264="331")),"331",IF(AND(OR(L3264="131",M3264="131"),H3264='131-CT'!$E$7),"131",""))</f>
        <v/>
      </c>
      <c r="O3264" s="916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3"/>
    </row>
    <row r="3265" spans="1:28" s="211" customFormat="1" ht="15.75" hidden="1" customHeight="1">
      <c r="A3265" s="204" t="str">
        <f>IF(B3265&lt;&gt;"",IF(AND(B3265&gt;=_TM1,B3265&lt;=_TM2,OR(TH!L3265="1111",TH!M3265="1111")),TH!D3265,""),"")</f>
        <v/>
      </c>
      <c r="B3265" s="36">
        <f t="shared" si="323"/>
        <v>8</v>
      </c>
      <c r="C3265" s="949">
        <f t="shared" si="324"/>
        <v>42219</v>
      </c>
      <c r="D3265" s="950" t="s">
        <v>2042</v>
      </c>
      <c r="E3265" s="950">
        <v>42219</v>
      </c>
      <c r="F3265" s="957" t="s">
        <v>466</v>
      </c>
      <c r="G3265" s="952" t="s">
        <v>972</v>
      </c>
      <c r="H3265" s="963" t="s">
        <v>2043</v>
      </c>
      <c r="I3265" s="254">
        <v>517</v>
      </c>
      <c r="J3265" s="254">
        <v>4830.9163089315762</v>
      </c>
      <c r="K3265" s="954">
        <f t="shared" si="325"/>
        <v>2497584</v>
      </c>
      <c r="L3265" s="916" t="s">
        <v>167</v>
      </c>
      <c r="M3265" s="916" t="s">
        <v>165</v>
      </c>
      <c r="N3265" s="52" t="str">
        <f>IF(AND('331-CT'!$E$7=TH!H3265,OR(L3265="331",M3265="331")),"331",IF(AND(OR(L3265="131",M3265="131"),H3265='131-CT'!$E$7),"131",""))</f>
        <v/>
      </c>
      <c r="O3265" s="916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3"/>
    </row>
    <row r="3266" spans="1:28" s="211" customFormat="1" ht="15.75" hidden="1" customHeight="1">
      <c r="A3266" s="204" t="str">
        <f>IF(B3266&lt;&gt;"",IF(AND(B3266&gt;=_TM1,B3266&lt;=_TM2,OR(TH!L3266="1111",TH!M3266="1111")),TH!D3266,""),"")</f>
        <v/>
      </c>
      <c r="B3266" s="36">
        <f t="shared" si="323"/>
        <v>8</v>
      </c>
      <c r="C3266" s="949">
        <f t="shared" si="324"/>
        <v>42219</v>
      </c>
      <c r="D3266" s="950" t="s">
        <v>2042</v>
      </c>
      <c r="E3266" s="950">
        <v>42219</v>
      </c>
      <c r="F3266" s="957" t="s">
        <v>549</v>
      </c>
      <c r="G3266" s="952" t="s">
        <v>972</v>
      </c>
      <c r="H3266" s="963" t="s">
        <v>2043</v>
      </c>
      <c r="I3266" s="254">
        <v>296</v>
      </c>
      <c r="J3266" s="254">
        <v>4076.0856356610175</v>
      </c>
      <c r="K3266" s="954">
        <f t="shared" si="325"/>
        <v>1206521</v>
      </c>
      <c r="L3266" s="916" t="s">
        <v>167</v>
      </c>
      <c r="M3266" s="916" t="s">
        <v>165</v>
      </c>
      <c r="N3266" s="52" t="str">
        <f>IF(AND('331-CT'!$E$7=TH!H3266,OR(L3266="331",M3266="331")),"331",IF(AND(OR(L3266="131",M3266="131"),H3266='131-CT'!$E$7),"131",""))</f>
        <v/>
      </c>
      <c r="O3266" s="916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3"/>
    </row>
    <row r="3267" spans="1:28" s="211" customFormat="1" ht="15.75" hidden="1" customHeight="1">
      <c r="A3267" s="204" t="str">
        <f>IF(B3267&lt;&gt;"",IF(AND(B3267&gt;=_TM1,B3267&lt;=_TM2,OR(TH!L3267="1111",TH!M3267="1111")),TH!D3267,""),"")</f>
        <v/>
      </c>
      <c r="B3267" s="36">
        <f t="shared" si="323"/>
        <v>8</v>
      </c>
      <c r="C3267" s="949">
        <f t="shared" si="324"/>
        <v>42219</v>
      </c>
      <c r="D3267" s="950" t="s">
        <v>2042</v>
      </c>
      <c r="E3267" s="950">
        <v>42219</v>
      </c>
      <c r="F3267" s="957" t="s">
        <v>468</v>
      </c>
      <c r="G3267" s="952" t="s">
        <v>972</v>
      </c>
      <c r="H3267" s="963" t="s">
        <v>2043</v>
      </c>
      <c r="I3267" s="254">
        <v>518</v>
      </c>
      <c r="J3267" s="254">
        <v>3849.6364336798497</v>
      </c>
      <c r="K3267" s="954">
        <f t="shared" si="325"/>
        <v>1994112</v>
      </c>
      <c r="L3267" s="916" t="s">
        <v>167</v>
      </c>
      <c r="M3267" s="916" t="s">
        <v>165</v>
      </c>
      <c r="N3267" s="52" t="str">
        <f>IF(AND('331-CT'!$E$7=TH!H3267,OR(L3267="331",M3267="331")),"331",IF(AND(OR(L3267="131",M3267="131"),H3267='131-CT'!$E$7),"131",""))</f>
        <v/>
      </c>
      <c r="O3267" s="916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3"/>
    </row>
    <row r="3268" spans="1:28" s="211" customFormat="1" ht="15.75" hidden="1" customHeight="1">
      <c r="A3268" s="204" t="str">
        <f>IF(B3268&lt;&gt;"",IF(AND(B3268&gt;=_TM1,B3268&lt;=_TM2,OR(TH!L3268="1111",TH!M3268="1111")),TH!D3268,""),"")</f>
        <v/>
      </c>
      <c r="B3268" s="36">
        <f t="shared" si="323"/>
        <v>8</v>
      </c>
      <c r="C3268" s="949">
        <f t="shared" si="324"/>
        <v>42219</v>
      </c>
      <c r="D3268" s="950" t="s">
        <v>2042</v>
      </c>
      <c r="E3268" s="950">
        <v>42219</v>
      </c>
      <c r="F3268" s="957" t="s">
        <v>973</v>
      </c>
      <c r="G3268" s="952" t="s">
        <v>972</v>
      </c>
      <c r="H3268" s="963" t="s">
        <v>2043</v>
      </c>
      <c r="I3268" s="254">
        <v>514</v>
      </c>
      <c r="J3268" s="254">
        <v>5585.7469822021349</v>
      </c>
      <c r="K3268" s="954">
        <f t="shared" si="325"/>
        <v>2871074</v>
      </c>
      <c r="L3268" s="916" t="s">
        <v>167</v>
      </c>
      <c r="M3268" s="916" t="s">
        <v>165</v>
      </c>
      <c r="N3268" s="52" t="str">
        <f>IF(AND('331-CT'!$E$7=TH!H3268,OR(L3268="331",M3268="331")),"331",IF(AND(OR(L3268="131",M3268="131"),H3268='131-CT'!$E$7),"131",""))</f>
        <v/>
      </c>
      <c r="O3268" s="916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3"/>
    </row>
    <row r="3269" spans="1:28" s="211" customFormat="1" ht="15.75" hidden="1" customHeight="1">
      <c r="A3269" s="204" t="str">
        <f>IF(B3269&lt;&gt;"",IF(AND(B3269&gt;=_TM1,B3269&lt;=_TM2,OR(TH!L3269="1111",TH!M3269="1111")),TH!D3269,""),"")</f>
        <v/>
      </c>
      <c r="B3269" s="36">
        <f t="shared" si="323"/>
        <v>8</v>
      </c>
      <c r="C3269" s="949">
        <f t="shared" si="324"/>
        <v>42219</v>
      </c>
      <c r="D3269" s="950" t="s">
        <v>2042</v>
      </c>
      <c r="E3269" s="950">
        <v>42219</v>
      </c>
      <c r="F3269" s="957" t="s">
        <v>974</v>
      </c>
      <c r="G3269" s="952" t="s">
        <v>972</v>
      </c>
      <c r="H3269" s="963" t="s">
        <v>2043</v>
      </c>
      <c r="I3269" s="254">
        <v>106</v>
      </c>
      <c r="J3269" s="254">
        <v>18417.868427801634</v>
      </c>
      <c r="K3269" s="954">
        <f t="shared" si="325"/>
        <v>1952294</v>
      </c>
      <c r="L3269" s="916" t="s">
        <v>167</v>
      </c>
      <c r="M3269" s="916" t="s">
        <v>165</v>
      </c>
      <c r="N3269" s="52" t="str">
        <f>IF(AND('331-CT'!$E$7=TH!H3269,OR(L3269="331",M3269="331")),"331",IF(AND(OR(L3269="131",M3269="131"),H3269='131-CT'!$E$7),"131",""))</f>
        <v/>
      </c>
      <c r="O3269" s="916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3"/>
    </row>
    <row r="3270" spans="1:28" s="211" customFormat="1" ht="15.75" hidden="1" customHeight="1">
      <c r="A3270" s="204" t="str">
        <f>IF(B3270&lt;&gt;"",IF(AND(B3270&gt;=_TM1,B3270&lt;=_TM2,OR(TH!L3270="1111",TH!M3270="1111")),TH!D3270,""),"")</f>
        <v/>
      </c>
      <c r="B3270" s="36">
        <f t="shared" si="323"/>
        <v>8</v>
      </c>
      <c r="C3270" s="949">
        <f t="shared" si="324"/>
        <v>42219</v>
      </c>
      <c r="D3270" s="950" t="s">
        <v>2042</v>
      </c>
      <c r="E3270" s="950">
        <v>42219</v>
      </c>
      <c r="F3270" s="957" t="s">
        <v>975</v>
      </c>
      <c r="G3270" s="952" t="s">
        <v>972</v>
      </c>
      <c r="H3270" s="963" t="s">
        <v>2043</v>
      </c>
      <c r="I3270" s="254">
        <v>116</v>
      </c>
      <c r="J3270" s="254">
        <v>5057.365510912744</v>
      </c>
      <c r="K3270" s="954">
        <f t="shared" si="325"/>
        <v>586654</v>
      </c>
      <c r="L3270" s="916" t="s">
        <v>167</v>
      </c>
      <c r="M3270" s="916" t="s">
        <v>165</v>
      </c>
      <c r="N3270" s="52" t="str">
        <f>IF(AND('331-CT'!$E$7=TH!H3270,OR(L3270="331",M3270="331")),"331",IF(AND(OR(L3270="131",M3270="131"),H3270='131-CT'!$E$7),"131",""))</f>
        <v/>
      </c>
      <c r="O3270" s="916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3"/>
    </row>
    <row r="3271" spans="1:28" s="211" customFormat="1" ht="15.75" hidden="1" customHeight="1">
      <c r="A3271" s="204" t="str">
        <f>IF(B3271&lt;&gt;"",IF(AND(B3271&gt;=_TM1,B3271&lt;=_TM2,OR(TH!L3271="1111",TH!M3271="1111")),TH!D3271,""),"")</f>
        <v/>
      </c>
      <c r="B3271" s="36">
        <f t="shared" si="323"/>
        <v>8</v>
      </c>
      <c r="C3271" s="949">
        <f t="shared" si="324"/>
        <v>42219</v>
      </c>
      <c r="D3271" s="950" t="s">
        <v>2042</v>
      </c>
      <c r="E3271" s="950">
        <v>42219</v>
      </c>
      <c r="F3271" s="957" t="s">
        <v>629</v>
      </c>
      <c r="G3271" s="952" t="s">
        <v>976</v>
      </c>
      <c r="H3271" s="963" t="s">
        <v>2043</v>
      </c>
      <c r="I3271" s="254">
        <v>1131</v>
      </c>
      <c r="J3271" s="254">
        <v>9510.8664832090399</v>
      </c>
      <c r="K3271" s="954">
        <f t="shared" si="325"/>
        <v>10756790</v>
      </c>
      <c r="L3271" s="916" t="s">
        <v>167</v>
      </c>
      <c r="M3271" s="916" t="s">
        <v>165</v>
      </c>
      <c r="N3271" s="52" t="str">
        <f>IF(AND('331-CT'!$E$7=TH!H3271,OR(L3271="331",M3271="331")),"331",IF(AND(OR(L3271="131",M3271="131"),H3271='131-CT'!$E$7),"131",""))</f>
        <v/>
      </c>
      <c r="O3271" s="916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3"/>
    </row>
    <row r="3272" spans="1:28" s="211" customFormat="1" ht="15.75" hidden="1" customHeight="1">
      <c r="A3272" s="204" t="str">
        <f>IF(B3272&lt;&gt;"",IF(AND(B3272&gt;=_TM1,B3272&lt;=_TM2,OR(TH!L3272="1111",TH!M3272="1111")),TH!D3272,""),"")</f>
        <v/>
      </c>
      <c r="B3272" s="36">
        <f t="shared" si="323"/>
        <v>8</v>
      </c>
      <c r="C3272" s="949">
        <f t="shared" si="324"/>
        <v>42219</v>
      </c>
      <c r="D3272" s="950" t="s">
        <v>2042</v>
      </c>
      <c r="E3272" s="950">
        <v>42219</v>
      </c>
      <c r="F3272" s="957" t="s">
        <v>978</v>
      </c>
      <c r="G3272" s="952" t="s">
        <v>976</v>
      </c>
      <c r="H3272" s="963" t="s">
        <v>2043</v>
      </c>
      <c r="I3272" s="254">
        <v>210</v>
      </c>
      <c r="J3272" s="254">
        <v>9510.8664832090399</v>
      </c>
      <c r="K3272" s="954">
        <f t="shared" si="325"/>
        <v>1997282</v>
      </c>
      <c r="L3272" s="916" t="s">
        <v>167</v>
      </c>
      <c r="M3272" s="916" t="s">
        <v>165</v>
      </c>
      <c r="N3272" s="52" t="str">
        <f>IF(AND('331-CT'!$E$7=TH!H3272,OR(L3272="331",M3272="331")),"331",IF(AND(OR(L3272="131",M3272="131"),H3272='131-CT'!$E$7),"131",""))</f>
        <v/>
      </c>
      <c r="O3272" s="916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3"/>
    </row>
    <row r="3273" spans="1:28" s="211" customFormat="1" ht="15.75" hidden="1" customHeight="1">
      <c r="A3273" s="204" t="str">
        <f>IF(B3273&lt;&gt;"",IF(AND(B3273&gt;=_TM1,B3273&lt;=_TM2,OR(TH!L3273="1111",TH!M3273="1111")),TH!D3273,""),"")</f>
        <v/>
      </c>
      <c r="B3273" s="36">
        <f t="shared" si="323"/>
        <v>8</v>
      </c>
      <c r="C3273" s="949">
        <f t="shared" si="324"/>
        <v>42222</v>
      </c>
      <c r="D3273" s="950" t="s">
        <v>2042</v>
      </c>
      <c r="E3273" s="950">
        <v>42222</v>
      </c>
      <c r="F3273" s="957" t="s">
        <v>979</v>
      </c>
      <c r="G3273" s="952" t="s">
        <v>980</v>
      </c>
      <c r="H3273" s="963" t="s">
        <v>2043</v>
      </c>
      <c r="I3273" s="254">
        <v>157</v>
      </c>
      <c r="J3273" s="254">
        <v>24305.547679311996</v>
      </c>
      <c r="K3273" s="954">
        <f t="shared" si="325"/>
        <v>3815971</v>
      </c>
      <c r="L3273" s="916" t="s">
        <v>167</v>
      </c>
      <c r="M3273" s="916" t="s">
        <v>165</v>
      </c>
      <c r="N3273" s="52" t="str">
        <f>IF(AND('331-CT'!$E$7=TH!H3273,OR(L3273="331",M3273="331")),"331",IF(AND(OR(L3273="131",M3273="131"),H3273='131-CT'!$E$7),"131",""))</f>
        <v/>
      </c>
      <c r="O3273" s="916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3"/>
    </row>
    <row r="3274" spans="1:28" s="211" customFormat="1" ht="15.75" hidden="1" customHeight="1">
      <c r="A3274" s="204" t="str">
        <f>IF(B3274&lt;&gt;"",IF(AND(B3274&gt;=_TM1,B3274&lt;=_TM2,OR(TH!L3274="1111",TH!M3274="1111")),TH!D3274,""),"")</f>
        <v/>
      </c>
      <c r="B3274" s="36">
        <f t="shared" si="323"/>
        <v>8</v>
      </c>
      <c r="C3274" s="949">
        <f t="shared" si="324"/>
        <v>42223</v>
      </c>
      <c r="D3274" s="950" t="s">
        <v>2042</v>
      </c>
      <c r="E3274" s="950">
        <v>42223</v>
      </c>
      <c r="F3274" s="957" t="s">
        <v>425</v>
      </c>
      <c r="G3274" s="952" t="s">
        <v>982</v>
      </c>
      <c r="H3274" s="963" t="s">
        <v>2043</v>
      </c>
      <c r="I3274" s="254">
        <v>922</v>
      </c>
      <c r="J3274" s="254">
        <v>6189.611520818582</v>
      </c>
      <c r="K3274" s="954">
        <f t="shared" si="325"/>
        <v>5706822</v>
      </c>
      <c r="L3274" s="916" t="s">
        <v>167</v>
      </c>
      <c r="M3274" s="916" t="s">
        <v>165</v>
      </c>
      <c r="N3274" s="52" t="str">
        <f>IF(AND('331-CT'!$E$7=TH!H3274,OR(L3274="331",M3274="331")),"331",IF(AND(OR(L3274="131",M3274="131"),H3274='131-CT'!$E$7),"131",""))</f>
        <v/>
      </c>
      <c r="O3274" s="916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3"/>
    </row>
    <row r="3275" spans="1:28" s="211" customFormat="1" ht="15.75" hidden="1" customHeight="1">
      <c r="A3275" s="204" t="str">
        <f>IF(B3275&lt;&gt;"",IF(AND(B3275&gt;=_TM1,B3275&lt;=_TM2,OR(TH!L3275="1111",TH!M3275="1111")),TH!D3275,""),"")</f>
        <v/>
      </c>
      <c r="B3275" s="36">
        <f t="shared" si="323"/>
        <v>8</v>
      </c>
      <c r="C3275" s="949">
        <f t="shared" si="324"/>
        <v>42223</v>
      </c>
      <c r="D3275" s="950" t="s">
        <v>2042</v>
      </c>
      <c r="E3275" s="950">
        <v>42223</v>
      </c>
      <c r="F3275" s="957" t="s">
        <v>473</v>
      </c>
      <c r="G3275" s="952" t="s">
        <v>982</v>
      </c>
      <c r="H3275" s="963" t="s">
        <v>2043</v>
      </c>
      <c r="I3275" s="254">
        <v>307</v>
      </c>
      <c r="J3275" s="254">
        <v>6868.9591267620854</v>
      </c>
      <c r="K3275" s="954">
        <f t="shared" si="325"/>
        <v>2108770</v>
      </c>
      <c r="L3275" s="916" t="s">
        <v>167</v>
      </c>
      <c r="M3275" s="916" t="s">
        <v>165</v>
      </c>
      <c r="N3275" s="52" t="str">
        <f>IF(AND('331-CT'!$E$7=TH!H3275,OR(L3275="331",M3275="331")),"331",IF(AND(OR(L3275="131",M3275="131"),H3275='131-CT'!$E$7),"131",""))</f>
        <v/>
      </c>
      <c r="O3275" s="916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3"/>
    </row>
    <row r="3276" spans="1:28" s="211" customFormat="1" ht="15.75" hidden="1" customHeight="1">
      <c r="A3276" s="204" t="str">
        <f>IF(B3276&lt;&gt;"",IF(AND(B3276&gt;=_TM1,B3276&lt;=_TM2,OR(TH!L3276="1111",TH!M3276="1111")),TH!D3276,""),"")</f>
        <v/>
      </c>
      <c r="B3276" s="36">
        <f t="shared" si="323"/>
        <v>8</v>
      </c>
      <c r="C3276" s="949">
        <f t="shared" si="324"/>
        <v>42223</v>
      </c>
      <c r="D3276" s="950" t="s">
        <v>2042</v>
      </c>
      <c r="E3276" s="950">
        <v>42223</v>
      </c>
      <c r="F3276" s="957" t="s">
        <v>2039</v>
      </c>
      <c r="G3276" s="952" t="s">
        <v>983</v>
      </c>
      <c r="H3276" s="963" t="s">
        <v>2043</v>
      </c>
      <c r="I3276" s="254">
        <v>1667</v>
      </c>
      <c r="J3276" s="254">
        <v>8831.5188772655365</v>
      </c>
      <c r="K3276" s="954">
        <f t="shared" si="325"/>
        <v>14722142</v>
      </c>
      <c r="L3276" s="916" t="s">
        <v>167</v>
      </c>
      <c r="M3276" s="916" t="s">
        <v>165</v>
      </c>
      <c r="N3276" s="52" t="str">
        <f>IF(AND('331-CT'!$E$7=TH!H3276,OR(L3276="331",M3276="331")),"331",IF(AND(OR(L3276="131",M3276="131"),H3276='131-CT'!$E$7),"131",""))</f>
        <v/>
      </c>
      <c r="O3276" s="916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3"/>
    </row>
    <row r="3277" spans="1:28" s="211" customFormat="1" ht="15.75" hidden="1" customHeight="1">
      <c r="A3277" s="204" t="str">
        <f>IF(B3277&lt;&gt;"",IF(AND(B3277&gt;=_TM1,B3277&lt;=_TM2,OR(TH!L3277="1111",TH!M3277="1111")),TH!D3277,""),"")</f>
        <v/>
      </c>
      <c r="B3277" s="36">
        <f t="shared" si="323"/>
        <v>8</v>
      </c>
      <c r="C3277" s="949">
        <f t="shared" si="324"/>
        <v>42223</v>
      </c>
      <c r="D3277" s="950" t="s">
        <v>2042</v>
      </c>
      <c r="E3277" s="950">
        <v>42223</v>
      </c>
      <c r="F3277" s="957" t="s">
        <v>1801</v>
      </c>
      <c r="G3277" s="952" t="s">
        <v>985</v>
      </c>
      <c r="H3277" s="963" t="s">
        <v>2043</v>
      </c>
      <c r="I3277" s="254">
        <v>450</v>
      </c>
      <c r="J3277" s="254">
        <v>7548.3067327055878</v>
      </c>
      <c r="K3277" s="954">
        <f t="shared" si="325"/>
        <v>3396738</v>
      </c>
      <c r="L3277" s="916" t="s">
        <v>167</v>
      </c>
      <c r="M3277" s="916" t="s">
        <v>165</v>
      </c>
      <c r="N3277" s="52" t="str">
        <f>IF(AND('331-CT'!$E$7=TH!H3277,OR(L3277="331",M3277="331")),"331",IF(AND(OR(L3277="131",M3277="131"),H3277='131-CT'!$E$7),"131",""))</f>
        <v/>
      </c>
      <c r="O3277" s="916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3"/>
    </row>
    <row r="3278" spans="1:28" s="211" customFormat="1" ht="15.75" hidden="1" customHeight="1">
      <c r="A3278" s="204" t="str">
        <f>IF(B3278&lt;&gt;"",IF(AND(B3278&gt;=_TM1,B3278&lt;=_TM2,OR(TH!L3278="1111",TH!M3278="1111")),TH!D3278,""),"")</f>
        <v/>
      </c>
      <c r="B3278" s="36">
        <f t="shared" si="323"/>
        <v>8</v>
      </c>
      <c r="C3278" s="949">
        <f t="shared" si="324"/>
        <v>42223</v>
      </c>
      <c r="D3278" s="950" t="s">
        <v>2042</v>
      </c>
      <c r="E3278" s="950">
        <v>42223</v>
      </c>
      <c r="F3278" s="957" t="s">
        <v>1802</v>
      </c>
      <c r="G3278" s="952" t="s">
        <v>985</v>
      </c>
      <c r="H3278" s="963" t="s">
        <v>2043</v>
      </c>
      <c r="I3278" s="254">
        <v>58</v>
      </c>
      <c r="J3278" s="254">
        <v>13586.952118870058</v>
      </c>
      <c r="K3278" s="954">
        <f t="shared" si="325"/>
        <v>788043</v>
      </c>
      <c r="L3278" s="916" t="s">
        <v>167</v>
      </c>
      <c r="M3278" s="916" t="s">
        <v>165</v>
      </c>
      <c r="N3278" s="52" t="str">
        <f>IF(AND('331-CT'!$E$7=TH!H3278,OR(L3278="331",M3278="331")),"331",IF(AND(OR(L3278="131",M3278="131"),H3278='131-CT'!$E$7),"131",""))</f>
        <v/>
      </c>
      <c r="O3278" s="916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3"/>
    </row>
    <row r="3279" spans="1:28" s="211" customFormat="1" ht="15.75" hidden="1" customHeight="1">
      <c r="A3279" s="204" t="str">
        <f>IF(B3279&lt;&gt;"",IF(AND(B3279&gt;=_TM1,B3279&lt;=_TM2,OR(TH!L3279="1111",TH!M3279="1111")),TH!D3279,""),"")</f>
        <v/>
      </c>
      <c r="B3279" s="36">
        <f t="shared" si="323"/>
        <v>8</v>
      </c>
      <c r="C3279" s="949">
        <f t="shared" si="324"/>
        <v>42223</v>
      </c>
      <c r="D3279" s="950" t="s">
        <v>2042</v>
      </c>
      <c r="E3279" s="950">
        <v>42223</v>
      </c>
      <c r="F3279" s="957" t="s">
        <v>1755</v>
      </c>
      <c r="G3279" s="952" t="s">
        <v>985</v>
      </c>
      <c r="H3279" s="963" t="s">
        <v>2043</v>
      </c>
      <c r="I3279" s="254">
        <v>10</v>
      </c>
      <c r="J3279" s="254">
        <v>14115.333590159449</v>
      </c>
      <c r="K3279" s="954">
        <f t="shared" si="325"/>
        <v>141153</v>
      </c>
      <c r="L3279" s="916" t="s">
        <v>167</v>
      </c>
      <c r="M3279" s="916" t="s">
        <v>165</v>
      </c>
      <c r="N3279" s="52" t="str">
        <f>IF(AND('331-CT'!$E$7=TH!H3279,OR(L3279="331",M3279="331")),"331",IF(AND(OR(L3279="131",M3279="131"),H3279='131-CT'!$E$7),"131",""))</f>
        <v/>
      </c>
      <c r="O3279" s="916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3"/>
    </row>
    <row r="3280" spans="1:28" s="211" customFormat="1" ht="15.75" hidden="1" customHeight="1">
      <c r="A3280" s="204" t="str">
        <f>IF(B3280&lt;&gt;"",IF(AND(B3280&gt;=_TM1,B3280&lt;=_TM2,OR(TH!L3280="1111",TH!M3280="1111")),TH!D3280,""),"")</f>
        <v/>
      </c>
      <c r="B3280" s="36">
        <f t="shared" si="323"/>
        <v>8</v>
      </c>
      <c r="C3280" s="949">
        <f t="shared" si="324"/>
        <v>42223</v>
      </c>
      <c r="D3280" s="950" t="s">
        <v>2042</v>
      </c>
      <c r="E3280" s="950">
        <v>42223</v>
      </c>
      <c r="F3280" s="957" t="s">
        <v>1756</v>
      </c>
      <c r="G3280" s="952" t="s">
        <v>985</v>
      </c>
      <c r="H3280" s="963" t="s">
        <v>2043</v>
      </c>
      <c r="I3280" s="254">
        <v>10</v>
      </c>
      <c r="J3280" s="254">
        <v>12983.08758025361</v>
      </c>
      <c r="K3280" s="954">
        <f t="shared" si="325"/>
        <v>129831</v>
      </c>
      <c r="L3280" s="916" t="s">
        <v>167</v>
      </c>
      <c r="M3280" s="916" t="s">
        <v>165</v>
      </c>
      <c r="N3280" s="52" t="str">
        <f>IF(AND('331-CT'!$E$7=TH!H3280,OR(L3280="331",M3280="331")),"331",IF(AND(OR(L3280="131",M3280="131"),H3280='131-CT'!$E$7),"131",""))</f>
        <v/>
      </c>
      <c r="O3280" s="916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3"/>
    </row>
    <row r="3281" spans="1:28" s="211" customFormat="1" ht="15.75" hidden="1" customHeight="1">
      <c r="A3281" s="204" t="str">
        <f>IF(B3281&lt;&gt;"",IF(AND(B3281&gt;=_TM1,B3281&lt;=_TM2,OR(TH!L3281="1111",TH!M3281="1111")),TH!D3281,""),"")</f>
        <v/>
      </c>
      <c r="B3281" s="36">
        <f t="shared" si="323"/>
        <v>8</v>
      </c>
      <c r="C3281" s="949">
        <f t="shared" si="324"/>
        <v>42223</v>
      </c>
      <c r="D3281" s="950" t="s">
        <v>2042</v>
      </c>
      <c r="E3281" s="950">
        <v>42223</v>
      </c>
      <c r="F3281" s="957" t="s">
        <v>1732</v>
      </c>
      <c r="G3281" s="952" t="s">
        <v>985</v>
      </c>
      <c r="H3281" s="963" t="s">
        <v>2043</v>
      </c>
      <c r="I3281" s="254">
        <v>10</v>
      </c>
      <c r="J3281" s="254">
        <v>12530.189176291275</v>
      </c>
      <c r="K3281" s="954">
        <f t="shared" si="325"/>
        <v>125302</v>
      </c>
      <c r="L3281" s="916" t="s">
        <v>167</v>
      </c>
      <c r="M3281" s="916" t="s">
        <v>165</v>
      </c>
      <c r="N3281" s="52" t="str">
        <f>IF(AND('331-CT'!$E$7=TH!H3281,OR(L3281="331",M3281="331")),"331",IF(AND(OR(L3281="131",M3281="131"),H3281='131-CT'!$E$7),"131",""))</f>
        <v/>
      </c>
      <c r="O3281" s="916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3"/>
    </row>
    <row r="3282" spans="1:28" s="211" customFormat="1" ht="15.75" hidden="1" customHeight="1">
      <c r="A3282" s="204" t="str">
        <f>IF(B3282&lt;&gt;"",IF(AND(B3282&gt;=_TM1,B3282&lt;=_TM2,OR(TH!L3282="1111",TH!M3282="1111")),TH!D3282,""),"")</f>
        <v/>
      </c>
      <c r="B3282" s="36">
        <f t="shared" si="323"/>
        <v>8</v>
      </c>
      <c r="C3282" s="949">
        <f t="shared" si="324"/>
        <v>42223</v>
      </c>
      <c r="D3282" s="950" t="s">
        <v>2042</v>
      </c>
      <c r="E3282" s="950">
        <v>42223</v>
      </c>
      <c r="F3282" s="957" t="s">
        <v>1784</v>
      </c>
      <c r="G3282" s="952" t="s">
        <v>985</v>
      </c>
      <c r="H3282" s="963" t="s">
        <v>2043</v>
      </c>
      <c r="I3282" s="254">
        <v>10</v>
      </c>
      <c r="J3282" s="254">
        <v>11926.324637674828</v>
      </c>
      <c r="K3282" s="954">
        <f t="shared" si="325"/>
        <v>119263</v>
      </c>
      <c r="L3282" s="916" t="s">
        <v>167</v>
      </c>
      <c r="M3282" s="916" t="s">
        <v>165</v>
      </c>
      <c r="N3282" s="52" t="str">
        <f>IF(AND('331-CT'!$E$7=TH!H3282,OR(L3282="331",M3282="331")),"331",IF(AND(OR(L3282="131",M3282="131"),H3282='131-CT'!$E$7),"131",""))</f>
        <v/>
      </c>
      <c r="O3282" s="916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3"/>
    </row>
    <row r="3283" spans="1:28" s="211" customFormat="1" ht="15.75" hidden="1" customHeight="1">
      <c r="A3283" s="204" t="str">
        <f>IF(B3283&lt;&gt;"",IF(AND(B3283&gt;=_TM1,B3283&lt;=_TM2,OR(TH!L3283="1111",TH!M3283="1111")),TH!D3283,""),"")</f>
        <v/>
      </c>
      <c r="B3283" s="36">
        <f t="shared" si="323"/>
        <v>8</v>
      </c>
      <c r="C3283" s="949">
        <f t="shared" si="324"/>
        <v>42223</v>
      </c>
      <c r="D3283" s="950" t="s">
        <v>2042</v>
      </c>
      <c r="E3283" s="950">
        <v>42223</v>
      </c>
      <c r="F3283" s="957" t="s">
        <v>1769</v>
      </c>
      <c r="G3283" s="952" t="s">
        <v>985</v>
      </c>
      <c r="H3283" s="963" t="s">
        <v>2043</v>
      </c>
      <c r="I3283" s="254">
        <v>10</v>
      </c>
      <c r="J3283" s="254">
        <v>8378.6204733032027</v>
      </c>
      <c r="K3283" s="954">
        <f t="shared" si="325"/>
        <v>83786</v>
      </c>
      <c r="L3283" s="916" t="s">
        <v>167</v>
      </c>
      <c r="M3283" s="916" t="s">
        <v>165</v>
      </c>
      <c r="N3283" s="52" t="str">
        <f>IF(AND('331-CT'!$E$7=TH!H3283,OR(L3283="331",M3283="331")),"331",IF(AND(OR(L3283="131",M3283="131"),H3283='131-CT'!$E$7),"131",""))</f>
        <v/>
      </c>
      <c r="O3283" s="916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3"/>
    </row>
    <row r="3284" spans="1:28" s="211" customFormat="1" ht="15.75" hidden="1" customHeight="1">
      <c r="A3284" s="204" t="str">
        <f>IF(B3284&lt;&gt;"",IF(AND(B3284&gt;=_TM1,B3284&lt;=_TM2,OR(TH!L3284="1111",TH!M3284="1111")),TH!D3284,""),"")</f>
        <v/>
      </c>
      <c r="B3284" s="36">
        <f t="shared" si="323"/>
        <v>8</v>
      </c>
      <c r="C3284" s="949">
        <f t="shared" si="324"/>
        <v>42223</v>
      </c>
      <c r="D3284" s="950" t="s">
        <v>2042</v>
      </c>
      <c r="E3284" s="950">
        <v>42223</v>
      </c>
      <c r="F3284" s="957" t="s">
        <v>695</v>
      </c>
      <c r="G3284" s="952" t="s">
        <v>985</v>
      </c>
      <c r="H3284" s="963" t="s">
        <v>2043</v>
      </c>
      <c r="I3284" s="254">
        <v>40</v>
      </c>
      <c r="J3284" s="254">
        <v>16832.724013933461</v>
      </c>
      <c r="K3284" s="954">
        <f t="shared" si="325"/>
        <v>673309</v>
      </c>
      <c r="L3284" s="916" t="s">
        <v>167</v>
      </c>
      <c r="M3284" s="916" t="s">
        <v>165</v>
      </c>
      <c r="N3284" s="52" t="str">
        <f>IF(AND('331-CT'!$E$7=TH!H3284,OR(L3284="331",M3284="331")),"331",IF(AND(OR(L3284="131",M3284="131"),H3284='131-CT'!$E$7),"131",""))</f>
        <v/>
      </c>
      <c r="O3284" s="916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3"/>
    </row>
    <row r="3285" spans="1:28" s="211" customFormat="1" ht="15.75" hidden="1" customHeight="1">
      <c r="A3285" s="204" t="str">
        <f>IF(B3285&lt;&gt;"",IF(AND(B3285&gt;=_TM1,B3285&lt;=_TM2,OR(TH!L3285="1111",TH!M3285="1111")),TH!D3285,""),"")</f>
        <v/>
      </c>
      <c r="B3285" s="36">
        <f t="shared" si="323"/>
        <v>8</v>
      </c>
      <c r="C3285" s="949">
        <f t="shared" si="324"/>
        <v>42223</v>
      </c>
      <c r="D3285" s="950" t="s">
        <v>2042</v>
      </c>
      <c r="E3285" s="950">
        <v>42223</v>
      </c>
      <c r="F3285" s="957" t="s">
        <v>1764</v>
      </c>
      <c r="G3285" s="952" t="s">
        <v>985</v>
      </c>
      <c r="H3285" s="963" t="s">
        <v>2043</v>
      </c>
      <c r="I3285" s="254">
        <v>10</v>
      </c>
      <c r="J3285" s="254">
        <v>13586.952118870058</v>
      </c>
      <c r="K3285" s="954">
        <f t="shared" si="325"/>
        <v>135870</v>
      </c>
      <c r="L3285" s="916" t="s">
        <v>167</v>
      </c>
      <c r="M3285" s="916" t="s">
        <v>165</v>
      </c>
      <c r="N3285" s="52" t="str">
        <f>IF(AND('331-CT'!$E$7=TH!H3285,OR(L3285="331",M3285="331")),"331",IF(AND(OR(L3285="131",M3285="131"),H3285='131-CT'!$E$7),"131",""))</f>
        <v/>
      </c>
      <c r="O3285" s="916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3"/>
    </row>
    <row r="3286" spans="1:28" s="211" customFormat="1" ht="15.75" hidden="1" customHeight="1">
      <c r="A3286" s="204" t="str">
        <f>IF(B3286&lt;&gt;"",IF(AND(B3286&gt;=_TM1,B3286&lt;=_TM2,OR(TH!L3286="1111",TH!M3286="1111")),TH!D3286,""),"")</f>
        <v/>
      </c>
      <c r="B3286" s="36">
        <f t="shared" si="323"/>
        <v>8</v>
      </c>
      <c r="C3286" s="949">
        <f t="shared" si="324"/>
        <v>42223</v>
      </c>
      <c r="D3286" s="950" t="s">
        <v>2042</v>
      </c>
      <c r="E3286" s="950">
        <v>42223</v>
      </c>
      <c r="F3286" s="957" t="s">
        <v>1803</v>
      </c>
      <c r="G3286" s="952" t="s">
        <v>985</v>
      </c>
      <c r="H3286" s="963" t="s">
        <v>2043</v>
      </c>
      <c r="I3286" s="254">
        <v>10</v>
      </c>
      <c r="J3286" s="254">
        <v>16077.893340662902</v>
      </c>
      <c r="K3286" s="954">
        <f t="shared" si="325"/>
        <v>160779</v>
      </c>
      <c r="L3286" s="916" t="s">
        <v>167</v>
      </c>
      <c r="M3286" s="916" t="s">
        <v>165</v>
      </c>
      <c r="N3286" s="52" t="str">
        <f>IF(AND('331-CT'!$E$7=TH!H3286,OR(L3286="331",M3286="331")),"331",IF(AND(OR(L3286="131",M3286="131"),H3286='131-CT'!$E$7),"131",""))</f>
        <v/>
      </c>
      <c r="O3286" s="916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3"/>
    </row>
    <row r="3287" spans="1:28" s="211" customFormat="1" ht="15.75" hidden="1" customHeight="1">
      <c r="A3287" s="204" t="str">
        <f>IF(B3287&lt;&gt;"",IF(AND(B3287&gt;=_TM1,B3287&lt;=_TM2,OR(TH!L3287="1111",TH!M3287="1111")),TH!D3287,""),"")</f>
        <v/>
      </c>
      <c r="B3287" s="36">
        <f t="shared" si="323"/>
        <v>8</v>
      </c>
      <c r="C3287" s="949">
        <f t="shared" si="324"/>
        <v>42223</v>
      </c>
      <c r="D3287" s="950" t="s">
        <v>2042</v>
      </c>
      <c r="E3287" s="950">
        <v>42223</v>
      </c>
      <c r="F3287" s="957" t="s">
        <v>481</v>
      </c>
      <c r="G3287" s="952" t="s">
        <v>986</v>
      </c>
      <c r="H3287" s="963" t="s">
        <v>2043</v>
      </c>
      <c r="I3287" s="254">
        <v>277</v>
      </c>
      <c r="J3287" s="254">
        <v>54725.22381211551</v>
      </c>
      <c r="K3287" s="954">
        <f t="shared" si="325"/>
        <v>15158887</v>
      </c>
      <c r="L3287" s="916" t="s">
        <v>167</v>
      </c>
      <c r="M3287" s="916" t="s">
        <v>165</v>
      </c>
      <c r="N3287" s="52" t="str">
        <f>IF(AND('331-CT'!$E$7=TH!H3287,OR(L3287="331",M3287="331")),"331",IF(AND(OR(L3287="131",M3287="131"),H3287='131-CT'!$E$7),"131",""))</f>
        <v/>
      </c>
      <c r="O3287" s="916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3"/>
    </row>
    <row r="3288" spans="1:28" s="211" customFormat="1" ht="15.75" hidden="1" customHeight="1">
      <c r="A3288" s="204" t="str">
        <f>IF(B3288&lt;&gt;"",IF(AND(B3288&gt;=_TM1,B3288&lt;=_TM2,OR(TH!L3288="1111",TH!M3288="1111")),TH!D3288,""),"")</f>
        <v/>
      </c>
      <c r="B3288" s="36">
        <f t="shared" si="323"/>
        <v>8</v>
      </c>
      <c r="C3288" s="949">
        <f t="shared" si="324"/>
        <v>42227</v>
      </c>
      <c r="D3288" s="950" t="s">
        <v>2042</v>
      </c>
      <c r="E3288" s="950">
        <v>42227</v>
      </c>
      <c r="F3288" s="957" t="s">
        <v>768</v>
      </c>
      <c r="G3288" s="952" t="s">
        <v>987</v>
      </c>
      <c r="H3288" s="963" t="s">
        <v>2043</v>
      </c>
      <c r="I3288" s="254">
        <v>140</v>
      </c>
      <c r="J3288" s="254">
        <v>7472.8236653785316</v>
      </c>
      <c r="K3288" s="954">
        <f t="shared" si="325"/>
        <v>1046195</v>
      </c>
      <c r="L3288" s="916" t="s">
        <v>167</v>
      </c>
      <c r="M3288" s="916" t="s">
        <v>165</v>
      </c>
      <c r="N3288" s="52" t="str">
        <f>IF(AND('331-CT'!$E$7=TH!H3288,OR(L3288="331",M3288="331")),"331",IF(AND(OR(L3288="131",M3288="131"),H3288='131-CT'!$E$7),"131",""))</f>
        <v/>
      </c>
      <c r="O3288" s="916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3"/>
    </row>
    <row r="3289" spans="1:28" s="211" customFormat="1" ht="15.75" hidden="1" customHeight="1">
      <c r="A3289" s="204" t="str">
        <f>IF(B3289&lt;&gt;"",IF(AND(B3289&gt;=_TM1,B3289&lt;=_TM2,OR(TH!L3289="1111",TH!M3289="1111")),TH!D3289,""),"")</f>
        <v/>
      </c>
      <c r="B3289" s="36">
        <f t="shared" si="323"/>
        <v>8</v>
      </c>
      <c r="C3289" s="949">
        <f t="shared" si="324"/>
        <v>42227</v>
      </c>
      <c r="D3289" s="950" t="s">
        <v>2042</v>
      </c>
      <c r="E3289" s="950">
        <v>42227</v>
      </c>
      <c r="F3289" s="957" t="s">
        <v>719</v>
      </c>
      <c r="G3289" s="952" t="s">
        <v>987</v>
      </c>
      <c r="H3289" s="963" t="s">
        <v>2043</v>
      </c>
      <c r="I3289" s="254">
        <v>60</v>
      </c>
      <c r="J3289" s="254">
        <v>13511.469051543003</v>
      </c>
      <c r="K3289" s="954">
        <f t="shared" si="325"/>
        <v>810688</v>
      </c>
      <c r="L3289" s="916" t="s">
        <v>167</v>
      </c>
      <c r="M3289" s="916" t="s">
        <v>165</v>
      </c>
      <c r="N3289" s="52" t="str">
        <f>IF(AND('331-CT'!$E$7=TH!H3289,OR(L3289="331",M3289="331")),"331",IF(AND(OR(L3289="131",M3289="131"),H3289='131-CT'!$E$7),"131",""))</f>
        <v/>
      </c>
      <c r="O3289" s="916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3"/>
    </row>
    <row r="3290" spans="1:28" s="211" customFormat="1" ht="15.75" hidden="1" customHeight="1">
      <c r="A3290" s="204" t="str">
        <f>IF(B3290&lt;&gt;"",IF(AND(B3290&gt;=_TM1,B3290&lt;=_TM2,OR(TH!L3290="1111",TH!M3290="1111")),TH!D3290,""),"")</f>
        <v/>
      </c>
      <c r="B3290" s="36">
        <f t="shared" si="323"/>
        <v>8</v>
      </c>
      <c r="C3290" s="949">
        <f t="shared" si="324"/>
        <v>42227</v>
      </c>
      <c r="D3290" s="950" t="s">
        <v>2042</v>
      </c>
      <c r="E3290" s="950">
        <v>42227</v>
      </c>
      <c r="F3290" s="957" t="s">
        <v>721</v>
      </c>
      <c r="G3290" s="952" t="s">
        <v>987</v>
      </c>
      <c r="H3290" s="963" t="s">
        <v>2043</v>
      </c>
      <c r="I3290" s="254">
        <v>25</v>
      </c>
      <c r="J3290" s="254">
        <v>11096.010897077214</v>
      </c>
      <c r="K3290" s="954">
        <f t="shared" si="325"/>
        <v>277400</v>
      </c>
      <c r="L3290" s="916" t="s">
        <v>167</v>
      </c>
      <c r="M3290" s="916" t="s">
        <v>165</v>
      </c>
      <c r="N3290" s="52" t="str">
        <f>IF(AND('331-CT'!$E$7=TH!H3290,OR(L3290="331",M3290="331")),"331",IF(AND(OR(L3290="131",M3290="131"),H3290='131-CT'!$E$7),"131",""))</f>
        <v/>
      </c>
      <c r="O3290" s="916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3"/>
    </row>
    <row r="3291" spans="1:28" s="211" customFormat="1" ht="15.75" hidden="1" customHeight="1">
      <c r="A3291" s="204" t="str">
        <f>IF(B3291&lt;&gt;"",IF(AND(B3291&gt;=_TM1,B3291&lt;=_TM2,OR(TH!L3291="1111",TH!M3291="1111")),TH!D3291,""),"")</f>
        <v/>
      </c>
      <c r="B3291" s="36">
        <f t="shared" si="323"/>
        <v>8</v>
      </c>
      <c r="C3291" s="949">
        <f t="shared" si="324"/>
        <v>42227</v>
      </c>
      <c r="D3291" s="950" t="s">
        <v>2042</v>
      </c>
      <c r="E3291" s="950">
        <v>42227</v>
      </c>
      <c r="F3291" s="957" t="s">
        <v>1804</v>
      </c>
      <c r="G3291" s="952" t="s">
        <v>987</v>
      </c>
      <c r="H3291" s="963" t="s">
        <v>2043</v>
      </c>
      <c r="I3291" s="254">
        <v>300</v>
      </c>
      <c r="J3291" s="254">
        <v>9963.7648871713773</v>
      </c>
      <c r="K3291" s="954">
        <f t="shared" si="325"/>
        <v>2989129</v>
      </c>
      <c r="L3291" s="916" t="s">
        <v>167</v>
      </c>
      <c r="M3291" s="916" t="s">
        <v>165</v>
      </c>
      <c r="N3291" s="52" t="str">
        <f>IF(AND('331-CT'!$E$7=TH!H3291,OR(L3291="331",M3291="331")),"331",IF(AND(OR(L3291="131",M3291="131"),H3291='131-CT'!$E$7),"131",""))</f>
        <v/>
      </c>
      <c r="O3291" s="916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3"/>
    </row>
    <row r="3292" spans="1:28" s="211" customFormat="1" ht="15.75" hidden="1" customHeight="1">
      <c r="A3292" s="204" t="str">
        <f>IF(B3292&lt;&gt;"",IF(AND(B3292&gt;=_TM1,B3292&lt;=_TM2,OR(TH!L3292="1111",TH!M3292="1111")),TH!D3292,""),"")</f>
        <v/>
      </c>
      <c r="B3292" s="36">
        <f t="shared" si="323"/>
        <v>8</v>
      </c>
      <c r="C3292" s="949">
        <f t="shared" si="324"/>
        <v>42227</v>
      </c>
      <c r="D3292" s="950" t="s">
        <v>2042</v>
      </c>
      <c r="E3292" s="950">
        <v>42227</v>
      </c>
      <c r="F3292" s="957" t="s">
        <v>1805</v>
      </c>
      <c r="G3292" s="952" t="s">
        <v>987</v>
      </c>
      <c r="H3292" s="963" t="s">
        <v>2043</v>
      </c>
      <c r="I3292" s="254">
        <v>305</v>
      </c>
      <c r="J3292" s="254">
        <v>11926.324637674828</v>
      </c>
      <c r="K3292" s="954">
        <f t="shared" si="325"/>
        <v>3637529</v>
      </c>
      <c r="L3292" s="916" t="s">
        <v>167</v>
      </c>
      <c r="M3292" s="916" t="s">
        <v>165</v>
      </c>
      <c r="N3292" s="52" t="str">
        <f>IF(AND('331-CT'!$E$7=TH!H3292,OR(L3292="331",M3292="331")),"331",IF(AND(OR(L3292="131",M3292="131"),H3292='131-CT'!$E$7),"131",""))</f>
        <v/>
      </c>
      <c r="O3292" s="916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3"/>
    </row>
    <row r="3293" spans="1:28" s="211" customFormat="1" ht="15.75" hidden="1" customHeight="1">
      <c r="A3293" s="204" t="str">
        <f>IF(B3293&lt;&gt;"",IF(AND(B3293&gt;=_TM1,B3293&lt;=_TM2,OR(TH!L3293="1111",TH!M3293="1111")),TH!D3293,""),"")</f>
        <v/>
      </c>
      <c r="B3293" s="36">
        <f t="shared" si="323"/>
        <v>8</v>
      </c>
      <c r="C3293" s="949">
        <f t="shared" si="324"/>
        <v>42227</v>
      </c>
      <c r="D3293" s="950" t="s">
        <v>2042</v>
      </c>
      <c r="E3293" s="950">
        <v>42227</v>
      </c>
      <c r="F3293" s="957" t="s">
        <v>1741</v>
      </c>
      <c r="G3293" s="952" t="s">
        <v>987</v>
      </c>
      <c r="H3293" s="963" t="s">
        <v>2043</v>
      </c>
      <c r="I3293" s="254">
        <v>920</v>
      </c>
      <c r="J3293" s="254">
        <v>10945.044762423102</v>
      </c>
      <c r="K3293" s="954">
        <f t="shared" si="325"/>
        <v>10069441</v>
      </c>
      <c r="L3293" s="916" t="s">
        <v>167</v>
      </c>
      <c r="M3293" s="916" t="s">
        <v>165</v>
      </c>
      <c r="N3293" s="52" t="str">
        <f>IF(AND('331-CT'!$E$7=TH!H3293,OR(L3293="331",M3293="331")),"331",IF(AND(OR(L3293="131",M3293="131"),H3293='131-CT'!$E$7),"131",""))</f>
        <v/>
      </c>
      <c r="O3293" s="916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3"/>
    </row>
    <row r="3294" spans="1:28" s="211" customFormat="1" ht="15.75" hidden="1" customHeight="1">
      <c r="A3294" s="204" t="str">
        <f>IF(B3294&lt;&gt;"",IF(AND(B3294&gt;=_TM1,B3294&lt;=_TM2,OR(TH!L3294="1111",TH!M3294="1111")),TH!D3294,""),"")</f>
        <v/>
      </c>
      <c r="B3294" s="36">
        <f t="shared" si="323"/>
        <v>8</v>
      </c>
      <c r="C3294" s="949">
        <f t="shared" si="324"/>
        <v>42227</v>
      </c>
      <c r="D3294" s="950" t="s">
        <v>2042</v>
      </c>
      <c r="E3294" s="950">
        <v>42227</v>
      </c>
      <c r="F3294" s="957" t="s">
        <v>1806</v>
      </c>
      <c r="G3294" s="952" t="s">
        <v>987</v>
      </c>
      <c r="H3294" s="963" t="s">
        <v>2043</v>
      </c>
      <c r="I3294" s="254">
        <v>124</v>
      </c>
      <c r="J3294" s="254">
        <v>8831.5188772655365</v>
      </c>
      <c r="K3294" s="954">
        <f t="shared" si="325"/>
        <v>1095108</v>
      </c>
      <c r="L3294" s="916" t="s">
        <v>167</v>
      </c>
      <c r="M3294" s="916" t="s">
        <v>165</v>
      </c>
      <c r="N3294" s="52" t="str">
        <f>IF(AND('331-CT'!$E$7=TH!H3294,OR(L3294="331",M3294="331")),"331",IF(AND(OR(L3294="131",M3294="131"),H3294='131-CT'!$E$7),"131",""))</f>
        <v/>
      </c>
      <c r="O3294" s="916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3"/>
    </row>
    <row r="3295" spans="1:28" s="211" customFormat="1" ht="15.75" hidden="1" customHeight="1">
      <c r="A3295" s="204" t="str">
        <f>IF(B3295&lt;&gt;"",IF(AND(B3295&gt;=_TM1,B3295&lt;=_TM2,OR(TH!L3295="1111",TH!M3295="1111")),TH!D3295,""),"")</f>
        <v/>
      </c>
      <c r="B3295" s="36">
        <f t="shared" si="323"/>
        <v>8</v>
      </c>
      <c r="C3295" s="949">
        <f t="shared" si="324"/>
        <v>42227</v>
      </c>
      <c r="D3295" s="950" t="s">
        <v>2042</v>
      </c>
      <c r="E3295" s="950">
        <v>42227</v>
      </c>
      <c r="F3295" s="957" t="s">
        <v>1807</v>
      </c>
      <c r="G3295" s="952" t="s">
        <v>987</v>
      </c>
      <c r="H3295" s="963" t="s">
        <v>2043</v>
      </c>
      <c r="I3295" s="254">
        <v>50</v>
      </c>
      <c r="J3295" s="254">
        <v>10492.146358460766</v>
      </c>
      <c r="K3295" s="954">
        <f t="shared" si="325"/>
        <v>524607</v>
      </c>
      <c r="L3295" s="916" t="s">
        <v>167</v>
      </c>
      <c r="M3295" s="916" t="s">
        <v>165</v>
      </c>
      <c r="N3295" s="52" t="str">
        <f>IF(AND('331-CT'!$E$7=TH!H3295,OR(L3295="331",M3295="331")),"331",IF(AND(OR(L3295="131",M3295="131"),H3295='131-CT'!$E$7),"131",""))</f>
        <v/>
      </c>
      <c r="O3295" s="916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3"/>
    </row>
    <row r="3296" spans="1:28" s="211" customFormat="1" ht="15.75" hidden="1" customHeight="1">
      <c r="A3296" s="204" t="str">
        <f>IF(B3296&lt;&gt;"",IF(AND(B3296&gt;=_TM1,B3296&lt;=_TM2,OR(TH!L3296="1111",TH!M3296="1111")),TH!D3296,""),"")</f>
        <v/>
      </c>
      <c r="B3296" s="36">
        <f t="shared" si="323"/>
        <v>8</v>
      </c>
      <c r="C3296" s="949">
        <f t="shared" si="324"/>
        <v>42227</v>
      </c>
      <c r="D3296" s="950" t="s">
        <v>2042</v>
      </c>
      <c r="E3296" s="950">
        <v>42227</v>
      </c>
      <c r="F3296" s="957" t="s">
        <v>1808</v>
      </c>
      <c r="G3296" s="952" t="s">
        <v>987</v>
      </c>
      <c r="H3296" s="963" t="s">
        <v>2043</v>
      </c>
      <c r="I3296" s="254">
        <v>100</v>
      </c>
      <c r="J3296" s="254">
        <v>6567.0268574538613</v>
      </c>
      <c r="K3296" s="954">
        <f t="shared" si="325"/>
        <v>656703</v>
      </c>
      <c r="L3296" s="916" t="s">
        <v>167</v>
      </c>
      <c r="M3296" s="916" t="s">
        <v>165</v>
      </c>
      <c r="N3296" s="52" t="str">
        <f>IF(AND('331-CT'!$E$7=TH!H3296,OR(L3296="331",M3296="331")),"331",IF(AND(OR(L3296="131",M3296="131"),H3296='131-CT'!$E$7),"131",""))</f>
        <v/>
      </c>
      <c r="O3296" s="916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3"/>
    </row>
    <row r="3297" spans="1:28" s="211" customFormat="1" ht="15.75" hidden="1" customHeight="1">
      <c r="A3297" s="204" t="str">
        <f>IF(B3297&lt;&gt;"",IF(AND(B3297&gt;=_TM1,B3297&lt;=_TM2,OR(TH!L3297="1111",TH!M3297="1111")),TH!D3297,""),"")</f>
        <v/>
      </c>
      <c r="B3297" s="36">
        <f t="shared" si="323"/>
        <v>8</v>
      </c>
      <c r="C3297" s="949">
        <f t="shared" si="324"/>
        <v>42227</v>
      </c>
      <c r="D3297" s="950" t="s">
        <v>2042</v>
      </c>
      <c r="E3297" s="950">
        <v>42227</v>
      </c>
      <c r="F3297" s="957" t="s">
        <v>1167</v>
      </c>
      <c r="G3297" s="952" t="s">
        <v>988</v>
      </c>
      <c r="H3297" s="963" t="s">
        <v>2043</v>
      </c>
      <c r="I3297" s="254">
        <v>830</v>
      </c>
      <c r="J3297" s="254">
        <v>8605.0696752843687</v>
      </c>
      <c r="K3297" s="954">
        <f t="shared" si="325"/>
        <v>7142208</v>
      </c>
      <c r="L3297" s="916" t="s">
        <v>167</v>
      </c>
      <c r="M3297" s="916" t="s">
        <v>165</v>
      </c>
      <c r="N3297" s="52" t="str">
        <f>IF(AND('331-CT'!$E$7=TH!H3297,OR(L3297="331",M3297="331")),"331",IF(AND(OR(L3297="131",M3297="131"),H3297='131-CT'!$E$7),"131",""))</f>
        <v/>
      </c>
      <c r="O3297" s="916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3"/>
    </row>
    <row r="3298" spans="1:28" s="211" customFormat="1" ht="15.75" hidden="1" customHeight="1">
      <c r="A3298" s="204" t="str">
        <f>IF(B3298&lt;&gt;"",IF(AND(B3298&gt;=_TM1,B3298&lt;=_TM2,OR(TH!L3298="1111",TH!M3298="1111")),TH!D3298,""),"")</f>
        <v/>
      </c>
      <c r="B3298" s="36">
        <f t="shared" si="323"/>
        <v>8</v>
      </c>
      <c r="C3298" s="949">
        <f t="shared" si="324"/>
        <v>42227</v>
      </c>
      <c r="D3298" s="950" t="s">
        <v>2042</v>
      </c>
      <c r="E3298" s="950">
        <v>42227</v>
      </c>
      <c r="F3298" s="957" t="s">
        <v>1167</v>
      </c>
      <c r="G3298" s="952" t="s">
        <v>988</v>
      </c>
      <c r="H3298" s="963" t="s">
        <v>2043</v>
      </c>
      <c r="I3298" s="254">
        <v>50</v>
      </c>
      <c r="J3298" s="254">
        <v>8605.0696752843687</v>
      </c>
      <c r="K3298" s="954">
        <f t="shared" si="325"/>
        <v>430253</v>
      </c>
      <c r="L3298" s="916" t="s">
        <v>167</v>
      </c>
      <c r="M3298" s="916" t="s">
        <v>165</v>
      </c>
      <c r="N3298" s="52" t="str">
        <f>IF(AND('331-CT'!$E$7=TH!H3298,OR(L3298="331",M3298="331")),"331",IF(AND(OR(L3298="131",M3298="131"),H3298='131-CT'!$E$7),"131",""))</f>
        <v/>
      </c>
      <c r="O3298" s="916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3"/>
    </row>
    <row r="3299" spans="1:28" s="211" customFormat="1" ht="15.75" hidden="1" customHeight="1">
      <c r="A3299" s="204" t="str">
        <f>IF(B3299&lt;&gt;"",IF(AND(B3299&gt;=_TM1,B3299&lt;=_TM2,OR(TH!L3299="1111",TH!M3299="1111")),TH!D3299,""),"")</f>
        <v/>
      </c>
      <c r="B3299" s="36">
        <f t="shared" si="323"/>
        <v>8</v>
      </c>
      <c r="C3299" s="949">
        <f t="shared" si="324"/>
        <v>42227</v>
      </c>
      <c r="D3299" s="950" t="s">
        <v>2042</v>
      </c>
      <c r="E3299" s="950">
        <v>42227</v>
      </c>
      <c r="F3299" s="957" t="s">
        <v>1682</v>
      </c>
      <c r="G3299" s="952" t="s">
        <v>988</v>
      </c>
      <c r="H3299" s="963" t="s">
        <v>2043</v>
      </c>
      <c r="I3299" s="254">
        <v>1706</v>
      </c>
      <c r="J3299" s="254">
        <v>754.8306732705588</v>
      </c>
      <c r="K3299" s="954">
        <f t="shared" si="325"/>
        <v>1287741</v>
      </c>
      <c r="L3299" s="916" t="s">
        <v>167</v>
      </c>
      <c r="M3299" s="916" t="s">
        <v>165</v>
      </c>
      <c r="N3299" s="52" t="str">
        <f>IF(AND('331-CT'!$E$7=TH!H3299,OR(L3299="331",M3299="331")),"331",IF(AND(OR(L3299="131",M3299="131"),H3299='131-CT'!$E$7),"131",""))</f>
        <v/>
      </c>
      <c r="O3299" s="916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3"/>
    </row>
    <row r="3300" spans="1:28" s="211" customFormat="1" ht="15.75" hidden="1" customHeight="1">
      <c r="A3300" s="204" t="str">
        <f>IF(B3300&lt;&gt;"",IF(AND(B3300&gt;=_TM1,B3300&lt;=_TM2,OR(TH!L3300="1111",TH!M3300="1111")),TH!D3300,""),"")</f>
        <v/>
      </c>
      <c r="B3300" s="36">
        <f t="shared" si="323"/>
        <v>8</v>
      </c>
      <c r="C3300" s="949">
        <f t="shared" si="324"/>
        <v>42227</v>
      </c>
      <c r="D3300" s="950" t="s">
        <v>2042</v>
      </c>
      <c r="E3300" s="950">
        <v>42227</v>
      </c>
      <c r="F3300" s="957" t="s">
        <v>989</v>
      </c>
      <c r="G3300" s="952" t="s">
        <v>990</v>
      </c>
      <c r="H3300" s="963" t="s">
        <v>2043</v>
      </c>
      <c r="I3300" s="254">
        <v>301</v>
      </c>
      <c r="J3300" s="254">
        <v>9812.7987525172648</v>
      </c>
      <c r="K3300" s="954">
        <f t="shared" si="325"/>
        <v>2953652</v>
      </c>
      <c r="L3300" s="916" t="s">
        <v>167</v>
      </c>
      <c r="M3300" s="916" t="s">
        <v>165</v>
      </c>
      <c r="N3300" s="52" t="str">
        <f>IF(AND('331-CT'!$E$7=TH!H3300,OR(L3300="331",M3300="331")),"331",IF(AND(OR(L3300="131",M3300="131"),H3300='131-CT'!$E$7),"131",""))</f>
        <v/>
      </c>
      <c r="O3300" s="916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3"/>
    </row>
    <row r="3301" spans="1:28" s="211" customFormat="1" ht="15.75" hidden="1" customHeight="1">
      <c r="A3301" s="204" t="str">
        <f>IF(B3301&lt;&gt;"",IF(AND(B3301&gt;=_TM1,B3301&lt;=_TM2,OR(TH!L3301="1111",TH!M3301="1111")),TH!D3301,""),"")</f>
        <v/>
      </c>
      <c r="B3301" s="36">
        <f t="shared" si="323"/>
        <v>8</v>
      </c>
      <c r="C3301" s="949">
        <f t="shared" si="324"/>
        <v>42227</v>
      </c>
      <c r="D3301" s="950" t="s">
        <v>2042</v>
      </c>
      <c r="E3301" s="950">
        <v>42227</v>
      </c>
      <c r="F3301" s="957" t="s">
        <v>989</v>
      </c>
      <c r="G3301" s="952" t="s">
        <v>990</v>
      </c>
      <c r="H3301" s="963" t="s">
        <v>2043</v>
      </c>
      <c r="I3301" s="254">
        <v>990</v>
      </c>
      <c r="J3301" s="254">
        <v>9812.7987525172648</v>
      </c>
      <c r="K3301" s="954">
        <f t="shared" si="325"/>
        <v>9714671</v>
      </c>
      <c r="L3301" s="916" t="s">
        <v>167</v>
      </c>
      <c r="M3301" s="916" t="s">
        <v>165</v>
      </c>
      <c r="N3301" s="52" t="str">
        <f>IF(AND('331-CT'!$E$7=TH!H3301,OR(L3301="331",M3301="331")),"331",IF(AND(OR(L3301="131",M3301="131"),H3301='131-CT'!$E$7),"131",""))</f>
        <v/>
      </c>
      <c r="O3301" s="916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3"/>
    </row>
    <row r="3302" spans="1:28" s="211" customFormat="1" ht="15.75" hidden="1" customHeight="1">
      <c r="A3302" s="204" t="str">
        <f>IF(B3302&lt;&gt;"",IF(AND(B3302&gt;=_TM1,B3302&lt;=_TM2,OR(TH!L3302="1111",TH!M3302="1111")),TH!D3302,""),"")</f>
        <v/>
      </c>
      <c r="B3302" s="36">
        <f t="shared" si="323"/>
        <v>8</v>
      </c>
      <c r="C3302" s="949">
        <f t="shared" si="324"/>
        <v>42229</v>
      </c>
      <c r="D3302" s="950" t="s">
        <v>2042</v>
      </c>
      <c r="E3302" s="950">
        <v>42229</v>
      </c>
      <c r="F3302" s="957" t="s">
        <v>992</v>
      </c>
      <c r="G3302" s="952" t="s">
        <v>993</v>
      </c>
      <c r="H3302" s="963" t="s">
        <v>2043</v>
      </c>
      <c r="I3302" s="254">
        <v>309</v>
      </c>
      <c r="J3302" s="254">
        <v>13134.053714907723</v>
      </c>
      <c r="K3302" s="954">
        <f t="shared" si="325"/>
        <v>4058423</v>
      </c>
      <c r="L3302" s="916" t="s">
        <v>167</v>
      </c>
      <c r="M3302" s="916" t="s">
        <v>165</v>
      </c>
      <c r="N3302" s="52" t="str">
        <f>IF(AND('331-CT'!$E$7=TH!H3302,OR(L3302="331",M3302="331")),"331",IF(AND(OR(L3302="131",M3302="131"),H3302='131-CT'!$E$7),"131",""))</f>
        <v/>
      </c>
      <c r="O3302" s="916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3"/>
    </row>
    <row r="3303" spans="1:28" s="211" customFormat="1" ht="15.75" hidden="1" customHeight="1">
      <c r="A3303" s="204" t="str">
        <f>IF(B3303&lt;&gt;"",IF(AND(B3303&gt;=_TM1,B3303&lt;=_TM2,OR(TH!L3303="1111",TH!M3303="1111")),TH!D3303,""),"")</f>
        <v/>
      </c>
      <c r="B3303" s="36">
        <f t="shared" si="323"/>
        <v>8</v>
      </c>
      <c r="C3303" s="949">
        <f t="shared" si="324"/>
        <v>42229</v>
      </c>
      <c r="D3303" s="950" t="s">
        <v>2042</v>
      </c>
      <c r="E3303" s="950">
        <v>42229</v>
      </c>
      <c r="F3303" s="957" t="s">
        <v>937</v>
      </c>
      <c r="G3303" s="952" t="s">
        <v>995</v>
      </c>
      <c r="H3303" s="963" t="s">
        <v>2043</v>
      </c>
      <c r="I3303" s="254">
        <v>311</v>
      </c>
      <c r="J3303" s="254">
        <v>5057.365510912744</v>
      </c>
      <c r="K3303" s="954">
        <f t="shared" si="325"/>
        <v>1572841</v>
      </c>
      <c r="L3303" s="916" t="s">
        <v>167</v>
      </c>
      <c r="M3303" s="916" t="s">
        <v>165</v>
      </c>
      <c r="N3303" s="52" t="str">
        <f>IF(AND('331-CT'!$E$7=TH!H3303,OR(L3303="331",M3303="331")),"331",IF(AND(OR(L3303="131",M3303="131"),H3303='131-CT'!$E$7),"131",""))</f>
        <v/>
      </c>
      <c r="O3303" s="916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3"/>
    </row>
    <row r="3304" spans="1:28" s="211" customFormat="1" ht="15.75" hidden="1" customHeight="1">
      <c r="A3304" s="204" t="str">
        <f>IF(B3304&lt;&gt;"",IF(AND(B3304&gt;=_TM1,B3304&lt;=_TM2,OR(TH!L3304="1111",TH!M3304="1111")),TH!D3304,""),"")</f>
        <v/>
      </c>
      <c r="B3304" s="36">
        <f t="shared" si="323"/>
        <v>8</v>
      </c>
      <c r="C3304" s="949">
        <f t="shared" si="324"/>
        <v>42229</v>
      </c>
      <c r="D3304" s="950" t="s">
        <v>2042</v>
      </c>
      <c r="E3304" s="950">
        <v>42229</v>
      </c>
      <c r="F3304" s="957" t="s">
        <v>787</v>
      </c>
      <c r="G3304" s="952" t="s">
        <v>996</v>
      </c>
      <c r="H3304" s="963" t="s">
        <v>2043</v>
      </c>
      <c r="I3304" s="254">
        <v>512</v>
      </c>
      <c r="J3304" s="254">
        <v>7321.85753072442</v>
      </c>
      <c r="K3304" s="954">
        <f t="shared" si="325"/>
        <v>3748791</v>
      </c>
      <c r="L3304" s="916" t="s">
        <v>167</v>
      </c>
      <c r="M3304" s="916" t="s">
        <v>165</v>
      </c>
      <c r="N3304" s="52" t="str">
        <f>IF(AND('331-CT'!$E$7=TH!H3304,OR(L3304="331",M3304="331")),"331",IF(AND(OR(L3304="131",M3304="131"),H3304='131-CT'!$E$7),"131",""))</f>
        <v/>
      </c>
      <c r="O3304" s="916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3"/>
    </row>
    <row r="3305" spans="1:28" s="211" customFormat="1" ht="15.75" hidden="1" customHeight="1">
      <c r="A3305" s="204" t="str">
        <f>IF(B3305&lt;&gt;"",IF(AND(B3305&gt;=_TM1,B3305&lt;=_TM2,OR(TH!L3305="1111",TH!M3305="1111")),TH!D3305,""),"")</f>
        <v/>
      </c>
      <c r="B3305" s="36">
        <f t="shared" si="323"/>
        <v>8</v>
      </c>
      <c r="C3305" s="949">
        <f t="shared" si="324"/>
        <v>42229</v>
      </c>
      <c r="D3305" s="950" t="s">
        <v>2042</v>
      </c>
      <c r="E3305" s="950">
        <v>42229</v>
      </c>
      <c r="F3305" s="957" t="s">
        <v>1781</v>
      </c>
      <c r="G3305" s="952" t="s">
        <v>997</v>
      </c>
      <c r="H3305" s="963" t="s">
        <v>2043</v>
      </c>
      <c r="I3305" s="254">
        <v>50</v>
      </c>
      <c r="J3305" s="254">
        <v>13813.401320851226</v>
      </c>
      <c r="K3305" s="954">
        <f t="shared" si="325"/>
        <v>690670</v>
      </c>
      <c r="L3305" s="916" t="s">
        <v>167</v>
      </c>
      <c r="M3305" s="916" t="s">
        <v>165</v>
      </c>
      <c r="N3305" s="52" t="str">
        <f>IF(AND('331-CT'!$E$7=TH!H3305,OR(L3305="331",M3305="331")),"331",IF(AND(OR(L3305="131",M3305="131"),H3305='131-CT'!$E$7),"131",""))</f>
        <v/>
      </c>
      <c r="O3305" s="916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3"/>
    </row>
    <row r="3306" spans="1:28" s="211" customFormat="1" ht="15.75" hidden="1" customHeight="1">
      <c r="A3306" s="204" t="str">
        <f>IF(B3306&lt;&gt;"",IF(AND(B3306&gt;=_TM1,B3306&lt;=_TM2,OR(TH!L3306="1111",TH!M3306="1111")),TH!D3306,""),"")</f>
        <v/>
      </c>
      <c r="B3306" s="36">
        <f t="shared" si="323"/>
        <v>8</v>
      </c>
      <c r="C3306" s="949">
        <f t="shared" si="324"/>
        <v>42229</v>
      </c>
      <c r="D3306" s="950" t="s">
        <v>2042</v>
      </c>
      <c r="E3306" s="950">
        <v>42229</v>
      </c>
      <c r="F3306" s="957" t="s">
        <v>775</v>
      </c>
      <c r="G3306" s="952" t="s">
        <v>997</v>
      </c>
      <c r="H3306" s="963" t="s">
        <v>2043</v>
      </c>
      <c r="I3306" s="254">
        <v>100</v>
      </c>
      <c r="J3306" s="254">
        <v>14115.333590159449</v>
      </c>
      <c r="K3306" s="954">
        <f t="shared" si="325"/>
        <v>1411533</v>
      </c>
      <c r="L3306" s="916" t="s">
        <v>167</v>
      </c>
      <c r="M3306" s="916" t="s">
        <v>165</v>
      </c>
      <c r="N3306" s="52" t="str">
        <f>IF(AND('331-CT'!$E$7=TH!H3306,OR(L3306="331",M3306="331")),"331",IF(AND(OR(L3306="131",M3306="131"),H3306='131-CT'!$E$7),"131",""))</f>
        <v/>
      </c>
      <c r="O3306" s="916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3"/>
    </row>
    <row r="3307" spans="1:28" s="211" customFormat="1" ht="15.75" hidden="1" customHeight="1">
      <c r="A3307" s="204" t="str">
        <f>IF(B3307&lt;&gt;"",IF(AND(B3307&gt;=_TM1,B3307&lt;=_TM2,OR(TH!L3307="1111",TH!M3307="1111")),TH!D3307,""),"")</f>
        <v/>
      </c>
      <c r="B3307" s="36">
        <f t="shared" si="323"/>
        <v>8</v>
      </c>
      <c r="C3307" s="949">
        <f t="shared" si="324"/>
        <v>42234</v>
      </c>
      <c r="D3307" s="950" t="s">
        <v>2042</v>
      </c>
      <c r="E3307" s="950">
        <v>42234</v>
      </c>
      <c r="F3307" s="957" t="s">
        <v>755</v>
      </c>
      <c r="G3307" s="952" t="s">
        <v>998</v>
      </c>
      <c r="H3307" s="963" t="s">
        <v>2043</v>
      </c>
      <c r="I3307" s="254">
        <v>600</v>
      </c>
      <c r="J3307" s="254">
        <v>12832.1214455995</v>
      </c>
      <c r="K3307" s="954">
        <f t="shared" si="325"/>
        <v>7699273</v>
      </c>
      <c r="L3307" s="916" t="s">
        <v>167</v>
      </c>
      <c r="M3307" s="916" t="s">
        <v>165</v>
      </c>
      <c r="N3307" s="52" t="str">
        <f>IF(AND('331-CT'!$E$7=TH!H3307,OR(L3307="331",M3307="331")),"331",IF(AND(OR(L3307="131",M3307="131"),H3307='131-CT'!$E$7),"131",""))</f>
        <v/>
      </c>
      <c r="O3307" s="916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3"/>
    </row>
    <row r="3308" spans="1:28" s="211" customFormat="1" ht="15.75" hidden="1" customHeight="1">
      <c r="A3308" s="204" t="str">
        <f>IF(B3308&lt;&gt;"",IF(AND(B3308&gt;=_TM1,B3308&lt;=_TM2,OR(TH!L3308="1111",TH!M3308="1111")),TH!D3308,""),"")</f>
        <v/>
      </c>
      <c r="B3308" s="36">
        <f t="shared" si="323"/>
        <v>8</v>
      </c>
      <c r="C3308" s="949">
        <f t="shared" si="324"/>
        <v>42234</v>
      </c>
      <c r="D3308" s="950" t="s">
        <v>2042</v>
      </c>
      <c r="E3308" s="950">
        <v>42234</v>
      </c>
      <c r="F3308" s="957" t="s">
        <v>774</v>
      </c>
      <c r="G3308" s="952" t="s">
        <v>998</v>
      </c>
      <c r="H3308" s="963" t="s">
        <v>2043</v>
      </c>
      <c r="I3308" s="254">
        <v>300</v>
      </c>
      <c r="J3308" s="254">
        <v>4000.6025683339617</v>
      </c>
      <c r="K3308" s="954">
        <f t="shared" si="325"/>
        <v>1200181</v>
      </c>
      <c r="L3308" s="916" t="s">
        <v>167</v>
      </c>
      <c r="M3308" s="916" t="s">
        <v>165</v>
      </c>
      <c r="N3308" s="52" t="str">
        <f>IF(AND('331-CT'!$E$7=TH!H3308,OR(L3308="331",M3308="331")),"331",IF(AND(OR(L3308="131",M3308="131"),H3308='131-CT'!$E$7),"131",""))</f>
        <v/>
      </c>
      <c r="O3308" s="916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3"/>
    </row>
    <row r="3309" spans="1:28" s="211" customFormat="1" ht="15.75" hidden="1" customHeight="1">
      <c r="A3309" s="204" t="str">
        <f>IF(B3309&lt;&gt;"",IF(AND(B3309&gt;=_TM1,B3309&lt;=_TM2,OR(TH!L3309="1111",TH!M3309="1111")),TH!D3309,""),"")</f>
        <v/>
      </c>
      <c r="B3309" s="36">
        <f t="shared" si="323"/>
        <v>8</v>
      </c>
      <c r="C3309" s="949">
        <f t="shared" si="324"/>
        <v>42234</v>
      </c>
      <c r="D3309" s="950" t="s">
        <v>2042</v>
      </c>
      <c r="E3309" s="950">
        <v>42234</v>
      </c>
      <c r="F3309" s="957" t="s">
        <v>1809</v>
      </c>
      <c r="G3309" s="952" t="s">
        <v>998</v>
      </c>
      <c r="H3309" s="963" t="s">
        <v>2043</v>
      </c>
      <c r="I3309" s="254">
        <v>200</v>
      </c>
      <c r="J3309" s="254">
        <v>14115.333590159449</v>
      </c>
      <c r="K3309" s="954">
        <f t="shared" si="325"/>
        <v>2823067</v>
      </c>
      <c r="L3309" s="916" t="s">
        <v>167</v>
      </c>
      <c r="M3309" s="916" t="s">
        <v>165</v>
      </c>
      <c r="N3309" s="52" t="str">
        <f>IF(AND('331-CT'!$E$7=TH!H3309,OR(L3309="331",M3309="331")),"331",IF(AND(OR(L3309="131",M3309="131"),H3309='131-CT'!$E$7),"131",""))</f>
        <v/>
      </c>
      <c r="O3309" s="916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3"/>
    </row>
    <row r="3310" spans="1:28" s="211" customFormat="1" ht="15.75" hidden="1" customHeight="1">
      <c r="A3310" s="204" t="str">
        <f>IF(B3310&lt;&gt;"",IF(AND(B3310&gt;=_TM1,B3310&lt;=_TM2,OR(TH!L3310="1111",TH!M3310="1111")),TH!D3310,""),"")</f>
        <v/>
      </c>
      <c r="B3310" s="36">
        <f t="shared" si="323"/>
        <v>8</v>
      </c>
      <c r="C3310" s="949">
        <f t="shared" si="324"/>
        <v>42234</v>
      </c>
      <c r="D3310" s="950" t="s">
        <v>2042</v>
      </c>
      <c r="E3310" s="950">
        <v>42234</v>
      </c>
      <c r="F3310" s="957" t="s">
        <v>436</v>
      </c>
      <c r="G3310" s="952" t="s">
        <v>1000</v>
      </c>
      <c r="H3310" s="963" t="s">
        <v>2043</v>
      </c>
      <c r="I3310" s="254">
        <v>1280</v>
      </c>
      <c r="J3310" s="254">
        <v>5585.7469822021349</v>
      </c>
      <c r="K3310" s="954">
        <f t="shared" si="325"/>
        <v>7149756</v>
      </c>
      <c r="L3310" s="916" t="s">
        <v>167</v>
      </c>
      <c r="M3310" s="916" t="s">
        <v>165</v>
      </c>
      <c r="N3310" s="52" t="str">
        <f>IF(AND('331-CT'!$E$7=TH!H3310,OR(L3310="331",M3310="331")),"331",IF(AND(OR(L3310="131",M3310="131"),H3310='131-CT'!$E$7),"131",""))</f>
        <v/>
      </c>
      <c r="O3310" s="916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3"/>
    </row>
    <row r="3311" spans="1:28" s="211" customFormat="1" ht="15.75" hidden="1" customHeight="1">
      <c r="A3311" s="204" t="str">
        <f>IF(B3311&lt;&gt;"",IF(AND(B3311&gt;=_TM1,B3311&lt;=_TM2,OR(TH!L3311="1111",TH!M3311="1111")),TH!D3311,""),"")</f>
        <v/>
      </c>
      <c r="B3311" s="36">
        <f t="shared" si="323"/>
        <v>8</v>
      </c>
      <c r="C3311" s="949">
        <f t="shared" si="324"/>
        <v>42235</v>
      </c>
      <c r="D3311" s="950" t="s">
        <v>2042</v>
      </c>
      <c r="E3311" s="950">
        <v>42235</v>
      </c>
      <c r="F3311" s="957" t="s">
        <v>521</v>
      </c>
      <c r="G3311" s="952" t="s">
        <v>999</v>
      </c>
      <c r="H3311" s="963" t="s">
        <v>2043</v>
      </c>
      <c r="I3311" s="254">
        <v>710</v>
      </c>
      <c r="J3311" s="254">
        <v>5132.8485782398002</v>
      </c>
      <c r="K3311" s="954">
        <f t="shared" si="325"/>
        <v>3644322</v>
      </c>
      <c r="L3311" s="916" t="s">
        <v>167</v>
      </c>
      <c r="M3311" s="916" t="s">
        <v>165</v>
      </c>
      <c r="N3311" s="52" t="str">
        <f>IF(AND('331-CT'!$E$7=TH!H3311,OR(L3311="331",M3311="331")),"331",IF(AND(OR(L3311="131",M3311="131"),H3311='131-CT'!$E$7),"131",""))</f>
        <v/>
      </c>
      <c r="O3311" s="916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3"/>
    </row>
    <row r="3312" spans="1:28" s="211" customFormat="1" ht="15.75" hidden="1" customHeight="1">
      <c r="A3312" s="204" t="str">
        <f>IF(B3312&lt;&gt;"",IF(AND(B3312&gt;=_TM1,B3312&lt;=_TM2,OR(TH!L3312="1111",TH!M3312="1111")),TH!D3312,""),"")</f>
        <v/>
      </c>
      <c r="B3312" s="36">
        <f t="shared" si="323"/>
        <v>8</v>
      </c>
      <c r="C3312" s="949">
        <f t="shared" si="324"/>
        <v>42236</v>
      </c>
      <c r="D3312" s="950" t="s">
        <v>2042</v>
      </c>
      <c r="E3312" s="950">
        <v>42236</v>
      </c>
      <c r="F3312" s="957" t="s">
        <v>622</v>
      </c>
      <c r="G3312" s="952" t="s">
        <v>1001</v>
      </c>
      <c r="H3312" s="963" t="s">
        <v>2043</v>
      </c>
      <c r="I3312" s="254">
        <v>169</v>
      </c>
      <c r="J3312" s="254">
        <v>7019.9252614161969</v>
      </c>
      <c r="K3312" s="954">
        <f t="shared" si="325"/>
        <v>1186367</v>
      </c>
      <c r="L3312" s="916" t="s">
        <v>167</v>
      </c>
      <c r="M3312" s="916" t="s">
        <v>165</v>
      </c>
      <c r="N3312" s="52" t="str">
        <f>IF(AND('331-CT'!$E$7=TH!H3312,OR(L3312="331",M3312="331")),"331",IF(AND(OR(L3312="131",M3312="131"),H3312='131-CT'!$E$7),"131",""))</f>
        <v/>
      </c>
      <c r="O3312" s="916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3"/>
    </row>
    <row r="3313" spans="1:28" s="211" customFormat="1" ht="15.75" hidden="1" customHeight="1">
      <c r="A3313" s="204" t="str">
        <f>IF(B3313&lt;&gt;"",IF(AND(B3313&gt;=_TM1,B3313&lt;=_TM2,OR(TH!L3313="1111",TH!M3313="1111")),TH!D3313,""),"")</f>
        <v/>
      </c>
      <c r="B3313" s="36">
        <f t="shared" si="323"/>
        <v>8</v>
      </c>
      <c r="C3313" s="949">
        <f t="shared" si="324"/>
        <v>42236</v>
      </c>
      <c r="D3313" s="950" t="s">
        <v>2042</v>
      </c>
      <c r="E3313" s="950">
        <v>42236</v>
      </c>
      <c r="F3313" s="957" t="s">
        <v>566</v>
      </c>
      <c r="G3313" s="952" t="s">
        <v>1001</v>
      </c>
      <c r="H3313" s="963" t="s">
        <v>2043</v>
      </c>
      <c r="I3313" s="254">
        <v>315</v>
      </c>
      <c r="J3313" s="254">
        <v>7095.4083287432522</v>
      </c>
      <c r="K3313" s="954">
        <f t="shared" si="325"/>
        <v>2235054</v>
      </c>
      <c r="L3313" s="916" t="s">
        <v>167</v>
      </c>
      <c r="M3313" s="916" t="s">
        <v>165</v>
      </c>
      <c r="N3313" s="52" t="str">
        <f>IF(AND('331-CT'!$E$7=TH!H3313,OR(L3313="331",M3313="331")),"331",IF(AND(OR(L3313="131",M3313="131"),H3313='131-CT'!$E$7),"131",""))</f>
        <v/>
      </c>
      <c r="O3313" s="916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3"/>
    </row>
    <row r="3314" spans="1:28" s="211" customFormat="1" ht="15.75" hidden="1" customHeight="1">
      <c r="A3314" s="204" t="str">
        <f>IF(B3314&lt;&gt;"",IF(AND(B3314&gt;=_TM1,B3314&lt;=_TM2,OR(TH!L3314="1111",TH!M3314="1111")),TH!D3314,""),"")</f>
        <v/>
      </c>
      <c r="B3314" s="36">
        <f t="shared" si="323"/>
        <v>8</v>
      </c>
      <c r="C3314" s="949">
        <f t="shared" si="324"/>
        <v>42236</v>
      </c>
      <c r="D3314" s="950" t="s">
        <v>2042</v>
      </c>
      <c r="E3314" s="950">
        <v>42236</v>
      </c>
      <c r="F3314" s="957" t="s">
        <v>933</v>
      </c>
      <c r="G3314" s="952" t="s">
        <v>1002</v>
      </c>
      <c r="H3314" s="963" t="s">
        <v>2043</v>
      </c>
      <c r="I3314" s="254">
        <v>320</v>
      </c>
      <c r="J3314" s="254">
        <v>6868.9591267620854</v>
      </c>
      <c r="K3314" s="954">
        <f t="shared" si="325"/>
        <v>2198067</v>
      </c>
      <c r="L3314" s="916" t="s">
        <v>167</v>
      </c>
      <c r="M3314" s="916" t="s">
        <v>165</v>
      </c>
      <c r="N3314" s="52" t="str">
        <f>IF(AND('331-CT'!$E$7=TH!H3314,OR(L3314="331",M3314="331")),"331",IF(AND(OR(L3314="131",M3314="131"),H3314='131-CT'!$E$7),"131",""))</f>
        <v/>
      </c>
      <c r="O3314" s="916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3"/>
    </row>
    <row r="3315" spans="1:28" s="211" customFormat="1" ht="15.75" hidden="1" customHeight="1">
      <c r="A3315" s="204" t="str">
        <f>IF(B3315&lt;&gt;"",IF(AND(B3315&gt;=_TM1,B3315&lt;=_TM2,OR(TH!L3315="1111",TH!M3315="1111")),TH!D3315,""),"")</f>
        <v/>
      </c>
      <c r="B3315" s="36">
        <f t="shared" si="323"/>
        <v>8</v>
      </c>
      <c r="C3315" s="949">
        <f t="shared" si="324"/>
        <v>42236</v>
      </c>
      <c r="D3315" s="950" t="s">
        <v>2042</v>
      </c>
      <c r="E3315" s="950">
        <v>42236</v>
      </c>
      <c r="F3315" s="957" t="s">
        <v>641</v>
      </c>
      <c r="G3315" s="952" t="s">
        <v>1002</v>
      </c>
      <c r="H3315" s="963" t="s">
        <v>2043</v>
      </c>
      <c r="I3315" s="254">
        <v>356</v>
      </c>
      <c r="J3315" s="254">
        <v>4981.8824435856886</v>
      </c>
      <c r="K3315" s="954">
        <f t="shared" si="325"/>
        <v>1773550</v>
      </c>
      <c r="L3315" s="916" t="s">
        <v>167</v>
      </c>
      <c r="M3315" s="916" t="s">
        <v>165</v>
      </c>
      <c r="N3315" s="52" t="str">
        <f>IF(AND('331-CT'!$E$7=TH!H3315,OR(L3315="331",M3315="331")),"331",IF(AND(OR(L3315="131",M3315="131"),H3315='131-CT'!$E$7),"131",""))</f>
        <v/>
      </c>
      <c r="O3315" s="916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3"/>
    </row>
    <row r="3316" spans="1:28" s="211" customFormat="1" ht="15.75" hidden="1" customHeight="1">
      <c r="A3316" s="204" t="str">
        <f>IF(B3316&lt;&gt;"",IF(AND(B3316&gt;=_TM1,B3316&lt;=_TM2,OR(TH!L3316="1111",TH!M3316="1111")),TH!D3316,""),"")</f>
        <v/>
      </c>
      <c r="B3316" s="36">
        <f t="shared" si="323"/>
        <v>8</v>
      </c>
      <c r="C3316" s="949">
        <f t="shared" si="324"/>
        <v>42236</v>
      </c>
      <c r="D3316" s="950" t="s">
        <v>2042</v>
      </c>
      <c r="E3316" s="950">
        <v>42236</v>
      </c>
      <c r="F3316" s="957" t="s">
        <v>1004</v>
      </c>
      <c r="G3316" s="952" t="s">
        <v>1005</v>
      </c>
      <c r="H3316" s="963" t="s">
        <v>2043</v>
      </c>
      <c r="I3316" s="254">
        <v>31</v>
      </c>
      <c r="J3316" s="254">
        <v>22192.021794154429</v>
      </c>
      <c r="K3316" s="954">
        <f t="shared" si="325"/>
        <v>687953</v>
      </c>
      <c r="L3316" s="916" t="s">
        <v>167</v>
      </c>
      <c r="M3316" s="916" t="s">
        <v>165</v>
      </c>
      <c r="N3316" s="52" t="str">
        <f>IF(AND('331-CT'!$E$7=TH!H3316,OR(L3316="331",M3316="331")),"331",IF(AND(OR(L3316="131",M3316="131"),H3316='131-CT'!$E$7),"131",""))</f>
        <v/>
      </c>
      <c r="O3316" s="916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3"/>
    </row>
    <row r="3317" spans="1:28" s="211" customFormat="1" ht="15.75" hidden="1" customHeight="1">
      <c r="A3317" s="204" t="str">
        <f>IF(B3317&lt;&gt;"",IF(AND(B3317&gt;=_TM1,B3317&lt;=_TM2,OR(TH!L3317="1111",TH!M3317="1111")),TH!D3317,""),"")</f>
        <v/>
      </c>
      <c r="B3317" s="36">
        <f t="shared" si="323"/>
        <v>8</v>
      </c>
      <c r="C3317" s="949">
        <f t="shared" si="324"/>
        <v>42236</v>
      </c>
      <c r="D3317" s="950" t="s">
        <v>2042</v>
      </c>
      <c r="E3317" s="950">
        <v>42236</v>
      </c>
      <c r="F3317" s="957" t="s">
        <v>1006</v>
      </c>
      <c r="G3317" s="952" t="s">
        <v>1005</v>
      </c>
      <c r="H3317" s="963" t="s">
        <v>2043</v>
      </c>
      <c r="I3317" s="254">
        <v>60</v>
      </c>
      <c r="J3317" s="254">
        <v>8756.0358099384812</v>
      </c>
      <c r="K3317" s="954">
        <f t="shared" si="325"/>
        <v>525362</v>
      </c>
      <c r="L3317" s="916" t="s">
        <v>167</v>
      </c>
      <c r="M3317" s="916" t="s">
        <v>165</v>
      </c>
      <c r="N3317" s="52" t="str">
        <f>IF(AND('331-CT'!$E$7=TH!H3317,OR(L3317="331",M3317="331")),"331",IF(AND(OR(L3317="131",M3317="131"),H3317='131-CT'!$E$7),"131",""))</f>
        <v/>
      </c>
      <c r="O3317" s="916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3"/>
    </row>
    <row r="3318" spans="1:28" s="211" customFormat="1" ht="15.75" hidden="1" customHeight="1">
      <c r="A3318" s="204" t="str">
        <f>IF(B3318&lt;&gt;"",IF(AND(B3318&gt;=_TM1,B3318&lt;=_TM2,OR(TH!L3318="1111",TH!M3318="1111")),TH!D3318,""),"")</f>
        <v/>
      </c>
      <c r="B3318" s="36">
        <f t="shared" si="323"/>
        <v>8</v>
      </c>
      <c r="C3318" s="949">
        <f t="shared" si="324"/>
        <v>42236</v>
      </c>
      <c r="D3318" s="950" t="s">
        <v>2042</v>
      </c>
      <c r="E3318" s="950">
        <v>42236</v>
      </c>
      <c r="F3318" s="957" t="s">
        <v>1689</v>
      </c>
      <c r="G3318" s="952" t="s">
        <v>1005</v>
      </c>
      <c r="H3318" s="963" t="s">
        <v>2043</v>
      </c>
      <c r="I3318" s="254">
        <v>120</v>
      </c>
      <c r="J3318" s="254">
        <v>452.89840396233524</v>
      </c>
      <c r="K3318" s="954">
        <f t="shared" si="325"/>
        <v>54348</v>
      </c>
      <c r="L3318" s="916" t="s">
        <v>167</v>
      </c>
      <c r="M3318" s="916" t="s">
        <v>165</v>
      </c>
      <c r="N3318" s="52" t="str">
        <f>IF(AND('331-CT'!$E$7=TH!H3318,OR(L3318="331",M3318="331")),"331",IF(AND(OR(L3318="131",M3318="131"),H3318='131-CT'!$E$7),"131",""))</f>
        <v/>
      </c>
      <c r="O3318" s="916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3"/>
    </row>
    <row r="3319" spans="1:28" s="211" customFormat="1" ht="15.75" hidden="1" customHeight="1">
      <c r="A3319" s="204" t="str">
        <f>IF(B3319&lt;&gt;"",IF(AND(B3319&gt;=_TM1,B3319&lt;=_TM2,OR(TH!L3319="1111",TH!M3319="1111")),TH!D3319,""),"")</f>
        <v/>
      </c>
      <c r="B3319" s="36">
        <f t="shared" si="323"/>
        <v>8</v>
      </c>
      <c r="C3319" s="949">
        <f t="shared" si="324"/>
        <v>42236</v>
      </c>
      <c r="D3319" s="950" t="s">
        <v>2042</v>
      </c>
      <c r="E3319" s="950">
        <v>42236</v>
      </c>
      <c r="F3319" s="957" t="s">
        <v>773</v>
      </c>
      <c r="G3319" s="952" t="s">
        <v>1007</v>
      </c>
      <c r="H3319" s="963" t="s">
        <v>2043</v>
      </c>
      <c r="I3319" s="254">
        <v>1000</v>
      </c>
      <c r="J3319" s="254">
        <v>17436.588552549907</v>
      </c>
      <c r="K3319" s="954">
        <f t="shared" si="325"/>
        <v>17436589</v>
      </c>
      <c r="L3319" s="916" t="s">
        <v>167</v>
      </c>
      <c r="M3319" s="916" t="s">
        <v>165</v>
      </c>
      <c r="N3319" s="52" t="str">
        <f>IF(AND('331-CT'!$E$7=TH!H3319,OR(L3319="331",M3319="331")),"331",IF(AND(OR(L3319="131",M3319="131"),H3319='131-CT'!$E$7),"131",""))</f>
        <v/>
      </c>
      <c r="O3319" s="916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3"/>
    </row>
    <row r="3320" spans="1:28" s="211" customFormat="1" ht="15.75" hidden="1" customHeight="1">
      <c r="A3320" s="204" t="str">
        <f>IF(B3320&lt;&gt;"",IF(AND(B3320&gt;=_TM1,B3320&lt;=_TM2,OR(TH!L3320="1111",TH!M3320="1111")),TH!D3320,""),"")</f>
        <v/>
      </c>
      <c r="B3320" s="36">
        <f t="shared" si="323"/>
        <v>8</v>
      </c>
      <c r="C3320" s="949">
        <f t="shared" si="324"/>
        <v>42236</v>
      </c>
      <c r="D3320" s="950" t="s">
        <v>2042</v>
      </c>
      <c r="E3320" s="950">
        <v>42236</v>
      </c>
      <c r="F3320" s="957" t="s">
        <v>772</v>
      </c>
      <c r="G3320" s="952" t="s">
        <v>1007</v>
      </c>
      <c r="H3320" s="963" t="s">
        <v>2043</v>
      </c>
      <c r="I3320" s="254">
        <v>400</v>
      </c>
      <c r="J3320" s="254">
        <v>8001.2051366679234</v>
      </c>
      <c r="K3320" s="954">
        <f t="shared" si="325"/>
        <v>3200482</v>
      </c>
      <c r="L3320" s="916" t="s">
        <v>167</v>
      </c>
      <c r="M3320" s="916" t="s">
        <v>165</v>
      </c>
      <c r="N3320" s="52" t="str">
        <f>IF(AND('331-CT'!$E$7=TH!H3320,OR(L3320="331",M3320="331")),"331",IF(AND(OR(L3320="131",M3320="131"),H3320='131-CT'!$E$7),"131",""))</f>
        <v/>
      </c>
      <c r="O3320" s="916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3"/>
    </row>
    <row r="3321" spans="1:28" s="211" customFormat="1" ht="15.75" hidden="1" customHeight="1">
      <c r="A3321" s="204" t="str">
        <f>IF(B3321&lt;&gt;"",IF(AND(B3321&gt;=_TM1,B3321&lt;=_TM2,OR(TH!L3321="1111",TH!M3321="1111")),TH!D3321,""),"")</f>
        <v/>
      </c>
      <c r="B3321" s="36">
        <f t="shared" si="323"/>
        <v>8</v>
      </c>
      <c r="C3321" s="949">
        <f t="shared" si="324"/>
        <v>42238</v>
      </c>
      <c r="D3321" s="950" t="s">
        <v>2042</v>
      </c>
      <c r="E3321" s="950">
        <v>42238</v>
      </c>
      <c r="F3321" s="957" t="s">
        <v>772</v>
      </c>
      <c r="G3321" s="952" t="s">
        <v>1008</v>
      </c>
      <c r="H3321" s="963" t="s">
        <v>2043</v>
      </c>
      <c r="I3321" s="254">
        <v>600</v>
      </c>
      <c r="J3321" s="254">
        <v>8001.2051366679234</v>
      </c>
      <c r="K3321" s="954">
        <f t="shared" si="325"/>
        <v>4800723</v>
      </c>
      <c r="L3321" s="916" t="s">
        <v>167</v>
      </c>
      <c r="M3321" s="916" t="s">
        <v>165</v>
      </c>
      <c r="N3321" s="52" t="str">
        <f>IF(AND('331-CT'!$E$7=TH!H3321,OR(L3321="331",M3321="331")),"331",IF(AND(OR(L3321="131",M3321="131"),H3321='131-CT'!$E$7),"131",""))</f>
        <v/>
      </c>
      <c r="O3321" s="916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3"/>
    </row>
    <row r="3322" spans="1:28" s="211" customFormat="1" ht="15.75" hidden="1" customHeight="1">
      <c r="A3322" s="204" t="str">
        <f>IF(B3322&lt;&gt;"",IF(AND(B3322&gt;=_TM1,B3322&lt;=_TM2,OR(TH!L3322="1111",TH!M3322="1111")),TH!D3322,""),"")</f>
        <v/>
      </c>
      <c r="B3322" s="36">
        <f t="shared" si="323"/>
        <v>8</v>
      </c>
      <c r="C3322" s="949">
        <f t="shared" si="324"/>
        <v>42238</v>
      </c>
      <c r="D3322" s="950" t="s">
        <v>2042</v>
      </c>
      <c r="E3322" s="950">
        <v>42238</v>
      </c>
      <c r="F3322" s="957" t="s">
        <v>1794</v>
      </c>
      <c r="G3322" s="952" t="s">
        <v>1008</v>
      </c>
      <c r="H3322" s="963" t="s">
        <v>2043</v>
      </c>
      <c r="I3322" s="254">
        <v>1000</v>
      </c>
      <c r="J3322" s="254">
        <v>9435.3834158819845</v>
      </c>
      <c r="K3322" s="954">
        <f t="shared" si="325"/>
        <v>9435383</v>
      </c>
      <c r="L3322" s="916" t="s">
        <v>167</v>
      </c>
      <c r="M3322" s="916" t="s">
        <v>165</v>
      </c>
      <c r="N3322" s="52" t="str">
        <f>IF(AND('331-CT'!$E$7=TH!H3322,OR(L3322="331",M3322="331")),"331",IF(AND(OR(L3322="131",M3322="131"),H3322='131-CT'!$E$7),"131",""))</f>
        <v/>
      </c>
      <c r="O3322" s="916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3"/>
    </row>
    <row r="3323" spans="1:28" s="211" customFormat="1" ht="15.75" hidden="1" customHeight="1">
      <c r="A3323" s="204" t="str">
        <f>IF(B3323&lt;&gt;"",IF(AND(B3323&gt;=_TM1,B3323&lt;=_TM2,OR(TH!L3323="1111",TH!M3323="1111")),TH!D3323,""),"")</f>
        <v/>
      </c>
      <c r="B3323" s="36">
        <f t="shared" si="323"/>
        <v>8</v>
      </c>
      <c r="C3323" s="949">
        <f t="shared" si="324"/>
        <v>42238</v>
      </c>
      <c r="D3323" s="950" t="s">
        <v>2042</v>
      </c>
      <c r="E3323" s="950">
        <v>42238</v>
      </c>
      <c r="F3323" s="957" t="s">
        <v>629</v>
      </c>
      <c r="G3323" s="952" t="s">
        <v>1009</v>
      </c>
      <c r="H3323" s="963" t="s">
        <v>2043</v>
      </c>
      <c r="I3323" s="254">
        <v>868</v>
      </c>
      <c r="J3323" s="254">
        <v>9510.8664832090399</v>
      </c>
      <c r="K3323" s="954">
        <f t="shared" si="325"/>
        <v>8255432</v>
      </c>
      <c r="L3323" s="916" t="s">
        <v>167</v>
      </c>
      <c r="M3323" s="916" t="s">
        <v>165</v>
      </c>
      <c r="N3323" s="52" t="str">
        <f>IF(AND('331-CT'!$E$7=TH!H3323,OR(L3323="331",M3323="331")),"331",IF(AND(OR(L3323="131",M3323="131"),H3323='131-CT'!$E$7),"131",""))</f>
        <v/>
      </c>
      <c r="O3323" s="916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3"/>
    </row>
    <row r="3324" spans="1:28" s="211" customFormat="1" ht="15.75" hidden="1" customHeight="1">
      <c r="A3324" s="204" t="str">
        <f>IF(B3324&lt;&gt;"",IF(AND(B3324&gt;=_TM1,B3324&lt;=_TM2,OR(TH!L3324="1111",TH!M3324="1111")),TH!D3324,""),"")</f>
        <v/>
      </c>
      <c r="B3324" s="36">
        <f t="shared" si="323"/>
        <v>8</v>
      </c>
      <c r="C3324" s="949">
        <f t="shared" si="324"/>
        <v>42238</v>
      </c>
      <c r="D3324" s="950" t="s">
        <v>2042</v>
      </c>
      <c r="E3324" s="950">
        <v>42238</v>
      </c>
      <c r="F3324" s="957" t="s">
        <v>451</v>
      </c>
      <c r="G3324" s="952" t="s">
        <v>1009</v>
      </c>
      <c r="H3324" s="963" t="s">
        <v>2043</v>
      </c>
      <c r="I3324" s="254">
        <v>1027</v>
      </c>
      <c r="J3324" s="254">
        <v>7925.7220693408672</v>
      </c>
      <c r="K3324" s="954">
        <f t="shared" si="325"/>
        <v>8139717</v>
      </c>
      <c r="L3324" s="916" t="s">
        <v>167</v>
      </c>
      <c r="M3324" s="916" t="s">
        <v>165</v>
      </c>
      <c r="N3324" s="52" t="str">
        <f>IF(AND('331-CT'!$E$7=TH!H3324,OR(L3324="331",M3324="331")),"331",IF(AND(OR(L3324="131",M3324="131"),H3324='131-CT'!$E$7),"131",""))</f>
        <v/>
      </c>
      <c r="O3324" s="916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3"/>
    </row>
    <row r="3325" spans="1:28" s="211" customFormat="1" ht="15.75" hidden="1" customHeight="1">
      <c r="A3325" s="204" t="str">
        <f>IF(B3325&lt;&gt;"",IF(AND(B3325&gt;=_TM1,B3325&lt;=_TM2,OR(TH!L3325="1111",TH!M3325="1111")),TH!D3325,""),"")</f>
        <v/>
      </c>
      <c r="B3325" s="36">
        <f t="shared" si="323"/>
        <v>8</v>
      </c>
      <c r="C3325" s="949">
        <f t="shared" si="324"/>
        <v>42238</v>
      </c>
      <c r="D3325" s="950" t="s">
        <v>2042</v>
      </c>
      <c r="E3325" s="950">
        <v>42238</v>
      </c>
      <c r="F3325" s="957" t="s">
        <v>1010</v>
      </c>
      <c r="G3325" s="952" t="s">
        <v>1009</v>
      </c>
      <c r="H3325" s="963" t="s">
        <v>2043</v>
      </c>
      <c r="I3325" s="254">
        <v>252</v>
      </c>
      <c r="J3325" s="254">
        <v>10114.731021825488</v>
      </c>
      <c r="K3325" s="954">
        <f t="shared" si="325"/>
        <v>2548912</v>
      </c>
      <c r="L3325" s="916" t="s">
        <v>167</v>
      </c>
      <c r="M3325" s="916" t="s">
        <v>165</v>
      </c>
      <c r="N3325" s="52" t="str">
        <f>IF(AND('331-CT'!$E$7=TH!H3325,OR(L3325="331",M3325="331")),"331",IF(AND(OR(L3325="131",M3325="131"),H3325='131-CT'!$E$7),"131",""))</f>
        <v/>
      </c>
      <c r="O3325" s="916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3"/>
    </row>
    <row r="3326" spans="1:28" s="211" customFormat="1" ht="15.75" hidden="1" customHeight="1">
      <c r="A3326" s="204" t="str">
        <f>IF(B3326&lt;&gt;"",IF(AND(B3326&gt;=_TM1,B3326&lt;=_TM2,OR(TH!L3326="1111",TH!M3326="1111")),TH!D3326,""),"")</f>
        <v/>
      </c>
      <c r="B3326" s="36">
        <f t="shared" si="323"/>
        <v>8</v>
      </c>
      <c r="C3326" s="949">
        <f t="shared" si="324"/>
        <v>42238</v>
      </c>
      <c r="D3326" s="950" t="s">
        <v>2042</v>
      </c>
      <c r="E3326" s="950">
        <v>42238</v>
      </c>
      <c r="F3326" s="957" t="s">
        <v>629</v>
      </c>
      <c r="G3326" s="952" t="s">
        <v>1009</v>
      </c>
      <c r="H3326" s="963" t="s">
        <v>2043</v>
      </c>
      <c r="I3326" s="254">
        <v>480</v>
      </c>
      <c r="J3326" s="254">
        <v>9510.8664832090399</v>
      </c>
      <c r="K3326" s="954">
        <f t="shared" si="325"/>
        <v>4565216</v>
      </c>
      <c r="L3326" s="916" t="s">
        <v>167</v>
      </c>
      <c r="M3326" s="916" t="s">
        <v>165</v>
      </c>
      <c r="N3326" s="52" t="str">
        <f>IF(AND('331-CT'!$E$7=TH!H3326,OR(L3326="331",M3326="331")),"331",IF(AND(OR(L3326="131",M3326="131"),H3326='131-CT'!$E$7),"131",""))</f>
        <v/>
      </c>
      <c r="O3326" s="916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3"/>
    </row>
    <row r="3327" spans="1:28" s="211" customFormat="1" ht="15.75" hidden="1" customHeight="1">
      <c r="A3327" s="204" t="str">
        <f>IF(B3327&lt;&gt;"",IF(AND(B3327&gt;=_TM1,B3327&lt;=_TM2,OR(TH!L3327="1111",TH!M3327="1111")),TH!D3327,""),"")</f>
        <v/>
      </c>
      <c r="B3327" s="36">
        <f t="shared" si="323"/>
        <v>8</v>
      </c>
      <c r="C3327" s="949">
        <f t="shared" si="324"/>
        <v>42240</v>
      </c>
      <c r="D3327" s="950" t="s">
        <v>2042</v>
      </c>
      <c r="E3327" s="950">
        <v>42240</v>
      </c>
      <c r="F3327" s="957" t="s">
        <v>1794</v>
      </c>
      <c r="G3327" s="952" t="s">
        <v>1011</v>
      </c>
      <c r="H3327" s="963" t="s">
        <v>2043</v>
      </c>
      <c r="I3327" s="254">
        <v>1000</v>
      </c>
      <c r="J3327" s="254">
        <v>9435.3834158819845</v>
      </c>
      <c r="K3327" s="954">
        <f t="shared" si="325"/>
        <v>9435383</v>
      </c>
      <c r="L3327" s="916" t="s">
        <v>167</v>
      </c>
      <c r="M3327" s="916" t="s">
        <v>165</v>
      </c>
      <c r="N3327" s="52" t="str">
        <f>IF(AND('331-CT'!$E$7=TH!H3327,OR(L3327="331",M3327="331")),"331",IF(AND(OR(L3327="131",M3327="131"),H3327='131-CT'!$E$7),"131",""))</f>
        <v/>
      </c>
      <c r="O3327" s="916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3"/>
    </row>
    <row r="3328" spans="1:28" s="211" customFormat="1" ht="15.75" hidden="1" customHeight="1">
      <c r="A3328" s="204" t="str">
        <f>IF(B3328&lt;&gt;"",IF(AND(B3328&gt;=_TM1,B3328&lt;=_TM2,OR(TH!L3328="1111",TH!M3328="1111")),TH!D3328,""),"")</f>
        <v/>
      </c>
      <c r="B3328" s="36">
        <f t="shared" si="323"/>
        <v>8</v>
      </c>
      <c r="C3328" s="949">
        <f t="shared" si="324"/>
        <v>42240</v>
      </c>
      <c r="D3328" s="950" t="s">
        <v>2042</v>
      </c>
      <c r="E3328" s="950">
        <v>42240</v>
      </c>
      <c r="F3328" s="957" t="s">
        <v>774</v>
      </c>
      <c r="G3328" s="952" t="s">
        <v>1011</v>
      </c>
      <c r="H3328" s="963" t="s">
        <v>2043</v>
      </c>
      <c r="I3328" s="254">
        <v>600</v>
      </c>
      <c r="J3328" s="254">
        <v>4000.6025683339617</v>
      </c>
      <c r="K3328" s="954">
        <f t="shared" si="325"/>
        <v>2400362</v>
      </c>
      <c r="L3328" s="916" t="s">
        <v>167</v>
      </c>
      <c r="M3328" s="916" t="s">
        <v>165</v>
      </c>
      <c r="N3328" s="52" t="str">
        <f>IF(AND('331-CT'!$E$7=TH!H3328,OR(L3328="331",M3328="331")),"331",IF(AND(OR(L3328="131",M3328="131"),H3328='131-CT'!$E$7),"131",""))</f>
        <v/>
      </c>
      <c r="O3328" s="916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3"/>
    </row>
    <row r="3329" spans="1:28" s="211" customFormat="1" ht="15.75" hidden="1" customHeight="1">
      <c r="A3329" s="204" t="str">
        <f>IF(B3329&lt;&gt;"",IF(AND(B3329&gt;=_TM1,B3329&lt;=_TM2,OR(TH!L3329="1111",TH!M3329="1111")),TH!D3329,""),"")</f>
        <v/>
      </c>
      <c r="B3329" s="36">
        <f t="shared" si="323"/>
        <v>8</v>
      </c>
      <c r="C3329" s="949">
        <f t="shared" si="324"/>
        <v>42240</v>
      </c>
      <c r="D3329" s="950" t="s">
        <v>2042</v>
      </c>
      <c r="E3329" s="950">
        <v>42240</v>
      </c>
      <c r="F3329" s="957" t="s">
        <v>521</v>
      </c>
      <c r="G3329" s="952" t="s">
        <v>1012</v>
      </c>
      <c r="H3329" s="963" t="s">
        <v>2043</v>
      </c>
      <c r="I3329" s="254">
        <v>1000</v>
      </c>
      <c r="J3329" s="254">
        <v>5132.8485782398002</v>
      </c>
      <c r="K3329" s="954">
        <f t="shared" si="325"/>
        <v>5132849</v>
      </c>
      <c r="L3329" s="916" t="s">
        <v>167</v>
      </c>
      <c r="M3329" s="916" t="s">
        <v>165</v>
      </c>
      <c r="N3329" s="52" t="str">
        <f>IF(AND('331-CT'!$E$7=TH!H3329,OR(L3329="331",M3329="331")),"331",IF(AND(OR(L3329="131",M3329="131"),H3329='131-CT'!$E$7),"131",""))</f>
        <v/>
      </c>
      <c r="O3329" s="916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3"/>
    </row>
    <row r="3330" spans="1:28" s="211" customFormat="1" ht="15.75" hidden="1" customHeight="1">
      <c r="A3330" s="204" t="str">
        <f>IF(B3330&lt;&gt;"",IF(AND(B3330&gt;=_TM1,B3330&lt;=_TM2,OR(TH!L3330="1111",TH!M3330="1111")),TH!D3330,""),"")</f>
        <v/>
      </c>
      <c r="B3330" s="36">
        <f t="shared" si="323"/>
        <v>8</v>
      </c>
      <c r="C3330" s="949">
        <f t="shared" si="324"/>
        <v>42241</v>
      </c>
      <c r="D3330" s="950" t="s">
        <v>2042</v>
      </c>
      <c r="E3330" s="950">
        <v>42241</v>
      </c>
      <c r="F3330" s="957" t="s">
        <v>1013</v>
      </c>
      <c r="G3330" s="952" t="s">
        <v>1014</v>
      </c>
      <c r="H3330" s="963" t="s">
        <v>2043</v>
      </c>
      <c r="I3330" s="254">
        <v>306</v>
      </c>
      <c r="J3330" s="254">
        <v>5585.7469822021349</v>
      </c>
      <c r="K3330" s="954">
        <f t="shared" si="325"/>
        <v>1709239</v>
      </c>
      <c r="L3330" s="916" t="s">
        <v>167</v>
      </c>
      <c r="M3330" s="916" t="s">
        <v>165</v>
      </c>
      <c r="N3330" s="52" t="str">
        <f>IF(AND('331-CT'!$E$7=TH!H3330,OR(L3330="331",M3330="331")),"331",IF(AND(OR(L3330="131",M3330="131"),H3330='131-CT'!$E$7),"131",""))</f>
        <v/>
      </c>
      <c r="O3330" s="916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3"/>
    </row>
    <row r="3331" spans="1:28" s="211" customFormat="1" ht="15.75" hidden="1" customHeight="1">
      <c r="A3331" s="204" t="str">
        <f>IF(B3331&lt;&gt;"",IF(AND(B3331&gt;=_TM1,B3331&lt;=_TM2,OR(TH!L3331="1111",TH!M3331="1111")),TH!D3331,""),"")</f>
        <v/>
      </c>
      <c r="B3331" s="36">
        <f t="shared" si="323"/>
        <v>8</v>
      </c>
      <c r="C3331" s="949">
        <f t="shared" si="324"/>
        <v>42241</v>
      </c>
      <c r="D3331" s="950" t="s">
        <v>2042</v>
      </c>
      <c r="E3331" s="950">
        <v>42241</v>
      </c>
      <c r="F3331" s="957" t="s">
        <v>975</v>
      </c>
      <c r="G3331" s="952" t="s">
        <v>1014</v>
      </c>
      <c r="H3331" s="963" t="s">
        <v>2043</v>
      </c>
      <c r="I3331" s="254">
        <v>200</v>
      </c>
      <c r="J3331" s="254">
        <v>5057.365510912744</v>
      </c>
      <c r="K3331" s="954">
        <f t="shared" si="325"/>
        <v>1011473</v>
      </c>
      <c r="L3331" s="916" t="s">
        <v>167</v>
      </c>
      <c r="M3331" s="916" t="s">
        <v>165</v>
      </c>
      <c r="N3331" s="52" t="str">
        <f>IF(AND('331-CT'!$E$7=TH!H3331,OR(L3331="331",M3331="331")),"331",IF(AND(OR(L3331="131",M3331="131"),H3331='131-CT'!$E$7),"131",""))</f>
        <v/>
      </c>
      <c r="O3331" s="916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3"/>
    </row>
    <row r="3332" spans="1:28" s="211" customFormat="1" ht="15.75" hidden="1" customHeight="1">
      <c r="A3332" s="204" t="str">
        <f>IF(B3332&lt;&gt;"",IF(AND(B3332&gt;=_TM1,B3332&lt;=_TM2,OR(TH!L3332="1111",TH!M3332="1111")),TH!D3332,""),"")</f>
        <v/>
      </c>
      <c r="B3332" s="36">
        <f t="shared" si="323"/>
        <v>8</v>
      </c>
      <c r="C3332" s="949">
        <f t="shared" si="324"/>
        <v>42242</v>
      </c>
      <c r="D3332" s="950" t="s">
        <v>2042</v>
      </c>
      <c r="E3332" s="950">
        <v>42242</v>
      </c>
      <c r="F3332" s="957" t="s">
        <v>521</v>
      </c>
      <c r="G3332" s="952" t="s">
        <v>1015</v>
      </c>
      <c r="H3332" s="963" t="s">
        <v>2043</v>
      </c>
      <c r="I3332" s="254">
        <v>1082</v>
      </c>
      <c r="J3332" s="254">
        <v>5132.8485782398002</v>
      </c>
      <c r="K3332" s="954">
        <f t="shared" si="325"/>
        <v>5553742</v>
      </c>
      <c r="L3332" s="916" t="s">
        <v>167</v>
      </c>
      <c r="M3332" s="916" t="s">
        <v>165</v>
      </c>
      <c r="N3332" s="52" t="str">
        <f>IF(AND('331-CT'!$E$7=TH!H3332,OR(L3332="331",M3332="331")),"331",IF(AND(OR(L3332="131",M3332="131"),H3332='131-CT'!$E$7),"131",""))</f>
        <v/>
      </c>
      <c r="O3332" s="916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3"/>
    </row>
    <row r="3333" spans="1:28" s="211" customFormat="1" ht="15.75" hidden="1" customHeight="1">
      <c r="A3333" s="204" t="str">
        <f>IF(B3333&lt;&gt;"",IF(AND(B3333&gt;=_TM1,B3333&lt;=_TM2,OR(TH!L3333="1111",TH!M3333="1111")),TH!D3333,""),"")</f>
        <v/>
      </c>
      <c r="B3333" s="36">
        <f t="shared" si="323"/>
        <v>8</v>
      </c>
      <c r="C3333" s="949">
        <f t="shared" si="324"/>
        <v>42242</v>
      </c>
      <c r="D3333" s="950" t="s">
        <v>2042</v>
      </c>
      <c r="E3333" s="950">
        <v>42242</v>
      </c>
      <c r="F3333" s="957" t="s">
        <v>440</v>
      </c>
      <c r="G3333" s="952" t="s">
        <v>1016</v>
      </c>
      <c r="H3333" s="963" t="s">
        <v>2043</v>
      </c>
      <c r="I3333" s="254">
        <v>409</v>
      </c>
      <c r="J3333" s="254">
        <v>7170.8913960703085</v>
      </c>
      <c r="K3333" s="954">
        <f t="shared" si="325"/>
        <v>2932895</v>
      </c>
      <c r="L3333" s="916" t="s">
        <v>167</v>
      </c>
      <c r="M3333" s="916" t="s">
        <v>165</v>
      </c>
      <c r="N3333" s="52" t="str">
        <f>IF(AND('331-CT'!$E$7=TH!H3333,OR(L3333="331",M3333="331")),"331",IF(AND(OR(L3333="131",M3333="131"),H3333='131-CT'!$E$7),"131",""))</f>
        <v/>
      </c>
      <c r="O3333" s="916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3"/>
    </row>
    <row r="3334" spans="1:28" s="211" customFormat="1" ht="15.75" hidden="1" customHeight="1">
      <c r="A3334" s="204" t="str">
        <f>IF(B3334&lt;&gt;"",IF(AND(B3334&gt;=_TM1,B3334&lt;=_TM2,OR(TH!L3334="1111",TH!M3334="1111")),TH!D3334,""),"")</f>
        <v/>
      </c>
      <c r="B3334" s="36">
        <f t="shared" si="323"/>
        <v>8</v>
      </c>
      <c r="C3334" s="949">
        <f t="shared" si="324"/>
        <v>42242</v>
      </c>
      <c r="D3334" s="950" t="s">
        <v>2042</v>
      </c>
      <c r="E3334" s="950">
        <v>42242</v>
      </c>
      <c r="F3334" s="957" t="s">
        <v>440</v>
      </c>
      <c r="G3334" s="952" t="s">
        <v>1016</v>
      </c>
      <c r="H3334" s="963" t="s">
        <v>2043</v>
      </c>
      <c r="I3334" s="254">
        <v>200</v>
      </c>
      <c r="J3334" s="254">
        <v>7170.8913960703085</v>
      </c>
      <c r="K3334" s="954">
        <f t="shared" si="325"/>
        <v>1434178</v>
      </c>
      <c r="L3334" s="916" t="s">
        <v>167</v>
      </c>
      <c r="M3334" s="916" t="s">
        <v>165</v>
      </c>
      <c r="N3334" s="52" t="str">
        <f>IF(AND('331-CT'!$E$7=TH!H3334,OR(L3334="331",M3334="331")),"331",IF(AND(OR(L3334="131",M3334="131"),H3334='131-CT'!$E$7),"131",""))</f>
        <v/>
      </c>
      <c r="O3334" s="916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3"/>
    </row>
    <row r="3335" spans="1:28" s="211" customFormat="1" ht="15.75" hidden="1" customHeight="1">
      <c r="A3335" s="204" t="str">
        <f>IF(B3335&lt;&gt;"",IF(AND(B3335&gt;=_TM1,B3335&lt;=_TM2,OR(TH!L3335="1111",TH!M3335="1111")),TH!D3335,""),"")</f>
        <v/>
      </c>
      <c r="B3335" s="36">
        <f t="shared" si="323"/>
        <v>8</v>
      </c>
      <c r="C3335" s="949">
        <f t="shared" si="324"/>
        <v>42242</v>
      </c>
      <c r="D3335" s="950" t="s">
        <v>2042</v>
      </c>
      <c r="E3335" s="950">
        <v>42242</v>
      </c>
      <c r="F3335" s="957" t="s">
        <v>2039</v>
      </c>
      <c r="G3335" s="952" t="s">
        <v>1017</v>
      </c>
      <c r="H3335" s="963" t="s">
        <v>2043</v>
      </c>
      <c r="I3335" s="254">
        <v>10</v>
      </c>
      <c r="J3335" s="254">
        <v>8831.5188772655365</v>
      </c>
      <c r="K3335" s="954">
        <f t="shared" si="325"/>
        <v>88315</v>
      </c>
      <c r="L3335" s="916" t="s">
        <v>167</v>
      </c>
      <c r="M3335" s="916" t="s">
        <v>165</v>
      </c>
      <c r="N3335" s="52" t="str">
        <f>IF(AND('331-CT'!$E$7=TH!H3335,OR(L3335="331",M3335="331")),"331",IF(AND(OR(L3335="131",M3335="131"),H3335='131-CT'!$E$7),"131",""))</f>
        <v/>
      </c>
      <c r="O3335" s="916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3"/>
    </row>
    <row r="3336" spans="1:28" s="211" customFormat="1" ht="15.75" hidden="1" customHeight="1">
      <c r="A3336" s="204" t="str">
        <f>IF(B3336&lt;&gt;"",IF(AND(B3336&gt;=_TM1,B3336&lt;=_TM2,OR(TH!L3336="1111",TH!M3336="1111")),TH!D3336,""),"")</f>
        <v/>
      </c>
      <c r="B3336" s="36">
        <f t="shared" si="323"/>
        <v>8</v>
      </c>
      <c r="C3336" s="949">
        <f t="shared" si="324"/>
        <v>42242</v>
      </c>
      <c r="D3336" s="950" t="s">
        <v>2042</v>
      </c>
      <c r="E3336" s="950">
        <v>42242</v>
      </c>
      <c r="F3336" s="957" t="s">
        <v>1977</v>
      </c>
      <c r="G3336" s="952" t="s">
        <v>1017</v>
      </c>
      <c r="H3336" s="963" t="s">
        <v>2043</v>
      </c>
      <c r="I3336" s="254">
        <v>10</v>
      </c>
      <c r="J3336" s="254">
        <v>9359.9003485549292</v>
      </c>
      <c r="K3336" s="954">
        <f t="shared" si="325"/>
        <v>93599</v>
      </c>
      <c r="L3336" s="916" t="s">
        <v>167</v>
      </c>
      <c r="M3336" s="916" t="s">
        <v>165</v>
      </c>
      <c r="N3336" s="52" t="str">
        <f>IF(AND('331-CT'!$E$7=TH!H3336,OR(L3336="331",M3336="331")),"331",IF(AND(OR(L3336="131",M3336="131"),H3336='131-CT'!$E$7),"131",""))</f>
        <v/>
      </c>
      <c r="O3336" s="916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3"/>
    </row>
    <row r="3337" spans="1:28" s="211" customFormat="1" ht="15.75" hidden="1" customHeight="1">
      <c r="A3337" s="204" t="str">
        <f>IF(B3337&lt;&gt;"",IF(AND(B3337&gt;=_TM1,B3337&lt;=_TM2,OR(TH!L3337="1111",TH!M3337="1111")),TH!D3337,""),"")</f>
        <v/>
      </c>
      <c r="B3337" s="36">
        <f t="shared" si="323"/>
        <v>8</v>
      </c>
      <c r="C3337" s="949">
        <f t="shared" si="324"/>
        <v>42242</v>
      </c>
      <c r="D3337" s="950" t="s">
        <v>2042</v>
      </c>
      <c r="E3337" s="950">
        <v>42242</v>
      </c>
      <c r="F3337" s="957" t="s">
        <v>1978</v>
      </c>
      <c r="G3337" s="952" t="s">
        <v>1017</v>
      </c>
      <c r="H3337" s="963" t="s">
        <v>2043</v>
      </c>
      <c r="I3337" s="254">
        <v>10</v>
      </c>
      <c r="J3337" s="254">
        <v>11473.426233712493</v>
      </c>
      <c r="K3337" s="954">
        <f t="shared" si="325"/>
        <v>114734</v>
      </c>
      <c r="L3337" s="916" t="s">
        <v>167</v>
      </c>
      <c r="M3337" s="916" t="s">
        <v>165</v>
      </c>
      <c r="N3337" s="52" t="str">
        <f>IF(AND('331-CT'!$E$7=TH!H3337,OR(L3337="331",M3337="331")),"331",IF(AND(OR(L3337="131",M3337="131"),H3337='131-CT'!$E$7),"131",""))</f>
        <v/>
      </c>
      <c r="O3337" s="916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3"/>
    </row>
    <row r="3338" spans="1:28" s="211" customFormat="1" ht="15.75" hidden="1" customHeight="1">
      <c r="A3338" s="204" t="str">
        <f>IF(B3338&lt;&gt;"",IF(AND(B3338&gt;=_TM1,B3338&lt;=_TM2,OR(TH!L3338="1111",TH!M3338="1111")),TH!D3338,""),"")</f>
        <v/>
      </c>
      <c r="B3338" s="36">
        <f t="shared" si="323"/>
        <v>8</v>
      </c>
      <c r="C3338" s="949">
        <f t="shared" si="324"/>
        <v>42242</v>
      </c>
      <c r="D3338" s="950" t="s">
        <v>2042</v>
      </c>
      <c r="E3338" s="950">
        <v>42242</v>
      </c>
      <c r="F3338" s="957" t="s">
        <v>1979</v>
      </c>
      <c r="G3338" s="952" t="s">
        <v>1017</v>
      </c>
      <c r="H3338" s="963" t="s">
        <v>2043</v>
      </c>
      <c r="I3338" s="254">
        <v>10</v>
      </c>
      <c r="J3338" s="254">
        <v>8227.6543386490921</v>
      </c>
      <c r="K3338" s="954">
        <f t="shared" si="325"/>
        <v>82277</v>
      </c>
      <c r="L3338" s="916" t="s">
        <v>167</v>
      </c>
      <c r="M3338" s="916" t="s">
        <v>165</v>
      </c>
      <c r="N3338" s="52" t="str">
        <f>IF(AND('331-CT'!$E$7=TH!H3338,OR(L3338="331",M3338="331")),"331",IF(AND(OR(L3338="131",M3338="131"),H3338='131-CT'!$E$7),"131",""))</f>
        <v/>
      </c>
      <c r="O3338" s="916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3"/>
    </row>
    <row r="3339" spans="1:28" s="211" customFormat="1" ht="15.75" hidden="1" customHeight="1">
      <c r="A3339" s="204" t="str">
        <f>IF(B3339&lt;&gt;"",IF(AND(B3339&gt;=_TM1,B3339&lt;=_TM2,OR(TH!L3339="1111",TH!M3339="1111")),TH!D3339,""),"")</f>
        <v/>
      </c>
      <c r="B3339" s="36">
        <f t="shared" si="323"/>
        <v>8</v>
      </c>
      <c r="C3339" s="949">
        <f t="shared" si="324"/>
        <v>42242</v>
      </c>
      <c r="D3339" s="950" t="s">
        <v>2042</v>
      </c>
      <c r="E3339" s="950">
        <v>42242</v>
      </c>
      <c r="F3339" s="957" t="s">
        <v>1980</v>
      </c>
      <c r="G3339" s="952" t="s">
        <v>1017</v>
      </c>
      <c r="H3339" s="963" t="s">
        <v>2043</v>
      </c>
      <c r="I3339" s="254">
        <v>10</v>
      </c>
      <c r="J3339" s="254">
        <v>9133.4511465737614</v>
      </c>
      <c r="K3339" s="954">
        <f t="shared" si="325"/>
        <v>91335</v>
      </c>
      <c r="L3339" s="916" t="s">
        <v>167</v>
      </c>
      <c r="M3339" s="916" t="s">
        <v>165</v>
      </c>
      <c r="N3339" s="52" t="str">
        <f>IF(AND('331-CT'!$E$7=TH!H3339,OR(L3339="331",M3339="331")),"331",IF(AND(OR(L3339="131",M3339="131"),H3339='131-CT'!$E$7),"131",""))</f>
        <v/>
      </c>
      <c r="O3339" s="916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3"/>
    </row>
    <row r="3340" spans="1:28" s="211" customFormat="1" ht="15.75" hidden="1" customHeight="1">
      <c r="A3340" s="204" t="str">
        <f>IF(B3340&lt;&gt;"",IF(AND(B3340&gt;=_TM1,B3340&lt;=_TM2,OR(TH!L3340="1111",TH!M3340="1111")),TH!D3340,""),"")</f>
        <v/>
      </c>
      <c r="B3340" s="36">
        <f t="shared" si="323"/>
        <v>8</v>
      </c>
      <c r="C3340" s="949">
        <f t="shared" si="324"/>
        <v>42242</v>
      </c>
      <c r="D3340" s="950" t="s">
        <v>2042</v>
      </c>
      <c r="E3340" s="950">
        <v>42242</v>
      </c>
      <c r="F3340" s="957" t="s">
        <v>1981</v>
      </c>
      <c r="G3340" s="952" t="s">
        <v>1017</v>
      </c>
      <c r="H3340" s="963" t="s">
        <v>2043</v>
      </c>
      <c r="I3340" s="254">
        <v>10</v>
      </c>
      <c r="J3340" s="254">
        <v>10039.247954498433</v>
      </c>
      <c r="K3340" s="954">
        <f t="shared" si="325"/>
        <v>100392</v>
      </c>
      <c r="L3340" s="916" t="s">
        <v>167</v>
      </c>
      <c r="M3340" s="916" t="s">
        <v>165</v>
      </c>
      <c r="N3340" s="52" t="str">
        <f>IF(AND('331-CT'!$E$7=TH!H3340,OR(L3340="331",M3340="331")),"331",IF(AND(OR(L3340="131",M3340="131"),H3340='131-CT'!$E$7),"131",""))</f>
        <v/>
      </c>
      <c r="O3340" s="916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3"/>
    </row>
    <row r="3341" spans="1:28" s="211" customFormat="1" ht="15.75" hidden="1" customHeight="1">
      <c r="A3341" s="204" t="str">
        <f>IF(B3341&lt;&gt;"",IF(AND(B3341&gt;=_TM1,B3341&lt;=_TM2,OR(TH!L3341="1111",TH!M3341="1111")),TH!D3341,""),"")</f>
        <v/>
      </c>
      <c r="B3341" s="36">
        <f t="shared" si="323"/>
        <v>8</v>
      </c>
      <c r="C3341" s="949">
        <f t="shared" si="324"/>
        <v>42242</v>
      </c>
      <c r="D3341" s="950" t="s">
        <v>2042</v>
      </c>
      <c r="E3341" s="950">
        <v>42242</v>
      </c>
      <c r="F3341" s="957" t="s">
        <v>2040</v>
      </c>
      <c r="G3341" s="952" t="s">
        <v>1017</v>
      </c>
      <c r="H3341" s="963" t="s">
        <v>2043</v>
      </c>
      <c r="I3341" s="254">
        <v>10</v>
      </c>
      <c r="J3341" s="254">
        <v>15775.961071354677</v>
      </c>
      <c r="K3341" s="954">
        <f t="shared" si="325"/>
        <v>157760</v>
      </c>
      <c r="L3341" s="916" t="s">
        <v>167</v>
      </c>
      <c r="M3341" s="916" t="s">
        <v>165</v>
      </c>
      <c r="N3341" s="52" t="str">
        <f>IF(AND('331-CT'!$E$7=TH!H3341,OR(L3341="331",M3341="331")),"331",IF(AND(OR(L3341="131",M3341="131"),H3341='131-CT'!$E$7),"131",""))</f>
        <v/>
      </c>
      <c r="O3341" s="916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3"/>
    </row>
    <row r="3342" spans="1:28" s="211" customFormat="1" ht="15.75" hidden="1" customHeight="1">
      <c r="A3342" s="204" t="str">
        <f>IF(B3342&lt;&gt;"",IF(AND(B3342&gt;=_TM1,B3342&lt;=_TM2,OR(TH!L3342="1111",TH!M3342="1111")),TH!D3342,""),"")</f>
        <v/>
      </c>
      <c r="B3342" s="36">
        <f t="shared" si="323"/>
        <v>8</v>
      </c>
      <c r="C3342" s="949">
        <f t="shared" si="324"/>
        <v>42242</v>
      </c>
      <c r="D3342" s="950" t="s">
        <v>2042</v>
      </c>
      <c r="E3342" s="950">
        <v>42242</v>
      </c>
      <c r="F3342" s="957" t="s">
        <v>2039</v>
      </c>
      <c r="G3342" s="952" t="s">
        <v>1018</v>
      </c>
      <c r="H3342" s="963" t="s">
        <v>2043</v>
      </c>
      <c r="I3342" s="254">
        <v>10</v>
      </c>
      <c r="J3342" s="254">
        <v>8831.5188772655365</v>
      </c>
      <c r="K3342" s="954">
        <f t="shared" si="325"/>
        <v>88315</v>
      </c>
      <c r="L3342" s="916" t="s">
        <v>167</v>
      </c>
      <c r="M3342" s="916" t="s">
        <v>165</v>
      </c>
      <c r="N3342" s="52" t="str">
        <f>IF(AND('331-CT'!$E$7=TH!H3342,OR(L3342="331",M3342="331")),"331",IF(AND(OR(L3342="131",M3342="131"),H3342='131-CT'!$E$7),"131",""))</f>
        <v/>
      </c>
      <c r="O3342" s="916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3"/>
    </row>
    <row r="3343" spans="1:28" s="211" customFormat="1" ht="15.75" hidden="1" customHeight="1">
      <c r="A3343" s="204" t="str">
        <f>IF(B3343&lt;&gt;"",IF(AND(B3343&gt;=_TM1,B3343&lt;=_TM2,OR(TH!L3343="1111",TH!M3343="1111")),TH!D3343,""),"")</f>
        <v/>
      </c>
      <c r="B3343" s="36">
        <f t="shared" si="323"/>
        <v>8</v>
      </c>
      <c r="C3343" s="949">
        <f t="shared" si="324"/>
        <v>42242</v>
      </c>
      <c r="D3343" s="950" t="s">
        <v>2042</v>
      </c>
      <c r="E3343" s="950">
        <v>42242</v>
      </c>
      <c r="F3343" s="957" t="s">
        <v>1977</v>
      </c>
      <c r="G3343" s="952" t="s">
        <v>1018</v>
      </c>
      <c r="H3343" s="963" t="s">
        <v>2043</v>
      </c>
      <c r="I3343" s="254">
        <v>10</v>
      </c>
      <c r="J3343" s="254">
        <v>9359.9003485549292</v>
      </c>
      <c r="K3343" s="954">
        <f t="shared" si="325"/>
        <v>93599</v>
      </c>
      <c r="L3343" s="916" t="s">
        <v>167</v>
      </c>
      <c r="M3343" s="916" t="s">
        <v>165</v>
      </c>
      <c r="N3343" s="52" t="str">
        <f>IF(AND('331-CT'!$E$7=TH!H3343,OR(L3343="331",M3343="331")),"331",IF(AND(OR(L3343="131",M3343="131"),H3343='131-CT'!$E$7),"131",""))</f>
        <v/>
      </c>
      <c r="O3343" s="916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3"/>
    </row>
    <row r="3344" spans="1:28" s="211" customFormat="1" ht="15.75" hidden="1" customHeight="1">
      <c r="A3344" s="204" t="str">
        <f>IF(B3344&lt;&gt;"",IF(AND(B3344&gt;=_TM1,B3344&lt;=_TM2,OR(TH!L3344="1111",TH!M3344="1111")),TH!D3344,""),"")</f>
        <v/>
      </c>
      <c r="B3344" s="36">
        <f t="shared" si="323"/>
        <v>8</v>
      </c>
      <c r="C3344" s="949">
        <f t="shared" si="324"/>
        <v>42242</v>
      </c>
      <c r="D3344" s="950" t="s">
        <v>2042</v>
      </c>
      <c r="E3344" s="950">
        <v>42242</v>
      </c>
      <c r="F3344" s="957" t="s">
        <v>1978</v>
      </c>
      <c r="G3344" s="952" t="s">
        <v>1018</v>
      </c>
      <c r="H3344" s="963" t="s">
        <v>2043</v>
      </c>
      <c r="I3344" s="254">
        <v>10</v>
      </c>
      <c r="J3344" s="254">
        <v>11473.426233712493</v>
      </c>
      <c r="K3344" s="954">
        <f t="shared" si="325"/>
        <v>114734</v>
      </c>
      <c r="L3344" s="916" t="s">
        <v>167</v>
      </c>
      <c r="M3344" s="916" t="s">
        <v>165</v>
      </c>
      <c r="N3344" s="52" t="str">
        <f>IF(AND('331-CT'!$E$7=TH!H3344,OR(L3344="331",M3344="331")),"331",IF(AND(OR(L3344="131",M3344="131"),H3344='131-CT'!$E$7),"131",""))</f>
        <v/>
      </c>
      <c r="O3344" s="916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3"/>
    </row>
    <row r="3345" spans="1:28" s="211" customFormat="1" ht="15.75" hidden="1" customHeight="1">
      <c r="A3345" s="204" t="str">
        <f>IF(B3345&lt;&gt;"",IF(AND(B3345&gt;=_TM1,B3345&lt;=_TM2,OR(TH!L3345="1111",TH!M3345="1111")),TH!D3345,""),"")</f>
        <v/>
      </c>
      <c r="B3345" s="36">
        <f t="shared" si="323"/>
        <v>8</v>
      </c>
      <c r="C3345" s="949">
        <f t="shared" si="324"/>
        <v>42242</v>
      </c>
      <c r="D3345" s="950" t="s">
        <v>2042</v>
      </c>
      <c r="E3345" s="950">
        <v>42242</v>
      </c>
      <c r="F3345" s="957" t="s">
        <v>1979</v>
      </c>
      <c r="G3345" s="952" t="s">
        <v>1018</v>
      </c>
      <c r="H3345" s="963" t="s">
        <v>2043</v>
      </c>
      <c r="I3345" s="254">
        <v>10</v>
      </c>
      <c r="J3345" s="254">
        <v>8227.6543386490921</v>
      </c>
      <c r="K3345" s="954">
        <f t="shared" si="325"/>
        <v>82277</v>
      </c>
      <c r="L3345" s="916" t="s">
        <v>167</v>
      </c>
      <c r="M3345" s="916" t="s">
        <v>165</v>
      </c>
      <c r="N3345" s="52" t="str">
        <f>IF(AND('331-CT'!$E$7=TH!H3345,OR(L3345="331",M3345="331")),"331",IF(AND(OR(L3345="131",M3345="131"),H3345='131-CT'!$E$7),"131",""))</f>
        <v/>
      </c>
      <c r="O3345" s="916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3"/>
    </row>
    <row r="3346" spans="1:28" s="211" customFormat="1" ht="15.75" hidden="1" customHeight="1">
      <c r="A3346" s="204" t="str">
        <f>IF(B3346&lt;&gt;"",IF(AND(B3346&gt;=_TM1,B3346&lt;=_TM2,OR(TH!L3346="1111",TH!M3346="1111")),TH!D3346,""),"")</f>
        <v/>
      </c>
      <c r="B3346" s="36">
        <f t="shared" si="323"/>
        <v>8</v>
      </c>
      <c r="C3346" s="949">
        <f t="shared" si="324"/>
        <v>42242</v>
      </c>
      <c r="D3346" s="950" t="s">
        <v>2042</v>
      </c>
      <c r="E3346" s="950">
        <v>42242</v>
      </c>
      <c r="F3346" s="957" t="s">
        <v>1980</v>
      </c>
      <c r="G3346" s="952" t="s">
        <v>1018</v>
      </c>
      <c r="H3346" s="963" t="s">
        <v>2043</v>
      </c>
      <c r="I3346" s="254">
        <v>10</v>
      </c>
      <c r="J3346" s="254">
        <v>9133.4511465737614</v>
      </c>
      <c r="K3346" s="954">
        <f t="shared" si="325"/>
        <v>91335</v>
      </c>
      <c r="L3346" s="916" t="s">
        <v>167</v>
      </c>
      <c r="M3346" s="916" t="s">
        <v>165</v>
      </c>
      <c r="N3346" s="52" t="str">
        <f>IF(AND('331-CT'!$E$7=TH!H3346,OR(L3346="331",M3346="331")),"331",IF(AND(OR(L3346="131",M3346="131"),H3346='131-CT'!$E$7),"131",""))</f>
        <v/>
      </c>
      <c r="O3346" s="916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3"/>
    </row>
    <row r="3347" spans="1:28" s="211" customFormat="1" ht="15.75" hidden="1" customHeight="1">
      <c r="A3347" s="204" t="str">
        <f>IF(B3347&lt;&gt;"",IF(AND(B3347&gt;=_TM1,B3347&lt;=_TM2,OR(TH!L3347="1111",TH!M3347="1111")),TH!D3347,""),"")</f>
        <v/>
      </c>
      <c r="B3347" s="36">
        <f t="shared" si="323"/>
        <v>8</v>
      </c>
      <c r="C3347" s="949">
        <f t="shared" si="324"/>
        <v>42242</v>
      </c>
      <c r="D3347" s="950" t="s">
        <v>2042</v>
      </c>
      <c r="E3347" s="950">
        <v>42242</v>
      </c>
      <c r="F3347" s="957" t="s">
        <v>1981</v>
      </c>
      <c r="G3347" s="952" t="s">
        <v>1018</v>
      </c>
      <c r="H3347" s="963" t="s">
        <v>2043</v>
      </c>
      <c r="I3347" s="254">
        <v>10</v>
      </c>
      <c r="J3347" s="254">
        <v>10039.247954498433</v>
      </c>
      <c r="K3347" s="954">
        <f t="shared" si="325"/>
        <v>100392</v>
      </c>
      <c r="L3347" s="916" t="s">
        <v>167</v>
      </c>
      <c r="M3347" s="916" t="s">
        <v>165</v>
      </c>
      <c r="N3347" s="52" t="str">
        <f>IF(AND('331-CT'!$E$7=TH!H3347,OR(L3347="331",M3347="331")),"331",IF(AND(OR(L3347="131",M3347="131"),H3347='131-CT'!$E$7),"131",""))</f>
        <v/>
      </c>
      <c r="O3347" s="916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3"/>
    </row>
    <row r="3348" spans="1:28" s="211" customFormat="1" ht="15.75" hidden="1" customHeight="1">
      <c r="A3348" s="204" t="str">
        <f>IF(B3348&lt;&gt;"",IF(AND(B3348&gt;=_TM1,B3348&lt;=_TM2,OR(TH!L3348="1111",TH!M3348="1111")),TH!D3348,""),"")</f>
        <v/>
      </c>
      <c r="B3348" s="36">
        <f t="shared" si="323"/>
        <v>8</v>
      </c>
      <c r="C3348" s="949">
        <f t="shared" si="324"/>
        <v>42242</v>
      </c>
      <c r="D3348" s="950" t="s">
        <v>2042</v>
      </c>
      <c r="E3348" s="950">
        <v>42242</v>
      </c>
      <c r="F3348" s="957" t="s">
        <v>2040</v>
      </c>
      <c r="G3348" s="952" t="s">
        <v>1018</v>
      </c>
      <c r="H3348" s="963" t="s">
        <v>2043</v>
      </c>
      <c r="I3348" s="254">
        <v>10</v>
      </c>
      <c r="J3348" s="254">
        <v>15775.961071354677</v>
      </c>
      <c r="K3348" s="954">
        <f t="shared" si="325"/>
        <v>157760</v>
      </c>
      <c r="L3348" s="916" t="s">
        <v>167</v>
      </c>
      <c r="M3348" s="916" t="s">
        <v>165</v>
      </c>
      <c r="N3348" s="52" t="str">
        <f>IF(AND('331-CT'!$E$7=TH!H3348,OR(L3348="331",M3348="331")),"331",IF(AND(OR(L3348="131",M3348="131"),H3348='131-CT'!$E$7),"131",""))</f>
        <v/>
      </c>
      <c r="O3348" s="916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3"/>
    </row>
    <row r="3349" spans="1:28" s="211" customFormat="1" ht="15.75" hidden="1" customHeight="1">
      <c r="A3349" s="204" t="str">
        <f>IF(B3349&lt;&gt;"",IF(AND(B3349&gt;=_TM1,B3349&lt;=_TM2,OR(TH!L3349="1111",TH!M3349="1111")),TH!D3349,""),"")</f>
        <v/>
      </c>
      <c r="B3349" s="36">
        <f t="shared" si="323"/>
        <v>8</v>
      </c>
      <c r="C3349" s="949">
        <f t="shared" si="324"/>
        <v>42243</v>
      </c>
      <c r="D3349" s="950" t="s">
        <v>2042</v>
      </c>
      <c r="E3349" s="950">
        <v>42243</v>
      </c>
      <c r="F3349" s="957" t="s">
        <v>2041</v>
      </c>
      <c r="G3349" s="952" t="s">
        <v>1019</v>
      </c>
      <c r="H3349" s="963" t="s">
        <v>2043</v>
      </c>
      <c r="I3349" s="254">
        <v>2000</v>
      </c>
      <c r="J3349" s="254">
        <v>1660.6274811952294</v>
      </c>
      <c r="K3349" s="954">
        <f t="shared" si="325"/>
        <v>3321255</v>
      </c>
      <c r="L3349" s="916" t="s">
        <v>167</v>
      </c>
      <c r="M3349" s="916" t="s">
        <v>165</v>
      </c>
      <c r="N3349" s="52" t="str">
        <f>IF(AND('331-CT'!$E$7=TH!H3349,OR(L3349="331",M3349="331")),"331",IF(AND(OR(L3349="131",M3349="131"),H3349='131-CT'!$E$7),"131",""))</f>
        <v/>
      </c>
      <c r="O3349" s="916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3"/>
    </row>
    <row r="3350" spans="1:28" s="211" customFormat="1" ht="15.75" hidden="1" customHeight="1">
      <c r="A3350" s="204" t="str">
        <f>IF(B3350&lt;&gt;"",IF(AND(B3350&gt;=_TM1,B3350&lt;=_TM2,OR(TH!L3350="1111",TH!M3350="1111")),TH!D3350,""),"")</f>
        <v/>
      </c>
      <c r="B3350" s="36">
        <f t="shared" si="323"/>
        <v>8</v>
      </c>
      <c r="C3350" s="949">
        <f t="shared" si="324"/>
        <v>42243</v>
      </c>
      <c r="D3350" s="950" t="s">
        <v>2042</v>
      </c>
      <c r="E3350" s="950">
        <v>42243</v>
      </c>
      <c r="F3350" s="957" t="s">
        <v>1984</v>
      </c>
      <c r="G3350" s="952" t="s">
        <v>1019</v>
      </c>
      <c r="H3350" s="963" t="s">
        <v>2043</v>
      </c>
      <c r="I3350" s="254">
        <v>500</v>
      </c>
      <c r="J3350" s="254">
        <v>3321.2549623904588</v>
      </c>
      <c r="K3350" s="954">
        <f t="shared" si="325"/>
        <v>1660627</v>
      </c>
      <c r="L3350" s="916" t="s">
        <v>167</v>
      </c>
      <c r="M3350" s="916" t="s">
        <v>165</v>
      </c>
      <c r="N3350" s="52" t="str">
        <f>IF(AND('331-CT'!$E$7=TH!H3350,OR(L3350="331",M3350="331")),"331",IF(AND(OR(L3350="131",M3350="131"),H3350='131-CT'!$E$7),"131",""))</f>
        <v/>
      </c>
      <c r="O3350" s="916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3"/>
    </row>
    <row r="3351" spans="1:28" s="211" customFormat="1" ht="15.75" hidden="1" customHeight="1">
      <c r="A3351" s="204" t="str">
        <f>IF(B3351&lt;&gt;"",IF(AND(B3351&gt;=_TM1,B3351&lt;=_TM2,OR(TH!L3351="1111",TH!M3351="1111")),TH!D3351,""),"")</f>
        <v/>
      </c>
      <c r="B3351" s="36">
        <f t="shared" si="323"/>
        <v>8</v>
      </c>
      <c r="C3351" s="949">
        <f t="shared" si="324"/>
        <v>42243</v>
      </c>
      <c r="D3351" s="950" t="s">
        <v>2042</v>
      </c>
      <c r="E3351" s="950">
        <v>42243</v>
      </c>
      <c r="F3351" s="957" t="s">
        <v>425</v>
      </c>
      <c r="G3351" s="952" t="s">
        <v>1020</v>
      </c>
      <c r="H3351" s="963" t="s">
        <v>2043</v>
      </c>
      <c r="I3351" s="254">
        <v>60</v>
      </c>
      <c r="J3351" s="254">
        <v>6189.611520818582</v>
      </c>
      <c r="K3351" s="954">
        <f t="shared" si="325"/>
        <v>371377</v>
      </c>
      <c r="L3351" s="916" t="s">
        <v>167</v>
      </c>
      <c r="M3351" s="916" t="s">
        <v>165</v>
      </c>
      <c r="N3351" s="52" t="str">
        <f>IF(AND('331-CT'!$E$7=TH!H3351,OR(L3351="331",M3351="331")),"331",IF(AND(OR(L3351="131",M3351="131"),H3351='131-CT'!$E$7),"131",""))</f>
        <v/>
      </c>
      <c r="O3351" s="916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3"/>
    </row>
    <row r="3352" spans="1:28" s="211" customFormat="1" ht="15.75" hidden="1" customHeight="1">
      <c r="A3352" s="204" t="str">
        <f>IF(B3352&lt;&gt;"",IF(AND(B3352&gt;=_TM1,B3352&lt;=_TM2,OR(TH!L3352="1111",TH!M3352="1111")),TH!D3352,""),"")</f>
        <v/>
      </c>
      <c r="B3352" s="36">
        <f t="shared" si="323"/>
        <v>8</v>
      </c>
      <c r="C3352" s="949">
        <f t="shared" si="324"/>
        <v>42243</v>
      </c>
      <c r="D3352" s="950" t="s">
        <v>2042</v>
      </c>
      <c r="E3352" s="950">
        <v>42243</v>
      </c>
      <c r="F3352" s="957" t="s">
        <v>473</v>
      </c>
      <c r="G3352" s="952" t="s">
        <v>1020</v>
      </c>
      <c r="H3352" s="963" t="s">
        <v>2043</v>
      </c>
      <c r="I3352" s="254">
        <v>329</v>
      </c>
      <c r="J3352" s="254">
        <v>6868.9591267620854</v>
      </c>
      <c r="K3352" s="954">
        <f t="shared" si="325"/>
        <v>2259888</v>
      </c>
      <c r="L3352" s="916" t="s">
        <v>167</v>
      </c>
      <c r="M3352" s="916" t="s">
        <v>165</v>
      </c>
      <c r="N3352" s="52" t="str">
        <f>IF(AND('331-CT'!$E$7=TH!H3352,OR(L3352="331",M3352="331")),"331",IF(AND(OR(L3352="131",M3352="131"),H3352='131-CT'!$E$7),"131",""))</f>
        <v/>
      </c>
      <c r="O3352" s="916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3"/>
    </row>
    <row r="3353" spans="1:28" s="211" customFormat="1" ht="15.75" hidden="1" customHeight="1">
      <c r="A3353" s="204" t="str">
        <f>IF(B3353&lt;&gt;"",IF(AND(B3353&gt;=_TM1,B3353&lt;=_TM2,OR(TH!L3353="1111",TH!M3353="1111")),TH!D3353,""),"")</f>
        <v/>
      </c>
      <c r="B3353" s="36">
        <f t="shared" si="323"/>
        <v>8</v>
      </c>
      <c r="C3353" s="949">
        <f t="shared" si="324"/>
        <v>42243</v>
      </c>
      <c r="D3353" s="950" t="s">
        <v>2042</v>
      </c>
      <c r="E3353" s="950">
        <v>42243</v>
      </c>
      <c r="F3353" s="957" t="s">
        <v>1021</v>
      </c>
      <c r="G3353" s="952" t="s">
        <v>1020</v>
      </c>
      <c r="H3353" s="963" t="s">
        <v>2043</v>
      </c>
      <c r="I3353" s="254">
        <v>312</v>
      </c>
      <c r="J3353" s="254">
        <v>9812.7987525172648</v>
      </c>
      <c r="K3353" s="954">
        <f t="shared" si="325"/>
        <v>3061593</v>
      </c>
      <c r="L3353" s="916" t="s">
        <v>167</v>
      </c>
      <c r="M3353" s="916" t="s">
        <v>165</v>
      </c>
      <c r="N3353" s="52" t="str">
        <f>IF(AND('331-CT'!$E$7=TH!H3353,OR(L3353="331",M3353="331")),"331",IF(AND(OR(L3353="131",M3353="131"),H3353='131-CT'!$E$7),"131",""))</f>
        <v/>
      </c>
      <c r="O3353" s="916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3"/>
    </row>
    <row r="3354" spans="1:28" s="211" customFormat="1" ht="15.75" hidden="1" customHeight="1">
      <c r="A3354" s="204" t="str">
        <f>IF(B3354&lt;&gt;"",IF(AND(B3354&gt;=_TM1,B3354&lt;=_TM2,OR(TH!L3354="1111",TH!M3354="1111")),TH!D3354,""),"")</f>
        <v/>
      </c>
      <c r="B3354" s="36">
        <f t="shared" si="323"/>
        <v>8</v>
      </c>
      <c r="C3354" s="949">
        <f t="shared" si="324"/>
        <v>42243</v>
      </c>
      <c r="D3354" s="950" t="s">
        <v>2042</v>
      </c>
      <c r="E3354" s="950">
        <v>42243</v>
      </c>
      <c r="F3354" s="957" t="s">
        <v>1022</v>
      </c>
      <c r="G3354" s="952" t="s">
        <v>1020</v>
      </c>
      <c r="H3354" s="963" t="s">
        <v>2043</v>
      </c>
      <c r="I3354" s="254">
        <v>309</v>
      </c>
      <c r="J3354" s="254">
        <v>11171.49396440427</v>
      </c>
      <c r="K3354" s="954">
        <f t="shared" si="325"/>
        <v>3451992</v>
      </c>
      <c r="L3354" s="916" t="s">
        <v>167</v>
      </c>
      <c r="M3354" s="916" t="s">
        <v>165</v>
      </c>
      <c r="N3354" s="52" t="str">
        <f>IF(AND('331-CT'!$E$7=TH!H3354,OR(L3354="331",M3354="331")),"331",IF(AND(OR(L3354="131",M3354="131"),H3354='131-CT'!$E$7),"131",""))</f>
        <v/>
      </c>
      <c r="O3354" s="916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3"/>
    </row>
    <row r="3355" spans="1:28" s="211" customFormat="1" ht="15.75" hidden="1" customHeight="1">
      <c r="A3355" s="204" t="str">
        <f>IF(B3355&lt;&gt;"",IF(AND(B3355&gt;=_TM1,B3355&lt;=_TM2,OR(TH!L3355="1111",TH!M3355="1111")),TH!D3355,""),"")</f>
        <v/>
      </c>
      <c r="B3355" s="36">
        <f t="shared" si="323"/>
        <v>8</v>
      </c>
      <c r="C3355" s="949">
        <f t="shared" si="324"/>
        <v>42243</v>
      </c>
      <c r="D3355" s="950" t="s">
        <v>2042</v>
      </c>
      <c r="E3355" s="950">
        <v>42243</v>
      </c>
      <c r="F3355" s="957" t="s">
        <v>2039</v>
      </c>
      <c r="G3355" s="952" t="s">
        <v>1023</v>
      </c>
      <c r="H3355" s="963" t="s">
        <v>2043</v>
      </c>
      <c r="I3355" s="254">
        <v>2000</v>
      </c>
      <c r="J3355" s="254">
        <v>8831.5188772655365</v>
      </c>
      <c r="K3355" s="954">
        <f t="shared" si="325"/>
        <v>17663038</v>
      </c>
      <c r="L3355" s="916" t="s">
        <v>167</v>
      </c>
      <c r="M3355" s="916" t="s">
        <v>165</v>
      </c>
      <c r="N3355" s="52" t="str">
        <f>IF(AND('331-CT'!$E$7=TH!H3355,OR(L3355="331",M3355="331")),"331",IF(AND(OR(L3355="131",M3355="131"),H3355='131-CT'!$E$7),"131",""))</f>
        <v/>
      </c>
      <c r="O3355" s="916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3"/>
    </row>
    <row r="3356" spans="1:28" s="211" customFormat="1" ht="15.75" hidden="1" customHeight="1">
      <c r="A3356" s="204" t="str">
        <f>IF(B3356&lt;&gt;"",IF(AND(B3356&gt;=_TM1,B3356&lt;=_TM2,OR(TH!L3356="1111",TH!M3356="1111")),TH!D3356,""),"")</f>
        <v/>
      </c>
      <c r="B3356" s="36">
        <f t="shared" si="323"/>
        <v>8</v>
      </c>
      <c r="C3356" s="949">
        <f t="shared" si="324"/>
        <v>42244</v>
      </c>
      <c r="D3356" s="950" t="s">
        <v>2042</v>
      </c>
      <c r="E3356" s="950">
        <v>42244</v>
      </c>
      <c r="F3356" s="957" t="s">
        <v>478</v>
      </c>
      <c r="G3356" s="952" t="s">
        <v>1024</v>
      </c>
      <c r="H3356" s="963" t="s">
        <v>2043</v>
      </c>
      <c r="I3356" s="254">
        <v>307</v>
      </c>
      <c r="J3356" s="254">
        <v>10114.731021825488</v>
      </c>
      <c r="K3356" s="954">
        <f t="shared" si="325"/>
        <v>3105222</v>
      </c>
      <c r="L3356" s="916" t="s">
        <v>167</v>
      </c>
      <c r="M3356" s="916" t="s">
        <v>165</v>
      </c>
      <c r="N3356" s="52" t="str">
        <f>IF(AND('331-CT'!$E$7=TH!H3356,OR(L3356="331",M3356="331")),"331",IF(AND(OR(L3356="131",M3356="131"),H3356='131-CT'!$E$7),"131",""))</f>
        <v/>
      </c>
      <c r="O3356" s="916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3"/>
    </row>
    <row r="3357" spans="1:28" s="211" customFormat="1" ht="15.75" hidden="1" customHeight="1">
      <c r="A3357" s="204" t="str">
        <f>IF(B3357&lt;&gt;"",IF(AND(B3357&gt;=_TM1,B3357&lt;=_TM2,OR(TH!L3357="1111",TH!M3357="1111")),TH!D3357,""),"")</f>
        <v/>
      </c>
      <c r="B3357" s="36">
        <f t="shared" si="320"/>
        <v>8</v>
      </c>
      <c r="C3357" s="949">
        <f t="shared" si="321"/>
        <v>42244</v>
      </c>
      <c r="D3357" s="950" t="s">
        <v>2042</v>
      </c>
      <c r="E3357" s="950">
        <v>42244</v>
      </c>
      <c r="F3357" s="957" t="s">
        <v>1025</v>
      </c>
      <c r="G3357" s="952" t="s">
        <v>1024</v>
      </c>
      <c r="H3357" s="963" t="s">
        <v>2043</v>
      </c>
      <c r="I3357" s="254">
        <v>50</v>
      </c>
      <c r="J3357" s="254">
        <v>8907.0019445925936</v>
      </c>
      <c r="K3357" s="954">
        <f t="shared" si="322"/>
        <v>445350</v>
      </c>
      <c r="L3357" s="916" t="s">
        <v>167</v>
      </c>
      <c r="M3357" s="916" t="s">
        <v>165</v>
      </c>
      <c r="N3357" s="52" t="str">
        <f>IF(AND('331-CT'!$E$7=TH!H3357,OR(L3357="331",M3357="331")),"331",IF(AND(OR(L3357="131",M3357="131"),H3357='131-CT'!$E$7),"131",""))</f>
        <v/>
      </c>
      <c r="O3357" s="916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3"/>
    </row>
    <row r="3358" spans="1:28" s="211" customFormat="1" ht="15.75" hidden="1" customHeight="1">
      <c r="A3358" s="204" t="str">
        <f>IF(B3358&lt;&gt;"",IF(AND(B3358&gt;=_TM1,B3358&lt;=_TM2,OR(TH!L3358="1111",TH!M3358="1111")),TH!D3358,""),"")</f>
        <v/>
      </c>
      <c r="B3358" s="36">
        <f t="shared" si="320"/>
        <v>8</v>
      </c>
      <c r="C3358" s="949">
        <f t="shared" si="321"/>
        <v>42244</v>
      </c>
      <c r="D3358" s="950" t="s">
        <v>2042</v>
      </c>
      <c r="E3358" s="950">
        <v>42244</v>
      </c>
      <c r="F3358" s="957" t="s">
        <v>1026</v>
      </c>
      <c r="G3358" s="952" t="s">
        <v>1027</v>
      </c>
      <c r="H3358" s="963" t="s">
        <v>2043</v>
      </c>
      <c r="I3358" s="254">
        <v>217</v>
      </c>
      <c r="J3358" s="254">
        <v>5661.2300495291911</v>
      </c>
      <c r="K3358" s="954">
        <f t="shared" si="322"/>
        <v>1228487</v>
      </c>
      <c r="L3358" s="916" t="s">
        <v>167</v>
      </c>
      <c r="M3358" s="916" t="s">
        <v>165</v>
      </c>
      <c r="N3358" s="52" t="str">
        <f>IF(AND('331-CT'!$E$7=TH!H3358,OR(L3358="331",M3358="331")),"331",IF(AND(OR(L3358="131",M3358="131"),H3358='131-CT'!$E$7),"131",""))</f>
        <v/>
      </c>
      <c r="O3358" s="916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3"/>
    </row>
    <row r="3359" spans="1:28" s="211" customFormat="1" ht="15.75" hidden="1" customHeight="1">
      <c r="A3359" s="204" t="str">
        <f>IF(B3359&lt;&gt;"",IF(AND(B3359&gt;=_TM1,B3359&lt;=_TM2,OR(TH!L3359="1111",TH!M3359="1111")),TH!D3359,""),"")</f>
        <v/>
      </c>
      <c r="B3359" s="36">
        <f t="shared" si="320"/>
        <v>8</v>
      </c>
      <c r="C3359" s="949">
        <f t="shared" si="321"/>
        <v>42244</v>
      </c>
      <c r="D3359" s="950" t="s">
        <v>2042</v>
      </c>
      <c r="E3359" s="950">
        <v>42244</v>
      </c>
      <c r="F3359" s="957" t="s">
        <v>1977</v>
      </c>
      <c r="G3359" s="952" t="s">
        <v>1028</v>
      </c>
      <c r="H3359" s="963" t="s">
        <v>2043</v>
      </c>
      <c r="I3359" s="254">
        <v>34</v>
      </c>
      <c r="J3359" s="254">
        <v>9359.9003485549292</v>
      </c>
      <c r="K3359" s="954">
        <f t="shared" si="322"/>
        <v>318237</v>
      </c>
      <c r="L3359" s="916" t="s">
        <v>167</v>
      </c>
      <c r="M3359" s="916" t="s">
        <v>165</v>
      </c>
      <c r="N3359" s="52" t="str">
        <f>IF(AND('331-CT'!$E$7=TH!H3359,OR(L3359="331",M3359="331")),"331",IF(AND(OR(L3359="131",M3359="131"),H3359='131-CT'!$E$7),"131",""))</f>
        <v/>
      </c>
      <c r="O3359" s="916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3"/>
    </row>
    <row r="3360" spans="1:28" s="211" customFormat="1" ht="15.75" hidden="1" customHeight="1">
      <c r="A3360" s="204" t="str">
        <f>IF(B3360&lt;&gt;"",IF(AND(B3360&gt;=_TM1,B3360&lt;=_TM2,OR(TH!L3360="1111",TH!M3360="1111")),TH!D3360,""),"")</f>
        <v/>
      </c>
      <c r="B3360" s="36">
        <f t="shared" si="320"/>
        <v>8</v>
      </c>
      <c r="C3360" s="949">
        <f t="shared" si="321"/>
        <v>42244</v>
      </c>
      <c r="D3360" s="950" t="s">
        <v>2042</v>
      </c>
      <c r="E3360" s="950">
        <v>42244</v>
      </c>
      <c r="F3360" s="957" t="s">
        <v>1979</v>
      </c>
      <c r="G3360" s="952" t="s">
        <v>1028</v>
      </c>
      <c r="H3360" s="963" t="s">
        <v>2043</v>
      </c>
      <c r="I3360" s="254">
        <v>34</v>
      </c>
      <c r="J3360" s="254">
        <v>8227.6543386490921</v>
      </c>
      <c r="K3360" s="954">
        <f t="shared" si="322"/>
        <v>279740</v>
      </c>
      <c r="L3360" s="916" t="s">
        <v>167</v>
      </c>
      <c r="M3360" s="916" t="s">
        <v>165</v>
      </c>
      <c r="N3360" s="52" t="str">
        <f>IF(AND('331-CT'!$E$7=TH!H3360,OR(L3360="331",M3360="331")),"331",IF(AND(OR(L3360="131",M3360="131"),H3360='131-CT'!$E$7),"131",""))</f>
        <v/>
      </c>
      <c r="O3360" s="916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3"/>
    </row>
    <row r="3361" spans="1:28" s="211" customFormat="1" ht="15.75" hidden="1" customHeight="1">
      <c r="A3361" s="204" t="str">
        <f>IF(B3361&lt;&gt;"",IF(AND(B3361&gt;=_TM1,B3361&lt;=_TM2,OR(TH!L3361="1111",TH!M3361="1111")),TH!D3361,""),"")</f>
        <v/>
      </c>
      <c r="B3361" s="36">
        <f t="shared" si="320"/>
        <v>8</v>
      </c>
      <c r="C3361" s="949">
        <f t="shared" si="321"/>
        <v>42244</v>
      </c>
      <c r="D3361" s="950" t="s">
        <v>2042</v>
      </c>
      <c r="E3361" s="950">
        <v>42244</v>
      </c>
      <c r="F3361" s="957" t="s">
        <v>1980</v>
      </c>
      <c r="G3361" s="952" t="s">
        <v>1028</v>
      </c>
      <c r="H3361" s="963" t="s">
        <v>2043</v>
      </c>
      <c r="I3361" s="254">
        <v>20</v>
      </c>
      <c r="J3361" s="254">
        <v>9133.4511465737614</v>
      </c>
      <c r="K3361" s="954">
        <f t="shared" si="322"/>
        <v>182669</v>
      </c>
      <c r="L3361" s="916" t="s">
        <v>167</v>
      </c>
      <c r="M3361" s="916" t="s">
        <v>165</v>
      </c>
      <c r="N3361" s="52" t="str">
        <f>IF(AND('331-CT'!$E$7=TH!H3361,OR(L3361="331",M3361="331")),"331",IF(AND(OR(L3361="131",M3361="131"),H3361='131-CT'!$E$7),"131",""))</f>
        <v/>
      </c>
      <c r="O3361" s="916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3"/>
    </row>
    <row r="3362" spans="1:28" s="211" customFormat="1" ht="15.75" hidden="1" customHeight="1">
      <c r="A3362" s="204" t="str">
        <f>IF(B3362&lt;&gt;"",IF(AND(B3362&gt;=_TM1,B3362&lt;=_TM2,OR(TH!L3362="1111",TH!M3362="1111")),TH!D3362,""),"")</f>
        <v/>
      </c>
      <c r="B3362" s="36">
        <f t="shared" si="320"/>
        <v>8</v>
      </c>
      <c r="C3362" s="949">
        <f t="shared" si="321"/>
        <v>42244</v>
      </c>
      <c r="D3362" s="950" t="s">
        <v>2042</v>
      </c>
      <c r="E3362" s="950">
        <v>42244</v>
      </c>
      <c r="F3362" s="957" t="s">
        <v>2040</v>
      </c>
      <c r="G3362" s="952" t="s">
        <v>1028</v>
      </c>
      <c r="H3362" s="963" t="s">
        <v>2043</v>
      </c>
      <c r="I3362" s="254">
        <v>14</v>
      </c>
      <c r="J3362" s="254">
        <v>15775.961071354677</v>
      </c>
      <c r="K3362" s="954">
        <f t="shared" si="322"/>
        <v>220863</v>
      </c>
      <c r="L3362" s="916" t="s">
        <v>167</v>
      </c>
      <c r="M3362" s="916" t="s">
        <v>165</v>
      </c>
      <c r="N3362" s="52" t="str">
        <f>IF(AND('331-CT'!$E$7=TH!H3362,OR(L3362="331",M3362="331")),"331",IF(AND(OR(L3362="131",M3362="131"),H3362='131-CT'!$E$7),"131",""))</f>
        <v/>
      </c>
      <c r="O3362" s="916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3"/>
    </row>
    <row r="3363" spans="1:28" s="211" customFormat="1" ht="15.75" hidden="1" customHeight="1">
      <c r="A3363" s="204" t="str">
        <f>IF(B3363&lt;&gt;"",IF(AND(B3363&gt;=_TM1,B3363&lt;=_TM2,OR(TH!L3363="1111",TH!M3363="1111")),TH!D3363,""),"")</f>
        <v/>
      </c>
      <c r="B3363" s="36">
        <f t="shared" si="320"/>
        <v>8</v>
      </c>
      <c r="C3363" s="949">
        <f t="shared" si="321"/>
        <v>42245</v>
      </c>
      <c r="D3363" s="950" t="s">
        <v>2042</v>
      </c>
      <c r="E3363" s="950">
        <v>42245</v>
      </c>
      <c r="F3363" s="957" t="s">
        <v>773</v>
      </c>
      <c r="G3363" s="952" t="s">
        <v>1029</v>
      </c>
      <c r="H3363" s="963" t="s">
        <v>2043</v>
      </c>
      <c r="I3363" s="254">
        <v>500</v>
      </c>
      <c r="J3363" s="254">
        <v>17436.588552549907</v>
      </c>
      <c r="K3363" s="954">
        <f t="shared" si="322"/>
        <v>8718294</v>
      </c>
      <c r="L3363" s="916" t="s">
        <v>167</v>
      </c>
      <c r="M3363" s="916" t="s">
        <v>165</v>
      </c>
      <c r="N3363" s="52" t="str">
        <f>IF(AND('331-CT'!$E$7=TH!H3363,OR(L3363="331",M3363="331")),"331",IF(AND(OR(L3363="131",M3363="131"),H3363='131-CT'!$E$7),"131",""))</f>
        <v/>
      </c>
      <c r="O3363" s="916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3"/>
    </row>
    <row r="3364" spans="1:28" s="211" customFormat="1" ht="15.75" hidden="1" customHeight="1">
      <c r="A3364" s="204" t="str">
        <f>IF(B3364&lt;&gt;"",IF(AND(B3364&gt;=_TM1,B3364&lt;=_TM2,OR(TH!L3364="1111",TH!M3364="1111")),TH!D3364,""),"")</f>
        <v/>
      </c>
      <c r="B3364" s="36">
        <f t="shared" si="320"/>
        <v>8</v>
      </c>
      <c r="C3364" s="949">
        <f t="shared" si="321"/>
        <v>42245</v>
      </c>
      <c r="D3364" s="950" t="s">
        <v>2042</v>
      </c>
      <c r="E3364" s="950">
        <v>42245</v>
      </c>
      <c r="F3364" s="957" t="s">
        <v>1981</v>
      </c>
      <c r="G3364" s="952" t="s">
        <v>1031</v>
      </c>
      <c r="H3364" s="963" t="s">
        <v>2043</v>
      </c>
      <c r="I3364" s="254">
        <v>50</v>
      </c>
      <c r="J3364" s="254">
        <v>10039.247954498433</v>
      </c>
      <c r="K3364" s="954">
        <f t="shared" si="322"/>
        <v>501962</v>
      </c>
      <c r="L3364" s="916" t="s">
        <v>167</v>
      </c>
      <c r="M3364" s="916" t="s">
        <v>165</v>
      </c>
      <c r="N3364" s="52" t="str">
        <f>IF(AND('331-CT'!$E$7=TH!H3364,OR(L3364="331",M3364="331")),"331",IF(AND(OR(L3364="131",M3364="131"),H3364='131-CT'!$E$7),"131",""))</f>
        <v/>
      </c>
      <c r="O3364" s="916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3"/>
    </row>
    <row r="3365" spans="1:28" s="211" customFormat="1" ht="15.75" hidden="1" customHeight="1">
      <c r="A3365" s="204" t="str">
        <f>IF(B3365&lt;&gt;"",IF(AND(B3365&gt;=_TM1,B3365&lt;=_TM2,OR(TH!L3365="1111",TH!M3365="1111")),TH!D3365,""),"")</f>
        <v/>
      </c>
      <c r="B3365" s="36">
        <f t="shared" si="320"/>
        <v>8</v>
      </c>
      <c r="C3365" s="949">
        <f t="shared" si="321"/>
        <v>42245</v>
      </c>
      <c r="D3365" s="950" t="s">
        <v>2042</v>
      </c>
      <c r="E3365" s="950">
        <v>42245</v>
      </c>
      <c r="F3365" s="957" t="s">
        <v>2040</v>
      </c>
      <c r="G3365" s="952" t="s">
        <v>1031</v>
      </c>
      <c r="H3365" s="963" t="s">
        <v>2043</v>
      </c>
      <c r="I3365" s="254">
        <v>50</v>
      </c>
      <c r="J3365" s="254">
        <v>15775.961071354677</v>
      </c>
      <c r="K3365" s="954">
        <f t="shared" si="322"/>
        <v>788798</v>
      </c>
      <c r="L3365" s="916" t="s">
        <v>167</v>
      </c>
      <c r="M3365" s="916" t="s">
        <v>165</v>
      </c>
      <c r="N3365" s="52" t="str">
        <f>IF(AND('331-CT'!$E$7=TH!H3365,OR(L3365="331",M3365="331")),"331",IF(AND(OR(L3365="131",M3365="131"),H3365='131-CT'!$E$7),"131",""))</f>
        <v/>
      </c>
      <c r="O3365" s="916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3"/>
    </row>
    <row r="3366" spans="1:28" s="211" customFormat="1" ht="15.75" hidden="1" customHeight="1">
      <c r="A3366" s="204" t="str">
        <f>IF(B3366&lt;&gt;"",IF(AND(B3366&gt;=_TM1,B3366&lt;=_TM2,OR(TH!L3366="1111",TH!M3366="1111")),TH!D3366,""),"")</f>
        <v/>
      </c>
      <c r="B3366" s="36">
        <f t="shared" si="320"/>
        <v>9</v>
      </c>
      <c r="C3366" s="949">
        <f t="shared" si="321"/>
        <v>42248</v>
      </c>
      <c r="D3366" s="950" t="s">
        <v>2042</v>
      </c>
      <c r="E3366" s="950">
        <v>42248</v>
      </c>
      <c r="F3366" s="957" t="s">
        <v>521</v>
      </c>
      <c r="G3366" s="952" t="s">
        <v>1032</v>
      </c>
      <c r="H3366" s="963" t="s">
        <v>2043</v>
      </c>
      <c r="I3366" s="254">
        <v>1226</v>
      </c>
      <c r="J3366" s="254">
        <v>5132.8485782398002</v>
      </c>
      <c r="K3366" s="954">
        <f t="shared" si="322"/>
        <v>6292872</v>
      </c>
      <c r="L3366" s="916" t="s">
        <v>167</v>
      </c>
      <c r="M3366" s="916" t="s">
        <v>165</v>
      </c>
      <c r="N3366" s="52" t="str">
        <f>IF(AND('331-CT'!$E$7=TH!H3366,OR(L3366="331",M3366="331")),"331",IF(AND(OR(L3366="131",M3366="131"),H3366='131-CT'!$E$7),"131",""))</f>
        <v/>
      </c>
      <c r="O3366" s="916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3"/>
    </row>
    <row r="3367" spans="1:28" s="211" customFormat="1" ht="15.75" hidden="1" customHeight="1">
      <c r="A3367" s="204" t="str">
        <f>IF(B3367&lt;&gt;"",IF(AND(B3367&gt;=_TM1,B3367&lt;=_TM2,OR(TH!L3367="1111",TH!M3367="1111")),TH!D3367,""),"")</f>
        <v/>
      </c>
      <c r="B3367" s="36">
        <f t="shared" si="320"/>
        <v>9</v>
      </c>
      <c r="C3367" s="949">
        <f t="shared" si="321"/>
        <v>42248</v>
      </c>
      <c r="D3367" s="950" t="s">
        <v>2042</v>
      </c>
      <c r="E3367" s="950">
        <v>42248</v>
      </c>
      <c r="F3367" s="957" t="s">
        <v>651</v>
      </c>
      <c r="G3367" s="952" t="s">
        <v>1033</v>
      </c>
      <c r="H3367" s="963" t="s">
        <v>2043</v>
      </c>
      <c r="I3367" s="254">
        <v>135</v>
      </c>
      <c r="J3367" s="254">
        <v>43478.246780384186</v>
      </c>
      <c r="K3367" s="954">
        <f t="shared" si="322"/>
        <v>5869563</v>
      </c>
      <c r="L3367" s="916" t="s">
        <v>167</v>
      </c>
      <c r="M3367" s="916" t="s">
        <v>165</v>
      </c>
      <c r="N3367" s="52" t="str">
        <f>IF(AND('331-CT'!$E$7=TH!H3367,OR(L3367="331",M3367="331")),"331",IF(AND(OR(L3367="131",M3367="131"),H3367='131-CT'!$E$7),"131",""))</f>
        <v/>
      </c>
      <c r="O3367" s="916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3"/>
    </row>
    <row r="3368" spans="1:28" s="211" customFormat="1" ht="15.75" hidden="1" customHeight="1">
      <c r="A3368" s="204" t="str">
        <f>IF(B3368&lt;&gt;"",IF(AND(B3368&gt;=_TM1,B3368&lt;=_TM2,OR(TH!L3368="1111",TH!M3368="1111")),TH!D3368,""),"")</f>
        <v/>
      </c>
      <c r="B3368" s="36">
        <f t="shared" si="320"/>
        <v>9</v>
      </c>
      <c r="C3368" s="949">
        <f t="shared" si="321"/>
        <v>42248</v>
      </c>
      <c r="D3368" s="950" t="s">
        <v>2042</v>
      </c>
      <c r="E3368" s="950">
        <v>42248</v>
      </c>
      <c r="F3368" s="957" t="s">
        <v>1034</v>
      </c>
      <c r="G3368" s="952" t="s">
        <v>1033</v>
      </c>
      <c r="H3368" s="963" t="s">
        <v>2043</v>
      </c>
      <c r="I3368" s="254">
        <v>25</v>
      </c>
      <c r="J3368" s="254">
        <v>62877.39508343755</v>
      </c>
      <c r="K3368" s="954">
        <f t="shared" si="322"/>
        <v>1571935</v>
      </c>
      <c r="L3368" s="916" t="s">
        <v>167</v>
      </c>
      <c r="M3368" s="916" t="s">
        <v>165</v>
      </c>
      <c r="N3368" s="52" t="str">
        <f>IF(AND('331-CT'!$E$7=TH!H3368,OR(L3368="331",M3368="331")),"331",IF(AND(OR(L3368="131",M3368="131"),H3368='131-CT'!$E$7),"131",""))</f>
        <v/>
      </c>
      <c r="O3368" s="916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3"/>
    </row>
    <row r="3369" spans="1:28" s="211" customFormat="1" ht="15.75" hidden="1" customHeight="1">
      <c r="A3369" s="204" t="str">
        <f>IF(B3369&lt;&gt;"",IF(AND(B3369&gt;=_TM1,B3369&lt;=_TM2,OR(TH!L3369="1111",TH!M3369="1111")),TH!D3369,""),"")</f>
        <v/>
      </c>
      <c r="B3369" s="36">
        <f t="shared" si="320"/>
        <v>9</v>
      </c>
      <c r="C3369" s="949">
        <f t="shared" si="321"/>
        <v>42248</v>
      </c>
      <c r="D3369" s="950" t="s">
        <v>2042</v>
      </c>
      <c r="E3369" s="950">
        <v>42248</v>
      </c>
      <c r="F3369" s="957" t="s">
        <v>1035</v>
      </c>
      <c r="G3369" s="952" t="s">
        <v>1033</v>
      </c>
      <c r="H3369" s="963" t="s">
        <v>2043</v>
      </c>
      <c r="I3369" s="254">
        <v>68</v>
      </c>
      <c r="J3369" s="254">
        <v>21437.191120883868</v>
      </c>
      <c r="K3369" s="954">
        <f t="shared" si="322"/>
        <v>1457729</v>
      </c>
      <c r="L3369" s="916" t="s">
        <v>167</v>
      </c>
      <c r="M3369" s="916" t="s">
        <v>165</v>
      </c>
      <c r="N3369" s="52" t="str">
        <f>IF(AND('331-CT'!$E$7=TH!H3369,OR(L3369="331",M3369="331")),"331",IF(AND(OR(L3369="131",M3369="131"),H3369='131-CT'!$E$7),"131",""))</f>
        <v/>
      </c>
      <c r="O3369" s="916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3"/>
    </row>
    <row r="3370" spans="1:28" s="211" customFormat="1" ht="15.75" hidden="1" customHeight="1">
      <c r="A3370" s="204" t="str">
        <f>IF(B3370&lt;&gt;"",IF(AND(B3370&gt;=_TM1,B3370&lt;=_TM2,OR(TH!L3370="1111",TH!M3370="1111")),TH!D3370,""),"")</f>
        <v/>
      </c>
      <c r="B3370" s="36">
        <f t="shared" si="320"/>
        <v>9</v>
      </c>
      <c r="C3370" s="949">
        <f t="shared" si="321"/>
        <v>42248</v>
      </c>
      <c r="D3370" s="950" t="s">
        <v>2042</v>
      </c>
      <c r="E3370" s="950">
        <v>42248</v>
      </c>
      <c r="F3370" s="957" t="s">
        <v>950</v>
      </c>
      <c r="G3370" s="952" t="s">
        <v>1033</v>
      </c>
      <c r="H3370" s="963" t="s">
        <v>2043</v>
      </c>
      <c r="I3370" s="254">
        <v>49</v>
      </c>
      <c r="J3370" s="254">
        <v>24833.929150601383</v>
      </c>
      <c r="K3370" s="954">
        <f t="shared" si="322"/>
        <v>1216863</v>
      </c>
      <c r="L3370" s="916" t="s">
        <v>167</v>
      </c>
      <c r="M3370" s="916" t="s">
        <v>165</v>
      </c>
      <c r="N3370" s="52" t="str">
        <f>IF(AND('331-CT'!$E$7=TH!H3370,OR(L3370="331",M3370="331")),"331",IF(AND(OR(L3370="131",M3370="131"),H3370='131-CT'!$E$7),"131",""))</f>
        <v/>
      </c>
      <c r="O3370" s="916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3"/>
    </row>
    <row r="3371" spans="1:28" s="211" customFormat="1" ht="15.75" hidden="1" customHeight="1">
      <c r="A3371" s="204" t="str">
        <f>IF(B3371&lt;&gt;"",IF(AND(B3371&gt;=_TM1,B3371&lt;=_TM2,OR(TH!L3371="1111",TH!M3371="1111")),TH!D3371,""),"")</f>
        <v/>
      </c>
      <c r="B3371" s="36">
        <f t="shared" si="320"/>
        <v>9</v>
      </c>
      <c r="C3371" s="949">
        <f t="shared" si="321"/>
        <v>42248</v>
      </c>
      <c r="D3371" s="950" t="s">
        <v>2042</v>
      </c>
      <c r="E3371" s="950">
        <v>42248</v>
      </c>
      <c r="F3371" s="957" t="s">
        <v>948</v>
      </c>
      <c r="G3371" s="952" t="s">
        <v>1033</v>
      </c>
      <c r="H3371" s="963" t="s">
        <v>2043</v>
      </c>
      <c r="I3371" s="254">
        <v>70</v>
      </c>
      <c r="J3371" s="254">
        <v>14870.164263430008</v>
      </c>
      <c r="K3371" s="954">
        <f t="shared" si="322"/>
        <v>1040911</v>
      </c>
      <c r="L3371" s="916" t="s">
        <v>167</v>
      </c>
      <c r="M3371" s="916" t="s">
        <v>165</v>
      </c>
      <c r="N3371" s="52" t="str">
        <f>IF(AND('331-CT'!$E$7=TH!H3371,OR(L3371="331",M3371="331")),"331",IF(AND(OR(L3371="131",M3371="131"),H3371='131-CT'!$E$7),"131",""))</f>
        <v/>
      </c>
      <c r="O3371" s="916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3"/>
    </row>
    <row r="3372" spans="1:28" s="211" customFormat="1" ht="15.75" hidden="1" customHeight="1">
      <c r="A3372" s="204" t="str">
        <f>IF(B3372&lt;&gt;"",IF(AND(B3372&gt;=_TM1,B3372&lt;=_TM2,OR(TH!L3372="1111",TH!M3372="1111")),TH!D3372,""),"")</f>
        <v/>
      </c>
      <c r="B3372" s="36">
        <f t="shared" si="320"/>
        <v>9</v>
      </c>
      <c r="C3372" s="949">
        <f t="shared" si="321"/>
        <v>42248</v>
      </c>
      <c r="D3372" s="950" t="s">
        <v>2042</v>
      </c>
      <c r="E3372" s="950">
        <v>42248</v>
      </c>
      <c r="F3372" s="957" t="s">
        <v>1036</v>
      </c>
      <c r="G3372" s="952" t="s">
        <v>1033</v>
      </c>
      <c r="H3372" s="963" t="s">
        <v>2043</v>
      </c>
      <c r="I3372" s="254">
        <v>45</v>
      </c>
      <c r="J3372" s="254">
        <v>27475.836507048341</v>
      </c>
      <c r="K3372" s="954">
        <f t="shared" si="322"/>
        <v>1236413</v>
      </c>
      <c r="L3372" s="916" t="s">
        <v>167</v>
      </c>
      <c r="M3372" s="916" t="s">
        <v>165</v>
      </c>
      <c r="N3372" s="52" t="str">
        <f>IF(AND('331-CT'!$E$7=TH!H3372,OR(L3372="331",M3372="331")),"331",IF(AND(OR(L3372="131",M3372="131"),H3372='131-CT'!$E$7),"131",""))</f>
        <v/>
      </c>
      <c r="O3372" s="916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3"/>
    </row>
    <row r="3373" spans="1:28" s="211" customFormat="1" ht="15.75" hidden="1" customHeight="1">
      <c r="A3373" s="204" t="str">
        <f>IF(B3373&lt;&gt;"",IF(AND(B3373&gt;=_TM1,B3373&lt;=_TM2,OR(TH!L3373="1111",TH!M3373="1111")),TH!D3373,""),"")</f>
        <v/>
      </c>
      <c r="B3373" s="36">
        <f t="shared" si="320"/>
        <v>9</v>
      </c>
      <c r="C3373" s="949">
        <f t="shared" si="321"/>
        <v>42248</v>
      </c>
      <c r="D3373" s="950" t="s">
        <v>2042</v>
      </c>
      <c r="E3373" s="950">
        <v>42248</v>
      </c>
      <c r="F3373" s="957" t="s">
        <v>1810</v>
      </c>
      <c r="G3373" s="952" t="s">
        <v>1037</v>
      </c>
      <c r="H3373" s="963" t="s">
        <v>2043</v>
      </c>
      <c r="I3373" s="254">
        <v>70</v>
      </c>
      <c r="J3373" s="254">
        <v>10718.595560441934</v>
      </c>
      <c r="K3373" s="954">
        <f t="shared" si="322"/>
        <v>750302</v>
      </c>
      <c r="L3373" s="916" t="s">
        <v>167</v>
      </c>
      <c r="M3373" s="916" t="s">
        <v>165</v>
      </c>
      <c r="N3373" s="52" t="str">
        <f>IF(AND('331-CT'!$E$7=TH!H3373,OR(L3373="331",M3373="331")),"331",IF(AND(OR(L3373="131",M3373="131"),H3373='131-CT'!$E$7),"131",""))</f>
        <v/>
      </c>
      <c r="O3373" s="916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3"/>
    </row>
    <row r="3374" spans="1:28" s="211" customFormat="1" ht="15.75" hidden="1" customHeight="1">
      <c r="A3374" s="204" t="str">
        <f>IF(B3374&lt;&gt;"",IF(AND(B3374&gt;=_TM1,B3374&lt;=_TM2,OR(TH!L3374="1111",TH!M3374="1111")),TH!D3374,""),"")</f>
        <v/>
      </c>
      <c r="B3374" s="36">
        <f t="shared" si="320"/>
        <v>9</v>
      </c>
      <c r="C3374" s="949">
        <f t="shared" si="321"/>
        <v>42248</v>
      </c>
      <c r="D3374" s="950" t="s">
        <v>2042</v>
      </c>
      <c r="E3374" s="950">
        <v>42248</v>
      </c>
      <c r="F3374" s="957" t="s">
        <v>1789</v>
      </c>
      <c r="G3374" s="952" t="s">
        <v>1037</v>
      </c>
      <c r="H3374" s="963" t="s">
        <v>2043</v>
      </c>
      <c r="I3374" s="254">
        <v>50</v>
      </c>
      <c r="J3374" s="254">
        <v>10945.044762423102</v>
      </c>
      <c r="K3374" s="954">
        <f t="shared" si="322"/>
        <v>547252</v>
      </c>
      <c r="L3374" s="916" t="s">
        <v>167</v>
      </c>
      <c r="M3374" s="916" t="s">
        <v>165</v>
      </c>
      <c r="N3374" s="52" t="str">
        <f>IF(AND('331-CT'!$E$7=TH!H3374,OR(L3374="331",M3374="331")),"331",IF(AND(OR(L3374="131",M3374="131"),H3374='131-CT'!$E$7),"131",""))</f>
        <v/>
      </c>
      <c r="O3374" s="916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3"/>
    </row>
    <row r="3375" spans="1:28" s="211" customFormat="1" ht="15.75" hidden="1" customHeight="1">
      <c r="A3375" s="204" t="str">
        <f>IF(B3375&lt;&gt;"",IF(AND(B3375&gt;=_TM1,B3375&lt;=_TM2,OR(TH!L3375="1111",TH!M3375="1111")),TH!D3375,""),"")</f>
        <v/>
      </c>
      <c r="B3375" s="36">
        <f t="shared" si="320"/>
        <v>9</v>
      </c>
      <c r="C3375" s="949">
        <f t="shared" si="321"/>
        <v>42248</v>
      </c>
      <c r="D3375" s="950" t="s">
        <v>2042</v>
      </c>
      <c r="E3375" s="950">
        <v>42248</v>
      </c>
      <c r="F3375" s="957" t="s">
        <v>1811</v>
      </c>
      <c r="G3375" s="952" t="s">
        <v>1037</v>
      </c>
      <c r="H3375" s="963" t="s">
        <v>2043</v>
      </c>
      <c r="I3375" s="254">
        <v>150</v>
      </c>
      <c r="J3375" s="254">
        <v>10718.595560441934</v>
      </c>
      <c r="K3375" s="954">
        <f t="shared" si="322"/>
        <v>1607789</v>
      </c>
      <c r="L3375" s="916" t="s">
        <v>167</v>
      </c>
      <c r="M3375" s="916" t="s">
        <v>165</v>
      </c>
      <c r="N3375" s="52" t="str">
        <f>IF(AND('331-CT'!$E$7=TH!H3375,OR(L3375="331",M3375="331")),"331",IF(AND(OR(L3375="131",M3375="131"),H3375='131-CT'!$E$7),"131",""))</f>
        <v/>
      </c>
      <c r="O3375" s="916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3"/>
    </row>
    <row r="3376" spans="1:28" s="211" customFormat="1" ht="15.75" hidden="1" customHeight="1">
      <c r="A3376" s="204" t="str">
        <f>IF(B3376&lt;&gt;"",IF(AND(B3376&gt;=_TM1,B3376&lt;=_TM2,OR(TH!L3376="1111",TH!M3376="1111")),TH!D3376,""),"")</f>
        <v/>
      </c>
      <c r="B3376" s="36">
        <f t="shared" si="320"/>
        <v>9</v>
      </c>
      <c r="C3376" s="949">
        <f t="shared" si="321"/>
        <v>42248</v>
      </c>
      <c r="D3376" s="950" t="s">
        <v>2042</v>
      </c>
      <c r="E3376" s="950">
        <v>42248</v>
      </c>
      <c r="F3376" s="957" t="s">
        <v>769</v>
      </c>
      <c r="G3376" s="952" t="s">
        <v>1037</v>
      </c>
      <c r="H3376" s="963" t="s">
        <v>2043</v>
      </c>
      <c r="I3376" s="254">
        <v>395</v>
      </c>
      <c r="J3376" s="254">
        <v>14794.681196102953</v>
      </c>
      <c r="K3376" s="954">
        <f t="shared" si="322"/>
        <v>5843899</v>
      </c>
      <c r="L3376" s="916" t="s">
        <v>167</v>
      </c>
      <c r="M3376" s="916" t="s">
        <v>165</v>
      </c>
      <c r="N3376" s="52" t="str">
        <f>IF(AND('331-CT'!$E$7=TH!H3376,OR(L3376="331",M3376="331")),"331",IF(AND(OR(L3376="131",M3376="131"),H3376='131-CT'!$E$7),"131",""))</f>
        <v/>
      </c>
      <c r="O3376" s="916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3"/>
    </row>
    <row r="3377" spans="1:28" s="211" customFormat="1" ht="15.75" hidden="1" customHeight="1">
      <c r="A3377" s="204" t="str">
        <f>IF(B3377&lt;&gt;"",IF(AND(B3377&gt;=_TM1,B3377&lt;=_TM2,OR(TH!L3377="1111",TH!M3377="1111")),TH!D3377,""),"")</f>
        <v/>
      </c>
      <c r="B3377" s="36">
        <f t="shared" si="320"/>
        <v>9</v>
      </c>
      <c r="C3377" s="949">
        <f t="shared" si="321"/>
        <v>42248</v>
      </c>
      <c r="D3377" s="950" t="s">
        <v>2042</v>
      </c>
      <c r="E3377" s="950">
        <v>42248</v>
      </c>
      <c r="F3377" s="957" t="s">
        <v>695</v>
      </c>
      <c r="G3377" s="952" t="s">
        <v>1037</v>
      </c>
      <c r="H3377" s="963" t="s">
        <v>2043</v>
      </c>
      <c r="I3377" s="254">
        <v>25</v>
      </c>
      <c r="J3377" s="254">
        <v>16832.724013933461</v>
      </c>
      <c r="K3377" s="954">
        <f t="shared" si="322"/>
        <v>420818</v>
      </c>
      <c r="L3377" s="916" t="s">
        <v>167</v>
      </c>
      <c r="M3377" s="916" t="s">
        <v>165</v>
      </c>
      <c r="N3377" s="52" t="str">
        <f>IF(AND('331-CT'!$E$7=TH!H3377,OR(L3377="331",M3377="331")),"331",IF(AND(OR(L3377="131",M3377="131"),H3377='131-CT'!$E$7),"131",""))</f>
        <v/>
      </c>
      <c r="O3377" s="916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3"/>
    </row>
    <row r="3378" spans="1:28" s="211" customFormat="1" ht="15.75" hidden="1" customHeight="1">
      <c r="A3378" s="204" t="str">
        <f>IF(B3378&lt;&gt;"",IF(AND(B3378&gt;=_TM1,B3378&lt;=_TM2,OR(TH!L3378="1111",TH!M3378="1111")),TH!D3378,""),"")</f>
        <v/>
      </c>
      <c r="B3378" s="36">
        <f t="shared" si="320"/>
        <v>9</v>
      </c>
      <c r="C3378" s="949">
        <f t="shared" si="321"/>
        <v>42248</v>
      </c>
      <c r="D3378" s="950" t="s">
        <v>2042</v>
      </c>
      <c r="E3378" s="950">
        <v>42248</v>
      </c>
      <c r="F3378" s="957" t="s">
        <v>1769</v>
      </c>
      <c r="G3378" s="952" t="s">
        <v>1037</v>
      </c>
      <c r="H3378" s="963" t="s">
        <v>2043</v>
      </c>
      <c r="I3378" s="254">
        <v>25</v>
      </c>
      <c r="J3378" s="254">
        <v>8378.6204733032027</v>
      </c>
      <c r="K3378" s="954">
        <f t="shared" si="322"/>
        <v>209466</v>
      </c>
      <c r="L3378" s="916" t="s">
        <v>167</v>
      </c>
      <c r="M3378" s="916" t="s">
        <v>165</v>
      </c>
      <c r="N3378" s="52" t="str">
        <f>IF(AND('331-CT'!$E$7=TH!H3378,OR(L3378="331",M3378="331")),"331",IF(AND(OR(L3378="131",M3378="131"),H3378='131-CT'!$E$7),"131",""))</f>
        <v/>
      </c>
      <c r="O3378" s="916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3"/>
    </row>
    <row r="3379" spans="1:28" s="211" customFormat="1" ht="15.75" hidden="1" customHeight="1">
      <c r="A3379" s="204" t="str">
        <f>IF(B3379&lt;&gt;"",IF(AND(B3379&gt;=_TM1,B3379&lt;=_TM2,OR(TH!L3379="1111",TH!M3379="1111")),TH!D3379,""),"")</f>
        <v/>
      </c>
      <c r="B3379" s="36">
        <f t="shared" si="320"/>
        <v>9</v>
      </c>
      <c r="C3379" s="949">
        <f t="shared" si="321"/>
        <v>42248</v>
      </c>
      <c r="D3379" s="950" t="s">
        <v>2042</v>
      </c>
      <c r="E3379" s="950">
        <v>42248</v>
      </c>
      <c r="F3379" s="957" t="s">
        <v>768</v>
      </c>
      <c r="G3379" s="952" t="s">
        <v>1037</v>
      </c>
      <c r="H3379" s="963" t="s">
        <v>2043</v>
      </c>
      <c r="I3379" s="254">
        <v>140</v>
      </c>
      <c r="J3379" s="254">
        <v>7472.8236653785316</v>
      </c>
      <c r="K3379" s="954">
        <f t="shared" si="322"/>
        <v>1046195</v>
      </c>
      <c r="L3379" s="916" t="s">
        <v>167</v>
      </c>
      <c r="M3379" s="916" t="s">
        <v>165</v>
      </c>
      <c r="N3379" s="52" t="str">
        <f>IF(AND('331-CT'!$E$7=TH!H3379,OR(L3379="331",M3379="331")),"331",IF(AND(OR(L3379="131",M3379="131"),H3379='131-CT'!$E$7),"131",""))</f>
        <v/>
      </c>
      <c r="O3379" s="916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3"/>
    </row>
    <row r="3380" spans="1:28" s="211" customFormat="1" ht="15.75" hidden="1" customHeight="1">
      <c r="A3380" s="204" t="str">
        <f>IF(B3380&lt;&gt;"",IF(AND(B3380&gt;=_TM1,B3380&lt;=_TM2,OR(TH!L3380="1111",TH!M3380="1111")),TH!D3380,""),"")</f>
        <v/>
      </c>
      <c r="B3380" s="36">
        <f t="shared" si="320"/>
        <v>9</v>
      </c>
      <c r="C3380" s="949">
        <f t="shared" si="321"/>
        <v>42248</v>
      </c>
      <c r="D3380" s="950" t="s">
        <v>2042</v>
      </c>
      <c r="E3380" s="950">
        <v>42248</v>
      </c>
      <c r="F3380" s="957" t="s">
        <v>1812</v>
      </c>
      <c r="G3380" s="952" t="s">
        <v>1037</v>
      </c>
      <c r="H3380" s="963" t="s">
        <v>2043</v>
      </c>
      <c r="I3380" s="254">
        <v>50</v>
      </c>
      <c r="J3380" s="254">
        <v>8982.485011919649</v>
      </c>
      <c r="K3380" s="954">
        <f t="shared" si="322"/>
        <v>449124</v>
      </c>
      <c r="L3380" s="916" t="s">
        <v>167</v>
      </c>
      <c r="M3380" s="916" t="s">
        <v>165</v>
      </c>
      <c r="N3380" s="52" t="str">
        <f>IF(AND('331-CT'!$E$7=TH!H3380,OR(L3380="331",M3380="331")),"331",IF(AND(OR(L3380="131",M3380="131"),H3380='131-CT'!$E$7),"131",""))</f>
        <v/>
      </c>
      <c r="O3380" s="916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3"/>
    </row>
    <row r="3381" spans="1:28" s="211" customFormat="1" ht="15.75" hidden="1" customHeight="1">
      <c r="A3381" s="204" t="str">
        <f>IF(B3381&lt;&gt;"",IF(AND(B3381&gt;=_TM1,B3381&lt;=_TM2,OR(TH!L3381="1111",TH!M3381="1111")),TH!D3381,""),"")</f>
        <v/>
      </c>
      <c r="B3381" s="36">
        <f t="shared" si="320"/>
        <v>9</v>
      </c>
      <c r="C3381" s="949">
        <f t="shared" si="321"/>
        <v>42248</v>
      </c>
      <c r="D3381" s="950" t="s">
        <v>2042</v>
      </c>
      <c r="E3381" s="950">
        <v>42248</v>
      </c>
      <c r="F3381" s="957" t="s">
        <v>1813</v>
      </c>
      <c r="G3381" s="952" t="s">
        <v>1037</v>
      </c>
      <c r="H3381" s="963" t="s">
        <v>2043</v>
      </c>
      <c r="I3381" s="254">
        <v>35</v>
      </c>
      <c r="J3381" s="254">
        <v>10794.078627768989</v>
      </c>
      <c r="K3381" s="954">
        <f t="shared" si="322"/>
        <v>377793</v>
      </c>
      <c r="L3381" s="916" t="s">
        <v>167</v>
      </c>
      <c r="M3381" s="916" t="s">
        <v>165</v>
      </c>
      <c r="N3381" s="52" t="str">
        <f>IF(AND('331-CT'!$E$7=TH!H3381,OR(L3381="331",M3381="331")),"331",IF(AND(OR(L3381="131",M3381="131"),H3381='131-CT'!$E$7),"131",""))</f>
        <v/>
      </c>
      <c r="O3381" s="916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3"/>
    </row>
    <row r="3382" spans="1:28" s="211" customFormat="1" ht="15.75" hidden="1" customHeight="1">
      <c r="A3382" s="204" t="str">
        <f>IF(B3382&lt;&gt;"",IF(AND(B3382&gt;=_TM1,B3382&lt;=_TM2,OR(TH!L3382="1111",TH!M3382="1111")),TH!D3382,""),"")</f>
        <v/>
      </c>
      <c r="B3382" s="36">
        <f t="shared" si="320"/>
        <v>9</v>
      </c>
      <c r="C3382" s="949">
        <f t="shared" si="321"/>
        <v>42248</v>
      </c>
      <c r="D3382" s="950" t="s">
        <v>2042</v>
      </c>
      <c r="E3382" s="950">
        <v>42248</v>
      </c>
      <c r="F3382" s="957" t="s">
        <v>1808</v>
      </c>
      <c r="G3382" s="952" t="s">
        <v>1037</v>
      </c>
      <c r="H3382" s="963" t="s">
        <v>2043</v>
      </c>
      <c r="I3382" s="254">
        <v>125</v>
      </c>
      <c r="J3382" s="254">
        <v>6567.0268574538613</v>
      </c>
      <c r="K3382" s="954">
        <f t="shared" si="322"/>
        <v>820878</v>
      </c>
      <c r="L3382" s="916" t="s">
        <v>167</v>
      </c>
      <c r="M3382" s="916" t="s">
        <v>165</v>
      </c>
      <c r="N3382" s="52" t="str">
        <f>IF(AND('331-CT'!$E$7=TH!H3382,OR(L3382="331",M3382="331")),"331",IF(AND(OR(L3382="131",M3382="131"),H3382='131-CT'!$E$7),"131",""))</f>
        <v/>
      </c>
      <c r="O3382" s="916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3"/>
    </row>
    <row r="3383" spans="1:28" s="211" customFormat="1" ht="15.75" hidden="1" customHeight="1">
      <c r="A3383" s="204" t="str">
        <f>IF(B3383&lt;&gt;"",IF(AND(B3383&gt;=_TM1,B3383&lt;=_TM2,OR(TH!L3383="1111",TH!M3383="1111")),TH!D3383,""),"")</f>
        <v/>
      </c>
      <c r="B3383" s="36">
        <f t="shared" si="320"/>
        <v>9</v>
      </c>
      <c r="C3383" s="949">
        <f t="shared" si="321"/>
        <v>42254</v>
      </c>
      <c r="D3383" s="950" t="s">
        <v>2042</v>
      </c>
      <c r="E3383" s="950">
        <v>42254</v>
      </c>
      <c r="F3383" s="957" t="s">
        <v>1038</v>
      </c>
      <c r="G3383" s="952" t="s">
        <v>1039</v>
      </c>
      <c r="H3383" s="963" t="s">
        <v>2043</v>
      </c>
      <c r="I3383" s="254">
        <v>1013</v>
      </c>
      <c r="J3383" s="254">
        <v>10341.180223806656</v>
      </c>
      <c r="K3383" s="954">
        <f t="shared" si="322"/>
        <v>10475616</v>
      </c>
      <c r="L3383" s="916" t="s">
        <v>167</v>
      </c>
      <c r="M3383" s="916" t="s">
        <v>165</v>
      </c>
      <c r="N3383" s="52" t="str">
        <f>IF(AND('331-CT'!$E$7=TH!H3383,OR(L3383="331",M3383="331")),"331",IF(AND(OR(L3383="131",M3383="131"),H3383='131-CT'!$E$7),"131",""))</f>
        <v/>
      </c>
      <c r="O3383" s="916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3"/>
    </row>
    <row r="3384" spans="1:28" s="211" customFormat="1" ht="15.75" hidden="1" customHeight="1">
      <c r="A3384" s="204" t="str">
        <f>IF(B3384&lt;&gt;"",IF(AND(B3384&gt;=_TM1,B3384&lt;=_TM2,OR(TH!L3384="1111",TH!M3384="1111")),TH!D3384,""),"")</f>
        <v/>
      </c>
      <c r="B3384" s="36">
        <f t="shared" si="320"/>
        <v>9</v>
      </c>
      <c r="C3384" s="949">
        <f t="shared" si="321"/>
        <v>42255</v>
      </c>
      <c r="D3384" s="950" t="s">
        <v>2042</v>
      </c>
      <c r="E3384" s="950">
        <v>42255</v>
      </c>
      <c r="F3384" s="957" t="s">
        <v>468</v>
      </c>
      <c r="G3384" s="952" t="s">
        <v>1041</v>
      </c>
      <c r="H3384" s="963" t="s">
        <v>2043</v>
      </c>
      <c r="I3384" s="254">
        <v>984</v>
      </c>
      <c r="J3384" s="254">
        <v>3849.6364336798497</v>
      </c>
      <c r="K3384" s="954">
        <f t="shared" si="322"/>
        <v>3788042</v>
      </c>
      <c r="L3384" s="916" t="s">
        <v>167</v>
      </c>
      <c r="M3384" s="916" t="s">
        <v>165</v>
      </c>
      <c r="N3384" s="52" t="str">
        <f>IF(AND('331-CT'!$E$7=TH!H3384,OR(L3384="331",M3384="331")),"331",IF(AND(OR(L3384="131",M3384="131"),H3384='131-CT'!$E$7),"131",""))</f>
        <v/>
      </c>
      <c r="O3384" s="916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3"/>
    </row>
    <row r="3385" spans="1:28" s="211" customFormat="1" ht="15.75" hidden="1" customHeight="1">
      <c r="A3385" s="204" t="str">
        <f>IF(B3385&lt;&gt;"",IF(AND(B3385&gt;=_TM1,B3385&lt;=_TM2,OR(TH!L3385="1111",TH!M3385="1111")),TH!D3385,""),"")</f>
        <v/>
      </c>
      <c r="B3385" s="36">
        <f t="shared" si="320"/>
        <v>9</v>
      </c>
      <c r="C3385" s="949">
        <f t="shared" si="321"/>
        <v>42255</v>
      </c>
      <c r="D3385" s="950" t="s">
        <v>2042</v>
      </c>
      <c r="E3385" s="950">
        <v>42255</v>
      </c>
      <c r="F3385" s="957" t="s">
        <v>1042</v>
      </c>
      <c r="G3385" s="952" t="s">
        <v>1043</v>
      </c>
      <c r="H3385" s="963" t="s">
        <v>2043</v>
      </c>
      <c r="I3385" s="254">
        <v>80</v>
      </c>
      <c r="J3385" s="254">
        <v>12077.290772328941</v>
      </c>
      <c r="K3385" s="954">
        <f t="shared" si="322"/>
        <v>966183</v>
      </c>
      <c r="L3385" s="916" t="s">
        <v>167</v>
      </c>
      <c r="M3385" s="916" t="s">
        <v>165</v>
      </c>
      <c r="N3385" s="52" t="str">
        <f>IF(AND('331-CT'!$E$7=TH!H3385,OR(L3385="331",M3385="331")),"331",IF(AND(OR(L3385="131",M3385="131"),H3385='131-CT'!$E$7),"131",""))</f>
        <v/>
      </c>
      <c r="O3385" s="916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3"/>
    </row>
    <row r="3386" spans="1:28" s="211" customFormat="1" ht="15.75" hidden="1" customHeight="1">
      <c r="A3386" s="204" t="str">
        <f>IF(B3386&lt;&gt;"",IF(AND(B3386&gt;=_TM1,B3386&lt;=_TM2,OR(TH!L3386="1111",TH!M3386="1111")),TH!D3386,""),"")</f>
        <v/>
      </c>
      <c r="B3386" s="36">
        <f t="shared" si="320"/>
        <v>9</v>
      </c>
      <c r="C3386" s="949">
        <f t="shared" si="321"/>
        <v>42255</v>
      </c>
      <c r="D3386" s="950" t="s">
        <v>2042</v>
      </c>
      <c r="E3386" s="950">
        <v>42255</v>
      </c>
      <c r="F3386" s="957" t="s">
        <v>1814</v>
      </c>
      <c r="G3386" s="952" t="s">
        <v>1044</v>
      </c>
      <c r="H3386" s="963" t="s">
        <v>2043</v>
      </c>
      <c r="I3386" s="254">
        <v>50</v>
      </c>
      <c r="J3386" s="254">
        <v>20153.978976323921</v>
      </c>
      <c r="K3386" s="954">
        <f t="shared" si="322"/>
        <v>1007699</v>
      </c>
      <c r="L3386" s="916" t="s">
        <v>167</v>
      </c>
      <c r="M3386" s="916" t="s">
        <v>165</v>
      </c>
      <c r="N3386" s="52" t="str">
        <f>IF(AND('331-CT'!$E$7=TH!H3386,OR(L3386="331",M3386="331")),"331",IF(AND(OR(L3386="131",M3386="131"),H3386='131-CT'!$E$7),"131",""))</f>
        <v/>
      </c>
      <c r="O3386" s="916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3"/>
    </row>
    <row r="3387" spans="1:28" s="211" customFormat="1" ht="15.75" hidden="1" customHeight="1">
      <c r="A3387" s="204" t="str">
        <f>IF(B3387&lt;&gt;"",IF(AND(B3387&gt;=_TM1,B3387&lt;=_TM2,OR(TH!L3387="1111",TH!M3387="1111")),TH!D3387,""),"")</f>
        <v/>
      </c>
      <c r="B3387" s="36">
        <f t="shared" si="320"/>
        <v>9</v>
      </c>
      <c r="C3387" s="949">
        <f t="shared" si="321"/>
        <v>42255</v>
      </c>
      <c r="D3387" s="950" t="s">
        <v>2042</v>
      </c>
      <c r="E3387" s="950">
        <v>42255</v>
      </c>
      <c r="F3387" s="957" t="s">
        <v>1814</v>
      </c>
      <c r="G3387" s="952" t="s">
        <v>1044</v>
      </c>
      <c r="H3387" s="963" t="s">
        <v>2043</v>
      </c>
      <c r="I3387" s="254">
        <v>100</v>
      </c>
      <c r="J3387" s="254">
        <v>20153.978976323921</v>
      </c>
      <c r="K3387" s="954">
        <f t="shared" si="322"/>
        <v>2015398</v>
      </c>
      <c r="L3387" s="916" t="s">
        <v>167</v>
      </c>
      <c r="M3387" s="916" t="s">
        <v>165</v>
      </c>
      <c r="N3387" s="52" t="str">
        <f>IF(AND('331-CT'!$E$7=TH!H3387,OR(L3387="331",M3387="331")),"331",IF(AND(OR(L3387="131",M3387="131"),H3387='131-CT'!$E$7),"131",""))</f>
        <v/>
      </c>
      <c r="O3387" s="916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3"/>
    </row>
    <row r="3388" spans="1:28" s="211" customFormat="1" ht="15.75" hidden="1" customHeight="1">
      <c r="A3388" s="204" t="str">
        <f>IF(B3388&lt;&gt;"",IF(AND(B3388&gt;=_TM1,B3388&lt;=_TM2,OR(TH!L3388="1111",TH!M3388="1111")),TH!D3388,""),"")</f>
        <v/>
      </c>
      <c r="B3388" s="36">
        <f t="shared" si="320"/>
        <v>9</v>
      </c>
      <c r="C3388" s="949">
        <f t="shared" si="321"/>
        <v>42255</v>
      </c>
      <c r="D3388" s="950" t="s">
        <v>2042</v>
      </c>
      <c r="E3388" s="950">
        <v>42255</v>
      </c>
      <c r="F3388" s="957" t="s">
        <v>719</v>
      </c>
      <c r="G3388" s="952" t="s">
        <v>1044</v>
      </c>
      <c r="H3388" s="963" t="s">
        <v>2043</v>
      </c>
      <c r="I3388" s="254">
        <v>75</v>
      </c>
      <c r="J3388" s="254">
        <v>13511.469051543003</v>
      </c>
      <c r="K3388" s="954">
        <f t="shared" si="322"/>
        <v>1013360</v>
      </c>
      <c r="L3388" s="916" t="s">
        <v>167</v>
      </c>
      <c r="M3388" s="916" t="s">
        <v>165</v>
      </c>
      <c r="N3388" s="52" t="str">
        <f>IF(AND('331-CT'!$E$7=TH!H3388,OR(L3388="331",M3388="331")),"331",IF(AND(OR(L3388="131",M3388="131"),H3388='131-CT'!$E$7),"131",""))</f>
        <v/>
      </c>
      <c r="O3388" s="916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3"/>
    </row>
    <row r="3389" spans="1:28" s="211" customFormat="1" ht="15.75" hidden="1" customHeight="1">
      <c r="A3389" s="204" t="str">
        <f>IF(B3389&lt;&gt;"",IF(AND(B3389&gt;=_TM1,B3389&lt;=_TM2,OR(TH!L3389="1111",TH!M3389="1111")),TH!D3389,""),"")</f>
        <v/>
      </c>
      <c r="B3389" s="36">
        <f t="shared" si="320"/>
        <v>9</v>
      </c>
      <c r="C3389" s="949">
        <f t="shared" si="321"/>
        <v>42255</v>
      </c>
      <c r="D3389" s="950" t="s">
        <v>2042</v>
      </c>
      <c r="E3389" s="950">
        <v>42255</v>
      </c>
      <c r="F3389" s="957" t="s">
        <v>721</v>
      </c>
      <c r="G3389" s="952" t="s">
        <v>1044</v>
      </c>
      <c r="H3389" s="963" t="s">
        <v>2043</v>
      </c>
      <c r="I3389" s="254">
        <v>30</v>
      </c>
      <c r="J3389" s="254">
        <v>11096.010897077214</v>
      </c>
      <c r="K3389" s="954">
        <f t="shared" si="322"/>
        <v>332880</v>
      </c>
      <c r="L3389" s="916" t="s">
        <v>167</v>
      </c>
      <c r="M3389" s="916" t="s">
        <v>165</v>
      </c>
      <c r="N3389" s="52" t="str">
        <f>IF(AND('331-CT'!$E$7=TH!H3389,OR(L3389="331",M3389="331")),"331",IF(AND(OR(L3389="131",M3389="131"),H3389='131-CT'!$E$7),"131",""))</f>
        <v/>
      </c>
      <c r="O3389" s="916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3"/>
    </row>
    <row r="3390" spans="1:28" s="211" customFormat="1" ht="15.75" hidden="1" customHeight="1">
      <c r="A3390" s="204" t="str">
        <f>IF(B3390&lt;&gt;"",IF(AND(B3390&gt;=_TM1,B3390&lt;=_TM2,OR(TH!L3390="1111",TH!M3390="1111")),TH!D3390,""),"")</f>
        <v/>
      </c>
      <c r="B3390" s="36">
        <f t="shared" si="320"/>
        <v>9</v>
      </c>
      <c r="C3390" s="949">
        <f t="shared" si="321"/>
        <v>42255</v>
      </c>
      <c r="D3390" s="950" t="s">
        <v>2042</v>
      </c>
      <c r="E3390" s="950">
        <v>42255</v>
      </c>
      <c r="F3390" s="957" t="s">
        <v>1728</v>
      </c>
      <c r="G3390" s="952" t="s">
        <v>1044</v>
      </c>
      <c r="H3390" s="963" t="s">
        <v>2043</v>
      </c>
      <c r="I3390" s="254">
        <v>50</v>
      </c>
      <c r="J3390" s="254">
        <v>13511.469051543003</v>
      </c>
      <c r="K3390" s="954">
        <f t="shared" si="322"/>
        <v>675573</v>
      </c>
      <c r="L3390" s="916" t="s">
        <v>167</v>
      </c>
      <c r="M3390" s="916" t="s">
        <v>165</v>
      </c>
      <c r="N3390" s="52" t="str">
        <f>IF(AND('331-CT'!$E$7=TH!H3390,OR(L3390="331",M3390="331")),"331",IF(AND(OR(L3390="131",M3390="131"),H3390='131-CT'!$E$7),"131",""))</f>
        <v/>
      </c>
      <c r="O3390" s="916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3"/>
    </row>
    <row r="3391" spans="1:28" s="211" customFormat="1" ht="15.75" hidden="1" customHeight="1">
      <c r="A3391" s="204" t="str">
        <f>IF(B3391&lt;&gt;"",IF(AND(B3391&gt;=_TM1,B3391&lt;=_TM2,OR(TH!L3391="1111",TH!M3391="1111")),TH!D3391,""),"")</f>
        <v/>
      </c>
      <c r="B3391" s="36">
        <f t="shared" si="320"/>
        <v>9</v>
      </c>
      <c r="C3391" s="949">
        <f t="shared" si="321"/>
        <v>42255</v>
      </c>
      <c r="D3391" s="950" t="s">
        <v>2042</v>
      </c>
      <c r="E3391" s="950">
        <v>42255</v>
      </c>
      <c r="F3391" s="957" t="s">
        <v>1815</v>
      </c>
      <c r="G3391" s="952" t="s">
        <v>1044</v>
      </c>
      <c r="H3391" s="963" t="s">
        <v>2043</v>
      </c>
      <c r="I3391" s="254">
        <v>750</v>
      </c>
      <c r="J3391" s="254">
        <v>1660.6274811952294</v>
      </c>
      <c r="K3391" s="954">
        <f t="shared" si="322"/>
        <v>1245471</v>
      </c>
      <c r="L3391" s="916" t="s">
        <v>167</v>
      </c>
      <c r="M3391" s="916" t="s">
        <v>165</v>
      </c>
      <c r="N3391" s="52" t="str">
        <f>IF(AND('331-CT'!$E$7=TH!H3391,OR(L3391="331",M3391="331")),"331",IF(AND(OR(L3391="131",M3391="131"),H3391='131-CT'!$E$7),"131",""))</f>
        <v/>
      </c>
      <c r="O3391" s="916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3"/>
    </row>
    <row r="3392" spans="1:28" s="211" customFormat="1" ht="15.75" hidden="1" customHeight="1">
      <c r="A3392" s="204" t="str">
        <f>IF(B3392&lt;&gt;"",IF(AND(B3392&gt;=_TM1,B3392&lt;=_TM2,OR(TH!L3392="1111",TH!M3392="1111")),TH!D3392,""),"")</f>
        <v/>
      </c>
      <c r="B3392" s="36">
        <f t="shared" si="320"/>
        <v>9</v>
      </c>
      <c r="C3392" s="949">
        <f t="shared" si="321"/>
        <v>42255</v>
      </c>
      <c r="D3392" s="950" t="s">
        <v>2042</v>
      </c>
      <c r="E3392" s="950">
        <v>42255</v>
      </c>
      <c r="F3392" s="957" t="s">
        <v>1816</v>
      </c>
      <c r="G3392" s="952" t="s">
        <v>1044</v>
      </c>
      <c r="H3392" s="963" t="s">
        <v>2043</v>
      </c>
      <c r="I3392" s="254">
        <v>210</v>
      </c>
      <c r="J3392" s="254">
        <v>7925.7220693408672</v>
      </c>
      <c r="K3392" s="954">
        <f t="shared" si="322"/>
        <v>1664402</v>
      </c>
      <c r="L3392" s="916" t="s">
        <v>167</v>
      </c>
      <c r="M3392" s="916" t="s">
        <v>165</v>
      </c>
      <c r="N3392" s="52" t="str">
        <f>IF(AND('331-CT'!$E$7=TH!H3392,OR(L3392="331",M3392="331")),"331",IF(AND(OR(L3392="131",M3392="131"),H3392='131-CT'!$E$7),"131",""))</f>
        <v/>
      </c>
      <c r="O3392" s="916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3"/>
    </row>
    <row r="3393" spans="1:28" s="211" customFormat="1" ht="15.75" hidden="1" customHeight="1">
      <c r="A3393" s="204" t="str">
        <f>IF(B3393&lt;&gt;"",IF(AND(B3393&gt;=_TM1,B3393&lt;=_TM2,OR(TH!L3393="1111",TH!M3393="1111")),TH!D3393,""),"")</f>
        <v/>
      </c>
      <c r="B3393" s="36">
        <f t="shared" si="320"/>
        <v>9</v>
      </c>
      <c r="C3393" s="949">
        <f t="shared" si="321"/>
        <v>42255</v>
      </c>
      <c r="D3393" s="950" t="s">
        <v>2042</v>
      </c>
      <c r="E3393" s="950">
        <v>42255</v>
      </c>
      <c r="F3393" s="957" t="s">
        <v>1773</v>
      </c>
      <c r="G3393" s="952" t="s">
        <v>1044</v>
      </c>
      <c r="H3393" s="963" t="s">
        <v>2043</v>
      </c>
      <c r="I3393" s="254">
        <v>185</v>
      </c>
      <c r="J3393" s="254">
        <v>8756.0358099384812</v>
      </c>
      <c r="K3393" s="954">
        <f t="shared" si="322"/>
        <v>1619867</v>
      </c>
      <c r="L3393" s="916" t="s">
        <v>167</v>
      </c>
      <c r="M3393" s="916" t="s">
        <v>165</v>
      </c>
      <c r="N3393" s="52" t="str">
        <f>IF(AND('331-CT'!$E$7=TH!H3393,OR(L3393="331",M3393="331")),"331",IF(AND(OR(L3393="131",M3393="131"),H3393='131-CT'!$E$7),"131",""))</f>
        <v/>
      </c>
      <c r="O3393" s="916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3"/>
    </row>
    <row r="3394" spans="1:28" s="211" customFormat="1" ht="15.75" hidden="1" customHeight="1">
      <c r="A3394" s="204" t="str">
        <f>IF(B3394&lt;&gt;"",IF(AND(B3394&gt;=_TM1,B3394&lt;=_TM2,OR(TH!L3394="1111",TH!M3394="1111")),TH!D3394,""),"")</f>
        <v/>
      </c>
      <c r="B3394" s="36">
        <f t="shared" si="320"/>
        <v>9</v>
      </c>
      <c r="C3394" s="949">
        <f t="shared" si="321"/>
        <v>42255</v>
      </c>
      <c r="D3394" s="950" t="s">
        <v>2042</v>
      </c>
      <c r="E3394" s="950">
        <v>42255</v>
      </c>
      <c r="F3394" s="957" t="s">
        <v>1817</v>
      </c>
      <c r="G3394" s="952" t="s">
        <v>1044</v>
      </c>
      <c r="H3394" s="963" t="s">
        <v>2043</v>
      </c>
      <c r="I3394" s="254">
        <v>185</v>
      </c>
      <c r="J3394" s="254">
        <v>8152.171271322035</v>
      </c>
      <c r="K3394" s="954">
        <f t="shared" si="322"/>
        <v>1508152</v>
      </c>
      <c r="L3394" s="916" t="s">
        <v>167</v>
      </c>
      <c r="M3394" s="916" t="s">
        <v>165</v>
      </c>
      <c r="N3394" s="52" t="str">
        <f>IF(AND('331-CT'!$E$7=TH!H3394,OR(L3394="331",M3394="331")),"331",IF(AND(OR(L3394="131",M3394="131"),H3394='131-CT'!$E$7),"131",""))</f>
        <v/>
      </c>
      <c r="O3394" s="916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3"/>
    </row>
    <row r="3395" spans="1:28" s="211" customFormat="1" ht="15.75" hidden="1" customHeight="1">
      <c r="A3395" s="204" t="str">
        <f>IF(B3395&lt;&gt;"",IF(AND(B3395&gt;=_TM1,B3395&lt;=_TM2,OR(TH!L3395="1111",TH!M3395="1111")),TH!D3395,""),"")</f>
        <v/>
      </c>
      <c r="B3395" s="36">
        <f t="shared" si="320"/>
        <v>9</v>
      </c>
      <c r="C3395" s="949">
        <f t="shared" si="321"/>
        <v>42256</v>
      </c>
      <c r="D3395" s="950" t="s">
        <v>2042</v>
      </c>
      <c r="E3395" s="950">
        <v>42256</v>
      </c>
      <c r="F3395" s="957" t="s">
        <v>1045</v>
      </c>
      <c r="G3395" s="952" t="s">
        <v>1046</v>
      </c>
      <c r="H3395" s="963" t="s">
        <v>2043</v>
      </c>
      <c r="I3395" s="254">
        <v>300</v>
      </c>
      <c r="J3395" s="254">
        <v>10945.044762423102</v>
      </c>
      <c r="K3395" s="954">
        <f t="shared" si="322"/>
        <v>3283513</v>
      </c>
      <c r="L3395" s="916" t="s">
        <v>167</v>
      </c>
      <c r="M3395" s="916" t="s">
        <v>165</v>
      </c>
      <c r="N3395" s="52" t="str">
        <f>IF(AND('331-CT'!$E$7=TH!H3395,OR(L3395="331",M3395="331")),"331",IF(AND(OR(L3395="131",M3395="131"),H3395='131-CT'!$E$7),"131",""))</f>
        <v/>
      </c>
      <c r="O3395" s="916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3"/>
    </row>
    <row r="3396" spans="1:28" s="211" customFormat="1" ht="15.75" hidden="1" customHeight="1">
      <c r="A3396" s="204" t="str">
        <f>IF(B3396&lt;&gt;"",IF(AND(B3396&gt;=_TM1,B3396&lt;=_TM2,OR(TH!L3396="1111",TH!M3396="1111")),TH!D3396,""),"")</f>
        <v/>
      </c>
      <c r="B3396" s="36">
        <f t="shared" si="320"/>
        <v>9</v>
      </c>
      <c r="C3396" s="949">
        <f t="shared" si="321"/>
        <v>42256</v>
      </c>
      <c r="D3396" s="950" t="s">
        <v>2042</v>
      </c>
      <c r="E3396" s="950">
        <v>42256</v>
      </c>
      <c r="F3396" s="957" t="s">
        <v>1818</v>
      </c>
      <c r="G3396" s="952" t="s">
        <v>1047</v>
      </c>
      <c r="H3396" s="963" t="s">
        <v>2043</v>
      </c>
      <c r="I3396" s="254">
        <v>52</v>
      </c>
      <c r="J3396" s="254">
        <v>6114.1284534915267</v>
      </c>
      <c r="K3396" s="954">
        <f t="shared" si="322"/>
        <v>317935</v>
      </c>
      <c r="L3396" s="916" t="s">
        <v>167</v>
      </c>
      <c r="M3396" s="916" t="s">
        <v>165</v>
      </c>
      <c r="N3396" s="52" t="str">
        <f>IF(AND('331-CT'!$E$7=TH!H3396,OR(L3396="331",M3396="331")),"331",IF(AND(OR(L3396="131",M3396="131"),H3396='131-CT'!$E$7),"131",""))</f>
        <v/>
      </c>
      <c r="O3396" s="916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3"/>
    </row>
    <row r="3397" spans="1:28" s="211" customFormat="1" ht="15.75" hidden="1" customHeight="1">
      <c r="A3397" s="204" t="str">
        <f>IF(B3397&lt;&gt;"",IF(AND(B3397&gt;=_TM1,B3397&lt;=_TM2,OR(TH!L3397="1111",TH!M3397="1111")),TH!D3397,""),"")</f>
        <v/>
      </c>
      <c r="B3397" s="36">
        <f t="shared" si="320"/>
        <v>9</v>
      </c>
      <c r="C3397" s="949">
        <f t="shared" si="321"/>
        <v>42256</v>
      </c>
      <c r="D3397" s="950" t="s">
        <v>2042</v>
      </c>
      <c r="E3397" s="950">
        <v>42256</v>
      </c>
      <c r="F3397" s="957" t="s">
        <v>773</v>
      </c>
      <c r="G3397" s="952" t="s">
        <v>1047</v>
      </c>
      <c r="H3397" s="963" t="s">
        <v>2043</v>
      </c>
      <c r="I3397" s="254">
        <v>1000</v>
      </c>
      <c r="J3397" s="254">
        <v>17436.588552549907</v>
      </c>
      <c r="K3397" s="954">
        <f t="shared" si="322"/>
        <v>17436589</v>
      </c>
      <c r="L3397" s="916" t="s">
        <v>167</v>
      </c>
      <c r="M3397" s="916" t="s">
        <v>165</v>
      </c>
      <c r="N3397" s="52" t="str">
        <f>IF(AND('331-CT'!$E$7=TH!H3397,OR(L3397="331",M3397="331")),"331",IF(AND(OR(L3397="131",M3397="131"),H3397='131-CT'!$E$7),"131",""))</f>
        <v/>
      </c>
      <c r="O3397" s="916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3"/>
    </row>
    <row r="3398" spans="1:28" s="211" customFormat="1" ht="15.75" hidden="1" customHeight="1">
      <c r="A3398" s="204" t="str">
        <f>IF(B3398&lt;&gt;"",IF(AND(B3398&gt;=_TM1,B3398&lt;=_TM2,OR(TH!L3398="1111",TH!M3398="1111")),TH!D3398,""),"")</f>
        <v/>
      </c>
      <c r="B3398" s="36">
        <f t="shared" si="320"/>
        <v>9</v>
      </c>
      <c r="C3398" s="949">
        <f t="shared" si="321"/>
        <v>42256</v>
      </c>
      <c r="D3398" s="950" t="s">
        <v>2042</v>
      </c>
      <c r="E3398" s="950">
        <v>42256</v>
      </c>
      <c r="F3398" s="957" t="s">
        <v>775</v>
      </c>
      <c r="G3398" s="952" t="s">
        <v>1047</v>
      </c>
      <c r="H3398" s="963" t="s">
        <v>2043</v>
      </c>
      <c r="I3398" s="254">
        <v>100</v>
      </c>
      <c r="J3398" s="254">
        <v>14115.333590159449</v>
      </c>
      <c r="K3398" s="954">
        <f t="shared" si="322"/>
        <v>1411533</v>
      </c>
      <c r="L3398" s="916" t="s">
        <v>167</v>
      </c>
      <c r="M3398" s="916" t="s">
        <v>165</v>
      </c>
      <c r="N3398" s="52" t="str">
        <f>IF(AND('331-CT'!$E$7=TH!H3398,OR(L3398="331",M3398="331")),"331",IF(AND(OR(L3398="131",M3398="131"),H3398='131-CT'!$E$7),"131",""))</f>
        <v/>
      </c>
      <c r="O3398" s="916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3"/>
    </row>
    <row r="3399" spans="1:28" s="211" customFormat="1" ht="15.75" hidden="1" customHeight="1">
      <c r="A3399" s="204" t="str">
        <f>IF(B3399&lt;&gt;"",IF(AND(B3399&gt;=_TM1,B3399&lt;=_TM2,OR(TH!L3399="1111",TH!M3399="1111")),TH!D3399,""),"")</f>
        <v/>
      </c>
      <c r="B3399" s="36">
        <f t="shared" si="320"/>
        <v>9</v>
      </c>
      <c r="C3399" s="949">
        <f t="shared" si="321"/>
        <v>42256</v>
      </c>
      <c r="D3399" s="950" t="s">
        <v>2042</v>
      </c>
      <c r="E3399" s="950">
        <v>42256</v>
      </c>
      <c r="F3399" s="957" t="s">
        <v>755</v>
      </c>
      <c r="G3399" s="952" t="s">
        <v>1047</v>
      </c>
      <c r="H3399" s="963" t="s">
        <v>2043</v>
      </c>
      <c r="I3399" s="254">
        <v>100</v>
      </c>
      <c r="J3399" s="254">
        <v>12832.1214455995</v>
      </c>
      <c r="K3399" s="954">
        <f t="shared" si="322"/>
        <v>1283212</v>
      </c>
      <c r="L3399" s="916" t="s">
        <v>167</v>
      </c>
      <c r="M3399" s="916" t="s">
        <v>165</v>
      </c>
      <c r="N3399" s="52" t="str">
        <f>IF(AND('331-CT'!$E$7=TH!H3399,OR(L3399="331",M3399="331")),"331",IF(AND(OR(L3399="131",M3399="131"),H3399='131-CT'!$E$7),"131",""))</f>
        <v/>
      </c>
      <c r="O3399" s="916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3"/>
    </row>
    <row r="3400" spans="1:28" s="211" customFormat="1" ht="15.75" hidden="1" customHeight="1">
      <c r="A3400" s="204" t="str">
        <f>IF(B3400&lt;&gt;"",IF(AND(B3400&gt;=_TM1,B3400&lt;=_TM2,OR(TH!L3400="1111",TH!M3400="1111")),TH!D3400,""),"")</f>
        <v/>
      </c>
      <c r="B3400" s="36">
        <f t="shared" si="320"/>
        <v>9</v>
      </c>
      <c r="C3400" s="949">
        <f t="shared" si="321"/>
        <v>42257</v>
      </c>
      <c r="D3400" s="950" t="s">
        <v>2042</v>
      </c>
      <c r="E3400" s="950">
        <v>42257</v>
      </c>
      <c r="F3400" s="957" t="s">
        <v>1819</v>
      </c>
      <c r="G3400" s="952" t="s">
        <v>1048</v>
      </c>
      <c r="H3400" s="963" t="s">
        <v>2043</v>
      </c>
      <c r="I3400" s="254">
        <v>500</v>
      </c>
      <c r="J3400" s="254">
        <v>20984.292716921533</v>
      </c>
      <c r="K3400" s="954">
        <f t="shared" si="322"/>
        <v>10492146</v>
      </c>
      <c r="L3400" s="916" t="s">
        <v>167</v>
      </c>
      <c r="M3400" s="916" t="s">
        <v>165</v>
      </c>
      <c r="N3400" s="52" t="str">
        <f>IF(AND('331-CT'!$E$7=TH!H3400,OR(L3400="331",M3400="331")),"331",IF(AND(OR(L3400="131",M3400="131"),H3400='131-CT'!$E$7),"131",""))</f>
        <v/>
      </c>
      <c r="O3400" s="916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3"/>
    </row>
    <row r="3401" spans="1:28" s="211" customFormat="1" ht="15.75" hidden="1" customHeight="1">
      <c r="A3401" s="204" t="str">
        <f>IF(B3401&lt;&gt;"",IF(AND(B3401&gt;=_TM1,B3401&lt;=_TM2,OR(TH!L3401="1111",TH!M3401="1111")),TH!D3401,""),"")</f>
        <v/>
      </c>
      <c r="B3401" s="36">
        <f t="shared" si="320"/>
        <v>9</v>
      </c>
      <c r="C3401" s="949">
        <f t="shared" si="321"/>
        <v>42257</v>
      </c>
      <c r="D3401" s="950" t="s">
        <v>2042</v>
      </c>
      <c r="E3401" s="950">
        <v>42257</v>
      </c>
      <c r="F3401" s="957" t="s">
        <v>1820</v>
      </c>
      <c r="G3401" s="952" t="s">
        <v>1048</v>
      </c>
      <c r="H3401" s="963" t="s">
        <v>2043</v>
      </c>
      <c r="I3401" s="254">
        <v>2070</v>
      </c>
      <c r="J3401" s="254">
        <v>5963.1623188374142</v>
      </c>
      <c r="K3401" s="954">
        <f t="shared" si="322"/>
        <v>12343746</v>
      </c>
      <c r="L3401" s="916" t="s">
        <v>167</v>
      </c>
      <c r="M3401" s="916" t="s">
        <v>165</v>
      </c>
      <c r="N3401" s="52" t="str">
        <f>IF(AND('331-CT'!$E$7=TH!H3401,OR(L3401="331",M3401="331")),"331",IF(AND(OR(L3401="131",M3401="131"),H3401='131-CT'!$E$7),"131",""))</f>
        <v/>
      </c>
      <c r="O3401" s="916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3"/>
    </row>
    <row r="3402" spans="1:28" s="211" customFormat="1" ht="15.75" hidden="1" customHeight="1">
      <c r="A3402" s="204" t="str">
        <f>IF(B3402&lt;&gt;"",IF(AND(B3402&gt;=_TM1,B3402&lt;=_TM2,OR(TH!L3402="1111",TH!M3402="1111")),TH!D3402,""),"")</f>
        <v/>
      </c>
      <c r="B3402" s="36">
        <f t="shared" si="320"/>
        <v>9</v>
      </c>
      <c r="C3402" s="949">
        <f t="shared" si="321"/>
        <v>42257</v>
      </c>
      <c r="D3402" s="950" t="s">
        <v>2042</v>
      </c>
      <c r="E3402" s="950">
        <v>42257</v>
      </c>
      <c r="F3402" s="957" t="s">
        <v>440</v>
      </c>
      <c r="G3402" s="952" t="s">
        <v>1050</v>
      </c>
      <c r="H3402" s="963" t="s">
        <v>2043</v>
      </c>
      <c r="I3402" s="254">
        <v>401</v>
      </c>
      <c r="J3402" s="254">
        <v>7170.8913960703085</v>
      </c>
      <c r="K3402" s="954">
        <f t="shared" si="322"/>
        <v>2875527</v>
      </c>
      <c r="L3402" s="916" t="s">
        <v>167</v>
      </c>
      <c r="M3402" s="916" t="s">
        <v>165</v>
      </c>
      <c r="N3402" s="52" t="str">
        <f>IF(AND('331-CT'!$E$7=TH!H3402,OR(L3402="331",M3402="331")),"331",IF(AND(OR(L3402="131",M3402="131"),H3402='131-CT'!$E$7),"131",""))</f>
        <v/>
      </c>
      <c r="O3402" s="916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3"/>
    </row>
    <row r="3403" spans="1:28" s="211" customFormat="1" ht="15.75" hidden="1" customHeight="1">
      <c r="A3403" s="204" t="str">
        <f>IF(B3403&lt;&gt;"",IF(AND(B3403&gt;=_TM1,B3403&lt;=_TM2,OR(TH!L3403="1111",TH!M3403="1111")),TH!D3403,""),"")</f>
        <v/>
      </c>
      <c r="B3403" s="36">
        <f t="shared" si="320"/>
        <v>9</v>
      </c>
      <c r="C3403" s="949">
        <f t="shared" si="321"/>
        <v>42257</v>
      </c>
      <c r="D3403" s="950" t="s">
        <v>2042</v>
      </c>
      <c r="E3403" s="950">
        <v>42257</v>
      </c>
      <c r="F3403" s="957" t="s">
        <v>1051</v>
      </c>
      <c r="G3403" s="952" t="s">
        <v>1050</v>
      </c>
      <c r="H3403" s="963" t="s">
        <v>2043</v>
      </c>
      <c r="I3403" s="254">
        <v>34</v>
      </c>
      <c r="J3403" s="254">
        <v>5887.6792515103589</v>
      </c>
      <c r="K3403" s="954">
        <f t="shared" si="322"/>
        <v>200181</v>
      </c>
      <c r="L3403" s="916" t="s">
        <v>167</v>
      </c>
      <c r="M3403" s="916" t="s">
        <v>165</v>
      </c>
      <c r="N3403" s="52" t="str">
        <f>IF(AND('331-CT'!$E$7=TH!H3403,OR(L3403="331",M3403="331")),"331",IF(AND(OR(L3403="131",M3403="131"),H3403='131-CT'!$E$7),"131",""))</f>
        <v/>
      </c>
      <c r="O3403" s="916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3"/>
    </row>
    <row r="3404" spans="1:28" s="211" customFormat="1" ht="15.75" hidden="1" customHeight="1">
      <c r="A3404" s="204" t="str">
        <f>IF(B3404&lt;&gt;"",IF(AND(B3404&gt;=_TM1,B3404&lt;=_TM2,OR(TH!L3404="1111",TH!M3404="1111")),TH!D3404,""),"")</f>
        <v/>
      </c>
      <c r="B3404" s="36">
        <f t="shared" si="311"/>
        <v>9</v>
      </c>
      <c r="C3404" s="949">
        <f t="shared" si="313"/>
        <v>42258</v>
      </c>
      <c r="D3404" s="950" t="s">
        <v>2042</v>
      </c>
      <c r="E3404" s="950">
        <v>42258</v>
      </c>
      <c r="F3404" s="957" t="s">
        <v>1038</v>
      </c>
      <c r="G3404" s="952" t="s">
        <v>1052</v>
      </c>
      <c r="H3404" s="963" t="s">
        <v>2043</v>
      </c>
      <c r="I3404" s="254">
        <v>1000</v>
      </c>
      <c r="J3404" s="254">
        <v>10341.180223806656</v>
      </c>
      <c r="K3404" s="954">
        <f t="shared" si="312"/>
        <v>10341180</v>
      </c>
      <c r="L3404" s="916" t="s">
        <v>167</v>
      </c>
      <c r="M3404" s="916" t="s">
        <v>165</v>
      </c>
      <c r="N3404" s="52" t="str">
        <f>IF(AND('331-CT'!$E$7=TH!H3404,OR(L3404="331",M3404="331")),"331",IF(AND(OR(L3404="131",M3404="131"),H3404='131-CT'!$E$7),"131",""))</f>
        <v/>
      </c>
      <c r="O3404" s="916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3"/>
    </row>
    <row r="3405" spans="1:28" s="211" customFormat="1" ht="15.75" hidden="1" customHeight="1">
      <c r="A3405" s="204" t="str">
        <f>IF(B3405&lt;&gt;"",IF(AND(B3405&gt;=_TM1,B3405&lt;=_TM2,OR(TH!L3405="1111",TH!M3405="1111")),TH!D3405,""),"")</f>
        <v/>
      </c>
      <c r="B3405" s="36">
        <f t="shared" si="311"/>
        <v>9</v>
      </c>
      <c r="C3405" s="949">
        <f t="shared" si="313"/>
        <v>42258</v>
      </c>
      <c r="D3405" s="950" t="s">
        <v>2042</v>
      </c>
      <c r="E3405" s="950">
        <v>42258</v>
      </c>
      <c r="F3405" s="957" t="s">
        <v>1730</v>
      </c>
      <c r="G3405" s="952" t="s">
        <v>1053</v>
      </c>
      <c r="H3405" s="963" t="s">
        <v>2043</v>
      </c>
      <c r="I3405" s="254">
        <v>500</v>
      </c>
      <c r="J3405" s="254">
        <v>9359.9003485549292</v>
      </c>
      <c r="K3405" s="954">
        <f t="shared" si="312"/>
        <v>4679950</v>
      </c>
      <c r="L3405" s="916" t="s">
        <v>167</v>
      </c>
      <c r="M3405" s="916" t="s">
        <v>165</v>
      </c>
      <c r="N3405" s="52" t="str">
        <f>IF(AND('331-CT'!$E$7=TH!H3405,OR(L3405="331",M3405="331")),"331",IF(AND(OR(L3405="131",M3405="131"),H3405='131-CT'!$E$7),"131",""))</f>
        <v/>
      </c>
      <c r="O3405" s="916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3"/>
    </row>
    <row r="3406" spans="1:28" s="211" customFormat="1" ht="15.75" hidden="1" customHeight="1">
      <c r="A3406" s="204" t="str">
        <f>IF(B3406&lt;&gt;"",IF(AND(B3406&gt;=_TM1,B3406&lt;=_TM2,OR(TH!L3406="1111",TH!M3406="1111")),TH!D3406,""),"")</f>
        <v/>
      </c>
      <c r="B3406" s="36">
        <f t="shared" si="311"/>
        <v>9</v>
      </c>
      <c r="C3406" s="949">
        <f t="shared" si="313"/>
        <v>42259</v>
      </c>
      <c r="D3406" s="950" t="s">
        <v>2042</v>
      </c>
      <c r="E3406" s="950">
        <v>42259</v>
      </c>
      <c r="F3406" s="957" t="s">
        <v>425</v>
      </c>
      <c r="G3406" s="952" t="s">
        <v>1054</v>
      </c>
      <c r="H3406" s="963" t="s">
        <v>2043</v>
      </c>
      <c r="I3406" s="254">
        <v>931</v>
      </c>
      <c r="J3406" s="254">
        <v>6189.611520818582</v>
      </c>
      <c r="K3406" s="954">
        <f t="shared" si="312"/>
        <v>5762528</v>
      </c>
      <c r="L3406" s="916" t="s">
        <v>167</v>
      </c>
      <c r="M3406" s="916" t="s">
        <v>165</v>
      </c>
      <c r="N3406" s="52" t="str">
        <f>IF(AND('331-CT'!$E$7=TH!H3406,OR(L3406="331",M3406="331")),"331",IF(AND(OR(L3406="131",M3406="131"),H3406='131-CT'!$E$7),"131",""))</f>
        <v/>
      </c>
      <c r="O3406" s="916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3"/>
    </row>
    <row r="3407" spans="1:28" s="211" customFormat="1" ht="15.75" hidden="1" customHeight="1">
      <c r="A3407" s="204" t="str">
        <f>IF(B3407&lt;&gt;"",IF(AND(B3407&gt;=_TM1,B3407&lt;=_TM2,OR(TH!L3407="1111",TH!M3407="1111")),TH!D3407,""),"")</f>
        <v/>
      </c>
      <c r="B3407" s="36">
        <f t="shared" si="311"/>
        <v>9</v>
      </c>
      <c r="C3407" s="949">
        <f t="shared" si="313"/>
        <v>42259</v>
      </c>
      <c r="D3407" s="950" t="s">
        <v>2042</v>
      </c>
      <c r="E3407" s="950">
        <v>42259</v>
      </c>
      <c r="F3407" s="957" t="s">
        <v>473</v>
      </c>
      <c r="G3407" s="952" t="s">
        <v>1054</v>
      </c>
      <c r="H3407" s="963" t="s">
        <v>2043</v>
      </c>
      <c r="I3407" s="254">
        <v>311</v>
      </c>
      <c r="J3407" s="254">
        <v>6868.9591267620854</v>
      </c>
      <c r="K3407" s="954">
        <f t="shared" si="312"/>
        <v>2136246</v>
      </c>
      <c r="L3407" s="916" t="s">
        <v>167</v>
      </c>
      <c r="M3407" s="916" t="s">
        <v>165</v>
      </c>
      <c r="N3407" s="52" t="str">
        <f>IF(AND('331-CT'!$E$7=TH!H3407,OR(L3407="331",M3407="331")),"331",IF(AND(OR(L3407="131",M3407="131"),H3407='131-CT'!$E$7),"131",""))</f>
        <v/>
      </c>
      <c r="O3407" s="916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3"/>
    </row>
    <row r="3408" spans="1:28" s="211" customFormat="1" ht="15.75" hidden="1" customHeight="1">
      <c r="A3408" s="204" t="str">
        <f>IF(B3408&lt;&gt;"",IF(AND(B3408&gt;=_TM1,B3408&lt;=_TM2,OR(TH!L3408="1111",TH!M3408="1111")),TH!D3408,""),"")</f>
        <v/>
      </c>
      <c r="B3408" s="36">
        <f t="shared" si="311"/>
        <v>9</v>
      </c>
      <c r="C3408" s="949">
        <f t="shared" si="313"/>
        <v>42259</v>
      </c>
      <c r="D3408" s="950" t="s">
        <v>2042</v>
      </c>
      <c r="E3408" s="950">
        <v>42259</v>
      </c>
      <c r="F3408" s="957" t="s">
        <v>428</v>
      </c>
      <c r="G3408" s="952" t="s">
        <v>1054</v>
      </c>
      <c r="H3408" s="963" t="s">
        <v>2043</v>
      </c>
      <c r="I3408" s="254">
        <v>311</v>
      </c>
      <c r="J3408" s="254">
        <v>7321.85753072442</v>
      </c>
      <c r="K3408" s="954">
        <f t="shared" si="312"/>
        <v>2277098</v>
      </c>
      <c r="L3408" s="916" t="s">
        <v>167</v>
      </c>
      <c r="M3408" s="916" t="s">
        <v>165</v>
      </c>
      <c r="N3408" s="52" t="str">
        <f>IF(AND('331-CT'!$E$7=TH!H3408,OR(L3408="331",M3408="331")),"331",IF(AND(OR(L3408="131",M3408="131"),H3408='131-CT'!$E$7),"131",""))</f>
        <v/>
      </c>
      <c r="O3408" s="916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3"/>
    </row>
    <row r="3409" spans="1:28" s="211" customFormat="1" ht="15.75" hidden="1" customHeight="1">
      <c r="A3409" s="204" t="str">
        <f>IF(B3409&lt;&gt;"",IF(AND(B3409&gt;=_TM1,B3409&lt;=_TM2,OR(TH!L3409="1111",TH!M3409="1111")),TH!D3409,""),"")</f>
        <v/>
      </c>
      <c r="B3409" s="36">
        <f t="shared" si="311"/>
        <v>9</v>
      </c>
      <c r="C3409" s="949">
        <f t="shared" si="313"/>
        <v>42259</v>
      </c>
      <c r="D3409" s="950" t="s">
        <v>2042</v>
      </c>
      <c r="E3409" s="950">
        <v>42259</v>
      </c>
      <c r="F3409" s="957" t="s">
        <v>1977</v>
      </c>
      <c r="G3409" s="952" t="s">
        <v>1055</v>
      </c>
      <c r="H3409" s="963" t="s">
        <v>2043</v>
      </c>
      <c r="I3409" s="254">
        <v>1667</v>
      </c>
      <c r="J3409" s="254">
        <v>9359.9003485549292</v>
      </c>
      <c r="K3409" s="954">
        <f t="shared" si="312"/>
        <v>15602954</v>
      </c>
      <c r="L3409" s="916" t="s">
        <v>167</v>
      </c>
      <c r="M3409" s="916" t="s">
        <v>165</v>
      </c>
      <c r="N3409" s="52" t="str">
        <f>IF(AND('331-CT'!$E$7=TH!H3409,OR(L3409="331",M3409="331")),"331",IF(AND(OR(L3409="131",M3409="131"),H3409='131-CT'!$E$7),"131",""))</f>
        <v/>
      </c>
      <c r="O3409" s="916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3"/>
    </row>
    <row r="3410" spans="1:28" s="211" customFormat="1" ht="15.75" hidden="1" customHeight="1">
      <c r="A3410" s="204" t="str">
        <f>IF(B3410&lt;&gt;"",IF(AND(B3410&gt;=_TM1,B3410&lt;=_TM2,OR(TH!L3410="1111",TH!M3410="1111")),TH!D3410,""),"")</f>
        <v/>
      </c>
      <c r="B3410" s="36">
        <f t="shared" si="311"/>
        <v>9</v>
      </c>
      <c r="C3410" s="949">
        <f t="shared" si="313"/>
        <v>42259</v>
      </c>
      <c r="D3410" s="950" t="s">
        <v>2042</v>
      </c>
      <c r="E3410" s="950">
        <v>42259</v>
      </c>
      <c r="F3410" s="957" t="s">
        <v>1794</v>
      </c>
      <c r="G3410" s="952" t="s">
        <v>1056</v>
      </c>
      <c r="H3410" s="963" t="s">
        <v>2043</v>
      </c>
      <c r="I3410" s="254">
        <v>1500</v>
      </c>
      <c r="J3410" s="254">
        <v>9435.3834158819845</v>
      </c>
      <c r="K3410" s="954">
        <f t="shared" si="312"/>
        <v>14153075</v>
      </c>
      <c r="L3410" s="916" t="s">
        <v>167</v>
      </c>
      <c r="M3410" s="916" t="s">
        <v>165</v>
      </c>
      <c r="N3410" s="52" t="str">
        <f>IF(AND('331-CT'!$E$7=TH!H3410,OR(L3410="331",M3410="331")),"331",IF(AND(OR(L3410="131",M3410="131"),H3410='131-CT'!$E$7),"131",""))</f>
        <v/>
      </c>
      <c r="O3410" s="916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3"/>
    </row>
    <row r="3411" spans="1:28" s="211" customFormat="1" ht="15.75" hidden="1" customHeight="1">
      <c r="A3411" s="204" t="str">
        <f>IF(B3411&lt;&gt;"",IF(AND(B3411&gt;=_TM1,B3411&lt;=_TM2,OR(TH!L3411="1111",TH!M3411="1111")),TH!D3411,""),"")</f>
        <v/>
      </c>
      <c r="B3411" s="36">
        <f t="shared" si="311"/>
        <v>9</v>
      </c>
      <c r="C3411" s="949">
        <f t="shared" si="313"/>
        <v>42262</v>
      </c>
      <c r="D3411" s="950" t="s">
        <v>2042</v>
      </c>
      <c r="E3411" s="950">
        <v>42262</v>
      </c>
      <c r="F3411" s="957" t="s">
        <v>1057</v>
      </c>
      <c r="G3411" s="952" t="s">
        <v>1058</v>
      </c>
      <c r="H3411" s="963" t="s">
        <v>2043</v>
      </c>
      <c r="I3411" s="254">
        <v>203</v>
      </c>
      <c r="J3411" s="254">
        <v>12152.773839655998</v>
      </c>
      <c r="K3411" s="954">
        <f t="shared" si="312"/>
        <v>2467013</v>
      </c>
      <c r="L3411" s="916" t="s">
        <v>167</v>
      </c>
      <c r="M3411" s="916" t="s">
        <v>165</v>
      </c>
      <c r="N3411" s="52" t="str">
        <f>IF(AND('331-CT'!$E$7=TH!H3411,OR(L3411="331",M3411="331")),"331",IF(AND(OR(L3411="131",M3411="131"),H3411='131-CT'!$E$7),"131",""))</f>
        <v/>
      </c>
      <c r="O3411" s="916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3"/>
    </row>
    <row r="3412" spans="1:28" s="211" customFormat="1" ht="15.75" hidden="1" customHeight="1">
      <c r="A3412" s="204" t="str">
        <f>IF(B3412&lt;&gt;"",IF(AND(B3412&gt;=_TM1,B3412&lt;=_TM2,OR(TH!L3412="1111",TH!M3412="1111")),TH!D3412,""),"")</f>
        <v/>
      </c>
      <c r="B3412" s="36">
        <f t="shared" si="311"/>
        <v>9</v>
      </c>
      <c r="C3412" s="949">
        <f t="shared" si="313"/>
        <v>42262</v>
      </c>
      <c r="D3412" s="950" t="s">
        <v>2042</v>
      </c>
      <c r="E3412" s="950">
        <v>42262</v>
      </c>
      <c r="F3412" s="957" t="s">
        <v>2039</v>
      </c>
      <c r="G3412" s="952" t="s">
        <v>1059</v>
      </c>
      <c r="H3412" s="963" t="s">
        <v>2043</v>
      </c>
      <c r="I3412" s="254">
        <v>10</v>
      </c>
      <c r="J3412" s="254">
        <v>8831.5188772655365</v>
      </c>
      <c r="K3412" s="954">
        <f t="shared" si="312"/>
        <v>88315</v>
      </c>
      <c r="L3412" s="916" t="s">
        <v>167</v>
      </c>
      <c r="M3412" s="916" t="s">
        <v>165</v>
      </c>
      <c r="N3412" s="52" t="str">
        <f>IF(AND('331-CT'!$E$7=TH!H3412,OR(L3412="331",M3412="331")),"331",IF(AND(OR(L3412="131",M3412="131"),H3412='131-CT'!$E$7),"131",""))</f>
        <v/>
      </c>
      <c r="O3412" s="916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3"/>
    </row>
    <row r="3413" spans="1:28" s="211" customFormat="1" ht="15.75" hidden="1" customHeight="1">
      <c r="A3413" s="204" t="str">
        <f>IF(B3413&lt;&gt;"",IF(AND(B3413&gt;=_TM1,B3413&lt;=_TM2,OR(TH!L3413="1111",TH!M3413="1111")),TH!D3413,""),"")</f>
        <v/>
      </c>
      <c r="B3413" s="36">
        <f t="shared" si="311"/>
        <v>9</v>
      </c>
      <c r="C3413" s="949">
        <f t="shared" si="313"/>
        <v>42262</v>
      </c>
      <c r="D3413" s="950" t="s">
        <v>2042</v>
      </c>
      <c r="E3413" s="950">
        <v>42262</v>
      </c>
      <c r="F3413" s="957" t="s">
        <v>1977</v>
      </c>
      <c r="G3413" s="952" t="s">
        <v>1059</v>
      </c>
      <c r="H3413" s="963" t="s">
        <v>2043</v>
      </c>
      <c r="I3413" s="254">
        <v>10</v>
      </c>
      <c r="J3413" s="254">
        <v>9359.9003485549292</v>
      </c>
      <c r="K3413" s="954">
        <f t="shared" si="312"/>
        <v>93599</v>
      </c>
      <c r="L3413" s="916" t="s">
        <v>167</v>
      </c>
      <c r="M3413" s="916" t="s">
        <v>165</v>
      </c>
      <c r="N3413" s="52" t="str">
        <f>IF(AND('331-CT'!$E$7=TH!H3413,OR(L3413="331",M3413="331")),"331",IF(AND(OR(L3413="131",M3413="131"),H3413='131-CT'!$E$7),"131",""))</f>
        <v/>
      </c>
      <c r="O3413" s="916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3"/>
    </row>
    <row r="3414" spans="1:28" s="211" customFormat="1" ht="15.75" hidden="1" customHeight="1">
      <c r="A3414" s="204" t="str">
        <f>IF(B3414&lt;&gt;"",IF(AND(B3414&gt;=_TM1,B3414&lt;=_TM2,OR(TH!L3414="1111",TH!M3414="1111")),TH!D3414,""),"")</f>
        <v/>
      </c>
      <c r="B3414" s="36">
        <f t="shared" si="311"/>
        <v>9</v>
      </c>
      <c r="C3414" s="949">
        <f t="shared" si="313"/>
        <v>42262</v>
      </c>
      <c r="D3414" s="950" t="s">
        <v>2042</v>
      </c>
      <c r="E3414" s="950">
        <v>42262</v>
      </c>
      <c r="F3414" s="957" t="s">
        <v>1978</v>
      </c>
      <c r="G3414" s="952" t="s">
        <v>1059</v>
      </c>
      <c r="H3414" s="963" t="s">
        <v>2043</v>
      </c>
      <c r="I3414" s="254">
        <v>10</v>
      </c>
      <c r="J3414" s="254">
        <v>11473.426233712493</v>
      </c>
      <c r="K3414" s="954">
        <f t="shared" si="312"/>
        <v>114734</v>
      </c>
      <c r="L3414" s="916" t="s">
        <v>167</v>
      </c>
      <c r="M3414" s="916" t="s">
        <v>165</v>
      </c>
      <c r="N3414" s="52" t="str">
        <f>IF(AND('331-CT'!$E$7=TH!H3414,OR(L3414="331",M3414="331")),"331",IF(AND(OR(L3414="131",M3414="131"),H3414='131-CT'!$E$7),"131",""))</f>
        <v/>
      </c>
      <c r="O3414" s="916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3"/>
    </row>
    <row r="3415" spans="1:28" s="211" customFormat="1" ht="15.75" hidden="1" customHeight="1">
      <c r="A3415" s="204" t="str">
        <f>IF(B3415&lt;&gt;"",IF(AND(B3415&gt;=_TM1,B3415&lt;=_TM2,OR(TH!L3415="1111",TH!M3415="1111")),TH!D3415,""),"")</f>
        <v/>
      </c>
      <c r="B3415" s="36">
        <f t="shared" si="311"/>
        <v>9</v>
      </c>
      <c r="C3415" s="949">
        <f t="shared" si="313"/>
        <v>42262</v>
      </c>
      <c r="D3415" s="950" t="s">
        <v>2042</v>
      </c>
      <c r="E3415" s="950">
        <v>42262</v>
      </c>
      <c r="F3415" s="957" t="s">
        <v>1979</v>
      </c>
      <c r="G3415" s="952" t="s">
        <v>1059</v>
      </c>
      <c r="H3415" s="963" t="s">
        <v>2043</v>
      </c>
      <c r="I3415" s="254">
        <v>10</v>
      </c>
      <c r="J3415" s="254">
        <v>8227.6543386490921</v>
      </c>
      <c r="K3415" s="954">
        <f t="shared" si="312"/>
        <v>82277</v>
      </c>
      <c r="L3415" s="916" t="s">
        <v>167</v>
      </c>
      <c r="M3415" s="916" t="s">
        <v>165</v>
      </c>
      <c r="N3415" s="52" t="str">
        <f>IF(AND('331-CT'!$E$7=TH!H3415,OR(L3415="331",M3415="331")),"331",IF(AND(OR(L3415="131",M3415="131"),H3415='131-CT'!$E$7),"131",""))</f>
        <v/>
      </c>
      <c r="O3415" s="916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3"/>
    </row>
    <row r="3416" spans="1:28" s="211" customFormat="1" ht="15.75" hidden="1" customHeight="1">
      <c r="A3416" s="204" t="str">
        <f>IF(B3416&lt;&gt;"",IF(AND(B3416&gt;=_TM1,B3416&lt;=_TM2,OR(TH!L3416="1111",TH!M3416="1111")),TH!D3416,""),"")</f>
        <v/>
      </c>
      <c r="B3416" s="36">
        <f t="shared" si="311"/>
        <v>9</v>
      </c>
      <c r="C3416" s="949">
        <f t="shared" si="313"/>
        <v>42262</v>
      </c>
      <c r="D3416" s="950" t="s">
        <v>2042</v>
      </c>
      <c r="E3416" s="950">
        <v>42262</v>
      </c>
      <c r="F3416" s="957" t="s">
        <v>1980</v>
      </c>
      <c r="G3416" s="952" t="s">
        <v>1059</v>
      </c>
      <c r="H3416" s="963" t="s">
        <v>2043</v>
      </c>
      <c r="I3416" s="254">
        <v>10</v>
      </c>
      <c r="J3416" s="254">
        <v>9133.4511465737614</v>
      </c>
      <c r="K3416" s="954">
        <f t="shared" si="312"/>
        <v>91335</v>
      </c>
      <c r="L3416" s="916" t="s">
        <v>167</v>
      </c>
      <c r="M3416" s="916" t="s">
        <v>165</v>
      </c>
      <c r="N3416" s="52" t="str">
        <f>IF(AND('331-CT'!$E$7=TH!H3416,OR(L3416="331",M3416="331")),"331",IF(AND(OR(L3416="131",M3416="131"),H3416='131-CT'!$E$7),"131",""))</f>
        <v/>
      </c>
      <c r="O3416" s="916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3"/>
    </row>
    <row r="3417" spans="1:28" s="211" customFormat="1" ht="15.75" hidden="1" customHeight="1">
      <c r="A3417" s="204" t="str">
        <f>IF(B3417&lt;&gt;"",IF(AND(B3417&gt;=_TM1,B3417&lt;=_TM2,OR(TH!L3417="1111",TH!M3417="1111")),TH!D3417,""),"")</f>
        <v/>
      </c>
      <c r="B3417" s="36">
        <f t="shared" si="311"/>
        <v>9</v>
      </c>
      <c r="C3417" s="949">
        <f t="shared" si="313"/>
        <v>42262</v>
      </c>
      <c r="D3417" s="950" t="s">
        <v>2042</v>
      </c>
      <c r="E3417" s="950">
        <v>42262</v>
      </c>
      <c r="F3417" s="957" t="s">
        <v>1981</v>
      </c>
      <c r="G3417" s="952" t="s">
        <v>1059</v>
      </c>
      <c r="H3417" s="963" t="s">
        <v>2043</v>
      </c>
      <c r="I3417" s="254">
        <v>10</v>
      </c>
      <c r="J3417" s="254">
        <v>10039.247954498433</v>
      </c>
      <c r="K3417" s="954">
        <f t="shared" si="312"/>
        <v>100392</v>
      </c>
      <c r="L3417" s="916" t="s">
        <v>167</v>
      </c>
      <c r="M3417" s="916" t="s">
        <v>165</v>
      </c>
      <c r="N3417" s="52" t="str">
        <f>IF(AND('331-CT'!$E$7=TH!H3417,OR(L3417="331",M3417="331")),"331",IF(AND(OR(L3417="131",M3417="131"),H3417='131-CT'!$E$7),"131",""))</f>
        <v/>
      </c>
      <c r="O3417" s="916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3"/>
    </row>
    <row r="3418" spans="1:28" s="211" customFormat="1" ht="15.75" hidden="1" customHeight="1">
      <c r="A3418" s="204" t="str">
        <f>IF(B3418&lt;&gt;"",IF(AND(B3418&gt;=_TM1,B3418&lt;=_TM2,OR(TH!L3418="1111",TH!M3418="1111")),TH!D3418,""),"")</f>
        <v/>
      </c>
      <c r="B3418" s="36">
        <f t="shared" si="311"/>
        <v>9</v>
      </c>
      <c r="C3418" s="949">
        <f t="shared" si="313"/>
        <v>42262</v>
      </c>
      <c r="D3418" s="950" t="s">
        <v>2042</v>
      </c>
      <c r="E3418" s="950">
        <v>42262</v>
      </c>
      <c r="F3418" s="957" t="s">
        <v>2040</v>
      </c>
      <c r="G3418" s="952" t="s">
        <v>1059</v>
      </c>
      <c r="H3418" s="963" t="s">
        <v>2043</v>
      </c>
      <c r="I3418" s="254">
        <v>10</v>
      </c>
      <c r="J3418" s="254">
        <v>15775.961071354677</v>
      </c>
      <c r="K3418" s="954">
        <f t="shared" si="312"/>
        <v>157760</v>
      </c>
      <c r="L3418" s="916" t="s">
        <v>167</v>
      </c>
      <c r="M3418" s="916" t="s">
        <v>165</v>
      </c>
      <c r="N3418" s="52" t="str">
        <f>IF(AND('331-CT'!$E$7=TH!H3418,OR(L3418="331",M3418="331")),"331",IF(AND(OR(L3418="131",M3418="131"),H3418='131-CT'!$E$7),"131",""))</f>
        <v/>
      </c>
      <c r="O3418" s="916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3"/>
    </row>
    <row r="3419" spans="1:28" s="211" customFormat="1" ht="15.75" hidden="1" customHeight="1">
      <c r="A3419" s="204" t="str">
        <f>IF(B3419&lt;&gt;"",IF(AND(B3419&gt;=_TM1,B3419&lt;=_TM2,OR(TH!L3419="1111",TH!M3419="1111")),TH!D3419,""),"")</f>
        <v/>
      </c>
      <c r="B3419" s="36">
        <f t="shared" si="311"/>
        <v>9</v>
      </c>
      <c r="C3419" s="949">
        <f t="shared" si="313"/>
        <v>42263</v>
      </c>
      <c r="D3419" s="950" t="s">
        <v>2042</v>
      </c>
      <c r="E3419" s="950">
        <v>42263</v>
      </c>
      <c r="F3419" s="957" t="s">
        <v>740</v>
      </c>
      <c r="G3419" s="952" t="s">
        <v>1060</v>
      </c>
      <c r="H3419" s="963" t="s">
        <v>2043</v>
      </c>
      <c r="I3419" s="254">
        <v>500</v>
      </c>
      <c r="J3419" s="254">
        <v>8076.6882039949796</v>
      </c>
      <c r="K3419" s="954">
        <f t="shared" si="312"/>
        <v>4038344</v>
      </c>
      <c r="L3419" s="916" t="s">
        <v>167</v>
      </c>
      <c r="M3419" s="916" t="s">
        <v>165</v>
      </c>
      <c r="N3419" s="52" t="str">
        <f>IF(AND('331-CT'!$E$7=TH!H3419,OR(L3419="331",M3419="331")),"331",IF(AND(OR(L3419="131",M3419="131"),H3419='131-CT'!$E$7),"131",""))</f>
        <v/>
      </c>
      <c r="O3419" s="916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3"/>
    </row>
    <row r="3420" spans="1:28" s="211" customFormat="1" ht="15.75" hidden="1" customHeight="1">
      <c r="A3420" s="204" t="str">
        <f>IF(B3420&lt;&gt;"",IF(AND(B3420&gt;=_TM1,B3420&lt;=_TM2,OR(TH!L3420="1111",TH!M3420="1111")),TH!D3420,""),"")</f>
        <v/>
      </c>
      <c r="B3420" s="36">
        <f t="shared" si="311"/>
        <v>9</v>
      </c>
      <c r="C3420" s="949">
        <f t="shared" si="313"/>
        <v>42263</v>
      </c>
      <c r="D3420" s="950" t="s">
        <v>2042</v>
      </c>
      <c r="E3420" s="950">
        <v>42263</v>
      </c>
      <c r="F3420" s="957" t="s">
        <v>1061</v>
      </c>
      <c r="G3420" s="952" t="s">
        <v>1060</v>
      </c>
      <c r="H3420" s="963" t="s">
        <v>2043</v>
      </c>
      <c r="I3420" s="254">
        <v>500</v>
      </c>
      <c r="J3420" s="254">
        <v>9057.9680792467043</v>
      </c>
      <c r="K3420" s="954">
        <f t="shared" si="312"/>
        <v>4528984</v>
      </c>
      <c r="L3420" s="916" t="s">
        <v>167</v>
      </c>
      <c r="M3420" s="916" t="s">
        <v>165</v>
      </c>
      <c r="N3420" s="52" t="str">
        <f>IF(AND('331-CT'!$E$7=TH!H3420,OR(L3420="331",M3420="331")),"331",IF(AND(OR(L3420="131",M3420="131"),H3420='131-CT'!$E$7),"131",""))</f>
        <v/>
      </c>
      <c r="O3420" s="916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3"/>
    </row>
    <row r="3421" spans="1:28" s="211" customFormat="1" ht="15.75" hidden="1" customHeight="1">
      <c r="A3421" s="204" t="str">
        <f>IF(B3421&lt;&gt;"",IF(AND(B3421&gt;=_TM1,B3421&lt;=_TM2,OR(TH!L3421="1111",TH!M3421="1111")),TH!D3421,""),"")</f>
        <v/>
      </c>
      <c r="B3421" s="36">
        <f t="shared" si="311"/>
        <v>9</v>
      </c>
      <c r="C3421" s="949">
        <f t="shared" si="313"/>
        <v>42263</v>
      </c>
      <c r="D3421" s="950" t="s">
        <v>2042</v>
      </c>
      <c r="E3421" s="950">
        <v>42263</v>
      </c>
      <c r="F3421" s="957" t="s">
        <v>1759</v>
      </c>
      <c r="G3421" s="952" t="s">
        <v>1062</v>
      </c>
      <c r="H3421" s="963" t="s">
        <v>2043</v>
      </c>
      <c r="I3421" s="254">
        <v>1000</v>
      </c>
      <c r="J3421" s="254">
        <v>1283.21214455995</v>
      </c>
      <c r="K3421" s="954">
        <f t="shared" si="312"/>
        <v>1283212</v>
      </c>
      <c r="L3421" s="916" t="s">
        <v>167</v>
      </c>
      <c r="M3421" s="916" t="s">
        <v>165</v>
      </c>
      <c r="N3421" s="52" t="str">
        <f>IF(AND('331-CT'!$E$7=TH!H3421,OR(L3421="331",M3421="331")),"331",IF(AND(OR(L3421="131",M3421="131"),H3421='131-CT'!$E$7),"131",""))</f>
        <v/>
      </c>
      <c r="O3421" s="916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3"/>
    </row>
    <row r="3422" spans="1:28" s="211" customFormat="1" ht="15.75" hidden="1" customHeight="1">
      <c r="A3422" s="204" t="str">
        <f>IF(B3422&lt;&gt;"",IF(AND(B3422&gt;=_TM1,B3422&lt;=_TM2,OR(TH!L3422="1111",TH!M3422="1111")),TH!D3422,""),"")</f>
        <v/>
      </c>
      <c r="B3422" s="36">
        <f t="shared" si="311"/>
        <v>9</v>
      </c>
      <c r="C3422" s="949">
        <f t="shared" si="313"/>
        <v>42263</v>
      </c>
      <c r="D3422" s="950" t="s">
        <v>2042</v>
      </c>
      <c r="E3422" s="950">
        <v>42263</v>
      </c>
      <c r="F3422" s="957" t="s">
        <v>1821</v>
      </c>
      <c r="G3422" s="952" t="s">
        <v>1062</v>
      </c>
      <c r="H3422" s="963" t="s">
        <v>2043</v>
      </c>
      <c r="I3422" s="254">
        <v>1000</v>
      </c>
      <c r="J3422" s="254">
        <v>1207.729077232894</v>
      </c>
      <c r="K3422" s="954">
        <f t="shared" si="312"/>
        <v>1207729</v>
      </c>
      <c r="L3422" s="916" t="s">
        <v>167</v>
      </c>
      <c r="M3422" s="916" t="s">
        <v>165</v>
      </c>
      <c r="N3422" s="52" t="str">
        <f>IF(AND('331-CT'!$E$7=TH!H3422,OR(L3422="331",M3422="331")),"331",IF(AND(OR(L3422="131",M3422="131"),H3422='131-CT'!$E$7),"131",""))</f>
        <v/>
      </c>
      <c r="O3422" s="916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3"/>
    </row>
    <row r="3423" spans="1:28" s="211" customFormat="1" ht="15.75" hidden="1" customHeight="1">
      <c r="A3423" s="204" t="str">
        <f>IF(B3423&lt;&gt;"",IF(AND(B3423&gt;=_TM1,B3423&lt;=_TM2,OR(TH!L3423="1111",TH!M3423="1111")),TH!D3423,""),"")</f>
        <v/>
      </c>
      <c r="B3423" s="36">
        <f t="shared" si="311"/>
        <v>9</v>
      </c>
      <c r="C3423" s="949">
        <f t="shared" si="313"/>
        <v>42263</v>
      </c>
      <c r="D3423" s="950" t="s">
        <v>2042</v>
      </c>
      <c r="E3423" s="950">
        <v>42263</v>
      </c>
      <c r="F3423" s="957" t="s">
        <v>1822</v>
      </c>
      <c r="G3423" s="952" t="s">
        <v>1062</v>
      </c>
      <c r="H3423" s="963" t="s">
        <v>2043</v>
      </c>
      <c r="I3423" s="254">
        <v>500</v>
      </c>
      <c r="J3423" s="254">
        <v>3547.7041643716261</v>
      </c>
      <c r="K3423" s="954">
        <f t="shared" si="312"/>
        <v>1773852</v>
      </c>
      <c r="L3423" s="916" t="s">
        <v>167</v>
      </c>
      <c r="M3423" s="916" t="s">
        <v>165</v>
      </c>
      <c r="N3423" s="52" t="str">
        <f>IF(AND('331-CT'!$E$7=TH!H3423,OR(L3423="331",M3423="331")),"331",IF(AND(OR(L3423="131",M3423="131"),H3423='131-CT'!$E$7),"131",""))</f>
        <v/>
      </c>
      <c r="O3423" s="916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3"/>
    </row>
    <row r="3424" spans="1:28" s="211" customFormat="1" ht="15.75" hidden="1" customHeight="1">
      <c r="A3424" s="204" t="str">
        <f>IF(B3424&lt;&gt;"",IF(AND(B3424&gt;=_TM1,B3424&lt;=_TM2,OR(TH!L3424="1111",TH!M3424="1111")),TH!D3424,""),"")</f>
        <v/>
      </c>
      <c r="B3424" s="36">
        <f t="shared" si="311"/>
        <v>9</v>
      </c>
      <c r="C3424" s="949">
        <f t="shared" si="313"/>
        <v>42263</v>
      </c>
      <c r="D3424" s="950" t="s">
        <v>2042</v>
      </c>
      <c r="E3424" s="950">
        <v>42263</v>
      </c>
      <c r="F3424" s="957" t="s">
        <v>1823</v>
      </c>
      <c r="G3424" s="952" t="s">
        <v>1062</v>
      </c>
      <c r="H3424" s="963" t="s">
        <v>2043</v>
      </c>
      <c r="I3424" s="254">
        <v>500</v>
      </c>
      <c r="J3424" s="254">
        <v>2641.9073564469554</v>
      </c>
      <c r="K3424" s="954">
        <f t="shared" si="312"/>
        <v>1320954</v>
      </c>
      <c r="L3424" s="916" t="s">
        <v>167</v>
      </c>
      <c r="M3424" s="916" t="s">
        <v>165</v>
      </c>
      <c r="N3424" s="52" t="str">
        <f>IF(AND('331-CT'!$E$7=TH!H3424,OR(L3424="331",M3424="331")),"331",IF(AND(OR(L3424="131",M3424="131"),H3424='131-CT'!$E$7),"131",""))</f>
        <v/>
      </c>
      <c r="O3424" s="916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3"/>
    </row>
    <row r="3425" spans="1:28" s="211" customFormat="1" ht="15.75" hidden="1" customHeight="1">
      <c r="A3425" s="204" t="str">
        <f>IF(B3425&lt;&gt;"",IF(AND(B3425&gt;=_TM1,B3425&lt;=_TM2,OR(TH!L3425="1111",TH!M3425="1111")),TH!D3425,""),"")</f>
        <v/>
      </c>
      <c r="B3425" s="36">
        <f t="shared" si="311"/>
        <v>9</v>
      </c>
      <c r="C3425" s="949">
        <f t="shared" si="313"/>
        <v>42265</v>
      </c>
      <c r="D3425" s="950" t="s">
        <v>2042</v>
      </c>
      <c r="E3425" s="950">
        <v>42265</v>
      </c>
      <c r="F3425" s="957" t="s">
        <v>1167</v>
      </c>
      <c r="G3425" s="952" t="s">
        <v>1063</v>
      </c>
      <c r="H3425" s="963" t="s">
        <v>2043</v>
      </c>
      <c r="I3425" s="254">
        <v>810</v>
      </c>
      <c r="J3425" s="254">
        <v>8605.0696752843687</v>
      </c>
      <c r="K3425" s="954">
        <f t="shared" si="312"/>
        <v>6970106</v>
      </c>
      <c r="L3425" s="916" t="s">
        <v>167</v>
      </c>
      <c r="M3425" s="916" t="s">
        <v>165</v>
      </c>
      <c r="N3425" s="52" t="str">
        <f>IF(AND('331-CT'!$E$7=TH!H3425,OR(L3425="331",M3425="331")),"331",IF(AND(OR(L3425="131",M3425="131"),H3425='131-CT'!$E$7),"131",""))</f>
        <v/>
      </c>
      <c r="O3425" s="916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3"/>
    </row>
    <row r="3426" spans="1:28" s="211" customFormat="1" ht="15.75" hidden="1" customHeight="1">
      <c r="A3426" s="204" t="str">
        <f>IF(B3426&lt;&gt;"",IF(AND(B3426&gt;=_TM1,B3426&lt;=_TM2,OR(TH!L3426="1111",TH!M3426="1111")),TH!D3426,""),"")</f>
        <v/>
      </c>
      <c r="B3426" s="36">
        <f t="shared" si="311"/>
        <v>9</v>
      </c>
      <c r="C3426" s="949">
        <f t="shared" si="313"/>
        <v>42265</v>
      </c>
      <c r="D3426" s="950" t="s">
        <v>2042</v>
      </c>
      <c r="E3426" s="950">
        <v>42265</v>
      </c>
      <c r="F3426" s="957" t="s">
        <v>1167</v>
      </c>
      <c r="G3426" s="952" t="s">
        <v>1063</v>
      </c>
      <c r="H3426" s="963" t="s">
        <v>2043</v>
      </c>
      <c r="I3426" s="254">
        <v>50</v>
      </c>
      <c r="J3426" s="254">
        <v>8605.0696752843687</v>
      </c>
      <c r="K3426" s="954">
        <f t="shared" si="312"/>
        <v>430253</v>
      </c>
      <c r="L3426" s="916" t="s">
        <v>167</v>
      </c>
      <c r="M3426" s="916" t="s">
        <v>165</v>
      </c>
      <c r="N3426" s="52" t="str">
        <f>IF(AND('331-CT'!$E$7=TH!H3426,OR(L3426="331",M3426="331")),"331",IF(AND(OR(L3426="131",M3426="131"),H3426='131-CT'!$E$7),"131",""))</f>
        <v/>
      </c>
      <c r="O3426" s="916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3"/>
    </row>
    <row r="3427" spans="1:28" s="211" customFormat="1" ht="15.75" hidden="1" customHeight="1">
      <c r="A3427" s="204" t="str">
        <f>IF(B3427&lt;&gt;"",IF(AND(B3427&gt;=_TM1,B3427&lt;=_TM2,OR(TH!L3427="1111",TH!M3427="1111")),TH!D3427,""),"")</f>
        <v/>
      </c>
      <c r="B3427" s="36">
        <f t="shared" si="311"/>
        <v>9</v>
      </c>
      <c r="C3427" s="949">
        <f t="shared" si="313"/>
        <v>42265</v>
      </c>
      <c r="D3427" s="950" t="s">
        <v>2042</v>
      </c>
      <c r="E3427" s="950">
        <v>42265</v>
      </c>
      <c r="F3427" s="957" t="s">
        <v>1682</v>
      </c>
      <c r="G3427" s="952" t="s">
        <v>1063</v>
      </c>
      <c r="H3427" s="963" t="s">
        <v>2043</v>
      </c>
      <c r="I3427" s="254">
        <v>1720</v>
      </c>
      <c r="J3427" s="254">
        <v>754.8306732705588</v>
      </c>
      <c r="K3427" s="954">
        <f t="shared" si="312"/>
        <v>1298309</v>
      </c>
      <c r="L3427" s="916" t="s">
        <v>167</v>
      </c>
      <c r="M3427" s="916" t="s">
        <v>165</v>
      </c>
      <c r="N3427" s="52" t="str">
        <f>IF(AND('331-CT'!$E$7=TH!H3427,OR(L3427="331",M3427="331")),"331",IF(AND(OR(L3427="131",M3427="131"),H3427='131-CT'!$E$7),"131",""))</f>
        <v/>
      </c>
      <c r="O3427" s="916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3"/>
    </row>
    <row r="3428" spans="1:28" s="211" customFormat="1" ht="15.75" hidden="1" customHeight="1">
      <c r="A3428" s="204" t="str">
        <f>IF(B3428&lt;&gt;"",IF(AND(B3428&gt;=_TM1,B3428&lt;=_TM2,OR(TH!L3428="1111",TH!M3428="1111")),TH!D3428,""),"")</f>
        <v/>
      </c>
      <c r="B3428" s="36">
        <f t="shared" si="311"/>
        <v>9</v>
      </c>
      <c r="C3428" s="949">
        <f t="shared" si="313"/>
        <v>42266</v>
      </c>
      <c r="D3428" s="950" t="s">
        <v>2042</v>
      </c>
      <c r="E3428" s="950">
        <v>42266</v>
      </c>
      <c r="F3428" s="957" t="s">
        <v>1819</v>
      </c>
      <c r="G3428" s="952" t="s">
        <v>1064</v>
      </c>
      <c r="H3428" s="963" t="s">
        <v>2043</v>
      </c>
      <c r="I3428" s="254">
        <v>210</v>
      </c>
      <c r="J3428" s="254">
        <v>20984.292716921533</v>
      </c>
      <c r="K3428" s="954">
        <f t="shared" si="312"/>
        <v>4406701</v>
      </c>
      <c r="L3428" s="916" t="s">
        <v>167</v>
      </c>
      <c r="M3428" s="916" t="s">
        <v>165</v>
      </c>
      <c r="N3428" s="52" t="str">
        <f>IF(AND('331-CT'!$E$7=TH!H3428,OR(L3428="331",M3428="331")),"331",IF(AND(OR(L3428="131",M3428="131"),H3428='131-CT'!$E$7),"131",""))</f>
        <v/>
      </c>
      <c r="O3428" s="916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3"/>
    </row>
    <row r="3429" spans="1:28" s="211" customFormat="1" ht="15.75" hidden="1" customHeight="1">
      <c r="A3429" s="204" t="str">
        <f>IF(B3429&lt;&gt;"",IF(AND(B3429&gt;=_TM1,B3429&lt;=_TM2,OR(TH!L3429="1111",TH!M3429="1111")),TH!D3429,""),"")</f>
        <v/>
      </c>
      <c r="B3429" s="36">
        <f t="shared" si="311"/>
        <v>9</v>
      </c>
      <c r="C3429" s="949">
        <f t="shared" si="313"/>
        <v>42266</v>
      </c>
      <c r="D3429" s="950" t="s">
        <v>2042</v>
      </c>
      <c r="E3429" s="950">
        <v>42266</v>
      </c>
      <c r="F3429" s="957" t="s">
        <v>478</v>
      </c>
      <c r="G3429" s="952" t="s">
        <v>1065</v>
      </c>
      <c r="H3429" s="963" t="s">
        <v>2043</v>
      </c>
      <c r="I3429" s="254">
        <v>304</v>
      </c>
      <c r="J3429" s="254">
        <v>10114.731021825488</v>
      </c>
      <c r="K3429" s="954">
        <f t="shared" si="312"/>
        <v>3074878</v>
      </c>
      <c r="L3429" s="916" t="s">
        <v>167</v>
      </c>
      <c r="M3429" s="916" t="s">
        <v>165</v>
      </c>
      <c r="N3429" s="52" t="str">
        <f>IF(AND('331-CT'!$E$7=TH!H3429,OR(L3429="331",M3429="331")),"331",IF(AND(OR(L3429="131",M3429="131"),H3429='131-CT'!$E$7),"131",""))</f>
        <v/>
      </c>
      <c r="O3429" s="916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3"/>
    </row>
    <row r="3430" spans="1:28" s="211" customFormat="1" ht="15.75" hidden="1" customHeight="1">
      <c r="A3430" s="204" t="str">
        <f>IF(B3430&lt;&gt;"",IF(AND(B3430&gt;=_TM1,B3430&lt;=_TM2,OR(TH!L3430="1111",TH!M3430="1111")),TH!D3430,""),"")</f>
        <v/>
      </c>
      <c r="B3430" s="36">
        <f t="shared" si="311"/>
        <v>9</v>
      </c>
      <c r="C3430" s="949">
        <f t="shared" si="313"/>
        <v>42266</v>
      </c>
      <c r="D3430" s="950" t="s">
        <v>2042</v>
      </c>
      <c r="E3430" s="950">
        <v>42266</v>
      </c>
      <c r="F3430" s="957" t="s">
        <v>566</v>
      </c>
      <c r="G3430" s="952" t="s">
        <v>1065</v>
      </c>
      <c r="H3430" s="963" t="s">
        <v>2043</v>
      </c>
      <c r="I3430" s="254">
        <v>203</v>
      </c>
      <c r="J3430" s="254">
        <v>7095.4083287432522</v>
      </c>
      <c r="K3430" s="954">
        <f t="shared" si="312"/>
        <v>1440368</v>
      </c>
      <c r="L3430" s="916" t="s">
        <v>167</v>
      </c>
      <c r="M3430" s="916" t="s">
        <v>165</v>
      </c>
      <c r="N3430" s="52" t="str">
        <f>IF(AND('331-CT'!$E$7=TH!H3430,OR(L3430="331",M3430="331")),"331",IF(AND(OR(L3430="131",M3430="131"),H3430='131-CT'!$E$7),"131",""))</f>
        <v/>
      </c>
      <c r="O3430" s="916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3"/>
    </row>
    <row r="3431" spans="1:28" s="211" customFormat="1" ht="15.75" hidden="1" customHeight="1">
      <c r="A3431" s="204" t="str">
        <f>IF(B3431&lt;&gt;"",IF(AND(B3431&gt;=_TM1,B3431&lt;=_TM2,OR(TH!L3431="1111",TH!M3431="1111")),TH!D3431,""),"")</f>
        <v/>
      </c>
      <c r="B3431" s="36">
        <f t="shared" si="311"/>
        <v>9</v>
      </c>
      <c r="C3431" s="949">
        <f t="shared" si="313"/>
        <v>42268</v>
      </c>
      <c r="D3431" s="950" t="s">
        <v>2042</v>
      </c>
      <c r="E3431" s="950">
        <v>42268</v>
      </c>
      <c r="F3431" s="957" t="s">
        <v>787</v>
      </c>
      <c r="G3431" s="952" t="s">
        <v>1066</v>
      </c>
      <c r="H3431" s="963" t="s">
        <v>2043</v>
      </c>
      <c r="I3431" s="254">
        <v>496</v>
      </c>
      <c r="J3431" s="254">
        <v>7321.85753072442</v>
      </c>
      <c r="K3431" s="954">
        <f t="shared" si="312"/>
        <v>3631641</v>
      </c>
      <c r="L3431" s="916" t="s">
        <v>167</v>
      </c>
      <c r="M3431" s="916" t="s">
        <v>165</v>
      </c>
      <c r="N3431" s="52" t="str">
        <f>IF(AND('331-CT'!$E$7=TH!H3431,OR(L3431="331",M3431="331")),"331",IF(AND(OR(L3431="131",M3431="131"),H3431='131-CT'!$E$7),"131",""))</f>
        <v/>
      </c>
      <c r="O3431" s="916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3"/>
    </row>
    <row r="3432" spans="1:28" s="211" customFormat="1" ht="15.75" hidden="1" customHeight="1">
      <c r="A3432" s="204" t="str">
        <f>IF(B3432&lt;&gt;"",IF(AND(B3432&gt;=_TM1,B3432&lt;=_TM2,OR(TH!L3432="1111",TH!M3432="1111")),TH!D3432,""),"")</f>
        <v/>
      </c>
      <c r="B3432" s="36">
        <f t="shared" si="311"/>
        <v>9</v>
      </c>
      <c r="C3432" s="949">
        <f t="shared" si="313"/>
        <v>42268</v>
      </c>
      <c r="D3432" s="950" t="s">
        <v>2042</v>
      </c>
      <c r="E3432" s="950">
        <v>42268</v>
      </c>
      <c r="F3432" s="957" t="s">
        <v>2039</v>
      </c>
      <c r="G3432" s="952" t="s">
        <v>1067</v>
      </c>
      <c r="H3432" s="963" t="s">
        <v>2043</v>
      </c>
      <c r="I3432" s="254">
        <v>50</v>
      </c>
      <c r="J3432" s="254">
        <v>8831.5188772655365</v>
      </c>
      <c r="K3432" s="954">
        <f t="shared" si="312"/>
        <v>441576</v>
      </c>
      <c r="L3432" s="916" t="s">
        <v>167</v>
      </c>
      <c r="M3432" s="916" t="s">
        <v>165</v>
      </c>
      <c r="N3432" s="52" t="str">
        <f>IF(AND('331-CT'!$E$7=TH!H3432,OR(L3432="331",M3432="331")),"331",IF(AND(OR(L3432="131",M3432="131"),H3432='131-CT'!$E$7),"131",""))</f>
        <v/>
      </c>
      <c r="O3432" s="916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3"/>
    </row>
    <row r="3433" spans="1:28" s="211" customFormat="1" ht="15.75" hidden="1" customHeight="1">
      <c r="A3433" s="204" t="str">
        <f>IF(B3433&lt;&gt;"",IF(AND(B3433&gt;=_TM1,B3433&lt;=_TM2,OR(TH!L3433="1111",TH!M3433="1111")),TH!D3433,""),"")</f>
        <v/>
      </c>
      <c r="B3433" s="36">
        <f t="shared" ref="B3433:B3820" si="326">IF(C3433&lt;&gt;"",MONTH(C3433),"")</f>
        <v>9</v>
      </c>
      <c r="C3433" s="949">
        <f t="shared" si="313"/>
        <v>42268</v>
      </c>
      <c r="D3433" s="950" t="s">
        <v>2042</v>
      </c>
      <c r="E3433" s="950">
        <v>42268</v>
      </c>
      <c r="F3433" s="957" t="s">
        <v>1979</v>
      </c>
      <c r="G3433" s="952" t="s">
        <v>1067</v>
      </c>
      <c r="H3433" s="963" t="s">
        <v>2043</v>
      </c>
      <c r="I3433" s="254">
        <v>50</v>
      </c>
      <c r="J3433" s="254">
        <v>8227.6543386490921</v>
      </c>
      <c r="K3433" s="954">
        <f t="shared" si="312"/>
        <v>411383</v>
      </c>
      <c r="L3433" s="916" t="s">
        <v>167</v>
      </c>
      <c r="M3433" s="916" t="s">
        <v>165</v>
      </c>
      <c r="N3433" s="52" t="str">
        <f>IF(AND('331-CT'!$E$7=TH!H3433,OR(L3433="331",M3433="331")),"331",IF(AND(OR(L3433="131",M3433="131"),H3433='131-CT'!$E$7),"131",""))</f>
        <v/>
      </c>
      <c r="O3433" s="916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3"/>
    </row>
    <row r="3434" spans="1:28" s="211" customFormat="1" ht="15.75" hidden="1" customHeight="1">
      <c r="A3434" s="204" t="str">
        <f>IF(B3434&lt;&gt;"",IF(AND(B3434&gt;=_TM1,B3434&lt;=_TM2,OR(TH!L3434="1111",TH!M3434="1111")),TH!D3434,""),"")</f>
        <v/>
      </c>
      <c r="B3434" s="36">
        <f t="shared" si="326"/>
        <v>9</v>
      </c>
      <c r="C3434" s="949">
        <f t="shared" si="313"/>
        <v>42268</v>
      </c>
      <c r="D3434" s="950" t="s">
        <v>2042</v>
      </c>
      <c r="E3434" s="950">
        <v>42268</v>
      </c>
      <c r="F3434" s="957" t="s">
        <v>1980</v>
      </c>
      <c r="G3434" s="952" t="s">
        <v>1067</v>
      </c>
      <c r="H3434" s="963" t="s">
        <v>2043</v>
      </c>
      <c r="I3434" s="254">
        <v>50</v>
      </c>
      <c r="J3434" s="254">
        <v>9133.4511465737614</v>
      </c>
      <c r="K3434" s="954">
        <f t="shared" si="312"/>
        <v>456673</v>
      </c>
      <c r="L3434" s="916" t="s">
        <v>167</v>
      </c>
      <c r="M3434" s="916" t="s">
        <v>165</v>
      </c>
      <c r="N3434" s="52" t="str">
        <f>IF(AND('331-CT'!$E$7=TH!H3434,OR(L3434="331",M3434="331")),"331",IF(AND(OR(L3434="131",M3434="131"),H3434='131-CT'!$E$7),"131",""))</f>
        <v/>
      </c>
      <c r="O3434" s="916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3"/>
    </row>
    <row r="3435" spans="1:28" s="211" customFormat="1" ht="15.75" hidden="1" customHeight="1">
      <c r="A3435" s="204" t="str">
        <f>IF(B3435&lt;&gt;"",IF(AND(B3435&gt;=_TM1,B3435&lt;=_TM2,OR(TH!L3435="1111",TH!M3435="1111")),TH!D3435,""),"")</f>
        <v/>
      </c>
      <c r="B3435" s="36">
        <f t="shared" si="326"/>
        <v>9</v>
      </c>
      <c r="C3435" s="949">
        <f t="shared" si="313"/>
        <v>42268</v>
      </c>
      <c r="D3435" s="950" t="s">
        <v>2042</v>
      </c>
      <c r="E3435" s="950">
        <v>42268</v>
      </c>
      <c r="F3435" s="957" t="s">
        <v>1794</v>
      </c>
      <c r="G3435" s="952" t="s">
        <v>1068</v>
      </c>
      <c r="H3435" s="963" t="s">
        <v>2043</v>
      </c>
      <c r="I3435" s="254">
        <v>1000</v>
      </c>
      <c r="J3435" s="254">
        <v>9435.3834158819845</v>
      </c>
      <c r="K3435" s="954">
        <f t="shared" si="312"/>
        <v>9435383</v>
      </c>
      <c r="L3435" s="916" t="s">
        <v>167</v>
      </c>
      <c r="M3435" s="916" t="s">
        <v>165</v>
      </c>
      <c r="N3435" s="52" t="str">
        <f>IF(AND('331-CT'!$E$7=TH!H3435,OR(L3435="331",M3435="331")),"331",IF(AND(OR(L3435="131",M3435="131"),H3435='131-CT'!$E$7),"131",""))</f>
        <v/>
      </c>
      <c r="O3435" s="916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3"/>
    </row>
    <row r="3436" spans="1:28" s="211" customFormat="1" ht="15.75" hidden="1" customHeight="1">
      <c r="A3436" s="204" t="str">
        <f>IF(B3436&lt;&gt;"",IF(AND(B3436&gt;=_TM1,B3436&lt;=_TM2,OR(TH!L3436="1111",TH!M3436="1111")),TH!D3436,""),"")</f>
        <v/>
      </c>
      <c r="B3436" s="36">
        <f t="shared" si="326"/>
        <v>9</v>
      </c>
      <c r="C3436" s="949">
        <f t="shared" si="313"/>
        <v>42268</v>
      </c>
      <c r="D3436" s="950" t="s">
        <v>2042</v>
      </c>
      <c r="E3436" s="950">
        <v>42268</v>
      </c>
      <c r="F3436" s="957" t="s">
        <v>1777</v>
      </c>
      <c r="G3436" s="952" t="s">
        <v>1068</v>
      </c>
      <c r="H3436" s="963" t="s">
        <v>2043</v>
      </c>
      <c r="I3436" s="254">
        <v>355</v>
      </c>
      <c r="J3436" s="254">
        <v>13964.367455505339</v>
      </c>
      <c r="K3436" s="954">
        <f t="shared" si="312"/>
        <v>4957350</v>
      </c>
      <c r="L3436" s="916" t="s">
        <v>167</v>
      </c>
      <c r="M3436" s="916" t="s">
        <v>165</v>
      </c>
      <c r="N3436" s="52" t="str">
        <f>IF(AND('331-CT'!$E$7=TH!H3436,OR(L3436="331",M3436="331")),"331",IF(AND(OR(L3436="131",M3436="131"),H3436='131-CT'!$E$7),"131",""))</f>
        <v/>
      </c>
      <c r="O3436" s="916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3"/>
    </row>
    <row r="3437" spans="1:28" s="211" customFormat="1" ht="15.75" hidden="1" customHeight="1">
      <c r="A3437" s="204" t="str">
        <f>IF(B3437&lt;&gt;"",IF(AND(B3437&gt;=_TM1,B3437&lt;=_TM2,OR(TH!L3437="1111",TH!M3437="1111")),TH!D3437,""),"")</f>
        <v/>
      </c>
      <c r="B3437" s="36">
        <f t="shared" si="326"/>
        <v>9</v>
      </c>
      <c r="C3437" s="949">
        <f t="shared" si="313"/>
        <v>42268</v>
      </c>
      <c r="D3437" s="950" t="s">
        <v>2042</v>
      </c>
      <c r="E3437" s="950">
        <v>42268</v>
      </c>
      <c r="F3437" s="957" t="s">
        <v>594</v>
      </c>
      <c r="G3437" s="952" t="s">
        <v>1069</v>
      </c>
      <c r="H3437" s="963" t="s">
        <v>2043</v>
      </c>
      <c r="I3437" s="254">
        <v>21</v>
      </c>
      <c r="J3437" s="254">
        <v>38571.847404125554</v>
      </c>
      <c r="K3437" s="954">
        <f t="shared" si="312"/>
        <v>810009</v>
      </c>
      <c r="L3437" s="916" t="s">
        <v>167</v>
      </c>
      <c r="M3437" s="916" t="s">
        <v>165</v>
      </c>
      <c r="N3437" s="52" t="str">
        <f>IF(AND('331-CT'!$E$7=TH!H3437,OR(L3437="331",M3437="331")),"331",IF(AND(OR(L3437="131",M3437="131"),H3437='131-CT'!$E$7),"131",""))</f>
        <v/>
      </c>
      <c r="O3437" s="916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3"/>
    </row>
    <row r="3438" spans="1:28" s="211" customFormat="1" ht="15.75" hidden="1" customHeight="1">
      <c r="A3438" s="204" t="str">
        <f>IF(B3438&lt;&gt;"",IF(AND(B3438&gt;=_TM1,B3438&lt;=_TM2,OR(TH!L3438="1111",TH!M3438="1111")),TH!D3438,""),"")</f>
        <v/>
      </c>
      <c r="B3438" s="36">
        <f t="shared" si="326"/>
        <v>9</v>
      </c>
      <c r="C3438" s="949">
        <f t="shared" si="313"/>
        <v>42268</v>
      </c>
      <c r="D3438" s="950" t="s">
        <v>2042</v>
      </c>
      <c r="E3438" s="950">
        <v>42268</v>
      </c>
      <c r="F3438" s="957" t="s">
        <v>1070</v>
      </c>
      <c r="G3438" s="952" t="s">
        <v>1071</v>
      </c>
      <c r="H3438" s="963" t="s">
        <v>2043</v>
      </c>
      <c r="I3438" s="254">
        <v>50</v>
      </c>
      <c r="J3438" s="254">
        <v>18795.283764436914</v>
      </c>
      <c r="K3438" s="954">
        <f t="shared" si="312"/>
        <v>939764</v>
      </c>
      <c r="L3438" s="916" t="s">
        <v>167</v>
      </c>
      <c r="M3438" s="916" t="s">
        <v>165</v>
      </c>
      <c r="N3438" s="52" t="str">
        <f>IF(AND('331-CT'!$E$7=TH!H3438,OR(L3438="331",M3438="331")),"331",IF(AND(OR(L3438="131",M3438="131"),H3438='131-CT'!$E$7),"131",""))</f>
        <v/>
      </c>
      <c r="O3438" s="916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3"/>
    </row>
    <row r="3439" spans="1:28" s="211" customFormat="1" ht="15.75" hidden="1" customHeight="1">
      <c r="A3439" s="204" t="str">
        <f>IF(B3439&lt;&gt;"",IF(AND(B3439&gt;=_TM1,B3439&lt;=_TM2,OR(TH!L3439="1111",TH!M3439="1111")),TH!D3439,""),"")</f>
        <v/>
      </c>
      <c r="B3439" s="36">
        <f t="shared" si="326"/>
        <v>9</v>
      </c>
      <c r="C3439" s="949">
        <f t="shared" si="313"/>
        <v>42268</v>
      </c>
      <c r="D3439" s="950" t="s">
        <v>2042</v>
      </c>
      <c r="E3439" s="950">
        <v>42268</v>
      </c>
      <c r="F3439" s="957" t="s">
        <v>1072</v>
      </c>
      <c r="G3439" s="952" t="s">
        <v>1071</v>
      </c>
      <c r="H3439" s="963" t="s">
        <v>2043</v>
      </c>
      <c r="I3439" s="254">
        <v>50</v>
      </c>
      <c r="J3439" s="254">
        <v>24909.412217928439</v>
      </c>
      <c r="K3439" s="954">
        <f t="shared" si="312"/>
        <v>1245471</v>
      </c>
      <c r="L3439" s="916" t="s">
        <v>167</v>
      </c>
      <c r="M3439" s="916" t="s">
        <v>165</v>
      </c>
      <c r="N3439" s="52" t="str">
        <f>IF(AND('331-CT'!$E$7=TH!H3439,OR(L3439="331",M3439="331")),"331",IF(AND(OR(L3439="131",M3439="131"),H3439='131-CT'!$E$7),"131",""))</f>
        <v/>
      </c>
      <c r="O3439" s="916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3"/>
    </row>
    <row r="3440" spans="1:28" s="211" customFormat="1" ht="15.75" hidden="1" customHeight="1">
      <c r="A3440" s="204" t="str">
        <f>IF(B3440&lt;&gt;"",IF(AND(B3440&gt;=_TM1,B3440&lt;=_TM2,OR(TH!L3440="1111",TH!M3440="1111")),TH!D3440,""),"")</f>
        <v/>
      </c>
      <c r="B3440" s="36">
        <f t="shared" si="326"/>
        <v>9</v>
      </c>
      <c r="C3440" s="949">
        <f t="shared" si="313"/>
        <v>42268</v>
      </c>
      <c r="D3440" s="950" t="s">
        <v>2042</v>
      </c>
      <c r="E3440" s="950">
        <v>42268</v>
      </c>
      <c r="F3440" s="957" t="s">
        <v>1073</v>
      </c>
      <c r="G3440" s="952" t="s">
        <v>1071</v>
      </c>
      <c r="H3440" s="963" t="s">
        <v>2043</v>
      </c>
      <c r="I3440" s="254">
        <v>20</v>
      </c>
      <c r="J3440" s="254">
        <v>10265.6971564796</v>
      </c>
      <c r="K3440" s="954">
        <f t="shared" si="312"/>
        <v>205314</v>
      </c>
      <c r="L3440" s="916" t="s">
        <v>167</v>
      </c>
      <c r="M3440" s="916" t="s">
        <v>165</v>
      </c>
      <c r="N3440" s="52" t="str">
        <f>IF(AND('331-CT'!$E$7=TH!H3440,OR(L3440="331",M3440="331")),"331",IF(AND(OR(L3440="131",M3440="131"),H3440='131-CT'!$E$7),"131",""))</f>
        <v/>
      </c>
      <c r="O3440" s="916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3"/>
    </row>
    <row r="3441" spans="1:28" s="211" customFormat="1" ht="15.75" hidden="1" customHeight="1">
      <c r="A3441" s="204" t="str">
        <f>IF(B3441&lt;&gt;"",IF(AND(B3441&gt;=_TM1,B3441&lt;=_TM2,OR(TH!L3441="1111",TH!M3441="1111")),TH!D3441,""),"")</f>
        <v/>
      </c>
      <c r="B3441" s="36">
        <f t="shared" si="326"/>
        <v>9</v>
      </c>
      <c r="C3441" s="949">
        <f t="shared" si="313"/>
        <v>42268</v>
      </c>
      <c r="D3441" s="950" t="s">
        <v>2042</v>
      </c>
      <c r="E3441" s="950">
        <v>42268</v>
      </c>
      <c r="F3441" s="957" t="s">
        <v>1985</v>
      </c>
      <c r="G3441" s="952" t="s">
        <v>1074</v>
      </c>
      <c r="H3441" s="963" t="s">
        <v>2043</v>
      </c>
      <c r="I3441" s="254">
        <v>3200</v>
      </c>
      <c r="J3441" s="254">
        <v>2943.8396257551794</v>
      </c>
      <c r="K3441" s="954">
        <f t="shared" si="312"/>
        <v>9420287</v>
      </c>
      <c r="L3441" s="916" t="s">
        <v>167</v>
      </c>
      <c r="M3441" s="916" t="s">
        <v>165</v>
      </c>
      <c r="N3441" s="52" t="str">
        <f>IF(AND('331-CT'!$E$7=TH!H3441,OR(L3441="331",M3441="331")),"331",IF(AND(OR(L3441="131",M3441="131"),H3441='131-CT'!$E$7),"131",""))</f>
        <v/>
      </c>
      <c r="O3441" s="916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3"/>
    </row>
    <row r="3442" spans="1:28" s="211" customFormat="1" ht="15.75" hidden="1" customHeight="1">
      <c r="A3442" s="204" t="str">
        <f>IF(B3442&lt;&gt;"",IF(AND(B3442&gt;=_TM1,B3442&lt;=_TM2,OR(TH!L3442="1111",TH!M3442="1111")),TH!D3442,""),"")</f>
        <v/>
      </c>
      <c r="B3442" s="36">
        <f t="shared" si="326"/>
        <v>9</v>
      </c>
      <c r="C3442" s="949">
        <f t="shared" si="313"/>
        <v>42269</v>
      </c>
      <c r="D3442" s="950" t="s">
        <v>2042</v>
      </c>
      <c r="E3442" s="950">
        <v>42269</v>
      </c>
      <c r="F3442" s="957" t="s">
        <v>1026</v>
      </c>
      <c r="G3442" s="952" t="s">
        <v>1075</v>
      </c>
      <c r="H3442" s="963" t="s">
        <v>2043</v>
      </c>
      <c r="I3442" s="254">
        <v>300</v>
      </c>
      <c r="J3442" s="254">
        <v>5661.2300495291911</v>
      </c>
      <c r="K3442" s="954">
        <f t="shared" si="312"/>
        <v>1698369</v>
      </c>
      <c r="L3442" s="916" t="s">
        <v>167</v>
      </c>
      <c r="M3442" s="916" t="s">
        <v>165</v>
      </c>
      <c r="N3442" s="52" t="str">
        <f>IF(AND('331-CT'!$E$7=TH!H3442,OR(L3442="331",M3442="331")),"331",IF(AND(OR(L3442="131",M3442="131"),H3442='131-CT'!$E$7),"131",""))</f>
        <v/>
      </c>
      <c r="O3442" s="916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3"/>
    </row>
    <row r="3443" spans="1:28" s="211" customFormat="1" ht="15.75" hidden="1" customHeight="1">
      <c r="A3443" s="204" t="str">
        <f>IF(B3443&lt;&gt;"",IF(AND(B3443&gt;=_TM1,B3443&lt;=_TM2,OR(TH!L3443="1111",TH!M3443="1111")),TH!D3443,""),"")</f>
        <v/>
      </c>
      <c r="B3443" s="36">
        <f t="shared" si="326"/>
        <v>9</v>
      </c>
      <c r="C3443" s="949">
        <f t="shared" si="313"/>
        <v>42270</v>
      </c>
      <c r="D3443" s="950" t="s">
        <v>2042</v>
      </c>
      <c r="E3443" s="950">
        <v>42270</v>
      </c>
      <c r="F3443" s="957" t="s">
        <v>1076</v>
      </c>
      <c r="G3443" s="952" t="s">
        <v>1077</v>
      </c>
      <c r="H3443" s="963" t="s">
        <v>2043</v>
      </c>
      <c r="I3443" s="254">
        <v>555</v>
      </c>
      <c r="J3443" s="254">
        <v>7623.7898000326441</v>
      </c>
      <c r="K3443" s="954">
        <f t="shared" si="312"/>
        <v>4231203</v>
      </c>
      <c r="L3443" s="916" t="s">
        <v>167</v>
      </c>
      <c r="M3443" s="916" t="s">
        <v>165</v>
      </c>
      <c r="N3443" s="52" t="str">
        <f>IF(AND('331-CT'!$E$7=TH!H3443,OR(L3443="331",M3443="331")),"331",IF(AND(OR(L3443="131",M3443="131"),H3443='131-CT'!$E$7),"131",""))</f>
        <v/>
      </c>
      <c r="O3443" s="916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3"/>
    </row>
    <row r="3444" spans="1:28" s="211" customFormat="1" ht="15.75" hidden="1" customHeight="1">
      <c r="A3444" s="204" t="str">
        <f>IF(B3444&lt;&gt;"",IF(AND(B3444&gt;=_TM1,B3444&lt;=_TM2,OR(TH!L3444="1111",TH!M3444="1111")),TH!D3444,""),"")</f>
        <v/>
      </c>
      <c r="B3444" s="36">
        <f t="shared" si="326"/>
        <v>9</v>
      </c>
      <c r="C3444" s="949">
        <f t="shared" si="313"/>
        <v>42270</v>
      </c>
      <c r="D3444" s="950" t="s">
        <v>2042</v>
      </c>
      <c r="E3444" s="950">
        <v>42270</v>
      </c>
      <c r="F3444" s="957" t="s">
        <v>1079</v>
      </c>
      <c r="G3444" s="952" t="s">
        <v>1080</v>
      </c>
      <c r="H3444" s="963" t="s">
        <v>2043</v>
      </c>
      <c r="I3444" s="254">
        <v>1097</v>
      </c>
      <c r="J3444" s="254">
        <v>5359.2977802209671</v>
      </c>
      <c r="K3444" s="954">
        <f t="shared" si="312"/>
        <v>5879150</v>
      </c>
      <c r="L3444" s="916" t="s">
        <v>167</v>
      </c>
      <c r="M3444" s="916" t="s">
        <v>165</v>
      </c>
      <c r="N3444" s="52" t="str">
        <f>IF(AND('331-CT'!$E$7=TH!H3444,OR(L3444="331",M3444="331")),"331",IF(AND(OR(L3444="131",M3444="131"),H3444='131-CT'!$E$7),"131",""))</f>
        <v/>
      </c>
      <c r="O3444" s="916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3"/>
    </row>
    <row r="3445" spans="1:28" s="211" customFormat="1" ht="15.75" hidden="1" customHeight="1">
      <c r="A3445" s="204" t="str">
        <f>IF(B3445&lt;&gt;"",IF(AND(B3445&gt;=_TM1,B3445&lt;=_TM2,OR(TH!L3445="1111",TH!M3445="1111")),TH!D3445,""),"")</f>
        <v/>
      </c>
      <c r="B3445" s="36">
        <f t="shared" si="326"/>
        <v>9</v>
      </c>
      <c r="C3445" s="949">
        <f t="shared" si="313"/>
        <v>42275</v>
      </c>
      <c r="D3445" s="950" t="s">
        <v>2042</v>
      </c>
      <c r="E3445" s="950">
        <v>42275</v>
      </c>
      <c r="F3445" s="957" t="s">
        <v>1977</v>
      </c>
      <c r="G3445" s="952" t="s">
        <v>1081</v>
      </c>
      <c r="H3445" s="963" t="s">
        <v>2043</v>
      </c>
      <c r="I3445" s="254">
        <v>44</v>
      </c>
      <c r="J3445" s="254">
        <v>9359.9003485549292</v>
      </c>
      <c r="K3445" s="954">
        <f t="shared" si="312"/>
        <v>411836</v>
      </c>
      <c r="L3445" s="916" t="s">
        <v>167</v>
      </c>
      <c r="M3445" s="916" t="s">
        <v>165</v>
      </c>
      <c r="N3445" s="52" t="str">
        <f>IF(AND('331-CT'!$E$7=TH!H3445,OR(L3445="331",M3445="331")),"331",IF(AND(OR(L3445="131",M3445="131"),H3445='131-CT'!$E$7),"131",""))</f>
        <v/>
      </c>
      <c r="O3445" s="916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3"/>
    </row>
    <row r="3446" spans="1:28" s="211" customFormat="1" ht="15.75" hidden="1" customHeight="1">
      <c r="A3446" s="204" t="str">
        <f>IF(B3446&lt;&gt;"",IF(AND(B3446&gt;=_TM1,B3446&lt;=_TM2,OR(TH!L3446="1111",TH!M3446="1111")),TH!D3446,""),"")</f>
        <v/>
      </c>
      <c r="B3446" s="36">
        <f t="shared" si="326"/>
        <v>9</v>
      </c>
      <c r="C3446" s="949">
        <f t="shared" si="313"/>
        <v>42275</v>
      </c>
      <c r="D3446" s="950" t="s">
        <v>2042</v>
      </c>
      <c r="E3446" s="950">
        <v>42275</v>
      </c>
      <c r="F3446" s="957" t="s">
        <v>2038</v>
      </c>
      <c r="G3446" s="952" t="s">
        <v>1081</v>
      </c>
      <c r="H3446" s="963" t="s">
        <v>2043</v>
      </c>
      <c r="I3446" s="254">
        <v>44</v>
      </c>
      <c r="J3446" s="254">
        <v>7699.2728673596994</v>
      </c>
      <c r="K3446" s="954">
        <f t="shared" si="312"/>
        <v>338768</v>
      </c>
      <c r="L3446" s="916" t="s">
        <v>167</v>
      </c>
      <c r="M3446" s="916" t="s">
        <v>165</v>
      </c>
      <c r="N3446" s="52" t="str">
        <f>IF(AND('331-CT'!$E$7=TH!H3446,OR(L3446="331",M3446="331")),"331",IF(AND(OR(L3446="131",M3446="131"),H3446='131-CT'!$E$7),"131",""))</f>
        <v/>
      </c>
      <c r="O3446" s="916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3"/>
    </row>
    <row r="3447" spans="1:28" s="211" customFormat="1" ht="15.75" hidden="1" customHeight="1">
      <c r="A3447" s="204" t="str">
        <f>IF(B3447&lt;&gt;"",IF(AND(B3447&gt;=_TM1,B3447&lt;=_TM2,OR(TH!L3447="1111",TH!M3447="1111")),TH!D3447,""),"")</f>
        <v/>
      </c>
      <c r="B3447" s="36">
        <f t="shared" si="326"/>
        <v>9</v>
      </c>
      <c r="C3447" s="949">
        <f t="shared" si="313"/>
        <v>42275</v>
      </c>
      <c r="D3447" s="950" t="s">
        <v>2042</v>
      </c>
      <c r="E3447" s="950">
        <v>42275</v>
      </c>
      <c r="F3447" s="957" t="s">
        <v>1978</v>
      </c>
      <c r="G3447" s="952" t="s">
        <v>1081</v>
      </c>
      <c r="H3447" s="963" t="s">
        <v>2043</v>
      </c>
      <c r="I3447" s="254">
        <v>44</v>
      </c>
      <c r="J3447" s="254">
        <v>11473.426233712493</v>
      </c>
      <c r="K3447" s="954">
        <f t="shared" si="312"/>
        <v>504831</v>
      </c>
      <c r="L3447" s="916" t="s">
        <v>167</v>
      </c>
      <c r="M3447" s="916" t="s">
        <v>165</v>
      </c>
      <c r="N3447" s="52" t="str">
        <f>IF(AND('331-CT'!$E$7=TH!H3447,OR(L3447="331",M3447="331")),"331",IF(AND(OR(L3447="131",M3447="131"),H3447='131-CT'!$E$7),"131",""))</f>
        <v/>
      </c>
      <c r="O3447" s="916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3"/>
    </row>
    <row r="3448" spans="1:28" s="211" customFormat="1" ht="15.75" hidden="1" customHeight="1">
      <c r="A3448" s="204" t="str">
        <f>IF(B3448&lt;&gt;"",IF(AND(B3448&gt;=_TM1,B3448&lt;=_TM2,OR(TH!L3448="1111",TH!M3448="1111")),TH!D3448,""),"")</f>
        <v/>
      </c>
      <c r="B3448" s="36">
        <f t="shared" si="326"/>
        <v>9</v>
      </c>
      <c r="C3448" s="949">
        <f t="shared" si="313"/>
        <v>42276</v>
      </c>
      <c r="D3448" s="950" t="s">
        <v>2042</v>
      </c>
      <c r="E3448" s="950">
        <v>42276</v>
      </c>
      <c r="F3448" s="957" t="s">
        <v>521</v>
      </c>
      <c r="G3448" s="952" t="s">
        <v>1082</v>
      </c>
      <c r="H3448" s="963" t="s">
        <v>2043</v>
      </c>
      <c r="I3448" s="254">
        <v>1018</v>
      </c>
      <c r="J3448" s="254">
        <v>5132.8485782398002</v>
      </c>
      <c r="K3448" s="954">
        <f t="shared" ref="K3448:K3820" si="327">ROUND(I3448*J3448,0)</f>
        <v>5225240</v>
      </c>
      <c r="L3448" s="916" t="s">
        <v>167</v>
      </c>
      <c r="M3448" s="916" t="s">
        <v>165</v>
      </c>
      <c r="N3448" s="52" t="str">
        <f>IF(AND('331-CT'!$E$7=TH!H3448,OR(L3448="331",M3448="331")),"331",IF(AND(OR(L3448="131",M3448="131"),H3448='131-CT'!$E$7),"131",""))</f>
        <v/>
      </c>
      <c r="O3448" s="916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3"/>
    </row>
    <row r="3449" spans="1:28" s="211" customFormat="1" ht="15.75" hidden="1" customHeight="1">
      <c r="A3449" s="204" t="str">
        <f>IF(B3449&lt;&gt;"",IF(AND(B3449&gt;=_TM1,B3449&lt;=_TM2,OR(TH!L3449="1111",TH!M3449="1111")),TH!D3449,""),"")</f>
        <v/>
      </c>
      <c r="B3449" s="36">
        <f t="shared" si="326"/>
        <v>9</v>
      </c>
      <c r="C3449" s="949">
        <f t="shared" si="313"/>
        <v>42276</v>
      </c>
      <c r="D3449" s="950" t="s">
        <v>2042</v>
      </c>
      <c r="E3449" s="950">
        <v>42276</v>
      </c>
      <c r="F3449" s="957" t="s">
        <v>709</v>
      </c>
      <c r="G3449" s="952" t="s">
        <v>1082</v>
      </c>
      <c r="H3449" s="963" t="s">
        <v>2043</v>
      </c>
      <c r="I3449" s="254">
        <v>400</v>
      </c>
      <c r="J3449" s="254">
        <v>4000.6025683339617</v>
      </c>
      <c r="K3449" s="954">
        <f t="shared" si="327"/>
        <v>1600241</v>
      </c>
      <c r="L3449" s="916" t="s">
        <v>167</v>
      </c>
      <c r="M3449" s="916" t="s">
        <v>165</v>
      </c>
      <c r="N3449" s="52" t="str">
        <f>IF(AND('331-CT'!$E$7=TH!H3449,OR(L3449="331",M3449="331")),"331",IF(AND(OR(L3449="131",M3449="131"),H3449='131-CT'!$E$7),"131",""))</f>
        <v/>
      </c>
      <c r="O3449" s="916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3"/>
    </row>
    <row r="3450" spans="1:28" s="211" customFormat="1" ht="15.75" hidden="1" customHeight="1">
      <c r="A3450" s="204" t="str">
        <f>IF(B3450&lt;&gt;"",IF(AND(B3450&gt;=_TM1,B3450&lt;=_TM2,OR(TH!L3450="1111",TH!M3450="1111")),TH!D3450,""),"")</f>
        <v/>
      </c>
      <c r="B3450" s="36">
        <f t="shared" si="326"/>
        <v>9</v>
      </c>
      <c r="C3450" s="949">
        <f t="shared" si="313"/>
        <v>42276</v>
      </c>
      <c r="D3450" s="950" t="s">
        <v>2042</v>
      </c>
      <c r="E3450" s="950">
        <v>42276</v>
      </c>
      <c r="F3450" s="957" t="s">
        <v>425</v>
      </c>
      <c r="G3450" s="952" t="s">
        <v>1083</v>
      </c>
      <c r="H3450" s="963" t="s">
        <v>2043</v>
      </c>
      <c r="I3450" s="254">
        <v>1270</v>
      </c>
      <c r="J3450" s="254">
        <v>6189.611520818582</v>
      </c>
      <c r="K3450" s="954">
        <f t="shared" si="327"/>
        <v>7860807</v>
      </c>
      <c r="L3450" s="916" t="s">
        <v>167</v>
      </c>
      <c r="M3450" s="916" t="s">
        <v>165</v>
      </c>
      <c r="N3450" s="52" t="str">
        <f>IF(AND('331-CT'!$E$7=TH!H3450,OR(L3450="331",M3450="331")),"331",IF(AND(OR(L3450="131",M3450="131"),H3450='131-CT'!$E$7),"131",""))</f>
        <v/>
      </c>
      <c r="O3450" s="916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3"/>
    </row>
    <row r="3451" spans="1:28" s="211" customFormat="1" ht="15.75" hidden="1" customHeight="1">
      <c r="A3451" s="204" t="str">
        <f>IF(B3451&lt;&gt;"",IF(AND(B3451&gt;=_TM1,B3451&lt;=_TM2,OR(TH!L3451="1111",TH!M3451="1111")),TH!D3451,""),"")</f>
        <v/>
      </c>
      <c r="B3451" s="36">
        <f t="shared" si="326"/>
        <v>9</v>
      </c>
      <c r="C3451" s="949">
        <f t="shared" si="313"/>
        <v>42276</v>
      </c>
      <c r="D3451" s="950" t="s">
        <v>2042</v>
      </c>
      <c r="E3451" s="950">
        <v>42276</v>
      </c>
      <c r="F3451" s="957" t="s">
        <v>563</v>
      </c>
      <c r="G3451" s="952" t="s">
        <v>1083</v>
      </c>
      <c r="H3451" s="963" t="s">
        <v>2043</v>
      </c>
      <c r="I3451" s="254">
        <v>320</v>
      </c>
      <c r="J3451" s="254">
        <v>14492.748926794728</v>
      </c>
      <c r="K3451" s="954">
        <f t="shared" si="327"/>
        <v>4637680</v>
      </c>
      <c r="L3451" s="916" t="s">
        <v>167</v>
      </c>
      <c r="M3451" s="916" t="s">
        <v>165</v>
      </c>
      <c r="N3451" s="52" t="str">
        <f>IF(AND('331-CT'!$E$7=TH!H3451,OR(L3451="331",M3451="331")),"331",IF(AND(OR(L3451="131",M3451="131"),H3451='131-CT'!$E$7),"131",""))</f>
        <v/>
      </c>
      <c r="O3451" s="916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3"/>
    </row>
    <row r="3452" spans="1:28" s="211" customFormat="1" ht="15.75" hidden="1" customHeight="1">
      <c r="A3452" s="204" t="str">
        <f>IF(B3452&lt;&gt;"",IF(AND(B3452&gt;=_TM1,B3452&lt;=_TM2,OR(TH!L3452="1111",TH!M3452="1111")),TH!D3452,""),"")</f>
        <v/>
      </c>
      <c r="B3452" s="36">
        <f t="shared" si="326"/>
        <v>9</v>
      </c>
      <c r="C3452" s="949">
        <f t="shared" si="313"/>
        <v>42277</v>
      </c>
      <c r="D3452" s="950" t="s">
        <v>2042</v>
      </c>
      <c r="E3452" s="950">
        <v>42277</v>
      </c>
      <c r="F3452" s="957" t="s">
        <v>481</v>
      </c>
      <c r="G3452" s="952" t="s">
        <v>1084</v>
      </c>
      <c r="H3452" s="963" t="s">
        <v>2043</v>
      </c>
      <c r="I3452" s="254">
        <v>268</v>
      </c>
      <c r="J3452" s="254">
        <v>54725.22381211551</v>
      </c>
      <c r="K3452" s="954">
        <f t="shared" si="327"/>
        <v>14666360</v>
      </c>
      <c r="L3452" s="916" t="s">
        <v>167</v>
      </c>
      <c r="M3452" s="916" t="s">
        <v>165</v>
      </c>
      <c r="N3452" s="52" t="str">
        <f>IF(AND('331-CT'!$E$7=TH!H3452,OR(L3452="331",M3452="331")),"331",IF(AND(OR(L3452="131",M3452="131"),H3452='131-CT'!$E$7),"131",""))</f>
        <v/>
      </c>
      <c r="O3452" s="916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3"/>
    </row>
    <row r="3453" spans="1:28" s="211" customFormat="1" ht="15.75" hidden="1" customHeight="1">
      <c r="A3453" s="204" t="str">
        <f>IF(B3453&lt;&gt;"",IF(AND(B3453&gt;=_TM1,B3453&lt;=_TM2,OR(TH!L3453="1111",TH!M3453="1111")),TH!D3453,""),"")</f>
        <v/>
      </c>
      <c r="B3453" s="36">
        <f t="shared" si="326"/>
        <v>9</v>
      </c>
      <c r="C3453" s="949">
        <f t="shared" si="313"/>
        <v>42277</v>
      </c>
      <c r="D3453" s="950" t="s">
        <v>2042</v>
      </c>
      <c r="E3453" s="950">
        <v>42277</v>
      </c>
      <c r="F3453" s="957" t="s">
        <v>1076</v>
      </c>
      <c r="G3453" s="952" t="s">
        <v>1085</v>
      </c>
      <c r="H3453" s="963" t="s">
        <v>2043</v>
      </c>
      <c r="I3453" s="254">
        <v>514</v>
      </c>
      <c r="J3453" s="254">
        <v>7623.7898000326441</v>
      </c>
      <c r="K3453" s="954">
        <f t="shared" si="327"/>
        <v>3918628</v>
      </c>
      <c r="L3453" s="916" t="s">
        <v>167</v>
      </c>
      <c r="M3453" s="916" t="s">
        <v>165</v>
      </c>
      <c r="N3453" s="52" t="str">
        <f>IF(AND('331-CT'!$E$7=TH!H3453,OR(L3453="331",M3453="331")),"331",IF(AND(OR(L3453="131",M3453="131"),H3453='131-CT'!$E$7),"131",""))</f>
        <v/>
      </c>
      <c r="O3453" s="916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3"/>
    </row>
    <row r="3454" spans="1:28" s="211" customFormat="1" ht="15.75" hidden="1" customHeight="1">
      <c r="A3454" s="204" t="str">
        <f>IF(B3454&lt;&gt;"",IF(AND(B3454&gt;=_TM1,B3454&lt;=_TM2,OR(TH!L3454="1111",TH!M3454="1111")),TH!D3454,""),"")</f>
        <v/>
      </c>
      <c r="B3454" s="36">
        <f t="shared" si="326"/>
        <v>9</v>
      </c>
      <c r="C3454" s="949">
        <f t="shared" si="313"/>
        <v>42277</v>
      </c>
      <c r="D3454" s="950" t="s">
        <v>2042</v>
      </c>
      <c r="E3454" s="950">
        <v>42277</v>
      </c>
      <c r="F3454" s="957" t="s">
        <v>1087</v>
      </c>
      <c r="G3454" s="952" t="s">
        <v>1085</v>
      </c>
      <c r="H3454" s="963" t="s">
        <v>2043</v>
      </c>
      <c r="I3454" s="254">
        <v>497</v>
      </c>
      <c r="J3454" s="254">
        <v>8907.0019445925936</v>
      </c>
      <c r="K3454" s="954">
        <f t="shared" si="327"/>
        <v>4426780</v>
      </c>
      <c r="L3454" s="916" t="s">
        <v>167</v>
      </c>
      <c r="M3454" s="916" t="s">
        <v>165</v>
      </c>
      <c r="N3454" s="52" t="str">
        <f>IF(AND('331-CT'!$E$7=TH!H3454,OR(L3454="331",M3454="331")),"331",IF(AND(OR(L3454="131",M3454="131"),H3454='131-CT'!$E$7),"131",""))</f>
        <v/>
      </c>
      <c r="O3454" s="916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3"/>
    </row>
    <row r="3455" spans="1:28" s="211" customFormat="1" ht="15.75" hidden="1" customHeight="1">
      <c r="A3455" s="204" t="str">
        <f>IF(B3455&lt;&gt;"",IF(AND(B3455&gt;=_TM1,B3455&lt;=_TM2,OR(TH!L3455="1111",TH!M3455="1111")),TH!D3455,""),"")</f>
        <v/>
      </c>
      <c r="B3455" s="36">
        <f t="shared" si="326"/>
        <v>9</v>
      </c>
      <c r="C3455" s="949">
        <f t="shared" si="313"/>
        <v>42277</v>
      </c>
      <c r="D3455" s="950" t="s">
        <v>2042</v>
      </c>
      <c r="E3455" s="950">
        <v>42277</v>
      </c>
      <c r="F3455" s="957" t="s">
        <v>1088</v>
      </c>
      <c r="G3455" s="952" t="s">
        <v>1085</v>
      </c>
      <c r="H3455" s="963" t="s">
        <v>2043</v>
      </c>
      <c r="I3455" s="254">
        <v>500</v>
      </c>
      <c r="J3455" s="254">
        <v>7699.2728673596994</v>
      </c>
      <c r="K3455" s="954">
        <f t="shared" si="327"/>
        <v>3849636</v>
      </c>
      <c r="L3455" s="916" t="s">
        <v>167</v>
      </c>
      <c r="M3455" s="916" t="s">
        <v>165</v>
      </c>
      <c r="N3455" s="52" t="str">
        <f>IF(AND('331-CT'!$E$7=TH!H3455,OR(L3455="331",M3455="331")),"331",IF(AND(OR(L3455="131",M3455="131"),H3455='131-CT'!$E$7),"131",""))</f>
        <v/>
      </c>
      <c r="O3455" s="916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3"/>
    </row>
    <row r="3456" spans="1:28" s="211" customFormat="1" ht="15.75" hidden="1" customHeight="1">
      <c r="A3456" s="204" t="str">
        <f>IF(B3456&lt;&gt;"",IF(AND(B3456&gt;=_TM1,B3456&lt;=_TM2,OR(TH!L3456="1111",TH!M3456="1111")),TH!D3456,""),"")</f>
        <v/>
      </c>
      <c r="B3456" s="36">
        <f t="shared" si="326"/>
        <v>9</v>
      </c>
      <c r="C3456" s="949">
        <f t="shared" si="313"/>
        <v>42277</v>
      </c>
      <c r="D3456" s="950" t="s">
        <v>2042</v>
      </c>
      <c r="E3456" s="950">
        <v>42277</v>
      </c>
      <c r="F3456" s="957" t="s">
        <v>1089</v>
      </c>
      <c r="G3456" s="952" t="s">
        <v>1090</v>
      </c>
      <c r="H3456" s="963" t="s">
        <v>2043</v>
      </c>
      <c r="I3456" s="254">
        <v>1000</v>
      </c>
      <c r="J3456" s="254">
        <v>5359.2977802209671</v>
      </c>
      <c r="K3456" s="954">
        <f t="shared" si="327"/>
        <v>5359298</v>
      </c>
      <c r="L3456" s="916" t="s">
        <v>167</v>
      </c>
      <c r="M3456" s="916" t="s">
        <v>165</v>
      </c>
      <c r="N3456" s="52" t="str">
        <f>IF(AND('331-CT'!$E$7=TH!H3456,OR(L3456="331",M3456="331")),"331",IF(AND(OR(L3456="131",M3456="131"),H3456='131-CT'!$E$7),"131",""))</f>
        <v/>
      </c>
      <c r="O3456" s="916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3"/>
    </row>
    <row r="3457" spans="1:28" s="881" customFormat="1" ht="15.75" hidden="1" customHeight="1">
      <c r="A3457" s="932" t="str">
        <f>IF(B3457&lt;&gt;"",IF(AND(B3457&gt;=_TM1,B3457&lt;=_TM2,OR(TH!L3457="1111",TH!M3457="1111")),TH!D3457,""),"")</f>
        <v/>
      </c>
      <c r="B3457" s="870">
        <f t="shared" si="326"/>
        <v>10</v>
      </c>
      <c r="C3457" s="871">
        <f t="shared" ref="C3457:C3624" si="328">E3457</f>
        <v>42278</v>
      </c>
      <c r="D3457" s="872" t="s">
        <v>2042</v>
      </c>
      <c r="E3457" s="872">
        <v>42278</v>
      </c>
      <c r="F3457" s="873" t="s">
        <v>1977</v>
      </c>
      <c r="G3457" s="874" t="s">
        <v>1092</v>
      </c>
      <c r="H3457" s="883" t="s">
        <v>2043</v>
      </c>
      <c r="I3457" s="876">
        <v>20</v>
      </c>
      <c r="J3457" s="876">
        <v>10114.680308346138</v>
      </c>
      <c r="K3457" s="877">
        <f>ROUND(I3457*J3457,0)</f>
        <v>202294</v>
      </c>
      <c r="L3457" s="934" t="s">
        <v>167</v>
      </c>
      <c r="M3457" s="934" t="s">
        <v>165</v>
      </c>
      <c r="N3457" s="52" t="str">
        <f>IF(AND('331-CT'!$E$7=TH!H3457,OR(L3457="331",M3457="331")),"331",IF(AND(OR(L3457="131",M3457="131"),H3457='131-CT'!$E$7),"131",""))</f>
        <v/>
      </c>
      <c r="O3457" s="916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/>
      </c>
      <c r="AB3457" s="879"/>
    </row>
    <row r="3458" spans="1:28" s="211" customFormat="1" ht="15.75" hidden="1" customHeight="1">
      <c r="A3458" s="204" t="str">
        <f>IF(B3458&lt;&gt;"",IF(AND(B3458&gt;=_TM1,B3458&lt;=_TM2,OR(TH!L3458="1111",TH!M3458="1111")),TH!D3458,""),"")</f>
        <v/>
      </c>
      <c r="B3458" s="36">
        <f t="shared" si="326"/>
        <v>10</v>
      </c>
      <c r="C3458" s="949">
        <f t="shared" si="328"/>
        <v>42278</v>
      </c>
      <c r="D3458" s="950" t="s">
        <v>2042</v>
      </c>
      <c r="E3458" s="950">
        <v>42278</v>
      </c>
      <c r="F3458" s="957" t="s">
        <v>1978</v>
      </c>
      <c r="G3458" s="952" t="s">
        <v>1092</v>
      </c>
      <c r="H3458" s="963" t="s">
        <v>2043</v>
      </c>
      <c r="I3458" s="254">
        <v>20</v>
      </c>
      <c r="J3458" s="254">
        <v>12398.7</v>
      </c>
      <c r="K3458" s="954">
        <f t="shared" si="327"/>
        <v>247974</v>
      </c>
      <c r="L3458" s="916" t="s">
        <v>167</v>
      </c>
      <c r="M3458" s="916" t="s">
        <v>165</v>
      </c>
      <c r="N3458" s="52" t="str">
        <f>IF(AND('331-CT'!$E$7=TH!H3458,OR(L3458="331",M3458="331")),"331",IF(AND(OR(L3458="131",M3458="131"),H3458='131-CT'!$E$7),"131",""))</f>
        <v/>
      </c>
      <c r="O3458" s="916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/>
      </c>
      <c r="AB3458" s="843"/>
    </row>
    <row r="3459" spans="1:28" s="211" customFormat="1" ht="15.75" hidden="1" customHeight="1">
      <c r="A3459" s="204" t="str">
        <f>IF(B3459&lt;&gt;"",IF(AND(B3459&gt;=_TM1,B3459&lt;=_TM2,OR(TH!L3459="1111",TH!M3459="1111")),TH!D3459,""),"")</f>
        <v/>
      </c>
      <c r="B3459" s="36">
        <f t="shared" si="326"/>
        <v>10</v>
      </c>
      <c r="C3459" s="949">
        <f t="shared" si="328"/>
        <v>42278</v>
      </c>
      <c r="D3459" s="950" t="s">
        <v>2042</v>
      </c>
      <c r="E3459" s="950">
        <v>42278</v>
      </c>
      <c r="F3459" s="957" t="s">
        <v>1981</v>
      </c>
      <c r="G3459" s="952" t="s">
        <v>1092</v>
      </c>
      <c r="H3459" s="963" t="s">
        <v>2043</v>
      </c>
      <c r="I3459" s="254">
        <v>50</v>
      </c>
      <c r="J3459" s="254">
        <v>10848.84</v>
      </c>
      <c r="K3459" s="954">
        <f t="shared" si="327"/>
        <v>542442</v>
      </c>
      <c r="L3459" s="916" t="s">
        <v>167</v>
      </c>
      <c r="M3459" s="916" t="s">
        <v>165</v>
      </c>
      <c r="N3459" s="52" t="str">
        <f>IF(AND('331-CT'!$E$7=TH!H3459,OR(L3459="331",M3459="331")),"331",IF(AND(OR(L3459="131",M3459="131"),H3459='131-CT'!$E$7),"131",""))</f>
        <v/>
      </c>
      <c r="O3459" s="916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/>
      </c>
      <c r="AB3459" s="843"/>
    </row>
    <row r="3460" spans="1:28" s="211" customFormat="1" ht="15.75" hidden="1" customHeight="1">
      <c r="A3460" s="204" t="str">
        <f>IF(B3460&lt;&gt;"",IF(AND(B3460&gt;=_TM1,B3460&lt;=_TM2,OR(TH!L3460="1111",TH!M3460="1111")),TH!D3460,""),"")</f>
        <v/>
      </c>
      <c r="B3460" s="36">
        <f t="shared" si="326"/>
        <v>10</v>
      </c>
      <c r="C3460" s="949">
        <f t="shared" si="328"/>
        <v>42279</v>
      </c>
      <c r="D3460" s="950" t="s">
        <v>2042</v>
      </c>
      <c r="E3460" s="950">
        <v>42279</v>
      </c>
      <c r="F3460" s="957" t="s">
        <v>440</v>
      </c>
      <c r="G3460" s="952" t="s">
        <v>1093</v>
      </c>
      <c r="H3460" s="963" t="s">
        <v>2043</v>
      </c>
      <c r="I3460" s="254">
        <v>298</v>
      </c>
      <c r="J3460" s="254">
        <v>7749.1543624161077</v>
      </c>
      <c r="K3460" s="954">
        <f t="shared" si="327"/>
        <v>2309248</v>
      </c>
      <c r="L3460" s="916" t="s">
        <v>167</v>
      </c>
      <c r="M3460" s="916" t="s">
        <v>165</v>
      </c>
      <c r="N3460" s="52" t="str">
        <f>IF(AND('331-CT'!$E$7=TH!H3460,OR(L3460="331",M3460="331")),"331",IF(AND(OR(L3460="131",M3460="131"),H3460='131-CT'!$E$7),"131",""))</f>
        <v/>
      </c>
      <c r="O3460" s="916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/>
      </c>
      <c r="AB3460" s="843"/>
    </row>
    <row r="3461" spans="1:28" s="211" customFormat="1" ht="15.75" hidden="1" customHeight="1">
      <c r="A3461" s="204" t="str">
        <f>IF(B3461&lt;&gt;"",IF(AND(B3461&gt;=_TM1,B3461&lt;=_TM2,OR(TH!L3461="1111",TH!M3461="1111")),TH!D3461,""),"")</f>
        <v/>
      </c>
      <c r="B3461" s="36">
        <f t="shared" si="326"/>
        <v>10</v>
      </c>
      <c r="C3461" s="949">
        <f t="shared" si="328"/>
        <v>42279</v>
      </c>
      <c r="D3461" s="950" t="s">
        <v>2042</v>
      </c>
      <c r="E3461" s="950">
        <v>42279</v>
      </c>
      <c r="F3461" s="957" t="s">
        <v>440</v>
      </c>
      <c r="G3461" s="952" t="s">
        <v>1093</v>
      </c>
      <c r="H3461" s="963" t="s">
        <v>2043</v>
      </c>
      <c r="I3461" s="254">
        <v>207</v>
      </c>
      <c r="J3461" s="254">
        <v>7749.1545893719804</v>
      </c>
      <c r="K3461" s="954">
        <f t="shared" si="327"/>
        <v>1604075</v>
      </c>
      <c r="L3461" s="916" t="s">
        <v>167</v>
      </c>
      <c r="M3461" s="916" t="s">
        <v>165</v>
      </c>
      <c r="N3461" s="52" t="str">
        <f>IF(AND('331-CT'!$E$7=TH!H3461,OR(L3461="331",M3461="331")),"331",IF(AND(OR(L3461="131",M3461="131"),H3461='131-CT'!$E$7),"131",""))</f>
        <v/>
      </c>
      <c r="O3461" s="916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/>
      </c>
      <c r="AB3461" s="843"/>
    </row>
    <row r="3462" spans="1:28" s="211" customFormat="1" ht="15.75" hidden="1" customHeight="1">
      <c r="A3462" s="204" t="str">
        <f>IF(B3462&lt;&gt;"",IF(AND(B3462&gt;=_TM1,B3462&lt;=_TM2,OR(TH!L3462="1111",TH!M3462="1111")),TH!D3462,""),"")</f>
        <v/>
      </c>
      <c r="B3462" s="36">
        <f t="shared" si="326"/>
        <v>10</v>
      </c>
      <c r="C3462" s="949">
        <f t="shared" si="328"/>
        <v>42279</v>
      </c>
      <c r="D3462" s="950" t="s">
        <v>2042</v>
      </c>
      <c r="E3462" s="950">
        <v>42279</v>
      </c>
      <c r="F3462" s="957" t="s">
        <v>622</v>
      </c>
      <c r="G3462" s="952" t="s">
        <v>1094</v>
      </c>
      <c r="H3462" s="963" t="s">
        <v>2043</v>
      </c>
      <c r="I3462" s="254">
        <v>238</v>
      </c>
      <c r="J3462" s="254">
        <v>7586.0126050420167</v>
      </c>
      <c r="K3462" s="954">
        <f t="shared" si="327"/>
        <v>1805471</v>
      </c>
      <c r="L3462" s="916" t="s">
        <v>167</v>
      </c>
      <c r="M3462" s="916" t="s">
        <v>165</v>
      </c>
      <c r="N3462" s="52" t="str">
        <f>IF(AND('331-CT'!$E$7=TH!H3462,OR(L3462="331",M3462="331")),"331",IF(AND(OR(L3462="131",M3462="131"),H3462='131-CT'!$E$7),"131",""))</f>
        <v/>
      </c>
      <c r="O3462" s="916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/>
      </c>
      <c r="AB3462" s="843"/>
    </row>
    <row r="3463" spans="1:28" s="211" customFormat="1" ht="15.75" hidden="1" customHeight="1">
      <c r="A3463" s="204" t="str">
        <f>IF(B3463&lt;&gt;"",IF(AND(B3463&gt;=_TM1,B3463&lt;=_TM2,OR(TH!L3463="1111",TH!M3463="1111")),TH!D3463,""),"")</f>
        <v/>
      </c>
      <c r="B3463" s="36">
        <f t="shared" si="326"/>
        <v>10</v>
      </c>
      <c r="C3463" s="949">
        <f t="shared" si="328"/>
        <v>42280</v>
      </c>
      <c r="D3463" s="950" t="s">
        <v>2042</v>
      </c>
      <c r="E3463" s="950">
        <v>42280</v>
      </c>
      <c r="F3463" s="957" t="s">
        <v>1977</v>
      </c>
      <c r="G3463" s="952" t="s">
        <v>1095</v>
      </c>
      <c r="H3463" s="963" t="s">
        <v>2043</v>
      </c>
      <c r="I3463" s="254">
        <v>2000</v>
      </c>
      <c r="J3463" s="254">
        <v>10114.681</v>
      </c>
      <c r="K3463" s="954">
        <f t="shared" si="327"/>
        <v>20229362</v>
      </c>
      <c r="L3463" s="916" t="s">
        <v>167</v>
      </c>
      <c r="M3463" s="916" t="s">
        <v>165</v>
      </c>
      <c r="N3463" s="52" t="str">
        <f>IF(AND('331-CT'!$E$7=TH!H3463,OR(L3463="331",M3463="331")),"331",IF(AND(OR(L3463="131",M3463="131"),H3463='131-CT'!$E$7),"131",""))</f>
        <v/>
      </c>
      <c r="O3463" s="916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43"/>
    </row>
    <row r="3464" spans="1:28" s="211" customFormat="1" ht="15.75" hidden="1" customHeight="1">
      <c r="A3464" s="204" t="str">
        <f>IF(B3464&lt;&gt;"",IF(AND(B3464&gt;=_TM1,B3464&lt;=_TM2,OR(TH!L3464="1111",TH!M3464="1111")),TH!D3464,""),"")</f>
        <v/>
      </c>
      <c r="B3464" s="36">
        <f t="shared" si="326"/>
        <v>10</v>
      </c>
      <c r="C3464" s="949">
        <f t="shared" si="328"/>
        <v>42280</v>
      </c>
      <c r="D3464" s="950" t="s">
        <v>2042</v>
      </c>
      <c r="E3464" s="950">
        <v>42280</v>
      </c>
      <c r="F3464" s="957" t="s">
        <v>473</v>
      </c>
      <c r="G3464" s="952" t="s">
        <v>1096</v>
      </c>
      <c r="H3464" s="963" t="s">
        <v>2043</v>
      </c>
      <c r="I3464" s="254">
        <v>606</v>
      </c>
      <c r="J3464" s="254">
        <v>7422.8712871287125</v>
      </c>
      <c r="K3464" s="954">
        <f t="shared" si="327"/>
        <v>4498260</v>
      </c>
      <c r="L3464" s="916" t="s">
        <v>167</v>
      </c>
      <c r="M3464" s="916" t="s">
        <v>165</v>
      </c>
      <c r="N3464" s="52" t="str">
        <f>IF(AND('331-CT'!$E$7=TH!H3464,OR(L3464="331",M3464="331")),"331",IF(AND(OR(L3464="131",M3464="131"),H3464='131-CT'!$E$7),"131",""))</f>
        <v/>
      </c>
      <c r="O3464" s="916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3"/>
    </row>
    <row r="3465" spans="1:28" s="211" customFormat="1" ht="15.75" hidden="1" customHeight="1">
      <c r="A3465" s="204" t="str">
        <f>IF(B3465&lt;&gt;"",IF(AND(B3465&gt;=_TM1,B3465&lt;=_TM2,OR(TH!L3465="1111",TH!M3465="1111")),TH!D3465,""),"")</f>
        <v/>
      </c>
      <c r="B3465" s="36">
        <f t="shared" si="326"/>
        <v>10</v>
      </c>
      <c r="C3465" s="949">
        <f t="shared" si="328"/>
        <v>42280</v>
      </c>
      <c r="D3465" s="950" t="s">
        <v>2042</v>
      </c>
      <c r="E3465" s="950">
        <v>42280</v>
      </c>
      <c r="F3465" s="957" t="s">
        <v>528</v>
      </c>
      <c r="G3465" s="952" t="s">
        <v>1096</v>
      </c>
      <c r="H3465" s="963" t="s">
        <v>2043</v>
      </c>
      <c r="I3465" s="254">
        <v>513</v>
      </c>
      <c r="J3465" s="254">
        <v>12888.06237816764</v>
      </c>
      <c r="K3465" s="954">
        <f t="shared" si="327"/>
        <v>6611576</v>
      </c>
      <c r="L3465" s="916" t="s">
        <v>167</v>
      </c>
      <c r="M3465" s="916" t="s">
        <v>165</v>
      </c>
      <c r="N3465" s="52" t="str">
        <f>IF(AND('331-CT'!$E$7=TH!H3465,OR(L3465="331",M3465="331")),"331",IF(AND(OR(L3465="131",M3465="131"),H3465='131-CT'!$E$7),"131",""))</f>
        <v/>
      </c>
      <c r="O3465" s="916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3"/>
    </row>
    <row r="3466" spans="1:28" s="211" customFormat="1" ht="15.75" hidden="1" customHeight="1">
      <c r="A3466" s="204" t="str">
        <f>IF(B3466&lt;&gt;"",IF(AND(B3466&gt;=_TM1,B3466&lt;=_TM2,OR(TH!L3466="1111",TH!M3466="1111")),TH!D3466,""),"")</f>
        <v/>
      </c>
      <c r="B3466" s="36">
        <f t="shared" si="326"/>
        <v>10</v>
      </c>
      <c r="C3466" s="949">
        <f t="shared" si="328"/>
        <v>42280</v>
      </c>
      <c r="D3466" s="950" t="s">
        <v>2042</v>
      </c>
      <c r="E3466" s="950">
        <v>42280</v>
      </c>
      <c r="F3466" s="957" t="s">
        <v>1097</v>
      </c>
      <c r="G3466" s="952" t="s">
        <v>1096</v>
      </c>
      <c r="H3466" s="963" t="s">
        <v>2043</v>
      </c>
      <c r="I3466" s="254">
        <v>618</v>
      </c>
      <c r="J3466" s="254">
        <v>6607.1702014196553</v>
      </c>
      <c r="K3466" s="954">
        <f t="shared" si="327"/>
        <v>4083231</v>
      </c>
      <c r="L3466" s="916" t="s">
        <v>167</v>
      </c>
      <c r="M3466" s="916" t="s">
        <v>165</v>
      </c>
      <c r="N3466" s="52" t="str">
        <f>IF(AND('331-CT'!$E$7=TH!H3466,OR(L3466="331",M3466="331")),"331",IF(AND(OR(L3466="131",M3466="131"),H3466='131-CT'!$E$7),"131",""))</f>
        <v/>
      </c>
      <c r="O3466" s="916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3"/>
    </row>
    <row r="3467" spans="1:28" s="211" customFormat="1" ht="15.75" hidden="1" customHeight="1">
      <c r="A3467" s="204" t="str">
        <f>IF(B3467&lt;&gt;"",IF(AND(B3467&gt;=_TM1,B3467&lt;=_TM2,OR(TH!L3467="1111",TH!M3467="1111")),TH!D3467,""),"")</f>
        <v/>
      </c>
      <c r="B3467" s="36">
        <f t="shared" si="326"/>
        <v>10</v>
      </c>
      <c r="C3467" s="949">
        <f t="shared" si="328"/>
        <v>42280</v>
      </c>
      <c r="D3467" s="950" t="s">
        <v>2042</v>
      </c>
      <c r="E3467" s="950">
        <v>42280</v>
      </c>
      <c r="F3467" s="957" t="s">
        <v>1824</v>
      </c>
      <c r="G3467" s="952" t="s">
        <v>1098</v>
      </c>
      <c r="H3467" s="963" t="s">
        <v>2043</v>
      </c>
      <c r="I3467" s="254">
        <v>1000</v>
      </c>
      <c r="J3467" s="254">
        <v>1386.690042273261</v>
      </c>
      <c r="K3467" s="954">
        <f t="shared" si="327"/>
        <v>1386690</v>
      </c>
      <c r="L3467" s="916" t="s">
        <v>167</v>
      </c>
      <c r="M3467" s="916" t="s">
        <v>165</v>
      </c>
      <c r="N3467" s="52" t="str">
        <f>IF(AND('331-CT'!$E$7=TH!H3467,OR(L3467="331",M3467="331")),"331",IF(AND(OR(L3467="131",M3467="131"),H3467='131-CT'!$E$7),"131",""))</f>
        <v/>
      </c>
      <c r="O3467" s="916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3"/>
    </row>
    <row r="3468" spans="1:28" s="211" customFormat="1" ht="15.75" hidden="1" customHeight="1">
      <c r="A3468" s="204" t="str">
        <f>IF(B3468&lt;&gt;"",IF(AND(B3468&gt;=_TM1,B3468&lt;=_TM2,OR(TH!L3468="1111",TH!M3468="1111")),TH!D3468,""),"")</f>
        <v/>
      </c>
      <c r="B3468" s="36">
        <f t="shared" si="326"/>
        <v>10</v>
      </c>
      <c r="C3468" s="949">
        <f t="shared" si="328"/>
        <v>42280</v>
      </c>
      <c r="D3468" s="950" t="s">
        <v>2042</v>
      </c>
      <c r="E3468" s="950">
        <v>42280</v>
      </c>
      <c r="F3468" s="957" t="s">
        <v>1825</v>
      </c>
      <c r="G3468" s="952" t="s">
        <v>1098</v>
      </c>
      <c r="H3468" s="963" t="s">
        <v>2043</v>
      </c>
      <c r="I3468" s="254">
        <v>155</v>
      </c>
      <c r="J3468" s="254">
        <v>9135.8402785061899</v>
      </c>
      <c r="K3468" s="954">
        <f t="shared" si="327"/>
        <v>1416055</v>
      </c>
      <c r="L3468" s="916" t="s">
        <v>167</v>
      </c>
      <c r="M3468" s="916" t="s">
        <v>165</v>
      </c>
      <c r="N3468" s="52" t="str">
        <f>IF(AND('331-CT'!$E$7=TH!H3468,OR(L3468="331",M3468="331")),"331",IF(AND(OR(L3468="131",M3468="131"),H3468='131-CT'!$E$7),"131",""))</f>
        <v/>
      </c>
      <c r="O3468" s="916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3"/>
    </row>
    <row r="3469" spans="1:28" s="211" customFormat="1" ht="15.75" hidden="1" customHeight="1">
      <c r="A3469" s="204" t="str">
        <f>IF(B3469&lt;&gt;"",IF(AND(B3469&gt;=_TM1,B3469&lt;=_TM2,OR(TH!L3469="1111",TH!M3469="1111")),TH!D3469,""),"")</f>
        <v/>
      </c>
      <c r="B3469" s="36">
        <f t="shared" si="326"/>
        <v>10</v>
      </c>
      <c r="C3469" s="949">
        <f t="shared" si="328"/>
        <v>42280</v>
      </c>
      <c r="D3469" s="950" t="s">
        <v>2042</v>
      </c>
      <c r="E3469" s="950">
        <v>42280</v>
      </c>
      <c r="F3469" s="957" t="s">
        <v>1826</v>
      </c>
      <c r="G3469" s="952" t="s">
        <v>1098</v>
      </c>
      <c r="H3469" s="963" t="s">
        <v>2043</v>
      </c>
      <c r="I3469" s="254">
        <v>103</v>
      </c>
      <c r="J3469" s="254">
        <v>7341.300223799617</v>
      </c>
      <c r="K3469" s="954">
        <f t="shared" si="327"/>
        <v>756154</v>
      </c>
      <c r="L3469" s="916" t="s">
        <v>167</v>
      </c>
      <c r="M3469" s="916" t="s">
        <v>165</v>
      </c>
      <c r="N3469" s="52" t="str">
        <f>IF(AND('331-CT'!$E$7=TH!H3469,OR(L3469="331",M3469="331")),"331",IF(AND(OR(L3469="131",M3469="131"),H3469='131-CT'!$E$7),"131",""))</f>
        <v/>
      </c>
      <c r="O3469" s="916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3"/>
    </row>
    <row r="3470" spans="1:28" s="211" customFormat="1" ht="15.75" hidden="1" customHeight="1">
      <c r="A3470" s="204" t="str">
        <f>IF(B3470&lt;&gt;"",IF(AND(B3470&gt;=_TM1,B3470&lt;=_TM2,OR(TH!L3470="1111",TH!M3470="1111")),TH!D3470,""),"")</f>
        <v/>
      </c>
      <c r="B3470" s="36">
        <f t="shared" si="326"/>
        <v>10</v>
      </c>
      <c r="C3470" s="949">
        <f t="shared" si="328"/>
        <v>42280</v>
      </c>
      <c r="D3470" s="950" t="s">
        <v>2042</v>
      </c>
      <c r="E3470" s="950">
        <v>42280</v>
      </c>
      <c r="F3470" s="957" t="s">
        <v>1827</v>
      </c>
      <c r="G3470" s="952" t="s">
        <v>1098</v>
      </c>
      <c r="H3470" s="963" t="s">
        <v>2043</v>
      </c>
      <c r="I3470" s="254">
        <v>250</v>
      </c>
      <c r="J3470" s="254">
        <v>12317.070375486024</v>
      </c>
      <c r="K3470" s="954">
        <f t="shared" si="327"/>
        <v>3079268</v>
      </c>
      <c r="L3470" s="916" t="s">
        <v>167</v>
      </c>
      <c r="M3470" s="916" t="s">
        <v>165</v>
      </c>
      <c r="N3470" s="52" t="str">
        <f>IF(AND('331-CT'!$E$7=TH!H3470,OR(L3470="331",M3470="331")),"331",IF(AND(OR(L3470="131",M3470="131"),H3470='131-CT'!$E$7),"131",""))</f>
        <v/>
      </c>
      <c r="O3470" s="916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3"/>
    </row>
    <row r="3471" spans="1:28" s="211" customFormat="1" ht="15.75" hidden="1" customHeight="1">
      <c r="A3471" s="204" t="str">
        <f>IF(B3471&lt;&gt;"",IF(AND(B3471&gt;=_TM1,B3471&lt;=_TM2,OR(TH!L3471="1111",TH!M3471="1111")),TH!D3471,""),"")</f>
        <v/>
      </c>
      <c r="B3471" s="36">
        <f t="shared" si="326"/>
        <v>10</v>
      </c>
      <c r="C3471" s="949">
        <f t="shared" si="328"/>
        <v>42280</v>
      </c>
      <c r="D3471" s="950" t="s">
        <v>2042</v>
      </c>
      <c r="E3471" s="950">
        <v>42280</v>
      </c>
      <c r="F3471" s="957" t="s">
        <v>1828</v>
      </c>
      <c r="G3471" s="952" t="s">
        <v>1098</v>
      </c>
      <c r="H3471" s="963" t="s">
        <v>2043</v>
      </c>
      <c r="I3471" s="254">
        <v>59</v>
      </c>
      <c r="J3471" s="254">
        <v>19168.950584365666</v>
      </c>
      <c r="K3471" s="954">
        <f t="shared" si="327"/>
        <v>1130968</v>
      </c>
      <c r="L3471" s="916" t="s">
        <v>167</v>
      </c>
      <c r="M3471" s="916" t="s">
        <v>165</v>
      </c>
      <c r="N3471" s="52" t="str">
        <f>IF(AND('331-CT'!$E$7=TH!H3471,OR(L3471="331",M3471="331")),"331",IF(AND(OR(L3471="131",M3471="131"),H3471='131-CT'!$E$7),"131",""))</f>
        <v/>
      </c>
      <c r="O3471" s="916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3"/>
    </row>
    <row r="3472" spans="1:28" s="211" customFormat="1" ht="15.75" hidden="1" customHeight="1">
      <c r="A3472" s="204" t="str">
        <f>IF(B3472&lt;&gt;"",IF(AND(B3472&gt;=_TM1,B3472&lt;=_TM2,OR(TH!L3472="1111",TH!M3472="1111")),TH!D3472,""),"")</f>
        <v/>
      </c>
      <c r="B3472" s="36">
        <f t="shared" si="326"/>
        <v>10</v>
      </c>
      <c r="C3472" s="949">
        <f t="shared" si="328"/>
        <v>42282</v>
      </c>
      <c r="D3472" s="950" t="s">
        <v>2042</v>
      </c>
      <c r="E3472" s="950">
        <v>42282</v>
      </c>
      <c r="F3472" s="957" t="s">
        <v>1099</v>
      </c>
      <c r="G3472" s="952" t="s">
        <v>1100</v>
      </c>
      <c r="H3472" s="963" t="s">
        <v>2043</v>
      </c>
      <c r="I3472" s="254">
        <v>110</v>
      </c>
      <c r="J3472" s="254">
        <v>10114.680308346138</v>
      </c>
      <c r="K3472" s="954">
        <f t="shared" si="327"/>
        <v>1112615</v>
      </c>
      <c r="L3472" s="916" t="s">
        <v>167</v>
      </c>
      <c r="M3472" s="916" t="s">
        <v>165</v>
      </c>
      <c r="N3472" s="52" t="str">
        <f>IF(AND('331-CT'!$E$7=TH!H3472,OR(L3472="331",M3472="331")),"331",IF(AND(OR(L3472="131",M3472="131"),H3472='131-CT'!$E$7),"131",""))</f>
        <v/>
      </c>
      <c r="O3472" s="916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3"/>
    </row>
    <row r="3473" spans="1:28" s="211" customFormat="1" ht="15.75" hidden="1" customHeight="1">
      <c r="A3473" s="204" t="str">
        <f>IF(B3473&lt;&gt;"",IF(AND(B3473&gt;=_TM1,B3473&lt;=_TM2,OR(TH!L3473="1111",TH!M3473="1111")),TH!D3473,""),"")</f>
        <v/>
      </c>
      <c r="B3473" s="36">
        <f t="shared" si="326"/>
        <v>10</v>
      </c>
      <c r="C3473" s="949">
        <f t="shared" si="328"/>
        <v>42282</v>
      </c>
      <c r="D3473" s="950" t="s">
        <v>2042</v>
      </c>
      <c r="E3473" s="950">
        <v>42282</v>
      </c>
      <c r="F3473" s="957" t="s">
        <v>629</v>
      </c>
      <c r="G3473" s="952" t="s">
        <v>1100</v>
      </c>
      <c r="H3473" s="963" t="s">
        <v>2043</v>
      </c>
      <c r="I3473" s="254">
        <v>967</v>
      </c>
      <c r="J3473" s="254">
        <v>10277.820313319464</v>
      </c>
      <c r="K3473" s="954">
        <f t="shared" si="327"/>
        <v>9938652</v>
      </c>
      <c r="L3473" s="916" t="s">
        <v>167</v>
      </c>
      <c r="M3473" s="916" t="s">
        <v>165</v>
      </c>
      <c r="N3473" s="52" t="str">
        <f>IF(AND('331-CT'!$E$7=TH!H3473,OR(L3473="331",M3473="331")),"331",IF(AND(OR(L3473="131",M3473="131"),H3473='131-CT'!$E$7),"131",""))</f>
        <v/>
      </c>
      <c r="O3473" s="916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3"/>
    </row>
    <row r="3474" spans="1:28" s="211" customFormat="1" ht="15.75" hidden="1" customHeight="1">
      <c r="A3474" s="204" t="str">
        <f>IF(B3474&lt;&gt;"",IF(AND(B3474&gt;=_TM1,B3474&lt;=_TM2,OR(TH!L3474="1111",TH!M3474="1111")),TH!D3474,""),"")</f>
        <v/>
      </c>
      <c r="B3474" s="36">
        <f t="shared" si="326"/>
        <v>10</v>
      </c>
      <c r="C3474" s="949">
        <f t="shared" si="328"/>
        <v>42282</v>
      </c>
      <c r="D3474" s="950" t="s">
        <v>2042</v>
      </c>
      <c r="E3474" s="950">
        <v>42282</v>
      </c>
      <c r="F3474" s="957" t="s">
        <v>754</v>
      </c>
      <c r="G3474" s="952" t="s">
        <v>1101</v>
      </c>
      <c r="H3474" s="963" t="s">
        <v>2043</v>
      </c>
      <c r="I3474" s="254">
        <v>167</v>
      </c>
      <c r="J3474" s="254">
        <v>7993.8602436929159</v>
      </c>
      <c r="K3474" s="954">
        <f t="shared" si="327"/>
        <v>1334975</v>
      </c>
      <c r="L3474" s="916" t="s">
        <v>167</v>
      </c>
      <c r="M3474" s="916" t="s">
        <v>165</v>
      </c>
      <c r="N3474" s="52" t="str">
        <f>IF(AND('331-CT'!$E$7=TH!H3474,OR(L3474="331",M3474="331")),"331",IF(AND(OR(L3474="131",M3474="131"),H3474='131-CT'!$E$7),"131",""))</f>
        <v/>
      </c>
      <c r="O3474" s="916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3"/>
    </row>
    <row r="3475" spans="1:28" s="211" customFormat="1" ht="15.75" hidden="1" customHeight="1">
      <c r="A3475" s="204" t="str">
        <f>IF(B3475&lt;&gt;"",IF(AND(B3475&gt;=_TM1,B3475&lt;=_TM2,OR(TH!L3475="1111",TH!M3475="1111")),TH!D3475,""),"")</f>
        <v/>
      </c>
      <c r="B3475" s="36">
        <f t="shared" si="326"/>
        <v>10</v>
      </c>
      <c r="C3475" s="949">
        <f t="shared" si="328"/>
        <v>42282</v>
      </c>
      <c r="D3475" s="950" t="s">
        <v>2042</v>
      </c>
      <c r="E3475" s="950">
        <v>42282</v>
      </c>
      <c r="F3475" s="957" t="s">
        <v>1808</v>
      </c>
      <c r="G3475" s="952" t="s">
        <v>1101</v>
      </c>
      <c r="H3475" s="963" t="s">
        <v>2043</v>
      </c>
      <c r="I3475" s="254">
        <v>105</v>
      </c>
      <c r="J3475" s="254">
        <v>7096.5902163396295</v>
      </c>
      <c r="K3475" s="954">
        <f t="shared" si="327"/>
        <v>745142</v>
      </c>
      <c r="L3475" s="916" t="s">
        <v>167</v>
      </c>
      <c r="M3475" s="916" t="s">
        <v>165</v>
      </c>
      <c r="N3475" s="52" t="str">
        <f>IF(AND('331-CT'!$E$7=TH!H3475,OR(L3475="331",M3475="331")),"331",IF(AND(OR(L3475="131",M3475="131"),H3475='131-CT'!$E$7),"131",""))</f>
        <v/>
      </c>
      <c r="O3475" s="916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3"/>
    </row>
    <row r="3476" spans="1:28" s="211" customFormat="1" ht="15.75" hidden="1" customHeight="1">
      <c r="A3476" s="204" t="str">
        <f>IF(B3476&lt;&gt;"",IF(AND(B3476&gt;=_TM1,B3476&lt;=_TM2,OR(TH!L3476="1111",TH!M3476="1111")),TH!D3476,""),"")</f>
        <v/>
      </c>
      <c r="B3476" s="36">
        <f t="shared" si="326"/>
        <v>10</v>
      </c>
      <c r="C3476" s="949">
        <f t="shared" si="328"/>
        <v>42282</v>
      </c>
      <c r="D3476" s="950" t="s">
        <v>2042</v>
      </c>
      <c r="E3476" s="950">
        <v>42282</v>
      </c>
      <c r="F3476" s="957" t="s">
        <v>1805</v>
      </c>
      <c r="G3476" s="952" t="s">
        <v>1101</v>
      </c>
      <c r="H3476" s="963" t="s">
        <v>2043</v>
      </c>
      <c r="I3476" s="254">
        <v>147</v>
      </c>
      <c r="J3476" s="254">
        <v>12888.060392892661</v>
      </c>
      <c r="K3476" s="954">
        <f t="shared" si="327"/>
        <v>1894545</v>
      </c>
      <c r="L3476" s="916" t="s">
        <v>167</v>
      </c>
      <c r="M3476" s="916" t="s">
        <v>165</v>
      </c>
      <c r="N3476" s="52" t="str">
        <f>IF(AND('331-CT'!$E$7=TH!H3476,OR(L3476="331",M3476="331")),"331",IF(AND(OR(L3476="131",M3476="131"),H3476='131-CT'!$E$7),"131",""))</f>
        <v/>
      </c>
      <c r="O3476" s="916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3"/>
    </row>
    <row r="3477" spans="1:28" s="211" customFormat="1" ht="15.75" hidden="1" customHeight="1">
      <c r="A3477" s="204" t="str">
        <f>IF(B3477&lt;&gt;"",IF(AND(B3477&gt;=_TM1,B3477&lt;=_TM2,OR(TH!L3477="1111",TH!M3477="1111")),TH!D3477,""),"")</f>
        <v/>
      </c>
      <c r="B3477" s="36">
        <f t="shared" si="326"/>
        <v>10</v>
      </c>
      <c r="C3477" s="949">
        <f t="shared" si="328"/>
        <v>42282</v>
      </c>
      <c r="D3477" s="950" t="s">
        <v>2042</v>
      </c>
      <c r="E3477" s="950">
        <v>42282</v>
      </c>
      <c r="F3477" s="957" t="s">
        <v>1829</v>
      </c>
      <c r="G3477" s="952" t="s">
        <v>1101</v>
      </c>
      <c r="H3477" s="963" t="s">
        <v>2043</v>
      </c>
      <c r="I3477" s="254">
        <v>100</v>
      </c>
      <c r="J3477" s="254">
        <v>6525.6001989329925</v>
      </c>
      <c r="K3477" s="954">
        <f t="shared" si="327"/>
        <v>652560</v>
      </c>
      <c r="L3477" s="916" t="s">
        <v>167</v>
      </c>
      <c r="M3477" s="916" t="s">
        <v>165</v>
      </c>
      <c r="N3477" s="52" t="str">
        <f>IF(AND('331-CT'!$E$7=TH!H3477,OR(L3477="331",M3477="331")),"331",IF(AND(OR(L3477="131",M3477="131"),H3477='131-CT'!$E$7),"131",""))</f>
        <v/>
      </c>
      <c r="O3477" s="916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3"/>
    </row>
    <row r="3478" spans="1:28" s="211" customFormat="1" ht="15.75" hidden="1" customHeight="1">
      <c r="A3478" s="204" t="str">
        <f>IF(B3478&lt;&gt;"",IF(AND(B3478&gt;=_TM1,B3478&lt;=_TM2,OR(TH!L3478="1111",TH!M3478="1111")),TH!D3478,""),"")</f>
        <v/>
      </c>
      <c r="B3478" s="36">
        <f t="shared" si="326"/>
        <v>10</v>
      </c>
      <c r="C3478" s="949">
        <f t="shared" si="328"/>
        <v>42282</v>
      </c>
      <c r="D3478" s="950" t="s">
        <v>2042</v>
      </c>
      <c r="E3478" s="950">
        <v>42282</v>
      </c>
      <c r="F3478" s="957" t="s">
        <v>1775</v>
      </c>
      <c r="G3478" s="952" t="s">
        <v>1101</v>
      </c>
      <c r="H3478" s="963" t="s">
        <v>2043</v>
      </c>
      <c r="I3478" s="254">
        <v>110</v>
      </c>
      <c r="J3478" s="254">
        <v>5791.4701765530308</v>
      </c>
      <c r="K3478" s="954">
        <f t="shared" si="327"/>
        <v>637062</v>
      </c>
      <c r="L3478" s="916" t="s">
        <v>167</v>
      </c>
      <c r="M3478" s="916" t="s">
        <v>165</v>
      </c>
      <c r="N3478" s="52" t="str">
        <f>IF(AND('331-CT'!$E$7=TH!H3478,OR(L3478="331",M3478="331")),"331",IF(AND(OR(L3478="131",M3478="131"),H3478='131-CT'!$E$7),"131",""))</f>
        <v/>
      </c>
      <c r="O3478" s="916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3"/>
    </row>
    <row r="3479" spans="1:28" s="211" customFormat="1" ht="15.75" hidden="1" customHeight="1">
      <c r="A3479" s="204" t="str">
        <f>IF(B3479&lt;&gt;"",IF(AND(B3479&gt;=_TM1,B3479&lt;=_TM2,OR(TH!L3479="1111",TH!M3479="1111")),TH!D3479,""),"")</f>
        <v/>
      </c>
      <c r="B3479" s="36">
        <f t="shared" si="326"/>
        <v>10</v>
      </c>
      <c r="C3479" s="949">
        <f t="shared" si="328"/>
        <v>42283</v>
      </c>
      <c r="D3479" s="950" t="s">
        <v>2042</v>
      </c>
      <c r="E3479" s="950">
        <v>42283</v>
      </c>
      <c r="F3479" s="957" t="s">
        <v>1102</v>
      </c>
      <c r="G3479" s="952" t="s">
        <v>1103</v>
      </c>
      <c r="H3479" s="963" t="s">
        <v>2043</v>
      </c>
      <c r="I3479" s="254">
        <v>998</v>
      </c>
      <c r="J3479" s="254">
        <v>9625.2602934261631</v>
      </c>
      <c r="K3479" s="954">
        <f t="shared" si="327"/>
        <v>9606010</v>
      </c>
      <c r="L3479" s="916" t="s">
        <v>167</v>
      </c>
      <c r="M3479" s="916" t="s">
        <v>165</v>
      </c>
      <c r="N3479" s="52" t="str">
        <f>IF(AND('331-CT'!$E$7=TH!H3479,OR(L3479="331",M3479="331")),"331",IF(AND(OR(L3479="131",M3479="131"),H3479='131-CT'!$E$7),"131",""))</f>
        <v/>
      </c>
      <c r="O3479" s="916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3"/>
    </row>
    <row r="3480" spans="1:28" s="211" customFormat="1" ht="15.75" hidden="1" customHeight="1">
      <c r="A3480" s="204" t="str">
        <f>IF(B3480&lt;&gt;"",IF(AND(B3480&gt;=_TM1,B3480&lt;=_TM2,OR(TH!L3480="1111",TH!M3480="1111")),TH!D3480,""),"")</f>
        <v/>
      </c>
      <c r="B3480" s="36">
        <f t="shared" si="326"/>
        <v>10</v>
      </c>
      <c r="C3480" s="949">
        <f t="shared" si="328"/>
        <v>42283</v>
      </c>
      <c r="D3480" s="950" t="s">
        <v>2042</v>
      </c>
      <c r="E3480" s="950">
        <v>42283</v>
      </c>
      <c r="F3480" s="957" t="s">
        <v>436</v>
      </c>
      <c r="G3480" s="952" t="s">
        <v>1104</v>
      </c>
      <c r="H3480" s="963" t="s">
        <v>2043</v>
      </c>
      <c r="I3480" s="254">
        <v>4110</v>
      </c>
      <c r="J3480" s="254">
        <v>6036.1801840130183</v>
      </c>
      <c r="K3480" s="954">
        <f t="shared" si="327"/>
        <v>24808701</v>
      </c>
      <c r="L3480" s="916" t="s">
        <v>167</v>
      </c>
      <c r="M3480" s="916" t="s">
        <v>165</v>
      </c>
      <c r="N3480" s="52" t="str">
        <f>IF(AND('331-CT'!$E$7=TH!H3480,OR(L3480="331",M3480="331")),"331",IF(AND(OR(L3480="131",M3480="131"),H3480='131-CT'!$E$7),"131",""))</f>
        <v/>
      </c>
      <c r="O3480" s="916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3"/>
    </row>
    <row r="3481" spans="1:28" s="211" customFormat="1" ht="15.75" hidden="1" customHeight="1">
      <c r="A3481" s="204" t="str">
        <f>IF(B3481&lt;&gt;"",IF(AND(B3481&gt;=_TM1,B3481&lt;=_TM2,OR(TH!L3481="1111",TH!M3481="1111")),TH!D3481,""),"")</f>
        <v/>
      </c>
      <c r="B3481" s="36">
        <f t="shared" si="326"/>
        <v>10</v>
      </c>
      <c r="C3481" s="949">
        <f t="shared" si="328"/>
        <v>42285</v>
      </c>
      <c r="D3481" s="950" t="s">
        <v>2042</v>
      </c>
      <c r="E3481" s="950">
        <v>42285</v>
      </c>
      <c r="F3481" s="957" t="s">
        <v>1977</v>
      </c>
      <c r="G3481" s="952" t="s">
        <v>1105</v>
      </c>
      <c r="H3481" s="963" t="s">
        <v>2043</v>
      </c>
      <c r="I3481" s="254">
        <v>20</v>
      </c>
      <c r="J3481" s="254">
        <v>10114.680308346138</v>
      </c>
      <c r="K3481" s="954">
        <f t="shared" si="327"/>
        <v>202294</v>
      </c>
      <c r="L3481" s="916" t="s">
        <v>167</v>
      </c>
      <c r="M3481" s="916" t="s">
        <v>165</v>
      </c>
      <c r="N3481" s="52" t="str">
        <f>IF(AND('331-CT'!$E$7=TH!H3481,OR(L3481="331",M3481="331")),"331",IF(AND(OR(L3481="131",M3481="131"),H3481='131-CT'!$E$7),"131",""))</f>
        <v/>
      </c>
      <c r="O3481" s="916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3"/>
    </row>
    <row r="3482" spans="1:28" s="211" customFormat="1" ht="15.75" hidden="1" customHeight="1">
      <c r="A3482" s="204" t="str">
        <f>IF(B3482&lt;&gt;"",IF(AND(B3482&gt;=_TM1,B3482&lt;=_TM2,OR(TH!L3482="1111",TH!M3482="1111")),TH!D3482,""),"")</f>
        <v/>
      </c>
      <c r="B3482" s="36">
        <f t="shared" si="326"/>
        <v>10</v>
      </c>
      <c r="C3482" s="949">
        <f t="shared" si="328"/>
        <v>42285</v>
      </c>
      <c r="D3482" s="950" t="s">
        <v>2042</v>
      </c>
      <c r="E3482" s="950">
        <v>42285</v>
      </c>
      <c r="F3482" s="957" t="s">
        <v>1978</v>
      </c>
      <c r="G3482" s="952" t="s">
        <v>1105</v>
      </c>
      <c r="H3482" s="963" t="s">
        <v>2043</v>
      </c>
      <c r="I3482" s="254">
        <v>20</v>
      </c>
      <c r="J3482" s="254">
        <v>12398.640377972686</v>
      </c>
      <c r="K3482" s="954">
        <f t="shared" si="327"/>
        <v>247973</v>
      </c>
      <c r="L3482" s="916" t="s">
        <v>167</v>
      </c>
      <c r="M3482" s="916" t="s">
        <v>165</v>
      </c>
      <c r="N3482" s="52" t="str">
        <f>IF(AND('331-CT'!$E$7=TH!H3482,OR(L3482="331",M3482="331")),"331",IF(AND(OR(L3482="131",M3482="131"),H3482='131-CT'!$E$7),"131",""))</f>
        <v/>
      </c>
      <c r="O3482" s="916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3"/>
    </row>
    <row r="3483" spans="1:28" s="211" customFormat="1" ht="15.75" hidden="1" customHeight="1">
      <c r="A3483" s="204" t="str">
        <f>IF(B3483&lt;&gt;"",IF(AND(B3483&gt;=_TM1,B3483&lt;=_TM2,OR(TH!L3483="1111",TH!M3483="1111")),TH!D3483,""),"")</f>
        <v/>
      </c>
      <c r="B3483" s="36">
        <f t="shared" si="326"/>
        <v>10</v>
      </c>
      <c r="C3483" s="949">
        <f t="shared" si="328"/>
        <v>42285</v>
      </c>
      <c r="D3483" s="950" t="s">
        <v>2042</v>
      </c>
      <c r="E3483" s="950">
        <v>42285</v>
      </c>
      <c r="F3483" s="957" t="s">
        <v>1979</v>
      </c>
      <c r="G3483" s="952" t="s">
        <v>1105</v>
      </c>
      <c r="H3483" s="963" t="s">
        <v>2043</v>
      </c>
      <c r="I3483" s="254">
        <v>50</v>
      </c>
      <c r="J3483" s="254">
        <v>8891.1302710462023</v>
      </c>
      <c r="K3483" s="954">
        <f t="shared" si="327"/>
        <v>444557</v>
      </c>
      <c r="L3483" s="916" t="s">
        <v>167</v>
      </c>
      <c r="M3483" s="916" t="s">
        <v>165</v>
      </c>
      <c r="N3483" s="52" t="str">
        <f>IF(AND('331-CT'!$E$7=TH!H3483,OR(L3483="331",M3483="331")),"331",IF(AND(OR(L3483="131",M3483="131"),H3483='131-CT'!$E$7),"131",""))</f>
        <v/>
      </c>
      <c r="O3483" s="916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3"/>
    </row>
    <row r="3484" spans="1:28" s="211" customFormat="1" ht="15.75" hidden="1" customHeight="1">
      <c r="A3484" s="204" t="str">
        <f>IF(B3484&lt;&gt;"",IF(AND(B3484&gt;=_TM1,B3484&lt;=_TM2,OR(TH!L3484="1111",TH!M3484="1111")),TH!D3484,""),"")</f>
        <v/>
      </c>
      <c r="B3484" s="36">
        <f t="shared" si="326"/>
        <v>10</v>
      </c>
      <c r="C3484" s="949">
        <f t="shared" si="328"/>
        <v>42285</v>
      </c>
      <c r="D3484" s="950" t="s">
        <v>2042</v>
      </c>
      <c r="E3484" s="950">
        <v>42285</v>
      </c>
      <c r="F3484" s="957" t="s">
        <v>1980</v>
      </c>
      <c r="G3484" s="952" t="s">
        <v>1105</v>
      </c>
      <c r="H3484" s="963" t="s">
        <v>2043</v>
      </c>
      <c r="I3484" s="254">
        <v>20</v>
      </c>
      <c r="J3484" s="254">
        <v>9869.9703008861507</v>
      </c>
      <c r="K3484" s="954">
        <f t="shared" si="327"/>
        <v>197399</v>
      </c>
      <c r="L3484" s="916" t="s">
        <v>167</v>
      </c>
      <c r="M3484" s="916" t="s">
        <v>165</v>
      </c>
      <c r="N3484" s="52" t="str">
        <f>IF(AND('331-CT'!$E$7=TH!H3484,OR(L3484="331",M3484="331")),"331",IF(AND(OR(L3484="131",M3484="131"),H3484='131-CT'!$E$7),"131",""))</f>
        <v/>
      </c>
      <c r="O3484" s="916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3"/>
    </row>
    <row r="3485" spans="1:28" s="211" customFormat="1" ht="15.75" hidden="1" customHeight="1">
      <c r="A3485" s="204" t="str">
        <f>IF(B3485&lt;&gt;"",IF(AND(B3485&gt;=_TM1,B3485&lt;=_TM2,OR(TH!L3485="1111",TH!M3485="1111")),TH!D3485,""),"")</f>
        <v/>
      </c>
      <c r="B3485" s="36">
        <f t="shared" si="326"/>
        <v>10</v>
      </c>
      <c r="C3485" s="949">
        <f t="shared" si="328"/>
        <v>42285</v>
      </c>
      <c r="D3485" s="950" t="s">
        <v>2042</v>
      </c>
      <c r="E3485" s="950">
        <v>42285</v>
      </c>
      <c r="F3485" s="957" t="s">
        <v>1981</v>
      </c>
      <c r="G3485" s="952" t="s">
        <v>1105</v>
      </c>
      <c r="H3485" s="963" t="s">
        <v>2043</v>
      </c>
      <c r="I3485" s="254">
        <v>50</v>
      </c>
      <c r="J3485" s="254">
        <v>10848.810330726101</v>
      </c>
      <c r="K3485" s="954">
        <f t="shared" si="327"/>
        <v>542441</v>
      </c>
      <c r="L3485" s="916" t="s">
        <v>167</v>
      </c>
      <c r="M3485" s="916" t="s">
        <v>165</v>
      </c>
      <c r="N3485" s="52" t="str">
        <f>IF(AND('331-CT'!$E$7=TH!H3485,OR(L3485="331",M3485="331")),"331",IF(AND(OR(L3485="131",M3485="131"),H3485='131-CT'!$E$7),"131",""))</f>
        <v/>
      </c>
      <c r="O3485" s="916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3"/>
    </row>
    <row r="3486" spans="1:28" s="211" customFormat="1" ht="15.75" hidden="1" customHeight="1">
      <c r="A3486" s="204" t="str">
        <f>IF(B3486&lt;&gt;"",IF(AND(B3486&gt;=_TM1,B3486&lt;=_TM2,OR(TH!L3486="1111",TH!M3486="1111")),TH!D3486,""),"")</f>
        <v/>
      </c>
      <c r="B3486" s="36">
        <f t="shared" si="326"/>
        <v>10</v>
      </c>
      <c r="C3486" s="949">
        <f t="shared" si="328"/>
        <v>42285</v>
      </c>
      <c r="D3486" s="950" t="s">
        <v>2042</v>
      </c>
      <c r="E3486" s="950">
        <v>42285</v>
      </c>
      <c r="F3486" s="957" t="s">
        <v>425</v>
      </c>
      <c r="G3486" s="952" t="s">
        <v>1106</v>
      </c>
      <c r="H3486" s="963" t="s">
        <v>2043</v>
      </c>
      <c r="I3486" s="254">
        <v>919</v>
      </c>
      <c r="J3486" s="254">
        <v>6688.7402039063172</v>
      </c>
      <c r="K3486" s="954">
        <f t="shared" si="327"/>
        <v>6146952</v>
      </c>
      <c r="L3486" s="916" t="s">
        <v>167</v>
      </c>
      <c r="M3486" s="916" t="s">
        <v>165</v>
      </c>
      <c r="N3486" s="52" t="str">
        <f>IF(AND('331-CT'!$E$7=TH!H3486,OR(L3486="331",M3486="331")),"331",IF(AND(OR(L3486="131",M3486="131"),H3486='131-CT'!$E$7),"131",""))</f>
        <v/>
      </c>
      <c r="O3486" s="916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3"/>
    </row>
    <row r="3487" spans="1:28" s="211" customFormat="1" ht="15.75" hidden="1" customHeight="1">
      <c r="A3487" s="204" t="str">
        <f>IF(B3487&lt;&gt;"",IF(AND(B3487&gt;=_TM1,B3487&lt;=_TM2,OR(TH!L3487="1111",TH!M3487="1111")),TH!D3487,""),"")</f>
        <v/>
      </c>
      <c r="B3487" s="36">
        <f t="shared" si="326"/>
        <v>10</v>
      </c>
      <c r="C3487" s="949">
        <f t="shared" si="328"/>
        <v>42285</v>
      </c>
      <c r="D3487" s="950" t="s">
        <v>2042</v>
      </c>
      <c r="E3487" s="950">
        <v>42285</v>
      </c>
      <c r="F3487" s="957" t="s">
        <v>946</v>
      </c>
      <c r="G3487" s="952" t="s">
        <v>1106</v>
      </c>
      <c r="H3487" s="963" t="s">
        <v>2043</v>
      </c>
      <c r="I3487" s="254">
        <v>311</v>
      </c>
      <c r="J3487" s="254">
        <v>7341.300223799617</v>
      </c>
      <c r="K3487" s="954">
        <f t="shared" si="327"/>
        <v>2283144</v>
      </c>
      <c r="L3487" s="916" t="s">
        <v>167</v>
      </c>
      <c r="M3487" s="916" t="s">
        <v>165</v>
      </c>
      <c r="N3487" s="52" t="str">
        <f>IF(AND('331-CT'!$E$7=TH!H3487,OR(L3487="331",M3487="331")),"331",IF(AND(OR(L3487="131",M3487="131"),H3487='131-CT'!$E$7),"131",""))</f>
        <v/>
      </c>
      <c r="O3487" s="916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3"/>
    </row>
    <row r="3488" spans="1:28" s="211" customFormat="1" ht="15.75" hidden="1" customHeight="1">
      <c r="A3488" s="204" t="str">
        <f>IF(B3488&lt;&gt;"",IF(AND(B3488&gt;=_TM1,B3488&lt;=_TM2,OR(TH!L3488="1111",TH!M3488="1111")),TH!D3488,""),"")</f>
        <v/>
      </c>
      <c r="B3488" s="36">
        <f t="shared" si="326"/>
        <v>10</v>
      </c>
      <c r="C3488" s="949">
        <f t="shared" si="328"/>
        <v>42286</v>
      </c>
      <c r="D3488" s="950" t="s">
        <v>2042</v>
      </c>
      <c r="E3488" s="950">
        <v>42286</v>
      </c>
      <c r="F3488" s="957" t="s">
        <v>545</v>
      </c>
      <c r="G3488" s="952" t="s">
        <v>1107</v>
      </c>
      <c r="H3488" s="963" t="s">
        <v>2043</v>
      </c>
      <c r="I3488" s="254">
        <v>485</v>
      </c>
      <c r="J3488" s="254">
        <v>8483.280258612891</v>
      </c>
      <c r="K3488" s="954">
        <f t="shared" si="327"/>
        <v>4114391</v>
      </c>
      <c r="L3488" s="916" t="s">
        <v>167</v>
      </c>
      <c r="M3488" s="916" t="s">
        <v>165</v>
      </c>
      <c r="N3488" s="52" t="str">
        <f>IF(AND('331-CT'!$E$7=TH!H3488,OR(L3488="331",M3488="331")),"331",IF(AND(OR(L3488="131",M3488="131"),H3488='131-CT'!$E$7),"131",""))</f>
        <v/>
      </c>
      <c r="O3488" s="916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3"/>
    </row>
    <row r="3489" spans="1:28" s="211" customFormat="1" ht="15.75" hidden="1" customHeight="1">
      <c r="A3489" s="204" t="str">
        <f>IF(B3489&lt;&gt;"",IF(AND(B3489&gt;=_TM1,B3489&lt;=_TM2,OR(TH!L3489="1111",TH!M3489="1111")),TH!D3489,""),"")</f>
        <v/>
      </c>
      <c r="B3489" s="36">
        <f t="shared" si="326"/>
        <v>10</v>
      </c>
      <c r="C3489" s="949">
        <f t="shared" si="328"/>
        <v>42286</v>
      </c>
      <c r="D3489" s="950" t="s">
        <v>2042</v>
      </c>
      <c r="E3489" s="950">
        <v>42286</v>
      </c>
      <c r="F3489" s="957" t="s">
        <v>1704</v>
      </c>
      <c r="G3489" s="952" t="s">
        <v>1107</v>
      </c>
      <c r="H3489" s="963" t="s">
        <v>2043</v>
      </c>
      <c r="I3489" s="254">
        <v>1000</v>
      </c>
      <c r="J3489" s="254">
        <v>1141.9800348132737</v>
      </c>
      <c r="K3489" s="954">
        <f t="shared" si="327"/>
        <v>1141980</v>
      </c>
      <c r="L3489" s="916" t="s">
        <v>167</v>
      </c>
      <c r="M3489" s="916" t="s">
        <v>165</v>
      </c>
      <c r="N3489" s="52" t="str">
        <f>IF(AND('331-CT'!$E$7=TH!H3489,OR(L3489="331",M3489="331")),"331",IF(AND(OR(L3489="131",M3489="131"),H3489='131-CT'!$E$7),"131",""))</f>
        <v/>
      </c>
      <c r="O3489" s="916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3"/>
    </row>
    <row r="3490" spans="1:28" s="211" customFormat="1" ht="15.75" hidden="1" customHeight="1">
      <c r="A3490" s="204" t="str">
        <f>IF(B3490&lt;&gt;"",IF(AND(B3490&gt;=_TM1,B3490&lt;=_TM2,OR(TH!L3490="1111",TH!M3490="1111")),TH!D3490,""),"")</f>
        <v/>
      </c>
      <c r="B3490" s="36">
        <f t="shared" si="326"/>
        <v>10</v>
      </c>
      <c r="C3490" s="949">
        <f t="shared" si="328"/>
        <v>42286</v>
      </c>
      <c r="D3490" s="950" t="s">
        <v>2042</v>
      </c>
      <c r="E3490" s="950">
        <v>42286</v>
      </c>
      <c r="F3490" s="957" t="s">
        <v>979</v>
      </c>
      <c r="G3490" s="952" t="s">
        <v>1108</v>
      </c>
      <c r="H3490" s="963" t="s">
        <v>2043</v>
      </c>
      <c r="I3490" s="254">
        <v>157</v>
      </c>
      <c r="J3490" s="254">
        <v>26265.540800705297</v>
      </c>
      <c r="K3490" s="954">
        <f t="shared" si="327"/>
        <v>4123690</v>
      </c>
      <c r="L3490" s="916" t="s">
        <v>167</v>
      </c>
      <c r="M3490" s="916" t="s">
        <v>165</v>
      </c>
      <c r="N3490" s="52" t="str">
        <f>IF(AND('331-CT'!$E$7=TH!H3490,OR(L3490="331",M3490="331")),"331",IF(AND(OR(L3490="131",M3490="131"),H3490='131-CT'!$E$7),"131",""))</f>
        <v/>
      </c>
      <c r="O3490" s="916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3"/>
    </row>
    <row r="3491" spans="1:28" s="211" customFormat="1" ht="15.75" hidden="1" customHeight="1">
      <c r="A3491" s="204" t="str">
        <f>IF(B3491&lt;&gt;"",IF(AND(B3491&gt;=_TM1,B3491&lt;=_TM2,OR(TH!L3491="1111",TH!M3491="1111")),TH!D3491,""),"")</f>
        <v/>
      </c>
      <c r="B3491" s="36">
        <f t="shared" si="326"/>
        <v>10</v>
      </c>
      <c r="C3491" s="949">
        <f t="shared" si="328"/>
        <v>42286</v>
      </c>
      <c r="D3491" s="950" t="s">
        <v>2042</v>
      </c>
      <c r="E3491" s="950">
        <v>42286</v>
      </c>
      <c r="F3491" s="957" t="s">
        <v>1830</v>
      </c>
      <c r="G3491" s="952" t="s">
        <v>1109</v>
      </c>
      <c r="H3491" s="963" t="s">
        <v>2043</v>
      </c>
      <c r="I3491" s="254">
        <v>200</v>
      </c>
      <c r="J3491" s="254">
        <v>7586.0102312596046</v>
      </c>
      <c r="K3491" s="954">
        <f t="shared" si="327"/>
        <v>1517202</v>
      </c>
      <c r="L3491" s="916" t="s">
        <v>167</v>
      </c>
      <c r="M3491" s="916" t="s">
        <v>165</v>
      </c>
      <c r="N3491" s="52" t="str">
        <f>IF(AND('331-CT'!$E$7=TH!H3491,OR(L3491="331",M3491="331")),"331",IF(AND(OR(L3491="131",M3491="131"),H3491='131-CT'!$E$7),"131",""))</f>
        <v/>
      </c>
      <c r="O3491" s="916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3"/>
    </row>
    <row r="3492" spans="1:28" s="211" customFormat="1" ht="15.75" hidden="1" customHeight="1">
      <c r="A3492" s="204" t="str">
        <f>IF(B3492&lt;&gt;"",IF(AND(B3492&gt;=_TM1,B3492&lt;=_TM2,OR(TH!L3492="1111",TH!M3492="1111")),TH!D3492,""),"")</f>
        <v/>
      </c>
      <c r="B3492" s="36">
        <f t="shared" si="326"/>
        <v>10</v>
      </c>
      <c r="C3492" s="949">
        <f t="shared" si="328"/>
        <v>42286</v>
      </c>
      <c r="D3492" s="950" t="s">
        <v>2042</v>
      </c>
      <c r="E3492" s="950">
        <v>42286</v>
      </c>
      <c r="F3492" s="957" t="s">
        <v>1831</v>
      </c>
      <c r="G3492" s="952" t="s">
        <v>1109</v>
      </c>
      <c r="H3492" s="963" t="s">
        <v>2043</v>
      </c>
      <c r="I3492" s="254">
        <v>10</v>
      </c>
      <c r="J3492" s="254">
        <v>20066.220611718953</v>
      </c>
      <c r="K3492" s="954">
        <f t="shared" si="327"/>
        <v>200662</v>
      </c>
      <c r="L3492" s="916" t="s">
        <v>167</v>
      </c>
      <c r="M3492" s="916" t="s">
        <v>165</v>
      </c>
      <c r="N3492" s="52" t="str">
        <f>IF(AND('331-CT'!$E$7=TH!H3492,OR(L3492="331",M3492="331")),"331",IF(AND(OR(L3492="131",M3492="131"),H3492='131-CT'!$E$7),"131",""))</f>
        <v/>
      </c>
      <c r="O3492" s="916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3"/>
    </row>
    <row r="3493" spans="1:28" s="211" customFormat="1" ht="15.75" hidden="1" customHeight="1">
      <c r="A3493" s="204" t="str">
        <f>IF(B3493&lt;&gt;"",IF(AND(B3493&gt;=_TM1,B3493&lt;=_TM2,OR(TH!L3493="1111",TH!M3493="1111")),TH!D3493,""),"")</f>
        <v/>
      </c>
      <c r="B3493" s="36">
        <f t="shared" si="326"/>
        <v>10</v>
      </c>
      <c r="C3493" s="949">
        <f t="shared" si="328"/>
        <v>42286</v>
      </c>
      <c r="D3493" s="950" t="s">
        <v>2042</v>
      </c>
      <c r="E3493" s="950">
        <v>42286</v>
      </c>
      <c r="F3493" s="957" t="s">
        <v>1832</v>
      </c>
      <c r="G3493" s="952" t="s">
        <v>1109</v>
      </c>
      <c r="H3493" s="963" t="s">
        <v>2043</v>
      </c>
      <c r="I3493" s="254">
        <v>55</v>
      </c>
      <c r="J3493" s="254">
        <v>20474.070624152264</v>
      </c>
      <c r="K3493" s="954">
        <f t="shared" si="327"/>
        <v>1126074</v>
      </c>
      <c r="L3493" s="916" t="s">
        <v>167</v>
      </c>
      <c r="M3493" s="916" t="s">
        <v>165</v>
      </c>
      <c r="N3493" s="52" t="str">
        <f>IF(AND('331-CT'!$E$7=TH!H3493,OR(L3493="331",M3493="331")),"331",IF(AND(OR(L3493="131",M3493="131"),H3493='131-CT'!$E$7),"131",""))</f>
        <v/>
      </c>
      <c r="O3493" s="916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3"/>
    </row>
    <row r="3494" spans="1:28" s="211" customFormat="1" ht="15.75" hidden="1" customHeight="1">
      <c r="A3494" s="204" t="str">
        <f>IF(B3494&lt;&gt;"",IF(AND(B3494&gt;=_TM1,B3494&lt;=_TM2,OR(TH!L3494="1111",TH!M3494="1111")),TH!D3494,""),"")</f>
        <v/>
      </c>
      <c r="B3494" s="36">
        <f t="shared" si="326"/>
        <v>10</v>
      </c>
      <c r="C3494" s="949">
        <f t="shared" si="328"/>
        <v>42286</v>
      </c>
      <c r="D3494" s="950" t="s">
        <v>2042</v>
      </c>
      <c r="E3494" s="950">
        <v>42286</v>
      </c>
      <c r="F3494" s="957" t="s">
        <v>769</v>
      </c>
      <c r="G3494" s="952" t="s">
        <v>1109</v>
      </c>
      <c r="H3494" s="963" t="s">
        <v>2043</v>
      </c>
      <c r="I3494" s="254">
        <v>105</v>
      </c>
      <c r="J3494" s="254">
        <v>15987.720487385832</v>
      </c>
      <c r="K3494" s="954">
        <f t="shared" si="327"/>
        <v>1678711</v>
      </c>
      <c r="L3494" s="916" t="s">
        <v>167</v>
      </c>
      <c r="M3494" s="916" t="s">
        <v>165</v>
      </c>
      <c r="N3494" s="52" t="str">
        <f>IF(AND('331-CT'!$E$7=TH!H3494,OR(L3494="331",M3494="331")),"331",IF(AND(OR(L3494="131",M3494="131"),H3494='131-CT'!$E$7),"131",""))</f>
        <v/>
      </c>
      <c r="O3494" s="916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3"/>
    </row>
    <row r="3495" spans="1:28" s="211" customFormat="1" ht="15.75" hidden="1" customHeight="1">
      <c r="A3495" s="204" t="str">
        <f>IF(B3495&lt;&gt;"",IF(AND(B3495&gt;=_TM1,B3495&lt;=_TM2,OR(TH!L3495="1111",TH!M3495="1111")),TH!D3495,""),"")</f>
        <v/>
      </c>
      <c r="B3495" s="36">
        <f t="shared" si="326"/>
        <v>10</v>
      </c>
      <c r="C3495" s="949">
        <f t="shared" si="328"/>
        <v>42287</v>
      </c>
      <c r="D3495" s="950" t="s">
        <v>2042</v>
      </c>
      <c r="E3495" s="950">
        <v>42287</v>
      </c>
      <c r="F3495" s="957" t="s">
        <v>1110</v>
      </c>
      <c r="G3495" s="952" t="s">
        <v>1111</v>
      </c>
      <c r="H3495" s="963" t="s">
        <v>2043</v>
      </c>
      <c r="I3495" s="254">
        <v>710</v>
      </c>
      <c r="J3495" s="254">
        <v>14519.460442625908</v>
      </c>
      <c r="K3495" s="954">
        <f t="shared" si="327"/>
        <v>10308817</v>
      </c>
      <c r="L3495" s="916" t="s">
        <v>167</v>
      </c>
      <c r="M3495" s="916" t="s">
        <v>165</v>
      </c>
      <c r="N3495" s="52" t="str">
        <f>IF(AND('331-CT'!$E$7=TH!H3495,OR(L3495="331",M3495="331")),"331",IF(AND(OR(L3495="131",M3495="131"),H3495='131-CT'!$E$7),"131",""))</f>
        <v/>
      </c>
      <c r="O3495" s="916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3"/>
    </row>
    <row r="3496" spans="1:28" s="211" customFormat="1" ht="15.75" hidden="1" customHeight="1">
      <c r="A3496" s="204" t="str">
        <f>IF(B3496&lt;&gt;"",IF(AND(B3496&gt;=_TM1,B3496&lt;=_TM2,OR(TH!L3496="1111",TH!M3496="1111")),TH!D3496,""),"")</f>
        <v/>
      </c>
      <c r="B3496" s="36">
        <f t="shared" si="326"/>
        <v>10</v>
      </c>
      <c r="C3496" s="949">
        <f t="shared" si="328"/>
        <v>42287</v>
      </c>
      <c r="D3496" s="950" t="s">
        <v>2042</v>
      </c>
      <c r="E3496" s="950">
        <v>42287</v>
      </c>
      <c r="F3496" s="957" t="s">
        <v>1719</v>
      </c>
      <c r="G3496" s="952" t="s">
        <v>1112</v>
      </c>
      <c r="H3496" s="963" t="s">
        <v>2043</v>
      </c>
      <c r="I3496" s="254">
        <v>1000</v>
      </c>
      <c r="J3496" s="254">
        <v>489.42001491997439</v>
      </c>
      <c r="K3496" s="954">
        <f t="shared" si="327"/>
        <v>489420</v>
      </c>
      <c r="L3496" s="916" t="s">
        <v>167</v>
      </c>
      <c r="M3496" s="916" t="s">
        <v>165</v>
      </c>
      <c r="N3496" s="52" t="str">
        <f>IF(AND('331-CT'!$E$7=TH!H3496,OR(L3496="331",M3496="331")),"331",IF(AND(OR(L3496="131",M3496="131"),H3496='131-CT'!$E$7),"131",""))</f>
        <v/>
      </c>
      <c r="O3496" s="916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3"/>
    </row>
    <row r="3497" spans="1:28" s="211" customFormat="1" ht="15.75" hidden="1" customHeight="1">
      <c r="A3497" s="204" t="str">
        <f>IF(B3497&lt;&gt;"",IF(AND(B3497&gt;=_TM1,B3497&lt;=_TM2,OR(TH!L3497="1111",TH!M3497="1111")),TH!D3497,""),"")</f>
        <v/>
      </c>
      <c r="B3497" s="36">
        <f t="shared" si="326"/>
        <v>10</v>
      </c>
      <c r="C3497" s="949">
        <f t="shared" si="328"/>
        <v>42287</v>
      </c>
      <c r="D3497" s="950" t="s">
        <v>2042</v>
      </c>
      <c r="E3497" s="950">
        <v>42287</v>
      </c>
      <c r="F3497" s="957" t="s">
        <v>1720</v>
      </c>
      <c r="G3497" s="952" t="s">
        <v>1112</v>
      </c>
      <c r="H3497" s="963" t="s">
        <v>2043</v>
      </c>
      <c r="I3497" s="254">
        <v>1000</v>
      </c>
      <c r="J3497" s="254">
        <v>652.56001989329923</v>
      </c>
      <c r="K3497" s="954">
        <f t="shared" si="327"/>
        <v>652560</v>
      </c>
      <c r="L3497" s="916" t="s">
        <v>167</v>
      </c>
      <c r="M3497" s="916" t="s">
        <v>165</v>
      </c>
      <c r="N3497" s="52" t="str">
        <f>IF(AND('331-CT'!$E$7=TH!H3497,OR(L3497="331",M3497="331")),"331",IF(AND(OR(L3497="131",M3497="131"),H3497='131-CT'!$E$7),"131",""))</f>
        <v/>
      </c>
      <c r="O3497" s="916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3"/>
    </row>
    <row r="3498" spans="1:28" s="211" customFormat="1" ht="15.75" hidden="1" customHeight="1">
      <c r="A3498" s="204" t="str">
        <f>IF(B3498&lt;&gt;"",IF(AND(B3498&gt;=_TM1,B3498&lt;=_TM2,OR(TH!L3498="1111",TH!M3498="1111")),TH!D3498,""),"")</f>
        <v/>
      </c>
      <c r="B3498" s="36">
        <f t="shared" si="326"/>
        <v>10</v>
      </c>
      <c r="C3498" s="949">
        <f t="shared" si="328"/>
        <v>42287</v>
      </c>
      <c r="D3498" s="950" t="s">
        <v>2042</v>
      </c>
      <c r="E3498" s="950">
        <v>42287</v>
      </c>
      <c r="F3498" s="957" t="s">
        <v>1833</v>
      </c>
      <c r="G3498" s="952" t="s">
        <v>1113</v>
      </c>
      <c r="H3498" s="963" t="s">
        <v>2043</v>
      </c>
      <c r="I3498" s="254">
        <v>65</v>
      </c>
      <c r="J3498" s="254">
        <v>10440.960318292788</v>
      </c>
      <c r="K3498" s="954">
        <f t="shared" si="327"/>
        <v>678662</v>
      </c>
      <c r="L3498" s="916" t="s">
        <v>167</v>
      </c>
      <c r="M3498" s="916" t="s">
        <v>165</v>
      </c>
      <c r="N3498" s="52" t="str">
        <f>IF(AND('331-CT'!$E$7=TH!H3498,OR(L3498="331",M3498="331")),"331",IF(AND(OR(L3498="131",M3498="131"),H3498='131-CT'!$E$7),"131",""))</f>
        <v/>
      </c>
      <c r="O3498" s="916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3"/>
    </row>
    <row r="3499" spans="1:28" s="211" customFormat="1" ht="15.75" hidden="1" customHeight="1">
      <c r="A3499" s="204" t="str">
        <f>IF(B3499&lt;&gt;"",IF(AND(B3499&gt;=_TM1,B3499&lt;=_TM2,OR(TH!L3499="1111",TH!M3499="1111")),TH!D3499,""),"")</f>
        <v/>
      </c>
      <c r="B3499" s="36">
        <f t="shared" si="326"/>
        <v>10</v>
      </c>
      <c r="C3499" s="949">
        <f t="shared" si="328"/>
        <v>42287</v>
      </c>
      <c r="D3499" s="950" t="s">
        <v>2042</v>
      </c>
      <c r="E3499" s="950">
        <v>42287</v>
      </c>
      <c r="F3499" s="957" t="s">
        <v>1774</v>
      </c>
      <c r="G3499" s="952" t="s">
        <v>1113</v>
      </c>
      <c r="H3499" s="963" t="s">
        <v>2043</v>
      </c>
      <c r="I3499" s="254">
        <v>65</v>
      </c>
      <c r="J3499" s="254">
        <v>8727.9902660728785</v>
      </c>
      <c r="K3499" s="954">
        <f t="shared" si="327"/>
        <v>567319</v>
      </c>
      <c r="L3499" s="916" t="s">
        <v>167</v>
      </c>
      <c r="M3499" s="916" t="s">
        <v>165</v>
      </c>
      <c r="N3499" s="52" t="str">
        <f>IF(AND('331-CT'!$E$7=TH!H3499,OR(L3499="331",M3499="331")),"331",IF(AND(OR(L3499="131",M3499="131"),H3499='131-CT'!$E$7),"131",""))</f>
        <v/>
      </c>
      <c r="O3499" s="916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3"/>
    </row>
    <row r="3500" spans="1:28" s="211" customFormat="1" ht="15.75" hidden="1" customHeight="1">
      <c r="A3500" s="204" t="str">
        <f>IF(B3500&lt;&gt;"",IF(AND(B3500&gt;=_TM1,B3500&lt;=_TM2,OR(TH!L3500="1111",TH!M3500="1111")),TH!D3500,""),"")</f>
        <v/>
      </c>
      <c r="B3500" s="36">
        <f t="shared" si="326"/>
        <v>10</v>
      </c>
      <c r="C3500" s="949">
        <f t="shared" si="328"/>
        <v>42287</v>
      </c>
      <c r="D3500" s="950" t="s">
        <v>2042</v>
      </c>
      <c r="E3500" s="950">
        <v>42287</v>
      </c>
      <c r="F3500" s="957" t="s">
        <v>1771</v>
      </c>
      <c r="G3500" s="952" t="s">
        <v>1113</v>
      </c>
      <c r="H3500" s="963" t="s">
        <v>2043</v>
      </c>
      <c r="I3500" s="254">
        <v>105</v>
      </c>
      <c r="J3500" s="254">
        <v>7015.0202138529667</v>
      </c>
      <c r="K3500" s="954">
        <f t="shared" si="327"/>
        <v>736577</v>
      </c>
      <c r="L3500" s="916" t="s">
        <v>167</v>
      </c>
      <c r="M3500" s="916" t="s">
        <v>165</v>
      </c>
      <c r="N3500" s="52" t="str">
        <f>IF(AND('331-CT'!$E$7=TH!H3500,OR(L3500="331",M3500="331")),"331",IF(AND(OR(L3500="131",M3500="131"),H3500='131-CT'!$E$7),"131",""))</f>
        <v/>
      </c>
      <c r="O3500" s="916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3"/>
    </row>
    <row r="3501" spans="1:28" s="211" customFormat="1" ht="15.75" hidden="1" customHeight="1">
      <c r="A3501" s="204" t="str">
        <f>IF(B3501&lt;&gt;"",IF(AND(B3501&gt;=_TM1,B3501&lt;=_TM2,OR(TH!L3501="1111",TH!M3501="1111")),TH!D3501,""),"")</f>
        <v/>
      </c>
      <c r="B3501" s="36">
        <f t="shared" si="326"/>
        <v>10</v>
      </c>
      <c r="C3501" s="949">
        <f t="shared" si="328"/>
        <v>42287</v>
      </c>
      <c r="D3501" s="950" t="s">
        <v>2042</v>
      </c>
      <c r="E3501" s="950">
        <v>42287</v>
      </c>
      <c r="F3501" s="957" t="s">
        <v>1772</v>
      </c>
      <c r="G3501" s="952" t="s">
        <v>1113</v>
      </c>
      <c r="H3501" s="963" t="s">
        <v>2043</v>
      </c>
      <c r="I3501" s="254">
        <v>105</v>
      </c>
      <c r="J3501" s="254">
        <v>6444.0301964463306</v>
      </c>
      <c r="K3501" s="954">
        <f t="shared" si="327"/>
        <v>676623</v>
      </c>
      <c r="L3501" s="916" t="s">
        <v>167</v>
      </c>
      <c r="M3501" s="916" t="s">
        <v>165</v>
      </c>
      <c r="N3501" s="52" t="str">
        <f>IF(AND('331-CT'!$E$7=TH!H3501,OR(L3501="331",M3501="331")),"331",IF(AND(OR(L3501="131",M3501="131"),H3501='131-CT'!$E$7),"131",""))</f>
        <v/>
      </c>
      <c r="O3501" s="916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3"/>
    </row>
    <row r="3502" spans="1:28" s="211" customFormat="1" ht="15.75" hidden="1" customHeight="1">
      <c r="A3502" s="204" t="str">
        <f>IF(B3502&lt;&gt;"",IF(AND(B3502&gt;=_TM1,B3502&lt;=_TM2,OR(TH!L3502="1111",TH!M3502="1111")),TH!D3502,""),"")</f>
        <v/>
      </c>
      <c r="B3502" s="36">
        <f t="shared" si="326"/>
        <v>10</v>
      </c>
      <c r="C3502" s="949">
        <f t="shared" si="328"/>
        <v>42287</v>
      </c>
      <c r="D3502" s="950" t="s">
        <v>2042</v>
      </c>
      <c r="E3502" s="950">
        <v>42287</v>
      </c>
      <c r="F3502" s="957" t="s">
        <v>775</v>
      </c>
      <c r="G3502" s="952" t="s">
        <v>1113</v>
      </c>
      <c r="H3502" s="963" t="s">
        <v>2043</v>
      </c>
      <c r="I3502" s="254">
        <v>150</v>
      </c>
      <c r="J3502" s="254">
        <v>15253.590465005871</v>
      </c>
      <c r="K3502" s="954">
        <f t="shared" si="327"/>
        <v>2288039</v>
      </c>
      <c r="L3502" s="916" t="s">
        <v>167</v>
      </c>
      <c r="M3502" s="916" t="s">
        <v>165</v>
      </c>
      <c r="N3502" s="52" t="str">
        <f>IF(AND('331-CT'!$E$7=TH!H3502,OR(L3502="331",M3502="331")),"331",IF(AND(OR(L3502="131",M3502="131"),H3502='131-CT'!$E$7),"131",""))</f>
        <v/>
      </c>
      <c r="O3502" s="916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3"/>
    </row>
    <row r="3503" spans="1:28" s="211" customFormat="1" ht="15.75" hidden="1" customHeight="1">
      <c r="A3503" s="204" t="str">
        <f>IF(B3503&lt;&gt;"",IF(AND(B3503&gt;=_TM1,B3503&lt;=_TM2,OR(TH!L3503="1111",TH!M3503="1111")),TH!D3503,""),"")</f>
        <v/>
      </c>
      <c r="B3503" s="36">
        <f t="shared" si="326"/>
        <v>10</v>
      </c>
      <c r="C3503" s="949">
        <f t="shared" si="328"/>
        <v>42287</v>
      </c>
      <c r="D3503" s="950" t="s">
        <v>2042</v>
      </c>
      <c r="E3503" s="950">
        <v>42287</v>
      </c>
      <c r="F3503" s="957" t="s">
        <v>755</v>
      </c>
      <c r="G3503" s="952" t="s">
        <v>1113</v>
      </c>
      <c r="H3503" s="963" t="s">
        <v>2043</v>
      </c>
      <c r="I3503" s="254">
        <v>300</v>
      </c>
      <c r="J3503" s="254">
        <v>13866.90042273261</v>
      </c>
      <c r="K3503" s="954">
        <f t="shared" si="327"/>
        <v>4160070</v>
      </c>
      <c r="L3503" s="916" t="s">
        <v>167</v>
      </c>
      <c r="M3503" s="916" t="s">
        <v>165</v>
      </c>
      <c r="N3503" s="52" t="str">
        <f>IF(AND('331-CT'!$E$7=TH!H3503,OR(L3503="331",M3503="331")),"331",IF(AND(OR(L3503="131",M3503="131"),H3503='131-CT'!$E$7),"131",""))</f>
        <v/>
      </c>
      <c r="O3503" s="916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3"/>
    </row>
    <row r="3504" spans="1:28" s="211" customFormat="1" ht="15.75" hidden="1" customHeight="1">
      <c r="A3504" s="204" t="str">
        <f>IF(B3504&lt;&gt;"",IF(AND(B3504&gt;=_TM1,B3504&lt;=_TM2,OR(TH!L3504="1111",TH!M3504="1111")),TH!D3504,""),"")</f>
        <v/>
      </c>
      <c r="B3504" s="36">
        <f t="shared" si="326"/>
        <v>10</v>
      </c>
      <c r="C3504" s="949">
        <f t="shared" si="328"/>
        <v>42289</v>
      </c>
      <c r="D3504" s="950" t="s">
        <v>2042</v>
      </c>
      <c r="E3504" s="950">
        <v>42289</v>
      </c>
      <c r="F3504" s="957" t="s">
        <v>1834</v>
      </c>
      <c r="G3504" s="952" t="s">
        <v>1114</v>
      </c>
      <c r="H3504" s="963" t="s">
        <v>2043</v>
      </c>
      <c r="I3504" s="254">
        <v>220</v>
      </c>
      <c r="J3504" s="254">
        <v>9951.5403033728126</v>
      </c>
      <c r="K3504" s="954">
        <f t="shared" si="327"/>
        <v>2189339</v>
      </c>
      <c r="L3504" s="916" t="s">
        <v>167</v>
      </c>
      <c r="M3504" s="916" t="s">
        <v>165</v>
      </c>
      <c r="N3504" s="52" t="str">
        <f>IF(AND('331-CT'!$E$7=TH!H3504,OR(L3504="331",M3504="331")),"331",IF(AND(OR(L3504="131",M3504="131"),H3504='131-CT'!$E$7),"131",""))</f>
        <v/>
      </c>
      <c r="O3504" s="916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3"/>
    </row>
    <row r="3505" spans="1:28" s="211" customFormat="1" ht="15.75" hidden="1" customHeight="1">
      <c r="A3505" s="204" t="str">
        <f>IF(B3505&lt;&gt;"",IF(AND(B3505&gt;=_TM1,B3505&lt;=_TM2,OR(TH!L3505="1111",TH!M3505="1111")),TH!D3505,""),"")</f>
        <v/>
      </c>
      <c r="B3505" s="36">
        <f t="shared" si="326"/>
        <v>10</v>
      </c>
      <c r="C3505" s="949">
        <f t="shared" si="328"/>
        <v>42289</v>
      </c>
      <c r="D3505" s="950" t="s">
        <v>2042</v>
      </c>
      <c r="E3505" s="950">
        <v>42289</v>
      </c>
      <c r="F3505" s="957" t="s">
        <v>1810</v>
      </c>
      <c r="G3505" s="952" t="s">
        <v>1114</v>
      </c>
      <c r="H3505" s="963" t="s">
        <v>2043</v>
      </c>
      <c r="I3505" s="254">
        <v>140</v>
      </c>
      <c r="J3505" s="254">
        <v>11582.940353106062</v>
      </c>
      <c r="K3505" s="954">
        <f t="shared" si="327"/>
        <v>1621612</v>
      </c>
      <c r="L3505" s="916" t="s">
        <v>167</v>
      </c>
      <c r="M3505" s="916" t="s">
        <v>165</v>
      </c>
      <c r="N3505" s="52" t="str">
        <f>IF(AND('331-CT'!$E$7=TH!H3505,OR(L3505="331",M3505="331")),"331",IF(AND(OR(L3505="131",M3505="131"),H3505='131-CT'!$E$7),"131",""))</f>
        <v/>
      </c>
      <c r="O3505" s="916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3"/>
    </row>
    <row r="3506" spans="1:28" s="211" customFormat="1" ht="15.75" hidden="1" customHeight="1">
      <c r="A3506" s="204" t="str">
        <f>IF(B3506&lt;&gt;"",IF(AND(B3506&gt;=_TM1,B3506&lt;=_TM2,OR(TH!L3506="1111",TH!M3506="1111")),TH!D3506,""),"")</f>
        <v/>
      </c>
      <c r="B3506" s="36">
        <f t="shared" si="326"/>
        <v>10</v>
      </c>
      <c r="C3506" s="949">
        <f t="shared" si="328"/>
        <v>42289</v>
      </c>
      <c r="D3506" s="950" t="s">
        <v>2042</v>
      </c>
      <c r="E3506" s="950">
        <v>42289</v>
      </c>
      <c r="F3506" s="957" t="s">
        <v>1835</v>
      </c>
      <c r="G3506" s="952" t="s">
        <v>1114</v>
      </c>
      <c r="H3506" s="963" t="s">
        <v>2043</v>
      </c>
      <c r="I3506" s="254">
        <v>20</v>
      </c>
      <c r="J3506" s="254">
        <v>11256.66034315941</v>
      </c>
      <c r="K3506" s="954">
        <f t="shared" si="327"/>
        <v>225133</v>
      </c>
      <c r="L3506" s="916" t="s">
        <v>167</v>
      </c>
      <c r="M3506" s="916" t="s">
        <v>165</v>
      </c>
      <c r="N3506" s="52" t="str">
        <f>IF(AND('331-CT'!$E$7=TH!H3506,OR(L3506="331",M3506="331")),"331",IF(AND(OR(L3506="131",M3506="131"),H3506='131-CT'!$E$7),"131",""))</f>
        <v/>
      </c>
      <c r="O3506" s="916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3"/>
    </row>
    <row r="3507" spans="1:28" s="211" customFormat="1" ht="15.75" hidden="1" customHeight="1">
      <c r="A3507" s="204" t="str">
        <f>IF(B3507&lt;&gt;"",IF(AND(B3507&gt;=_TM1,B3507&lt;=_TM2,OR(TH!L3507="1111",TH!M3507="1111")),TH!D3507,""),"")</f>
        <v/>
      </c>
      <c r="B3507" s="36">
        <f t="shared" si="326"/>
        <v>10</v>
      </c>
      <c r="C3507" s="949">
        <f t="shared" si="328"/>
        <v>42289</v>
      </c>
      <c r="D3507" s="950" t="s">
        <v>2042</v>
      </c>
      <c r="E3507" s="950">
        <v>42289</v>
      </c>
      <c r="F3507" s="957" t="s">
        <v>1789</v>
      </c>
      <c r="G3507" s="952" t="s">
        <v>1114</v>
      </c>
      <c r="H3507" s="963" t="s">
        <v>2043</v>
      </c>
      <c r="I3507" s="254">
        <v>102</v>
      </c>
      <c r="J3507" s="254">
        <v>11827.650360566049</v>
      </c>
      <c r="K3507" s="954">
        <f t="shared" si="327"/>
        <v>1206420</v>
      </c>
      <c r="L3507" s="916" t="s">
        <v>167</v>
      </c>
      <c r="M3507" s="916" t="s">
        <v>165</v>
      </c>
      <c r="N3507" s="52" t="str">
        <f>IF(AND('331-CT'!$E$7=TH!H3507,OR(L3507="331",M3507="331")),"331",IF(AND(OR(L3507="131",M3507="131"),H3507='131-CT'!$E$7),"131",""))</f>
        <v/>
      </c>
      <c r="O3507" s="916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3"/>
    </row>
    <row r="3508" spans="1:28" s="211" customFormat="1" ht="15.75" hidden="1" customHeight="1">
      <c r="A3508" s="204" t="str">
        <f>IF(B3508&lt;&gt;"",IF(AND(B3508&gt;=_TM1,B3508&lt;=_TM2,OR(TH!L3508="1111",TH!M3508="1111")),TH!D3508,""),"")</f>
        <v/>
      </c>
      <c r="B3508" s="36">
        <f t="shared" si="326"/>
        <v>10</v>
      </c>
      <c r="C3508" s="949">
        <f t="shared" si="328"/>
        <v>42289</v>
      </c>
      <c r="D3508" s="950" t="s">
        <v>2042</v>
      </c>
      <c r="E3508" s="950">
        <v>42289</v>
      </c>
      <c r="F3508" s="957" t="s">
        <v>1115</v>
      </c>
      <c r="G3508" s="952" t="s">
        <v>1116</v>
      </c>
      <c r="H3508" s="963" t="s">
        <v>2043</v>
      </c>
      <c r="I3508" s="254">
        <v>300</v>
      </c>
      <c r="J3508" s="254">
        <v>8972.700273532866</v>
      </c>
      <c r="K3508" s="954">
        <f t="shared" si="327"/>
        <v>2691810</v>
      </c>
      <c r="L3508" s="916" t="s">
        <v>167</v>
      </c>
      <c r="M3508" s="916" t="s">
        <v>165</v>
      </c>
      <c r="N3508" s="52" t="str">
        <f>IF(AND('331-CT'!$E$7=TH!H3508,OR(L3508="331",M3508="331")),"331",IF(AND(OR(L3508="131",M3508="131"),H3508='131-CT'!$E$7),"131",""))</f>
        <v/>
      </c>
      <c r="O3508" s="916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3"/>
    </row>
    <row r="3509" spans="1:28" s="211" customFormat="1" ht="15.75" hidden="1" customHeight="1">
      <c r="A3509" s="204" t="str">
        <f>IF(B3509&lt;&gt;"",IF(AND(B3509&gt;=_TM1,B3509&lt;=_TM2,OR(TH!L3509="1111",TH!M3509="1111")),TH!D3509,""),"")</f>
        <v/>
      </c>
      <c r="B3509" s="36">
        <f t="shared" si="326"/>
        <v>10</v>
      </c>
      <c r="C3509" s="949">
        <f t="shared" si="328"/>
        <v>42289</v>
      </c>
      <c r="D3509" s="950" t="s">
        <v>2042</v>
      </c>
      <c r="E3509" s="950">
        <v>42289</v>
      </c>
      <c r="F3509" s="957" t="s">
        <v>1118</v>
      </c>
      <c r="G3509" s="952" t="s">
        <v>1119</v>
      </c>
      <c r="H3509" s="963" t="s">
        <v>2043</v>
      </c>
      <c r="I3509" s="254">
        <v>300</v>
      </c>
      <c r="J3509" s="254">
        <v>28631.070872818502</v>
      </c>
      <c r="K3509" s="954">
        <f t="shared" si="327"/>
        <v>8589321</v>
      </c>
      <c r="L3509" s="916" t="s">
        <v>167</v>
      </c>
      <c r="M3509" s="916" t="s">
        <v>165</v>
      </c>
      <c r="N3509" s="52" t="str">
        <f>IF(AND('331-CT'!$E$7=TH!H3509,OR(L3509="331",M3509="331")),"331",IF(AND(OR(L3509="131",M3509="131"),H3509='131-CT'!$E$7),"131",""))</f>
        <v/>
      </c>
      <c r="O3509" s="916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3"/>
    </row>
    <row r="3510" spans="1:28" s="211" customFormat="1" ht="15.75" hidden="1" customHeight="1">
      <c r="A3510" s="204" t="str">
        <f>IF(B3510&lt;&gt;"",IF(AND(B3510&gt;=_TM1,B3510&lt;=_TM2,OR(TH!L3510="1111",TH!M3510="1111")),TH!D3510,""),"")</f>
        <v/>
      </c>
      <c r="B3510" s="36">
        <f t="shared" si="326"/>
        <v>10</v>
      </c>
      <c r="C3510" s="949">
        <f t="shared" si="328"/>
        <v>42289</v>
      </c>
      <c r="D3510" s="950" t="s">
        <v>2042</v>
      </c>
      <c r="E3510" s="950">
        <v>42289</v>
      </c>
      <c r="F3510" s="957" t="s">
        <v>1121</v>
      </c>
      <c r="G3510" s="952" t="s">
        <v>1119</v>
      </c>
      <c r="H3510" s="963" t="s">
        <v>2043</v>
      </c>
      <c r="I3510" s="254">
        <v>50</v>
      </c>
      <c r="J3510" s="254">
        <v>45434.491385070964</v>
      </c>
      <c r="K3510" s="954">
        <f t="shared" si="327"/>
        <v>2271725</v>
      </c>
      <c r="L3510" s="916" t="s">
        <v>167</v>
      </c>
      <c r="M3510" s="916" t="s">
        <v>165</v>
      </c>
      <c r="N3510" s="52" t="str">
        <f>IF(AND('331-CT'!$E$7=TH!H3510,OR(L3510="331",M3510="331")),"331",IF(AND(OR(L3510="131",M3510="131"),H3510='131-CT'!$E$7),"131",""))</f>
        <v/>
      </c>
      <c r="O3510" s="916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3"/>
    </row>
    <row r="3511" spans="1:28" s="211" customFormat="1" ht="15.75" hidden="1" customHeight="1">
      <c r="A3511" s="204" t="str">
        <f>IF(B3511&lt;&gt;"",IF(AND(B3511&gt;=_TM1,B3511&lt;=_TM2,OR(TH!L3511="1111",TH!M3511="1111")),TH!D3511,""),"")</f>
        <v/>
      </c>
      <c r="B3511" s="36">
        <f t="shared" si="326"/>
        <v>10</v>
      </c>
      <c r="C3511" s="949">
        <f t="shared" si="328"/>
        <v>42289</v>
      </c>
      <c r="D3511" s="950" t="s">
        <v>2042</v>
      </c>
      <c r="E3511" s="950">
        <v>42289</v>
      </c>
      <c r="F3511" s="957" t="s">
        <v>1768</v>
      </c>
      <c r="G3511" s="952" t="s">
        <v>1122</v>
      </c>
      <c r="H3511" s="963" t="s">
        <v>2043</v>
      </c>
      <c r="I3511" s="254">
        <v>1400</v>
      </c>
      <c r="J3511" s="254">
        <v>9625.2602934261631</v>
      </c>
      <c r="K3511" s="954">
        <f t="shared" si="327"/>
        <v>13475364</v>
      </c>
      <c r="L3511" s="916" t="s">
        <v>167</v>
      </c>
      <c r="M3511" s="916" t="s">
        <v>165</v>
      </c>
      <c r="N3511" s="52" t="str">
        <f>IF(AND('331-CT'!$E$7=TH!H3511,OR(L3511="331",M3511="331")),"331",IF(AND(OR(L3511="131",M3511="131"),H3511='131-CT'!$E$7),"131",""))</f>
        <v/>
      </c>
      <c r="O3511" s="916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3"/>
    </row>
    <row r="3512" spans="1:28" s="211" customFormat="1" ht="15.75" hidden="1" customHeight="1">
      <c r="A3512" s="204" t="str">
        <f>IF(B3512&lt;&gt;"",IF(AND(B3512&gt;=_TM1,B3512&lt;=_TM2,OR(TH!L3512="1111",TH!M3512="1111")),TH!D3512,""),"")</f>
        <v/>
      </c>
      <c r="B3512" s="36">
        <f t="shared" si="326"/>
        <v>10</v>
      </c>
      <c r="C3512" s="949">
        <f t="shared" si="328"/>
        <v>42290</v>
      </c>
      <c r="D3512" s="950" t="s">
        <v>2042</v>
      </c>
      <c r="E3512" s="950">
        <v>42290</v>
      </c>
      <c r="F3512" s="957" t="s">
        <v>2037</v>
      </c>
      <c r="G3512" s="952" t="s">
        <v>1124</v>
      </c>
      <c r="H3512" s="963" t="s">
        <v>2043</v>
      </c>
      <c r="I3512" s="254">
        <v>200</v>
      </c>
      <c r="J3512" s="254">
        <v>3507.5101069264833</v>
      </c>
      <c r="K3512" s="954">
        <f t="shared" si="327"/>
        <v>701502</v>
      </c>
      <c r="L3512" s="916" t="s">
        <v>167</v>
      </c>
      <c r="M3512" s="916" t="s">
        <v>165</v>
      </c>
      <c r="N3512" s="52" t="str">
        <f>IF(AND('331-CT'!$E$7=TH!H3512,OR(L3512="331",M3512="331")),"331",IF(AND(OR(L3512="131",M3512="131"),H3512='131-CT'!$E$7),"131",""))</f>
        <v/>
      </c>
      <c r="O3512" s="916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3"/>
    </row>
    <row r="3513" spans="1:28" s="211" customFormat="1" ht="15.75" hidden="1" customHeight="1">
      <c r="A3513" s="204" t="str">
        <f>IF(B3513&lt;&gt;"",IF(AND(B3513&gt;=_TM1,B3513&lt;=_TM2,OR(TH!L3513="1111",TH!M3513="1111")),TH!D3513,""),"")</f>
        <v/>
      </c>
      <c r="B3513" s="36">
        <f t="shared" si="326"/>
        <v>10</v>
      </c>
      <c r="C3513" s="949">
        <f t="shared" si="328"/>
        <v>42290</v>
      </c>
      <c r="D3513" s="950" t="s">
        <v>2042</v>
      </c>
      <c r="E3513" s="950">
        <v>42290</v>
      </c>
      <c r="F3513" s="957" t="s">
        <v>773</v>
      </c>
      <c r="G3513" s="952" t="s">
        <v>1125</v>
      </c>
      <c r="H3513" s="963" t="s">
        <v>2043</v>
      </c>
      <c r="I3513" s="254">
        <v>1000</v>
      </c>
      <c r="J3513" s="254">
        <v>18842.670574419015</v>
      </c>
      <c r="K3513" s="954">
        <f t="shared" si="327"/>
        <v>18842671</v>
      </c>
      <c r="L3513" s="916" t="s">
        <v>167</v>
      </c>
      <c r="M3513" s="916" t="s">
        <v>165</v>
      </c>
      <c r="N3513" s="52" t="str">
        <f>IF(AND('331-CT'!$E$7=TH!H3513,OR(L3513="331",M3513="331")),"331",IF(AND(OR(L3513="131",M3513="131"),H3513='131-CT'!$E$7),"131",""))</f>
        <v/>
      </c>
      <c r="O3513" s="916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3"/>
    </row>
    <row r="3514" spans="1:28" s="211" customFormat="1" ht="15.75" hidden="1" customHeight="1">
      <c r="A3514" s="204" t="str">
        <f>IF(B3514&lt;&gt;"",IF(AND(B3514&gt;=_TM1,B3514&lt;=_TM2,OR(TH!L3514="1111",TH!M3514="1111")),TH!D3514,""),"")</f>
        <v/>
      </c>
      <c r="B3514" s="36">
        <f t="shared" si="326"/>
        <v>10</v>
      </c>
      <c r="C3514" s="949">
        <f t="shared" si="328"/>
        <v>42291</v>
      </c>
      <c r="D3514" s="950" t="s">
        <v>2042</v>
      </c>
      <c r="E3514" s="950">
        <v>42291</v>
      </c>
      <c r="F3514" s="957" t="s">
        <v>1977</v>
      </c>
      <c r="G3514" s="952" t="s">
        <v>1126</v>
      </c>
      <c r="H3514" s="963" t="s">
        <v>2043</v>
      </c>
      <c r="I3514" s="254">
        <v>2170</v>
      </c>
      <c r="J3514" s="254">
        <v>10114.680308346138</v>
      </c>
      <c r="K3514" s="954">
        <f t="shared" si="327"/>
        <v>21948856</v>
      </c>
      <c r="L3514" s="916" t="s">
        <v>167</v>
      </c>
      <c r="M3514" s="916" t="s">
        <v>165</v>
      </c>
      <c r="N3514" s="52" t="str">
        <f>IF(AND('331-CT'!$E$7=TH!H3514,OR(L3514="331",M3514="331")),"331",IF(AND(OR(L3514="131",M3514="131"),H3514='131-CT'!$E$7),"131",""))</f>
        <v/>
      </c>
      <c r="O3514" s="916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3"/>
    </row>
    <row r="3515" spans="1:28" s="211" customFormat="1" ht="15.75" hidden="1" customHeight="1">
      <c r="A3515" s="204" t="str">
        <f>IF(B3515&lt;&gt;"",IF(AND(B3515&gt;=_TM1,B3515&lt;=_TM2,OR(TH!L3515="1111",TH!M3515="1111")),TH!D3515,""),"")</f>
        <v/>
      </c>
      <c r="B3515" s="36">
        <f t="shared" si="326"/>
        <v>10</v>
      </c>
      <c r="C3515" s="949">
        <f t="shared" si="328"/>
        <v>42293</v>
      </c>
      <c r="D3515" s="950" t="s">
        <v>2042</v>
      </c>
      <c r="E3515" s="950">
        <v>42293</v>
      </c>
      <c r="F3515" s="957" t="s">
        <v>1794</v>
      </c>
      <c r="G3515" s="952" t="s">
        <v>1127</v>
      </c>
      <c r="H3515" s="963" t="s">
        <v>2043</v>
      </c>
      <c r="I3515" s="254">
        <v>1500</v>
      </c>
      <c r="J3515" s="254">
        <v>10196.2503108328</v>
      </c>
      <c r="K3515" s="954">
        <f t="shared" si="327"/>
        <v>15294375</v>
      </c>
      <c r="L3515" s="916" t="s">
        <v>167</v>
      </c>
      <c r="M3515" s="916" t="s">
        <v>165</v>
      </c>
      <c r="N3515" s="52" t="str">
        <f>IF(AND('331-CT'!$E$7=TH!H3515,OR(L3515="331",M3515="331")),"331",IF(AND(OR(L3515="131",M3515="131"),H3515='131-CT'!$E$7),"131",""))</f>
        <v/>
      </c>
      <c r="O3515" s="916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3"/>
    </row>
    <row r="3516" spans="1:28" s="211" customFormat="1" ht="15.75" hidden="1" customHeight="1">
      <c r="A3516" s="204" t="str">
        <f>IF(B3516&lt;&gt;"",IF(AND(B3516&gt;=_TM1,B3516&lt;=_TM2,OR(TH!L3516="1111",TH!M3516="1111")),TH!D3516,""),"")</f>
        <v/>
      </c>
      <c r="B3516" s="36">
        <f t="shared" si="326"/>
        <v>10</v>
      </c>
      <c r="C3516" s="949">
        <f t="shared" si="328"/>
        <v>42293</v>
      </c>
      <c r="D3516" s="950" t="s">
        <v>2042</v>
      </c>
      <c r="E3516" s="950">
        <v>42293</v>
      </c>
      <c r="F3516" s="957" t="s">
        <v>425</v>
      </c>
      <c r="G3516" s="952" t="s">
        <v>1128</v>
      </c>
      <c r="H3516" s="963" t="s">
        <v>2043</v>
      </c>
      <c r="I3516" s="254">
        <v>1233</v>
      </c>
      <c r="J3516" s="254">
        <v>6688.7402039063172</v>
      </c>
      <c r="K3516" s="954">
        <f t="shared" si="327"/>
        <v>8247217</v>
      </c>
      <c r="L3516" s="916" t="s">
        <v>167</v>
      </c>
      <c r="M3516" s="916" t="s">
        <v>165</v>
      </c>
      <c r="N3516" s="52" t="str">
        <f>IF(AND('331-CT'!$E$7=TH!H3516,OR(L3516="331",M3516="331")),"331",IF(AND(OR(L3516="131",M3516="131"),H3516='131-CT'!$E$7),"131",""))</f>
        <v/>
      </c>
      <c r="O3516" s="916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3"/>
    </row>
    <row r="3517" spans="1:28" s="211" customFormat="1" ht="15.75" hidden="1" customHeight="1">
      <c r="A3517" s="204" t="str">
        <f>IF(B3517&lt;&gt;"",IF(AND(B3517&gt;=_TM1,B3517&lt;=_TM2,OR(TH!L3517="1111",TH!M3517="1111")),TH!D3517,""),"")</f>
        <v/>
      </c>
      <c r="B3517" s="36">
        <f t="shared" si="326"/>
        <v>10</v>
      </c>
      <c r="C3517" s="949">
        <f t="shared" si="328"/>
        <v>42293</v>
      </c>
      <c r="D3517" s="950" t="s">
        <v>2042</v>
      </c>
      <c r="E3517" s="950">
        <v>42293</v>
      </c>
      <c r="F3517" s="957" t="s">
        <v>473</v>
      </c>
      <c r="G3517" s="952" t="s">
        <v>1128</v>
      </c>
      <c r="H3517" s="963" t="s">
        <v>2043</v>
      </c>
      <c r="I3517" s="254">
        <v>607</v>
      </c>
      <c r="J3517" s="254">
        <v>7422.8702262862789</v>
      </c>
      <c r="K3517" s="954">
        <f t="shared" si="327"/>
        <v>4505682</v>
      </c>
      <c r="L3517" s="916" t="s">
        <v>167</v>
      </c>
      <c r="M3517" s="916" t="s">
        <v>165</v>
      </c>
      <c r="N3517" s="52" t="str">
        <f>IF(AND('331-CT'!$E$7=TH!H3517,OR(L3517="331",M3517="331")),"331",IF(AND(OR(L3517="131",M3517="131"),H3517='131-CT'!$E$7),"131",""))</f>
        <v/>
      </c>
      <c r="O3517" s="916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3"/>
    </row>
    <row r="3518" spans="1:28" s="211" customFormat="1" ht="15.75" hidden="1" customHeight="1">
      <c r="A3518" s="204" t="str">
        <f>IF(B3518&lt;&gt;"",IF(AND(B3518&gt;=_TM1,B3518&lt;=_TM2,OR(TH!L3518="1111",TH!M3518="1111")),TH!D3518,""),"")</f>
        <v/>
      </c>
      <c r="B3518" s="36">
        <f t="shared" si="326"/>
        <v>10</v>
      </c>
      <c r="C3518" s="949">
        <f t="shared" si="328"/>
        <v>42293</v>
      </c>
      <c r="D3518" s="950" t="s">
        <v>2042</v>
      </c>
      <c r="E3518" s="950">
        <v>42293</v>
      </c>
      <c r="F3518" s="957" t="s">
        <v>440</v>
      </c>
      <c r="G3518" s="952" t="s">
        <v>1129</v>
      </c>
      <c r="H3518" s="963" t="s">
        <v>2043</v>
      </c>
      <c r="I3518" s="254">
        <v>411</v>
      </c>
      <c r="J3518" s="254">
        <v>7749.1502362329284</v>
      </c>
      <c r="K3518" s="954">
        <f t="shared" si="327"/>
        <v>3184901</v>
      </c>
      <c r="L3518" s="916" t="s">
        <v>167</v>
      </c>
      <c r="M3518" s="916" t="s">
        <v>165</v>
      </c>
      <c r="N3518" s="52" t="str">
        <f>IF(AND('331-CT'!$E$7=TH!H3518,OR(L3518="331",M3518="331")),"331",IF(AND(OR(L3518="131",M3518="131"),H3518='131-CT'!$E$7),"131",""))</f>
        <v/>
      </c>
      <c r="O3518" s="916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3"/>
    </row>
    <row r="3519" spans="1:28" s="211" customFormat="1" ht="15.75" hidden="1" customHeight="1">
      <c r="A3519" s="204" t="str">
        <f>IF(B3519&lt;&gt;"",IF(AND(B3519&gt;=_TM1,B3519&lt;=_TM2,OR(TH!L3519="1111",TH!M3519="1111")),TH!D3519,""),"")</f>
        <v/>
      </c>
      <c r="B3519" s="36">
        <f t="shared" si="326"/>
        <v>10</v>
      </c>
      <c r="C3519" s="949">
        <f t="shared" si="328"/>
        <v>42293</v>
      </c>
      <c r="D3519" s="950" t="s">
        <v>2042</v>
      </c>
      <c r="E3519" s="950">
        <v>42293</v>
      </c>
      <c r="F3519" s="957" t="s">
        <v>1026</v>
      </c>
      <c r="G3519" s="952" t="s">
        <v>1129</v>
      </c>
      <c r="H3519" s="963" t="s">
        <v>2043</v>
      </c>
      <c r="I3519" s="254">
        <v>536</v>
      </c>
      <c r="J3519" s="254">
        <v>6117.7501864996802</v>
      </c>
      <c r="K3519" s="954">
        <f t="shared" si="327"/>
        <v>3279114</v>
      </c>
      <c r="L3519" s="916" t="s">
        <v>167</v>
      </c>
      <c r="M3519" s="916" t="s">
        <v>165</v>
      </c>
      <c r="N3519" s="52" t="str">
        <f>IF(AND('331-CT'!$E$7=TH!H3519,OR(L3519="331",M3519="331")),"331",IF(AND(OR(L3519="131",M3519="131"),H3519='131-CT'!$E$7),"131",""))</f>
        <v/>
      </c>
      <c r="O3519" s="916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3"/>
    </row>
    <row r="3520" spans="1:28" s="211" customFormat="1" ht="15.75" hidden="1" customHeight="1">
      <c r="A3520" s="204" t="str">
        <f>IF(B3520&lt;&gt;"",IF(AND(B3520&gt;=_TM1,B3520&lt;=_TM2,OR(TH!L3520="1111",TH!M3520="1111")),TH!D3520,""),"")</f>
        <v/>
      </c>
      <c r="B3520" s="36">
        <f t="shared" si="326"/>
        <v>10</v>
      </c>
      <c r="C3520" s="949">
        <f t="shared" si="328"/>
        <v>42293</v>
      </c>
      <c r="D3520" s="950" t="s">
        <v>2042</v>
      </c>
      <c r="E3520" s="950">
        <v>42293</v>
      </c>
      <c r="F3520" s="957" t="s">
        <v>1130</v>
      </c>
      <c r="G3520" s="952" t="s">
        <v>1131</v>
      </c>
      <c r="H3520" s="963" t="s">
        <v>2043</v>
      </c>
      <c r="I3520" s="254">
        <v>203</v>
      </c>
      <c r="J3520" s="254">
        <v>6525.6001989329925</v>
      </c>
      <c r="K3520" s="954">
        <f t="shared" si="327"/>
        <v>1324697</v>
      </c>
      <c r="L3520" s="916" t="s">
        <v>167</v>
      </c>
      <c r="M3520" s="916" t="s">
        <v>165</v>
      </c>
      <c r="N3520" s="52" t="str">
        <f>IF(AND('331-CT'!$E$7=TH!H3520,OR(L3520="331",M3520="331")),"331",IF(AND(OR(L3520="131",M3520="131"),H3520='131-CT'!$E$7),"131",""))</f>
        <v/>
      </c>
      <c r="O3520" s="916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3"/>
    </row>
    <row r="3521" spans="1:28" s="211" customFormat="1" ht="15.75" hidden="1" customHeight="1">
      <c r="A3521" s="204" t="str">
        <f>IF(B3521&lt;&gt;"",IF(AND(B3521&gt;=_TM1,B3521&lt;=_TM2,OR(TH!L3521="1111",TH!M3521="1111")),TH!D3521,""),"")</f>
        <v/>
      </c>
      <c r="B3521" s="36">
        <f t="shared" si="326"/>
        <v>10</v>
      </c>
      <c r="C3521" s="949">
        <f t="shared" si="328"/>
        <v>42293</v>
      </c>
      <c r="D3521" s="950" t="s">
        <v>2042</v>
      </c>
      <c r="E3521" s="950">
        <v>42293</v>
      </c>
      <c r="F3521" s="957" t="s">
        <v>1133</v>
      </c>
      <c r="G3521" s="952" t="s">
        <v>1131</v>
      </c>
      <c r="H3521" s="963" t="s">
        <v>2043</v>
      </c>
      <c r="I3521" s="254">
        <v>312</v>
      </c>
      <c r="J3521" s="254">
        <v>7586.0102312596046</v>
      </c>
      <c r="K3521" s="954">
        <f t="shared" si="327"/>
        <v>2366835</v>
      </c>
      <c r="L3521" s="916" t="s">
        <v>167</v>
      </c>
      <c r="M3521" s="916" t="s">
        <v>165</v>
      </c>
      <c r="N3521" s="52" t="str">
        <f>IF(AND('331-CT'!$E$7=TH!H3521,OR(L3521="331",M3521="331")),"331",IF(AND(OR(L3521="131",M3521="131"),H3521='131-CT'!$E$7),"131",""))</f>
        <v/>
      </c>
      <c r="O3521" s="916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3"/>
    </row>
    <row r="3522" spans="1:28" s="211" customFormat="1" ht="15.75" hidden="1" customHeight="1">
      <c r="A3522" s="204" t="str">
        <f>IF(B3522&lt;&gt;"",IF(AND(B3522&gt;=_TM1,B3522&lt;=_TM2,OR(TH!L3522="1111",TH!M3522="1111")),TH!D3522,""),"")</f>
        <v/>
      </c>
      <c r="B3522" s="36">
        <f t="shared" si="326"/>
        <v>10</v>
      </c>
      <c r="C3522" s="949">
        <f t="shared" si="328"/>
        <v>42293</v>
      </c>
      <c r="D3522" s="950" t="s">
        <v>2042</v>
      </c>
      <c r="E3522" s="950">
        <v>42293</v>
      </c>
      <c r="F3522" s="957" t="s">
        <v>1134</v>
      </c>
      <c r="G3522" s="952" t="s">
        <v>1131</v>
      </c>
      <c r="H3522" s="963" t="s">
        <v>2043</v>
      </c>
      <c r="I3522" s="254">
        <v>513</v>
      </c>
      <c r="J3522" s="254">
        <v>13622.190415272622</v>
      </c>
      <c r="K3522" s="954">
        <f t="shared" si="327"/>
        <v>6988184</v>
      </c>
      <c r="L3522" s="916" t="s">
        <v>167</v>
      </c>
      <c r="M3522" s="916" t="s">
        <v>165</v>
      </c>
      <c r="N3522" s="52" t="str">
        <f>IF(AND('331-CT'!$E$7=TH!H3522,OR(L3522="331",M3522="331")),"331",IF(AND(OR(L3522="131",M3522="131"),H3522='131-CT'!$E$7),"131",""))</f>
        <v/>
      </c>
      <c r="O3522" s="916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3"/>
    </row>
    <row r="3523" spans="1:28" s="211" customFormat="1" ht="15.75" hidden="1" customHeight="1">
      <c r="A3523" s="204" t="str">
        <f>IF(B3523&lt;&gt;"",IF(AND(B3523&gt;=_TM1,B3523&lt;=_TM2,OR(TH!L3523="1111",TH!M3523="1111")),TH!D3523,""),"")</f>
        <v/>
      </c>
      <c r="B3523" s="36">
        <f t="shared" si="326"/>
        <v>10</v>
      </c>
      <c r="C3523" s="949">
        <f t="shared" si="328"/>
        <v>42294</v>
      </c>
      <c r="D3523" s="950" t="s">
        <v>2042</v>
      </c>
      <c r="E3523" s="950">
        <v>42294</v>
      </c>
      <c r="F3523" s="957" t="s">
        <v>643</v>
      </c>
      <c r="G3523" s="952" t="s">
        <v>1135</v>
      </c>
      <c r="H3523" s="963" t="s">
        <v>2043</v>
      </c>
      <c r="I3523" s="254">
        <v>1056</v>
      </c>
      <c r="J3523" s="254">
        <v>5383.6201641197194</v>
      </c>
      <c r="K3523" s="954">
        <f t="shared" si="327"/>
        <v>5685103</v>
      </c>
      <c r="L3523" s="916" t="s">
        <v>167</v>
      </c>
      <c r="M3523" s="916" t="s">
        <v>165</v>
      </c>
      <c r="N3523" s="52" t="str">
        <f>IF(AND('331-CT'!$E$7=TH!H3523,OR(L3523="331",M3523="331")),"331",IF(AND(OR(L3523="131",M3523="131"),H3523='131-CT'!$E$7),"131",""))</f>
        <v/>
      </c>
      <c r="O3523" s="916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3"/>
    </row>
    <row r="3524" spans="1:28" s="211" customFormat="1" ht="15.75" hidden="1" customHeight="1">
      <c r="A3524" s="204" t="str">
        <f>IF(B3524&lt;&gt;"",IF(AND(B3524&gt;=_TM1,B3524&lt;=_TM2,OR(TH!L3524="1111",TH!M3524="1111")),TH!D3524,""),"")</f>
        <v/>
      </c>
      <c r="B3524" s="36">
        <f t="shared" si="326"/>
        <v>10</v>
      </c>
      <c r="C3524" s="949">
        <f t="shared" si="328"/>
        <v>42294</v>
      </c>
      <c r="D3524" s="950" t="s">
        <v>2042</v>
      </c>
      <c r="E3524" s="950">
        <v>42294</v>
      </c>
      <c r="F3524" s="957" t="s">
        <v>992</v>
      </c>
      <c r="G3524" s="952" t="s">
        <v>1136</v>
      </c>
      <c r="H3524" s="963" t="s">
        <v>2043</v>
      </c>
      <c r="I3524" s="254">
        <v>500</v>
      </c>
      <c r="J3524" s="254">
        <v>14193.180432679259</v>
      </c>
      <c r="K3524" s="954">
        <f t="shared" si="327"/>
        <v>7096590</v>
      </c>
      <c r="L3524" s="916" t="s">
        <v>167</v>
      </c>
      <c r="M3524" s="916" t="s">
        <v>165</v>
      </c>
      <c r="N3524" s="52" t="str">
        <f>IF(AND('331-CT'!$E$7=TH!H3524,OR(L3524="331",M3524="331")),"331",IF(AND(OR(L3524="131",M3524="131"),H3524='131-CT'!$E$7),"131",""))</f>
        <v/>
      </c>
      <c r="O3524" s="916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3"/>
    </row>
    <row r="3525" spans="1:28" s="211" customFormat="1" ht="15.75" hidden="1" customHeight="1">
      <c r="A3525" s="204" t="str">
        <f>IF(B3525&lt;&gt;"",IF(AND(B3525&gt;=_TM1,B3525&lt;=_TM2,OR(TH!L3525="1111",TH!M3525="1111")),TH!D3525,""),"")</f>
        <v/>
      </c>
      <c r="B3525" s="36">
        <f t="shared" si="326"/>
        <v>10</v>
      </c>
      <c r="C3525" s="949">
        <f t="shared" si="328"/>
        <v>42294</v>
      </c>
      <c r="D3525" s="950" t="s">
        <v>2042</v>
      </c>
      <c r="E3525" s="950">
        <v>42294</v>
      </c>
      <c r="F3525" s="957" t="s">
        <v>1137</v>
      </c>
      <c r="G3525" s="952" t="s">
        <v>1138</v>
      </c>
      <c r="H3525" s="963" t="s">
        <v>2043</v>
      </c>
      <c r="I3525" s="254">
        <v>252</v>
      </c>
      <c r="J3525" s="254">
        <v>9298.9802834795137</v>
      </c>
      <c r="K3525" s="954">
        <f t="shared" si="327"/>
        <v>2343343</v>
      </c>
      <c r="L3525" s="916" t="s">
        <v>167</v>
      </c>
      <c r="M3525" s="916" t="s">
        <v>165</v>
      </c>
      <c r="N3525" s="52" t="str">
        <f>IF(AND('331-CT'!$E$7=TH!H3525,OR(L3525="331",M3525="331")),"331",IF(AND(OR(L3525="131",M3525="131"),H3525='131-CT'!$E$7),"131",""))</f>
        <v/>
      </c>
      <c r="O3525" s="916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3"/>
    </row>
    <row r="3526" spans="1:28" s="211" customFormat="1" ht="15.75" hidden="1" customHeight="1">
      <c r="A3526" s="204" t="str">
        <f>IF(B3526&lt;&gt;"",IF(AND(B3526&gt;=_TM1,B3526&lt;=_TM2,OR(TH!L3526="1111",TH!M3526="1111")),TH!D3526,""),"")</f>
        <v/>
      </c>
      <c r="B3526" s="36">
        <f t="shared" si="326"/>
        <v>10</v>
      </c>
      <c r="C3526" s="949">
        <f t="shared" si="328"/>
        <v>42296</v>
      </c>
      <c r="D3526" s="950" t="s">
        <v>2042</v>
      </c>
      <c r="E3526" s="950">
        <v>42296</v>
      </c>
      <c r="F3526" s="957" t="s">
        <v>2038</v>
      </c>
      <c r="G3526" s="952" t="s">
        <v>1139</v>
      </c>
      <c r="H3526" s="963" t="s">
        <v>2043</v>
      </c>
      <c r="I3526" s="254">
        <v>44</v>
      </c>
      <c r="J3526" s="254">
        <v>8320.1402536395653</v>
      </c>
      <c r="K3526" s="954">
        <f t="shared" si="327"/>
        <v>366086</v>
      </c>
      <c r="L3526" s="916" t="s">
        <v>167</v>
      </c>
      <c r="M3526" s="916" t="s">
        <v>165</v>
      </c>
      <c r="N3526" s="52" t="str">
        <f>IF(AND('331-CT'!$E$7=TH!H3526,OR(L3526="331",M3526="331")),"331",IF(AND(OR(L3526="131",M3526="131"),H3526='131-CT'!$E$7),"131",""))</f>
        <v/>
      </c>
      <c r="O3526" s="916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3"/>
    </row>
    <row r="3527" spans="1:28" s="211" customFormat="1" ht="15.75" hidden="1" customHeight="1">
      <c r="A3527" s="204" t="str">
        <f>IF(B3527&lt;&gt;"",IF(AND(B3527&gt;=_TM1,B3527&lt;=_TM2,OR(TH!L3527="1111",TH!M3527="1111")),TH!D3527,""),"")</f>
        <v/>
      </c>
      <c r="B3527" s="36">
        <f t="shared" si="326"/>
        <v>10</v>
      </c>
      <c r="C3527" s="949">
        <f t="shared" si="328"/>
        <v>42296</v>
      </c>
      <c r="D3527" s="950" t="s">
        <v>2042</v>
      </c>
      <c r="E3527" s="950">
        <v>42296</v>
      </c>
      <c r="F3527" s="957" t="s">
        <v>1977</v>
      </c>
      <c r="G3527" s="952" t="s">
        <v>1139</v>
      </c>
      <c r="H3527" s="963" t="s">
        <v>2043</v>
      </c>
      <c r="I3527" s="254">
        <v>44</v>
      </c>
      <c r="J3527" s="254">
        <v>10114.680308346138</v>
      </c>
      <c r="K3527" s="954">
        <f t="shared" si="327"/>
        <v>445046</v>
      </c>
      <c r="L3527" s="916" t="s">
        <v>167</v>
      </c>
      <c r="M3527" s="916" t="s">
        <v>165</v>
      </c>
      <c r="N3527" s="52" t="str">
        <f>IF(AND('331-CT'!$E$7=TH!H3527,OR(L3527="331",M3527="331")),"331",IF(AND(OR(L3527="131",M3527="131"),H3527='131-CT'!$E$7),"131",""))</f>
        <v/>
      </c>
      <c r="O3527" s="916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3"/>
    </row>
    <row r="3528" spans="1:28" s="211" customFormat="1" ht="15.75" hidden="1" customHeight="1">
      <c r="A3528" s="204" t="str">
        <f>IF(B3528&lt;&gt;"",IF(AND(B3528&gt;=_TM1,B3528&lt;=_TM2,OR(TH!L3528="1111",TH!M3528="1111")),TH!D3528,""),"")</f>
        <v/>
      </c>
      <c r="B3528" s="36">
        <f t="shared" si="326"/>
        <v>10</v>
      </c>
      <c r="C3528" s="949">
        <f t="shared" si="328"/>
        <v>42296</v>
      </c>
      <c r="D3528" s="950" t="s">
        <v>2042</v>
      </c>
      <c r="E3528" s="950">
        <v>42296</v>
      </c>
      <c r="F3528" s="957" t="s">
        <v>1978</v>
      </c>
      <c r="G3528" s="952" t="s">
        <v>1139</v>
      </c>
      <c r="H3528" s="963" t="s">
        <v>2043</v>
      </c>
      <c r="I3528" s="254">
        <v>44</v>
      </c>
      <c r="J3528" s="254">
        <v>12398.640377972686</v>
      </c>
      <c r="K3528" s="954">
        <f t="shared" si="327"/>
        <v>545540</v>
      </c>
      <c r="L3528" s="916" t="s">
        <v>167</v>
      </c>
      <c r="M3528" s="916" t="s">
        <v>165</v>
      </c>
      <c r="N3528" s="52" t="str">
        <f>IF(AND('331-CT'!$E$7=TH!H3528,OR(L3528="331",M3528="331")),"331",IF(AND(OR(L3528="131",M3528="131"),H3528='131-CT'!$E$7),"131",""))</f>
        <v/>
      </c>
      <c r="O3528" s="916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3"/>
    </row>
    <row r="3529" spans="1:28" s="211" customFormat="1" ht="15.75" hidden="1" customHeight="1">
      <c r="A3529" s="204" t="str">
        <f>IF(B3529&lt;&gt;"",IF(AND(B3529&gt;=_TM1,B3529&lt;=_TM2,OR(TH!L3529="1111",TH!M3529="1111")),TH!D3529,""),"")</f>
        <v/>
      </c>
      <c r="B3529" s="36">
        <f t="shared" si="326"/>
        <v>10</v>
      </c>
      <c r="C3529" s="949">
        <f t="shared" si="328"/>
        <v>42296</v>
      </c>
      <c r="D3529" s="950" t="s">
        <v>2042</v>
      </c>
      <c r="E3529" s="950">
        <v>42296</v>
      </c>
      <c r="F3529" s="957" t="s">
        <v>1979</v>
      </c>
      <c r="G3529" s="952" t="s">
        <v>1139</v>
      </c>
      <c r="H3529" s="963" t="s">
        <v>2043</v>
      </c>
      <c r="I3529" s="254">
        <v>50</v>
      </c>
      <c r="J3529" s="254">
        <v>8891.1302710462023</v>
      </c>
      <c r="K3529" s="954">
        <f t="shared" si="327"/>
        <v>444557</v>
      </c>
      <c r="L3529" s="916" t="s">
        <v>167</v>
      </c>
      <c r="M3529" s="916" t="s">
        <v>165</v>
      </c>
      <c r="N3529" s="52" t="str">
        <f>IF(AND('331-CT'!$E$7=TH!H3529,OR(L3529="331",M3529="331")),"331",IF(AND(OR(L3529="131",M3529="131"),H3529='131-CT'!$E$7),"131",""))</f>
        <v/>
      </c>
      <c r="O3529" s="916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3"/>
    </row>
    <row r="3530" spans="1:28" s="211" customFormat="1" ht="15.75" hidden="1" customHeight="1">
      <c r="A3530" s="204" t="str">
        <f>IF(B3530&lt;&gt;"",IF(AND(B3530&gt;=_TM1,B3530&lt;=_TM2,OR(TH!L3530="1111",TH!M3530="1111")),TH!D3530,""),"")</f>
        <v/>
      </c>
      <c r="B3530" s="36">
        <f t="shared" si="326"/>
        <v>10</v>
      </c>
      <c r="C3530" s="949">
        <f t="shared" si="328"/>
        <v>42296</v>
      </c>
      <c r="D3530" s="950" t="s">
        <v>2042</v>
      </c>
      <c r="E3530" s="950">
        <v>42296</v>
      </c>
      <c r="F3530" s="957" t="s">
        <v>1981</v>
      </c>
      <c r="G3530" s="952" t="s">
        <v>1139</v>
      </c>
      <c r="H3530" s="963" t="s">
        <v>2043</v>
      </c>
      <c r="I3530" s="254">
        <v>50</v>
      </c>
      <c r="J3530" s="254">
        <v>10848.810330726101</v>
      </c>
      <c r="K3530" s="954">
        <f t="shared" si="327"/>
        <v>542441</v>
      </c>
      <c r="L3530" s="916" t="s">
        <v>167</v>
      </c>
      <c r="M3530" s="916" t="s">
        <v>165</v>
      </c>
      <c r="N3530" s="52" t="str">
        <f>IF(AND('331-CT'!$E$7=TH!H3530,OR(L3530="331",M3530="331")),"331",IF(AND(OR(L3530="131",M3530="131"),H3530='131-CT'!$E$7),"131",""))</f>
        <v/>
      </c>
      <c r="O3530" s="916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3"/>
    </row>
    <row r="3531" spans="1:28" s="211" customFormat="1" ht="15.75" hidden="1" customHeight="1">
      <c r="A3531" s="204" t="str">
        <f>IF(B3531&lt;&gt;"",IF(AND(B3531&gt;=_TM1,B3531&lt;=_TM2,OR(TH!L3531="1111",TH!M3531="1111")),TH!D3531,""),"")</f>
        <v/>
      </c>
      <c r="B3531" s="36">
        <f t="shared" si="326"/>
        <v>10</v>
      </c>
      <c r="C3531" s="949">
        <f t="shared" si="328"/>
        <v>42296</v>
      </c>
      <c r="D3531" s="950" t="s">
        <v>2042</v>
      </c>
      <c r="E3531" s="950">
        <v>42296</v>
      </c>
      <c r="F3531" s="957" t="s">
        <v>2040</v>
      </c>
      <c r="G3531" s="952" t="s">
        <v>1139</v>
      </c>
      <c r="H3531" s="963" t="s">
        <v>2043</v>
      </c>
      <c r="I3531" s="254">
        <v>50</v>
      </c>
      <c r="J3531" s="254">
        <v>17048.130519712442</v>
      </c>
      <c r="K3531" s="954">
        <f t="shared" si="327"/>
        <v>852407</v>
      </c>
      <c r="L3531" s="916" t="s">
        <v>167</v>
      </c>
      <c r="M3531" s="916" t="s">
        <v>165</v>
      </c>
      <c r="N3531" s="52" t="str">
        <f>IF(AND('331-CT'!$E$7=TH!H3531,OR(L3531="331",M3531="331")),"331",IF(AND(OR(L3531="131",M3531="131"),H3531='131-CT'!$E$7),"131",""))</f>
        <v/>
      </c>
      <c r="O3531" s="916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3"/>
    </row>
    <row r="3532" spans="1:28" s="211" customFormat="1" ht="15.75" hidden="1" customHeight="1">
      <c r="A3532" s="204" t="str">
        <f>IF(B3532&lt;&gt;"",IF(AND(B3532&gt;=_TM1,B3532&lt;=_TM2,OR(TH!L3532="1111",TH!M3532="1111")),TH!D3532,""),"")</f>
        <v/>
      </c>
      <c r="B3532" s="36">
        <f t="shared" si="326"/>
        <v>10</v>
      </c>
      <c r="C3532" s="949">
        <f t="shared" si="328"/>
        <v>42296</v>
      </c>
      <c r="D3532" s="950" t="s">
        <v>2042</v>
      </c>
      <c r="E3532" s="950">
        <v>42296</v>
      </c>
      <c r="F3532" s="957" t="s">
        <v>768</v>
      </c>
      <c r="G3532" s="952" t="s">
        <v>1140</v>
      </c>
      <c r="H3532" s="963" t="s">
        <v>2043</v>
      </c>
      <c r="I3532" s="254">
        <v>338</v>
      </c>
      <c r="J3532" s="254">
        <v>8075.4302461795778</v>
      </c>
      <c r="K3532" s="954">
        <f t="shared" si="327"/>
        <v>2729495</v>
      </c>
      <c r="L3532" s="916" t="s">
        <v>167</v>
      </c>
      <c r="M3532" s="916" t="s">
        <v>165</v>
      </c>
      <c r="N3532" s="52" t="str">
        <f>IF(AND('331-CT'!$E$7=TH!H3532,OR(L3532="331",M3532="331")),"331",IF(AND(OR(L3532="131",M3532="131"),H3532='131-CT'!$E$7),"131",""))</f>
        <v/>
      </c>
      <c r="O3532" s="916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3"/>
    </row>
    <row r="3533" spans="1:28" s="211" customFormat="1" ht="15.75" hidden="1" customHeight="1">
      <c r="A3533" s="204" t="str">
        <f>IF(B3533&lt;&gt;"",IF(AND(B3533&gt;=_TM1,B3533&lt;=_TM2,OR(TH!L3533="1111",TH!M3533="1111")),TH!D3533,""),"")</f>
        <v/>
      </c>
      <c r="B3533" s="36">
        <f t="shared" si="326"/>
        <v>10</v>
      </c>
      <c r="C3533" s="949">
        <f t="shared" si="328"/>
        <v>42296</v>
      </c>
      <c r="D3533" s="950" t="s">
        <v>2042</v>
      </c>
      <c r="E3533" s="950">
        <v>42296</v>
      </c>
      <c r="F3533" s="957" t="s">
        <v>876</v>
      </c>
      <c r="G3533" s="952" t="s">
        <v>1141</v>
      </c>
      <c r="H3533" s="963" t="s">
        <v>2043</v>
      </c>
      <c r="I3533" s="254">
        <v>50</v>
      </c>
      <c r="J3533" s="254">
        <v>13622.190415272622</v>
      </c>
      <c r="K3533" s="954">
        <f t="shared" si="327"/>
        <v>681110</v>
      </c>
      <c r="L3533" s="916" t="s">
        <v>167</v>
      </c>
      <c r="M3533" s="916" t="s">
        <v>165</v>
      </c>
      <c r="N3533" s="52" t="str">
        <f>IF(AND('331-CT'!$E$7=TH!H3533,OR(L3533="331",M3533="331")),"331",IF(AND(OR(L3533="131",M3533="131"),H3533='131-CT'!$E$7),"131",""))</f>
        <v/>
      </c>
      <c r="O3533" s="916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3"/>
    </row>
    <row r="3534" spans="1:28" s="211" customFormat="1" ht="15.75" hidden="1" customHeight="1">
      <c r="A3534" s="204" t="str">
        <f>IF(B3534&lt;&gt;"",IF(AND(B3534&gt;=_TM1,B3534&lt;=_TM2,OR(TH!L3534="1111",TH!M3534="1111")),TH!D3534,""),"")</f>
        <v/>
      </c>
      <c r="B3534" s="36">
        <f t="shared" si="326"/>
        <v>10</v>
      </c>
      <c r="C3534" s="949">
        <f t="shared" si="328"/>
        <v>42296</v>
      </c>
      <c r="D3534" s="950" t="s">
        <v>2042</v>
      </c>
      <c r="E3534" s="950">
        <v>42296</v>
      </c>
      <c r="F3534" s="957" t="s">
        <v>879</v>
      </c>
      <c r="G3534" s="952" t="s">
        <v>1141</v>
      </c>
      <c r="H3534" s="963" t="s">
        <v>2043</v>
      </c>
      <c r="I3534" s="254">
        <v>200</v>
      </c>
      <c r="J3534" s="254">
        <v>15579.870474952519</v>
      </c>
      <c r="K3534" s="954">
        <f t="shared" si="327"/>
        <v>3115974</v>
      </c>
      <c r="L3534" s="916" t="s">
        <v>167</v>
      </c>
      <c r="M3534" s="916" t="s">
        <v>165</v>
      </c>
      <c r="N3534" s="52" t="str">
        <f>IF(AND('331-CT'!$E$7=TH!H3534,OR(L3534="331",M3534="331")),"331",IF(AND(OR(L3534="131",M3534="131"),H3534='131-CT'!$E$7),"131",""))</f>
        <v/>
      </c>
      <c r="O3534" s="916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3"/>
    </row>
    <row r="3535" spans="1:28" s="211" customFormat="1" ht="15.75" hidden="1" customHeight="1">
      <c r="A3535" s="204" t="str">
        <f>IF(B3535&lt;&gt;"",IF(AND(B3535&gt;=_TM1,B3535&lt;=_TM2,OR(TH!L3535="1111",TH!M3535="1111")),TH!D3535,""),"")</f>
        <v/>
      </c>
      <c r="B3535" s="36">
        <f t="shared" si="326"/>
        <v>10</v>
      </c>
      <c r="C3535" s="949">
        <f t="shared" si="328"/>
        <v>42296</v>
      </c>
      <c r="D3535" s="950" t="s">
        <v>2042</v>
      </c>
      <c r="E3535" s="950">
        <v>42296</v>
      </c>
      <c r="F3535" s="957" t="s">
        <v>880</v>
      </c>
      <c r="G3535" s="952" t="s">
        <v>1141</v>
      </c>
      <c r="H3535" s="963" t="s">
        <v>2043</v>
      </c>
      <c r="I3535" s="254">
        <v>100</v>
      </c>
      <c r="J3535" s="254">
        <v>17455.980532145757</v>
      </c>
      <c r="K3535" s="954">
        <f t="shared" si="327"/>
        <v>1745598</v>
      </c>
      <c r="L3535" s="916" t="s">
        <v>167</v>
      </c>
      <c r="M3535" s="916" t="s">
        <v>165</v>
      </c>
      <c r="N3535" s="52" t="str">
        <f>IF(AND('331-CT'!$E$7=TH!H3535,OR(L3535="331",M3535="331")),"331",IF(AND(OR(L3535="131",M3535="131"),H3535='131-CT'!$E$7),"131",""))</f>
        <v/>
      </c>
      <c r="O3535" s="916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3"/>
    </row>
    <row r="3536" spans="1:28" s="211" customFormat="1" ht="15.75" hidden="1" customHeight="1">
      <c r="A3536" s="204" t="str">
        <f>IF(B3536&lt;&gt;"",IF(AND(B3536&gt;=_TM1,B3536&lt;=_TM2,OR(TH!L3536="1111",TH!M3536="1111")),TH!D3536,""),"")</f>
        <v/>
      </c>
      <c r="B3536" s="36">
        <f t="shared" si="326"/>
        <v>10</v>
      </c>
      <c r="C3536" s="949">
        <f t="shared" si="328"/>
        <v>42297</v>
      </c>
      <c r="D3536" s="950" t="s">
        <v>2042</v>
      </c>
      <c r="E3536" s="950">
        <v>42297</v>
      </c>
      <c r="F3536" s="957" t="s">
        <v>1142</v>
      </c>
      <c r="G3536" s="952" t="s">
        <v>1143</v>
      </c>
      <c r="H3536" s="963" t="s">
        <v>2043</v>
      </c>
      <c r="I3536" s="254">
        <v>300</v>
      </c>
      <c r="J3536" s="254">
        <v>11419.800348132736</v>
      </c>
      <c r="K3536" s="954">
        <f t="shared" si="327"/>
        <v>3425940</v>
      </c>
      <c r="L3536" s="916" t="s">
        <v>167</v>
      </c>
      <c r="M3536" s="916" t="s">
        <v>165</v>
      </c>
      <c r="N3536" s="52" t="str">
        <f>IF(AND('331-CT'!$E$7=TH!H3536,OR(L3536="331",M3536="331")),"331",IF(AND(OR(L3536="131",M3536="131"),H3536='131-CT'!$E$7),"131",""))</f>
        <v/>
      </c>
      <c r="O3536" s="916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3"/>
    </row>
    <row r="3537" spans="1:28" s="211" customFormat="1" ht="15.75" hidden="1" customHeight="1">
      <c r="A3537" s="204" t="str">
        <f>IF(B3537&lt;&gt;"",IF(AND(B3537&gt;=_TM1,B3537&lt;=_TM2,OR(TH!L3537="1111",TH!M3537="1111")),TH!D3537,""),"")</f>
        <v/>
      </c>
      <c r="B3537" s="36">
        <f t="shared" si="326"/>
        <v>10</v>
      </c>
      <c r="C3537" s="949">
        <f t="shared" si="328"/>
        <v>42297</v>
      </c>
      <c r="D3537" s="950" t="s">
        <v>2042</v>
      </c>
      <c r="E3537" s="950">
        <v>42297</v>
      </c>
      <c r="F3537" s="957" t="s">
        <v>1144</v>
      </c>
      <c r="G3537" s="952" t="s">
        <v>1145</v>
      </c>
      <c r="H3537" s="963" t="s">
        <v>2043</v>
      </c>
      <c r="I3537" s="254">
        <v>200</v>
      </c>
      <c r="J3537" s="254">
        <v>32709.570997151623</v>
      </c>
      <c r="K3537" s="954">
        <f t="shared" si="327"/>
        <v>6541914</v>
      </c>
      <c r="L3537" s="916" t="s">
        <v>167</v>
      </c>
      <c r="M3537" s="916" t="s">
        <v>165</v>
      </c>
      <c r="N3537" s="52" t="str">
        <f>IF(AND('331-CT'!$E$7=TH!H3537,OR(L3537="331",M3537="331")),"331",IF(AND(OR(L3537="131",M3537="131"),H3537='131-CT'!$E$7),"131",""))</f>
        <v/>
      </c>
      <c r="O3537" s="916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3"/>
    </row>
    <row r="3538" spans="1:28" s="211" customFormat="1" ht="15.75" hidden="1" customHeight="1">
      <c r="A3538" s="204" t="str">
        <f>IF(B3538&lt;&gt;"",IF(AND(B3538&gt;=_TM1,B3538&lt;=_TM2,OR(TH!L3538="1111",TH!M3538="1111")),TH!D3538,""),"")</f>
        <v/>
      </c>
      <c r="B3538" s="36">
        <f t="shared" si="326"/>
        <v>10</v>
      </c>
      <c r="C3538" s="949">
        <f t="shared" si="328"/>
        <v>42297</v>
      </c>
      <c r="D3538" s="950" t="s">
        <v>2042</v>
      </c>
      <c r="E3538" s="950">
        <v>42297</v>
      </c>
      <c r="F3538" s="957" t="s">
        <v>1146</v>
      </c>
      <c r="G3538" s="952" t="s">
        <v>1145</v>
      </c>
      <c r="H3538" s="963" t="s">
        <v>2043</v>
      </c>
      <c r="I3538" s="254">
        <v>150</v>
      </c>
      <c r="J3538" s="254">
        <v>34014.691036938224</v>
      </c>
      <c r="K3538" s="954">
        <f t="shared" si="327"/>
        <v>5102204</v>
      </c>
      <c r="L3538" s="916" t="s">
        <v>167</v>
      </c>
      <c r="M3538" s="916" t="s">
        <v>165</v>
      </c>
      <c r="N3538" s="52" t="str">
        <f>IF(AND('331-CT'!$E$7=TH!H3538,OR(L3538="331",M3538="331")),"331",IF(AND(OR(L3538="131",M3538="131"),H3538='131-CT'!$E$7),"131",""))</f>
        <v/>
      </c>
      <c r="O3538" s="916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3"/>
    </row>
    <row r="3539" spans="1:28" s="211" customFormat="1" ht="15.75" hidden="1" customHeight="1">
      <c r="A3539" s="204" t="str">
        <f>IF(B3539&lt;&gt;"",IF(AND(B3539&gt;=_TM1,B3539&lt;=_TM2,OR(TH!L3539="1111",TH!M3539="1111")),TH!D3539,""),"")</f>
        <v/>
      </c>
      <c r="B3539" s="36">
        <f t="shared" ref="B3539:B3624" si="329">IF(C3539&lt;&gt;"",MONTH(C3539),"")</f>
        <v>10</v>
      </c>
      <c r="C3539" s="949">
        <f t="shared" si="328"/>
        <v>42298</v>
      </c>
      <c r="D3539" s="950" t="s">
        <v>2042</v>
      </c>
      <c r="E3539" s="950">
        <v>42298</v>
      </c>
      <c r="F3539" s="957" t="s">
        <v>1147</v>
      </c>
      <c r="G3539" s="952" t="s">
        <v>1148</v>
      </c>
      <c r="H3539" s="963" t="s">
        <v>2043</v>
      </c>
      <c r="I3539" s="254">
        <v>1000</v>
      </c>
      <c r="J3539" s="254">
        <v>10930.380333212763</v>
      </c>
      <c r="K3539" s="954">
        <f t="shared" si="327"/>
        <v>10930380</v>
      </c>
      <c r="L3539" s="916" t="s">
        <v>167</v>
      </c>
      <c r="M3539" s="916" t="s">
        <v>165</v>
      </c>
      <c r="N3539" s="52" t="str">
        <f>IF(AND('331-CT'!$E$7=TH!H3539,OR(L3539="331",M3539="331")),"331",IF(AND(OR(L3539="131",M3539="131"),H3539='131-CT'!$E$7),"131",""))</f>
        <v/>
      </c>
      <c r="O3539" s="916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3"/>
    </row>
    <row r="3540" spans="1:28" s="211" customFormat="1" ht="15.75" hidden="1" customHeight="1">
      <c r="A3540" s="204" t="str">
        <f>IF(B3540&lt;&gt;"",IF(AND(B3540&gt;=_TM1,B3540&lt;=_TM2,OR(TH!L3540="1111",TH!M3540="1111")),TH!D3540,""),"")</f>
        <v/>
      </c>
      <c r="B3540" s="36">
        <f t="shared" si="329"/>
        <v>10</v>
      </c>
      <c r="C3540" s="949">
        <f t="shared" si="328"/>
        <v>42299</v>
      </c>
      <c r="D3540" s="950" t="s">
        <v>2042</v>
      </c>
      <c r="E3540" s="950">
        <v>42299</v>
      </c>
      <c r="F3540" s="957" t="s">
        <v>1149</v>
      </c>
      <c r="G3540" s="952" t="s">
        <v>1150</v>
      </c>
      <c r="H3540" s="963" t="s">
        <v>2043</v>
      </c>
      <c r="I3540" s="254">
        <v>173</v>
      </c>
      <c r="J3540" s="254">
        <v>8891.1302710462023</v>
      </c>
      <c r="K3540" s="954">
        <f t="shared" si="327"/>
        <v>1538166</v>
      </c>
      <c r="L3540" s="916" t="s">
        <v>167</v>
      </c>
      <c r="M3540" s="916" t="s">
        <v>165</v>
      </c>
      <c r="N3540" s="52" t="str">
        <f>IF(AND('331-CT'!$E$7=TH!H3540,OR(L3540="331",M3540="331")),"331",IF(AND(OR(L3540="131",M3540="131"),H3540='131-CT'!$E$7),"131",""))</f>
        <v/>
      </c>
      <c r="O3540" s="916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3"/>
    </row>
    <row r="3541" spans="1:28" s="211" customFormat="1" ht="15.75" hidden="1" customHeight="1">
      <c r="A3541" s="204" t="str">
        <f>IF(B3541&lt;&gt;"",IF(AND(B3541&gt;=_TM1,B3541&lt;=_TM2,OR(TH!L3541="1111",TH!M3541="1111")),TH!D3541,""),"")</f>
        <v/>
      </c>
      <c r="B3541" s="36">
        <f t="shared" si="329"/>
        <v>10</v>
      </c>
      <c r="C3541" s="949">
        <f t="shared" si="328"/>
        <v>42299</v>
      </c>
      <c r="D3541" s="950" t="s">
        <v>2042</v>
      </c>
      <c r="E3541" s="950">
        <v>42299</v>
      </c>
      <c r="F3541" s="957" t="s">
        <v>567</v>
      </c>
      <c r="G3541" s="952" t="s">
        <v>1150</v>
      </c>
      <c r="H3541" s="963" t="s">
        <v>2043</v>
      </c>
      <c r="I3541" s="254">
        <v>318</v>
      </c>
      <c r="J3541" s="254">
        <v>7096.5902163396295</v>
      </c>
      <c r="K3541" s="954">
        <f t="shared" si="327"/>
        <v>2256716</v>
      </c>
      <c r="L3541" s="916" t="s">
        <v>167</v>
      </c>
      <c r="M3541" s="916" t="s">
        <v>165</v>
      </c>
      <c r="N3541" s="52" t="str">
        <f>IF(AND('331-CT'!$E$7=TH!H3541,OR(L3541="331",M3541="331")),"331",IF(AND(OR(L3541="131",M3541="131"),H3541='131-CT'!$E$7),"131",""))</f>
        <v/>
      </c>
      <c r="O3541" s="916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3"/>
    </row>
    <row r="3542" spans="1:28" s="211" customFormat="1" ht="15.75" hidden="1" customHeight="1">
      <c r="A3542" s="204" t="str">
        <f>IF(B3542&lt;&gt;"",IF(AND(B3542&gt;=_TM1,B3542&lt;=_TM2,OR(TH!L3542="1111",TH!M3542="1111")),TH!D3542,""),"")</f>
        <v/>
      </c>
      <c r="B3542" s="36">
        <f t="shared" si="329"/>
        <v>10</v>
      </c>
      <c r="C3542" s="949">
        <f t="shared" si="328"/>
        <v>42299</v>
      </c>
      <c r="D3542" s="950" t="s">
        <v>2042</v>
      </c>
      <c r="E3542" s="950">
        <v>42299</v>
      </c>
      <c r="F3542" s="957" t="s">
        <v>478</v>
      </c>
      <c r="G3542" s="952" t="s">
        <v>1150</v>
      </c>
      <c r="H3542" s="963" t="s">
        <v>2043</v>
      </c>
      <c r="I3542" s="254">
        <v>512</v>
      </c>
      <c r="J3542" s="254">
        <v>10930.380333212763</v>
      </c>
      <c r="K3542" s="954">
        <f t="shared" si="327"/>
        <v>5596355</v>
      </c>
      <c r="L3542" s="916" t="s">
        <v>167</v>
      </c>
      <c r="M3542" s="916" t="s">
        <v>165</v>
      </c>
      <c r="N3542" s="52" t="str">
        <f>IF(AND('331-CT'!$E$7=TH!H3542,OR(L3542="331",M3542="331")),"331",IF(AND(OR(L3542="131",M3542="131"),H3542='131-CT'!$E$7),"131",""))</f>
        <v/>
      </c>
      <c r="O3542" s="916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3"/>
    </row>
    <row r="3543" spans="1:28" s="211" customFormat="1" ht="15.75" hidden="1" customHeight="1">
      <c r="A3543" s="204" t="str">
        <f>IF(B3543&lt;&gt;"",IF(AND(B3543&gt;=_TM1,B3543&lt;=_TM2,OR(TH!L3543="1111",TH!M3543="1111")),TH!D3543,""),"")</f>
        <v/>
      </c>
      <c r="B3543" s="36">
        <f t="shared" si="329"/>
        <v>10</v>
      </c>
      <c r="C3543" s="949">
        <f t="shared" si="328"/>
        <v>42299</v>
      </c>
      <c r="D3543" s="950" t="s">
        <v>2042</v>
      </c>
      <c r="E3543" s="950">
        <v>42299</v>
      </c>
      <c r="F3543" s="957" t="s">
        <v>958</v>
      </c>
      <c r="G3543" s="952" t="s">
        <v>1150</v>
      </c>
      <c r="H3543" s="963" t="s">
        <v>2043</v>
      </c>
      <c r="I3543" s="254">
        <v>207</v>
      </c>
      <c r="J3543" s="254">
        <v>7912.2902412062531</v>
      </c>
      <c r="K3543" s="954">
        <f t="shared" si="327"/>
        <v>1637844</v>
      </c>
      <c r="L3543" s="916" t="s">
        <v>167</v>
      </c>
      <c r="M3543" s="916" t="s">
        <v>165</v>
      </c>
      <c r="N3543" s="52" t="str">
        <f>IF(AND('331-CT'!$E$7=TH!H3543,OR(L3543="331",M3543="331")),"331",IF(AND(OR(L3543="131",M3543="131"),H3543='131-CT'!$E$7),"131",""))</f>
        <v/>
      </c>
      <c r="O3543" s="916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3"/>
    </row>
    <row r="3544" spans="1:28" s="211" customFormat="1" ht="15.75" hidden="1" customHeight="1">
      <c r="A3544" s="204" t="str">
        <f>IF(B3544&lt;&gt;"",IF(AND(B3544&gt;=_TM1,B3544&lt;=_TM2,OR(TH!L3544="1111",TH!M3544="1111")),TH!D3544,""),"")</f>
        <v/>
      </c>
      <c r="B3544" s="36">
        <f t="shared" si="329"/>
        <v>10</v>
      </c>
      <c r="C3544" s="949">
        <f t="shared" si="328"/>
        <v>42299</v>
      </c>
      <c r="D3544" s="950" t="s">
        <v>2042</v>
      </c>
      <c r="E3544" s="950">
        <v>42299</v>
      </c>
      <c r="F3544" s="957" t="s">
        <v>1151</v>
      </c>
      <c r="G3544" s="952" t="s">
        <v>1152</v>
      </c>
      <c r="H3544" s="963" t="s">
        <v>2043</v>
      </c>
      <c r="I3544" s="254">
        <v>300</v>
      </c>
      <c r="J3544" s="254">
        <v>7259.7302213129542</v>
      </c>
      <c r="K3544" s="954">
        <f t="shared" si="327"/>
        <v>2177919</v>
      </c>
      <c r="L3544" s="916" t="s">
        <v>167</v>
      </c>
      <c r="M3544" s="916" t="s">
        <v>165</v>
      </c>
      <c r="N3544" s="52" t="str">
        <f>IF(AND('331-CT'!$E$7=TH!H3544,OR(L3544="331",M3544="331")),"331",IF(AND(OR(L3544="131",M3544="131"),H3544='131-CT'!$E$7),"131",""))</f>
        <v/>
      </c>
      <c r="O3544" s="916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3"/>
    </row>
    <row r="3545" spans="1:28" s="211" customFormat="1" ht="15.75" hidden="1" customHeight="1">
      <c r="A3545" s="204" t="str">
        <f>IF(B3545&lt;&gt;"",IF(AND(B3545&gt;=_TM1,B3545&lt;=_TM2,OR(TH!L3545="1111",TH!M3545="1111")),TH!D3545,""),"")</f>
        <v/>
      </c>
      <c r="B3545" s="36">
        <f t="shared" si="329"/>
        <v>10</v>
      </c>
      <c r="C3545" s="949">
        <f t="shared" si="328"/>
        <v>42299</v>
      </c>
      <c r="D3545" s="950" t="s">
        <v>2042</v>
      </c>
      <c r="E3545" s="950">
        <v>42299</v>
      </c>
      <c r="F3545" s="957" t="s">
        <v>1982</v>
      </c>
      <c r="G3545" s="952" t="s">
        <v>1154</v>
      </c>
      <c r="H3545" s="963" t="s">
        <v>2043</v>
      </c>
      <c r="I3545" s="254">
        <v>800</v>
      </c>
      <c r="J3545" s="254">
        <v>6525.6001989329925</v>
      </c>
      <c r="K3545" s="954">
        <f t="shared" si="327"/>
        <v>5220480</v>
      </c>
      <c r="L3545" s="916" t="s">
        <v>167</v>
      </c>
      <c r="M3545" s="916" t="s">
        <v>165</v>
      </c>
      <c r="N3545" s="52" t="str">
        <f>IF(AND('331-CT'!$E$7=TH!H3545,OR(L3545="331",M3545="331")),"331",IF(AND(OR(L3545="131",M3545="131"),H3545='131-CT'!$E$7),"131",""))</f>
        <v/>
      </c>
      <c r="O3545" s="916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3"/>
    </row>
    <row r="3546" spans="1:28" s="211" customFormat="1" ht="15.75" hidden="1" customHeight="1">
      <c r="A3546" s="204" t="str">
        <f>IF(B3546&lt;&gt;"",IF(AND(B3546&gt;=_TM1,B3546&lt;=_TM2,OR(TH!L3546="1111",TH!M3546="1111")),TH!D3546,""),"")</f>
        <v/>
      </c>
      <c r="B3546" s="36">
        <f t="shared" si="329"/>
        <v>10</v>
      </c>
      <c r="C3546" s="949">
        <f t="shared" si="328"/>
        <v>42300</v>
      </c>
      <c r="D3546" s="950" t="s">
        <v>2042</v>
      </c>
      <c r="E3546" s="950">
        <v>42300</v>
      </c>
      <c r="F3546" s="957" t="s">
        <v>463</v>
      </c>
      <c r="G3546" s="952" t="s">
        <v>1156</v>
      </c>
      <c r="H3546" s="963" t="s">
        <v>2043</v>
      </c>
      <c r="I3546" s="254">
        <v>221</v>
      </c>
      <c r="J3546" s="254">
        <v>7178.1602188262914</v>
      </c>
      <c r="K3546" s="954">
        <f t="shared" si="327"/>
        <v>1586373</v>
      </c>
      <c r="L3546" s="916" t="s">
        <v>167</v>
      </c>
      <c r="M3546" s="916" t="s">
        <v>165</v>
      </c>
      <c r="N3546" s="52" t="str">
        <f>IF(AND('331-CT'!$E$7=TH!H3546,OR(L3546="331",M3546="331")),"331",IF(AND(OR(L3546="131",M3546="131"),H3546='131-CT'!$E$7),"131",""))</f>
        <v/>
      </c>
      <c r="O3546" s="916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3"/>
    </row>
    <row r="3547" spans="1:28" s="211" customFormat="1" ht="15.75" hidden="1" customHeight="1">
      <c r="A3547" s="204" t="str">
        <f>IF(B3547&lt;&gt;"",IF(AND(B3547&gt;=_TM1,B3547&lt;=_TM2,OR(TH!L3547="1111",TH!M3547="1111")),TH!D3547,""),"")</f>
        <v/>
      </c>
      <c r="B3547" s="36">
        <f t="shared" si="329"/>
        <v>10</v>
      </c>
      <c r="C3547" s="949">
        <f t="shared" si="328"/>
        <v>42300</v>
      </c>
      <c r="D3547" s="950" t="s">
        <v>2042</v>
      </c>
      <c r="E3547" s="950">
        <v>42300</v>
      </c>
      <c r="F3547" s="957" t="s">
        <v>468</v>
      </c>
      <c r="G3547" s="952" t="s">
        <v>1156</v>
      </c>
      <c r="H3547" s="963" t="s">
        <v>2043</v>
      </c>
      <c r="I3547" s="254">
        <v>518</v>
      </c>
      <c r="J3547" s="254">
        <v>4160.0701268197827</v>
      </c>
      <c r="K3547" s="954">
        <f t="shared" si="327"/>
        <v>2154916</v>
      </c>
      <c r="L3547" s="916" t="s">
        <v>167</v>
      </c>
      <c r="M3547" s="916" t="s">
        <v>165</v>
      </c>
      <c r="N3547" s="52" t="str">
        <f>IF(AND('331-CT'!$E$7=TH!H3547,OR(L3547="331",M3547="331")),"331",IF(AND(OR(L3547="131",M3547="131"),H3547='131-CT'!$E$7),"131",""))</f>
        <v/>
      </c>
      <c r="O3547" s="916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3"/>
    </row>
    <row r="3548" spans="1:28" s="211" customFormat="1" ht="15.75" hidden="1" customHeight="1">
      <c r="A3548" s="204" t="str">
        <f>IF(B3548&lt;&gt;"",IF(AND(B3548&gt;=_TM1,B3548&lt;=_TM2,OR(TH!L3548="1111",TH!M3548="1111")),TH!D3548,""),"")</f>
        <v/>
      </c>
      <c r="B3548" s="36">
        <f t="shared" si="329"/>
        <v>10</v>
      </c>
      <c r="C3548" s="949">
        <f t="shared" si="328"/>
        <v>42300</v>
      </c>
      <c r="D3548" s="950" t="s">
        <v>2042</v>
      </c>
      <c r="E3548" s="950">
        <v>42300</v>
      </c>
      <c r="F3548" s="957" t="s">
        <v>549</v>
      </c>
      <c r="G3548" s="952" t="s">
        <v>1156</v>
      </c>
      <c r="H3548" s="963" t="s">
        <v>2043</v>
      </c>
      <c r="I3548" s="254">
        <v>227</v>
      </c>
      <c r="J3548" s="254">
        <v>4404.7801342797702</v>
      </c>
      <c r="K3548" s="954">
        <f t="shared" si="327"/>
        <v>999885</v>
      </c>
      <c r="L3548" s="916" t="s">
        <v>167</v>
      </c>
      <c r="M3548" s="916" t="s">
        <v>165</v>
      </c>
      <c r="N3548" s="52" t="str">
        <f>IF(AND('331-CT'!$E$7=TH!H3548,OR(L3548="331",M3548="331")),"331",IF(AND(OR(L3548="131",M3548="131"),H3548='131-CT'!$E$7),"131",""))</f>
        <v/>
      </c>
      <c r="O3548" s="916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3"/>
    </row>
    <row r="3549" spans="1:28" s="211" customFormat="1" ht="15.75" hidden="1" customHeight="1">
      <c r="A3549" s="204" t="str">
        <f>IF(B3549&lt;&gt;"",IF(AND(B3549&gt;=_TM1,B3549&lt;=_TM2,OR(TH!L3549="1111",TH!M3549="1111")),TH!D3549,""),"")</f>
        <v/>
      </c>
      <c r="B3549" s="36">
        <f t="shared" si="329"/>
        <v>10</v>
      </c>
      <c r="C3549" s="949">
        <f t="shared" si="328"/>
        <v>42300</v>
      </c>
      <c r="D3549" s="950" t="s">
        <v>2042</v>
      </c>
      <c r="E3549" s="950">
        <v>42300</v>
      </c>
      <c r="F3549" s="957" t="s">
        <v>466</v>
      </c>
      <c r="G3549" s="952" t="s">
        <v>1156</v>
      </c>
      <c r="H3549" s="963" t="s">
        <v>2043</v>
      </c>
      <c r="I3549" s="254">
        <v>204</v>
      </c>
      <c r="J3549" s="254">
        <v>5220.4801591463938</v>
      </c>
      <c r="K3549" s="954">
        <f t="shared" si="327"/>
        <v>1064978</v>
      </c>
      <c r="L3549" s="916" t="s">
        <v>167</v>
      </c>
      <c r="M3549" s="916" t="s">
        <v>165</v>
      </c>
      <c r="N3549" s="52" t="str">
        <f>IF(AND('331-CT'!$E$7=TH!H3549,OR(L3549="331",M3549="331")),"331",IF(AND(OR(L3549="131",M3549="131"),H3549='131-CT'!$E$7),"131",""))</f>
        <v/>
      </c>
      <c r="O3549" s="916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3"/>
    </row>
    <row r="3550" spans="1:28" s="211" customFormat="1" ht="15.75" hidden="1" customHeight="1">
      <c r="A3550" s="204" t="str">
        <f>IF(B3550&lt;&gt;"",IF(AND(B3550&gt;=_TM1,B3550&lt;=_TM2,OR(TH!L3550="1111",TH!M3550="1111")),TH!D3550,""),"")</f>
        <v/>
      </c>
      <c r="B3550" s="36">
        <f t="shared" si="329"/>
        <v>10</v>
      </c>
      <c r="C3550" s="949">
        <f t="shared" si="328"/>
        <v>42300</v>
      </c>
      <c r="D3550" s="950" t="s">
        <v>2042</v>
      </c>
      <c r="E3550" s="950">
        <v>42300</v>
      </c>
      <c r="F3550" s="957" t="s">
        <v>1157</v>
      </c>
      <c r="G3550" s="952" t="s">
        <v>1158</v>
      </c>
      <c r="H3550" s="963" t="s">
        <v>2043</v>
      </c>
      <c r="I3550" s="254">
        <v>50</v>
      </c>
      <c r="J3550" s="254">
        <v>40540.291235871213</v>
      </c>
      <c r="K3550" s="954">
        <f t="shared" si="327"/>
        <v>2027015</v>
      </c>
      <c r="L3550" s="916" t="s">
        <v>167</v>
      </c>
      <c r="M3550" s="916" t="s">
        <v>165</v>
      </c>
      <c r="N3550" s="52" t="str">
        <f>IF(AND('331-CT'!$E$7=TH!H3550,OR(L3550="331",M3550="331")),"331",IF(AND(OR(L3550="131",M3550="131"),H3550='131-CT'!$E$7),"131",""))</f>
        <v/>
      </c>
      <c r="O3550" s="916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3"/>
    </row>
    <row r="3551" spans="1:28" s="211" customFormat="1" ht="15.75" hidden="1" customHeight="1">
      <c r="A3551" s="204" t="str">
        <f>IF(B3551&lt;&gt;"",IF(AND(B3551&gt;=_TM1,B3551&lt;=_TM2,OR(TH!L3551="1111",TH!M3551="1111")),TH!D3551,""),"")</f>
        <v/>
      </c>
      <c r="B3551" s="36">
        <f t="shared" si="329"/>
        <v>10</v>
      </c>
      <c r="C3551" s="949">
        <f t="shared" si="328"/>
        <v>42300</v>
      </c>
      <c r="D3551" s="950" t="s">
        <v>2042</v>
      </c>
      <c r="E3551" s="950">
        <v>42300</v>
      </c>
      <c r="F3551" s="957" t="s">
        <v>1159</v>
      </c>
      <c r="G3551" s="952" t="s">
        <v>1158</v>
      </c>
      <c r="H3551" s="963" t="s">
        <v>2043</v>
      </c>
      <c r="I3551" s="254">
        <v>38</v>
      </c>
      <c r="J3551" s="254">
        <v>40050.871220951245</v>
      </c>
      <c r="K3551" s="954">
        <f t="shared" si="327"/>
        <v>1521933</v>
      </c>
      <c r="L3551" s="916" t="s">
        <v>167</v>
      </c>
      <c r="M3551" s="916" t="s">
        <v>165</v>
      </c>
      <c r="N3551" s="52" t="str">
        <f>IF(AND('331-CT'!$E$7=TH!H3551,OR(L3551="331",M3551="331")),"331",IF(AND(OR(L3551="131",M3551="131"),H3551='131-CT'!$E$7),"131",""))</f>
        <v/>
      </c>
      <c r="O3551" s="916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3"/>
    </row>
    <row r="3552" spans="1:28" s="211" customFormat="1" ht="15.75" hidden="1" customHeight="1">
      <c r="A3552" s="204" t="str">
        <f>IF(B3552&lt;&gt;"",IF(AND(B3552&gt;=_TM1,B3552&lt;=_TM2,OR(TH!L3552="1111",TH!M3552="1111")),TH!D3552,""),"")</f>
        <v/>
      </c>
      <c r="B3552" s="36">
        <f t="shared" si="329"/>
        <v>10</v>
      </c>
      <c r="C3552" s="949">
        <f t="shared" si="328"/>
        <v>42300</v>
      </c>
      <c r="D3552" s="950" t="s">
        <v>2042</v>
      </c>
      <c r="E3552" s="950">
        <v>42300</v>
      </c>
      <c r="F3552" s="957" t="s">
        <v>481</v>
      </c>
      <c r="G3552" s="952" t="s">
        <v>1158</v>
      </c>
      <c r="H3552" s="963" t="s">
        <v>2043</v>
      </c>
      <c r="I3552" s="254">
        <v>257</v>
      </c>
      <c r="J3552" s="254">
        <v>59138.251802830244</v>
      </c>
      <c r="K3552" s="954">
        <f t="shared" si="327"/>
        <v>15198531</v>
      </c>
      <c r="L3552" s="916" t="s">
        <v>167</v>
      </c>
      <c r="M3552" s="916" t="s">
        <v>165</v>
      </c>
      <c r="N3552" s="52" t="str">
        <f>IF(AND('331-CT'!$E$7=TH!H3552,OR(L3552="331",M3552="331")),"331",IF(AND(OR(L3552="131",M3552="131"),H3552='131-CT'!$E$7),"131",""))</f>
        <v/>
      </c>
      <c r="O3552" s="916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3"/>
    </row>
    <row r="3553" spans="1:28" s="211" customFormat="1" ht="15.75" hidden="1" customHeight="1">
      <c r="A3553" s="204" t="str">
        <f>IF(B3553&lt;&gt;"",IF(AND(B3553&gt;=_TM1,B3553&lt;=_TM2,OR(TH!L3553="1111",TH!M3553="1111")),TH!D3553,""),"")</f>
        <v/>
      </c>
      <c r="B3553" s="36">
        <f t="shared" si="329"/>
        <v>10</v>
      </c>
      <c r="C3553" s="949">
        <f t="shared" si="328"/>
        <v>42300</v>
      </c>
      <c r="D3553" s="950" t="s">
        <v>2042</v>
      </c>
      <c r="E3553" s="950">
        <v>42300</v>
      </c>
      <c r="F3553" s="957" t="s">
        <v>1034</v>
      </c>
      <c r="G3553" s="952" t="s">
        <v>1158</v>
      </c>
      <c r="H3553" s="963" t="s">
        <v>2043</v>
      </c>
      <c r="I3553" s="254">
        <v>31</v>
      </c>
      <c r="J3553" s="254">
        <v>67947.812071389781</v>
      </c>
      <c r="K3553" s="954">
        <f t="shared" si="327"/>
        <v>2106382</v>
      </c>
      <c r="L3553" s="916" t="s">
        <v>167</v>
      </c>
      <c r="M3553" s="916" t="s">
        <v>165</v>
      </c>
      <c r="N3553" s="52" t="str">
        <f>IF(AND('331-CT'!$E$7=TH!H3553,OR(L3553="331",M3553="331")),"331",IF(AND(OR(L3553="131",M3553="131"),H3553='131-CT'!$E$7),"131",""))</f>
        <v/>
      </c>
      <c r="O3553" s="916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3"/>
    </row>
    <row r="3554" spans="1:28" s="211" customFormat="1" ht="15.75" hidden="1" customHeight="1">
      <c r="A3554" s="204" t="str">
        <f>IF(B3554&lt;&gt;"",IF(AND(B3554&gt;=_TM1,B3554&lt;=_TM2,OR(TH!L3554="1111",TH!M3554="1111")),TH!D3554,""),"")</f>
        <v/>
      </c>
      <c r="B3554" s="36">
        <f t="shared" si="329"/>
        <v>10</v>
      </c>
      <c r="C3554" s="949">
        <f t="shared" si="328"/>
        <v>42300</v>
      </c>
      <c r="D3554" s="950" t="s">
        <v>2042</v>
      </c>
      <c r="E3554" s="950">
        <v>42300</v>
      </c>
      <c r="F3554" s="957" t="s">
        <v>688</v>
      </c>
      <c r="G3554" s="952" t="s">
        <v>1160</v>
      </c>
      <c r="H3554" s="963" t="s">
        <v>2043</v>
      </c>
      <c r="I3554" s="254">
        <v>180</v>
      </c>
      <c r="J3554" s="254">
        <v>8809.5602685595404</v>
      </c>
      <c r="K3554" s="954">
        <f t="shared" si="327"/>
        <v>1585721</v>
      </c>
      <c r="L3554" s="916" t="s">
        <v>167</v>
      </c>
      <c r="M3554" s="916" t="s">
        <v>165</v>
      </c>
      <c r="N3554" s="52" t="str">
        <f>IF(AND('331-CT'!$E$7=TH!H3554,OR(L3554="331",M3554="331")),"331",IF(AND(OR(L3554="131",M3554="131"),H3554='131-CT'!$E$7),"131",""))</f>
        <v/>
      </c>
      <c r="O3554" s="916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3"/>
    </row>
    <row r="3555" spans="1:28" s="211" customFormat="1" ht="15.75" hidden="1" customHeight="1">
      <c r="A3555" s="204" t="str">
        <f>IF(B3555&lt;&gt;"",IF(AND(B3555&gt;=_TM1,B3555&lt;=_TM2,OR(TH!L3555="1111",TH!M3555="1111")),TH!D3555,""),"")</f>
        <v/>
      </c>
      <c r="B3555" s="36">
        <f t="shared" si="329"/>
        <v>10</v>
      </c>
      <c r="C3555" s="949">
        <f t="shared" si="328"/>
        <v>42300</v>
      </c>
      <c r="D3555" s="950" t="s">
        <v>2042</v>
      </c>
      <c r="E3555" s="950">
        <v>42300</v>
      </c>
      <c r="F3555" s="957" t="s">
        <v>459</v>
      </c>
      <c r="G3555" s="952" t="s">
        <v>1160</v>
      </c>
      <c r="H3555" s="963" t="s">
        <v>2043</v>
      </c>
      <c r="I3555" s="254">
        <v>120</v>
      </c>
      <c r="J3555" s="254">
        <v>10767.240328239439</v>
      </c>
      <c r="K3555" s="954">
        <f t="shared" si="327"/>
        <v>1292069</v>
      </c>
      <c r="L3555" s="916" t="s">
        <v>167</v>
      </c>
      <c r="M3555" s="916" t="s">
        <v>165</v>
      </c>
      <c r="N3555" s="52" t="str">
        <f>IF(AND('331-CT'!$E$7=TH!H3555,OR(L3555="331",M3555="331")),"331",IF(AND(OR(L3555="131",M3555="131"),H3555='131-CT'!$E$7),"131",""))</f>
        <v/>
      </c>
      <c r="O3555" s="916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3"/>
    </row>
    <row r="3556" spans="1:28" s="211" customFormat="1" ht="15.75" hidden="1" customHeight="1">
      <c r="A3556" s="204" t="str">
        <f>IF(B3556&lt;&gt;"",IF(AND(B3556&gt;=_TM1,B3556&lt;=_TM2,OR(TH!L3556="1111",TH!M3556="1111")),TH!D3556,""),"")</f>
        <v/>
      </c>
      <c r="B3556" s="36">
        <f t="shared" si="329"/>
        <v>10</v>
      </c>
      <c r="C3556" s="949">
        <f t="shared" si="328"/>
        <v>42300</v>
      </c>
      <c r="D3556" s="950" t="s">
        <v>2042</v>
      </c>
      <c r="E3556" s="950">
        <v>42300</v>
      </c>
      <c r="F3556" s="957" t="s">
        <v>1161</v>
      </c>
      <c r="G3556" s="952" t="s">
        <v>1160</v>
      </c>
      <c r="H3556" s="963" t="s">
        <v>2043</v>
      </c>
      <c r="I3556" s="254">
        <v>220</v>
      </c>
      <c r="J3556" s="254">
        <v>8809.5602685595404</v>
      </c>
      <c r="K3556" s="954">
        <f t="shared" si="327"/>
        <v>1938103</v>
      </c>
      <c r="L3556" s="916" t="s">
        <v>167</v>
      </c>
      <c r="M3556" s="916" t="s">
        <v>165</v>
      </c>
      <c r="N3556" s="52" t="str">
        <f>IF(AND('331-CT'!$E$7=TH!H3556,OR(L3556="331",M3556="331")),"331",IF(AND(OR(L3556="131",M3556="131"),H3556='131-CT'!$E$7),"131",""))</f>
        <v/>
      </c>
      <c r="O3556" s="916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3"/>
    </row>
    <row r="3557" spans="1:28" s="211" customFormat="1" ht="15.75" hidden="1" customHeight="1">
      <c r="A3557" s="204" t="str">
        <f>IF(B3557&lt;&gt;"",IF(AND(B3557&gt;=_TM1,B3557&lt;=_TM2,OR(TH!L3557="1111",TH!M3557="1111")),TH!D3557,""),"")</f>
        <v/>
      </c>
      <c r="B3557" s="36">
        <f t="shared" si="329"/>
        <v>10</v>
      </c>
      <c r="C3557" s="949">
        <f t="shared" si="328"/>
        <v>42300</v>
      </c>
      <c r="D3557" s="950" t="s">
        <v>2042</v>
      </c>
      <c r="E3557" s="950">
        <v>42300</v>
      </c>
      <c r="F3557" s="957" t="s">
        <v>1162</v>
      </c>
      <c r="G3557" s="952" t="s">
        <v>1160</v>
      </c>
      <c r="H3557" s="963" t="s">
        <v>2043</v>
      </c>
      <c r="I3557" s="254">
        <v>360</v>
      </c>
      <c r="J3557" s="254">
        <v>10114.680308346138</v>
      </c>
      <c r="K3557" s="954">
        <f t="shared" si="327"/>
        <v>3641285</v>
      </c>
      <c r="L3557" s="916" t="s">
        <v>167</v>
      </c>
      <c r="M3557" s="916" t="s">
        <v>165</v>
      </c>
      <c r="N3557" s="52" t="str">
        <f>IF(AND('331-CT'!$E$7=TH!H3557,OR(L3557="331",M3557="331")),"331",IF(AND(OR(L3557="131",M3557="131"),H3557='131-CT'!$E$7),"131",""))</f>
        <v/>
      </c>
      <c r="O3557" s="916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3"/>
    </row>
    <row r="3558" spans="1:28" s="211" customFormat="1" ht="15.75" hidden="1" customHeight="1">
      <c r="A3558" s="204" t="str">
        <f>IF(B3558&lt;&gt;"",IF(AND(B3558&gt;=_TM1,B3558&lt;=_TM2,OR(TH!L3558="1111",TH!M3558="1111")),TH!D3558,""),"")</f>
        <v/>
      </c>
      <c r="B3558" s="36">
        <f t="shared" si="329"/>
        <v>10</v>
      </c>
      <c r="C3558" s="949">
        <f t="shared" si="328"/>
        <v>42300</v>
      </c>
      <c r="D3558" s="950" t="s">
        <v>2042</v>
      </c>
      <c r="E3558" s="950">
        <v>42300</v>
      </c>
      <c r="F3558" s="957" t="s">
        <v>629</v>
      </c>
      <c r="G3558" s="952" t="s">
        <v>1160</v>
      </c>
      <c r="H3558" s="963" t="s">
        <v>2043</v>
      </c>
      <c r="I3558" s="254">
        <v>767</v>
      </c>
      <c r="J3558" s="254">
        <v>10277.820313319464</v>
      </c>
      <c r="K3558" s="954">
        <f t="shared" si="327"/>
        <v>7883088</v>
      </c>
      <c r="L3558" s="916" t="s">
        <v>167</v>
      </c>
      <c r="M3558" s="916" t="s">
        <v>165</v>
      </c>
      <c r="N3558" s="52" t="str">
        <f>IF(AND('331-CT'!$E$7=TH!H3558,OR(L3558="331",M3558="331")),"331",IF(AND(OR(L3558="131",M3558="131"),H3558='131-CT'!$E$7),"131",""))</f>
        <v/>
      </c>
      <c r="O3558" s="916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3"/>
    </row>
    <row r="3559" spans="1:28" s="211" customFormat="1" ht="15.75" hidden="1" customHeight="1">
      <c r="A3559" s="204" t="str">
        <f>IF(B3559&lt;&gt;"",IF(AND(B3559&gt;=_TM1,B3559&lt;=_TM2,OR(TH!L3559="1111",TH!M3559="1111")),TH!D3559,""),"")</f>
        <v/>
      </c>
      <c r="B3559" s="36">
        <f t="shared" si="329"/>
        <v>10</v>
      </c>
      <c r="C3559" s="949">
        <f t="shared" si="328"/>
        <v>42300</v>
      </c>
      <c r="D3559" s="950" t="s">
        <v>2042</v>
      </c>
      <c r="E3559" s="950">
        <v>42300</v>
      </c>
      <c r="F3559" s="957" t="s">
        <v>2039</v>
      </c>
      <c r="G3559" s="952" t="s">
        <v>1163</v>
      </c>
      <c r="H3559" s="963" t="s">
        <v>2043</v>
      </c>
      <c r="I3559" s="254">
        <v>100</v>
      </c>
      <c r="J3559" s="254">
        <v>9543.6902909395012</v>
      </c>
      <c r="K3559" s="954">
        <f t="shared" si="327"/>
        <v>954369</v>
      </c>
      <c r="L3559" s="916" t="s">
        <v>167</v>
      </c>
      <c r="M3559" s="916" t="s">
        <v>165</v>
      </c>
      <c r="N3559" s="52" t="str">
        <f>IF(AND('331-CT'!$E$7=TH!H3559,OR(L3559="331",M3559="331")),"331",IF(AND(OR(L3559="131",M3559="131"),H3559='131-CT'!$E$7),"131",""))</f>
        <v/>
      </c>
      <c r="O3559" s="916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3"/>
    </row>
    <row r="3560" spans="1:28" s="211" customFormat="1" ht="15.75" hidden="1" customHeight="1">
      <c r="A3560" s="204" t="str">
        <f>IF(B3560&lt;&gt;"",IF(AND(B3560&gt;=_TM1,B3560&lt;=_TM2,OR(TH!L3560="1111",TH!M3560="1111")),TH!D3560,""),"")</f>
        <v/>
      </c>
      <c r="B3560" s="36">
        <f t="shared" si="329"/>
        <v>10</v>
      </c>
      <c r="C3560" s="949">
        <f t="shared" si="328"/>
        <v>42300</v>
      </c>
      <c r="D3560" s="950" t="s">
        <v>2042</v>
      </c>
      <c r="E3560" s="950">
        <v>42300</v>
      </c>
      <c r="F3560" s="957" t="s">
        <v>1977</v>
      </c>
      <c r="G3560" s="952" t="s">
        <v>1163</v>
      </c>
      <c r="H3560" s="963" t="s">
        <v>2043</v>
      </c>
      <c r="I3560" s="254">
        <v>50</v>
      </c>
      <c r="J3560" s="254">
        <v>10114.680308346138</v>
      </c>
      <c r="K3560" s="954">
        <f t="shared" si="327"/>
        <v>505734</v>
      </c>
      <c r="L3560" s="916" t="s">
        <v>167</v>
      </c>
      <c r="M3560" s="916" t="s">
        <v>165</v>
      </c>
      <c r="N3560" s="52" t="str">
        <f>IF(AND('331-CT'!$E$7=TH!H3560,OR(L3560="331",M3560="331")),"331",IF(AND(OR(L3560="131",M3560="131"),H3560='131-CT'!$E$7),"131",""))</f>
        <v/>
      </c>
      <c r="O3560" s="916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3"/>
    </row>
    <row r="3561" spans="1:28" s="211" customFormat="1" ht="15.75" hidden="1" customHeight="1">
      <c r="A3561" s="204" t="str">
        <f>IF(B3561&lt;&gt;"",IF(AND(B3561&gt;=_TM1,B3561&lt;=_TM2,OR(TH!L3561="1111",TH!M3561="1111")),TH!D3561,""),"")</f>
        <v/>
      </c>
      <c r="B3561" s="36">
        <f t="shared" si="329"/>
        <v>10</v>
      </c>
      <c r="C3561" s="949">
        <f t="shared" si="328"/>
        <v>42300</v>
      </c>
      <c r="D3561" s="950" t="s">
        <v>2042</v>
      </c>
      <c r="E3561" s="950">
        <v>42300</v>
      </c>
      <c r="F3561" s="957" t="s">
        <v>1978</v>
      </c>
      <c r="G3561" s="952" t="s">
        <v>1163</v>
      </c>
      <c r="H3561" s="963" t="s">
        <v>2043</v>
      </c>
      <c r="I3561" s="254">
        <v>50</v>
      </c>
      <c r="J3561" s="254">
        <v>12398.640377972686</v>
      </c>
      <c r="K3561" s="954">
        <f t="shared" si="327"/>
        <v>619932</v>
      </c>
      <c r="L3561" s="916" t="s">
        <v>167</v>
      </c>
      <c r="M3561" s="916" t="s">
        <v>165</v>
      </c>
      <c r="N3561" s="52" t="str">
        <f>IF(AND('331-CT'!$E$7=TH!H3561,OR(L3561="331",M3561="331")),"331",IF(AND(OR(L3561="131",M3561="131"),H3561='131-CT'!$E$7),"131",""))</f>
        <v/>
      </c>
      <c r="O3561" s="916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3"/>
    </row>
    <row r="3562" spans="1:28" s="211" customFormat="1" ht="15.75" hidden="1" customHeight="1">
      <c r="A3562" s="204" t="str">
        <f>IF(B3562&lt;&gt;"",IF(AND(B3562&gt;=_TM1,B3562&lt;=_TM2,OR(TH!L3562="1111",TH!M3562="1111")),TH!D3562,""),"")</f>
        <v/>
      </c>
      <c r="B3562" s="36">
        <f t="shared" si="329"/>
        <v>10</v>
      </c>
      <c r="C3562" s="949">
        <f t="shared" si="328"/>
        <v>42300</v>
      </c>
      <c r="D3562" s="950" t="s">
        <v>2042</v>
      </c>
      <c r="E3562" s="950">
        <v>42300</v>
      </c>
      <c r="F3562" s="957" t="s">
        <v>1980</v>
      </c>
      <c r="G3562" s="952" t="s">
        <v>1163</v>
      </c>
      <c r="H3562" s="963" t="s">
        <v>2043</v>
      </c>
      <c r="I3562" s="254">
        <v>50</v>
      </c>
      <c r="J3562" s="254">
        <v>9869.9703008861507</v>
      </c>
      <c r="K3562" s="954">
        <f t="shared" si="327"/>
        <v>493499</v>
      </c>
      <c r="L3562" s="916" t="s">
        <v>167</v>
      </c>
      <c r="M3562" s="916" t="s">
        <v>165</v>
      </c>
      <c r="N3562" s="52" t="str">
        <f>IF(AND('331-CT'!$E$7=TH!H3562,OR(L3562="331",M3562="331")),"331",IF(AND(OR(L3562="131",M3562="131"),H3562='131-CT'!$E$7),"131",""))</f>
        <v/>
      </c>
      <c r="O3562" s="916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3"/>
    </row>
    <row r="3563" spans="1:28" s="211" customFormat="1" ht="15.75" hidden="1" customHeight="1">
      <c r="A3563" s="204" t="str">
        <f>IF(B3563&lt;&gt;"",IF(AND(B3563&gt;=_TM1,B3563&lt;=_TM2,OR(TH!L3563="1111",TH!M3563="1111")),TH!D3563,""),"")</f>
        <v/>
      </c>
      <c r="B3563" s="36">
        <f t="shared" si="329"/>
        <v>10</v>
      </c>
      <c r="C3563" s="949">
        <f t="shared" si="328"/>
        <v>42300</v>
      </c>
      <c r="D3563" s="950" t="s">
        <v>2042</v>
      </c>
      <c r="E3563" s="950">
        <v>42300</v>
      </c>
      <c r="F3563" s="957" t="s">
        <v>1164</v>
      </c>
      <c r="G3563" s="952" t="s">
        <v>1165</v>
      </c>
      <c r="H3563" s="963" t="s">
        <v>2043</v>
      </c>
      <c r="I3563" s="254">
        <v>1418</v>
      </c>
      <c r="J3563" s="254">
        <v>9135.8402785061899</v>
      </c>
      <c r="K3563" s="954">
        <f t="shared" si="327"/>
        <v>12954622</v>
      </c>
      <c r="L3563" s="916" t="s">
        <v>167</v>
      </c>
      <c r="M3563" s="916" t="s">
        <v>165</v>
      </c>
      <c r="N3563" s="52" t="str">
        <f>IF(AND('331-CT'!$E$7=TH!H3563,OR(L3563="331",M3563="331")),"331",IF(AND(OR(L3563="131",M3563="131"),H3563='131-CT'!$E$7),"131",""))</f>
        <v/>
      </c>
      <c r="O3563" s="916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3"/>
    </row>
    <row r="3564" spans="1:28" s="211" customFormat="1" ht="15.75" hidden="1" customHeight="1">
      <c r="A3564" s="204" t="str">
        <f>IF(B3564&lt;&gt;"",IF(AND(B3564&gt;=_TM1,B3564&lt;=_TM2,OR(TH!L3564="1111",TH!M3564="1111")),TH!D3564,""),"")</f>
        <v/>
      </c>
      <c r="B3564" s="36">
        <f t="shared" si="329"/>
        <v>10</v>
      </c>
      <c r="C3564" s="949">
        <f t="shared" si="328"/>
        <v>42303</v>
      </c>
      <c r="D3564" s="950" t="s">
        <v>2042</v>
      </c>
      <c r="E3564" s="950">
        <v>42303</v>
      </c>
      <c r="F3564" s="957" t="s">
        <v>440</v>
      </c>
      <c r="G3564" s="952" t="s">
        <v>1166</v>
      </c>
      <c r="H3564" s="963" t="s">
        <v>2043</v>
      </c>
      <c r="I3564" s="254">
        <v>430</v>
      </c>
      <c r="J3564" s="254">
        <v>7749.1502362329284</v>
      </c>
      <c r="K3564" s="954">
        <f t="shared" si="327"/>
        <v>3332135</v>
      </c>
      <c r="L3564" s="916" t="s">
        <v>167</v>
      </c>
      <c r="M3564" s="916" t="s">
        <v>165</v>
      </c>
      <c r="N3564" s="52" t="str">
        <f>IF(AND('331-CT'!$E$7=TH!H3564,OR(L3564="331",M3564="331")),"331",IF(AND(OR(L3564="131",M3564="131"),H3564='131-CT'!$E$7),"131",""))</f>
        <v/>
      </c>
      <c r="O3564" s="916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3"/>
    </row>
    <row r="3565" spans="1:28" s="211" customFormat="1" ht="15.75" hidden="1" customHeight="1">
      <c r="A3565" s="204" t="str">
        <f>IF(B3565&lt;&gt;"",IF(AND(B3565&gt;=_TM1,B3565&lt;=_TM2,OR(TH!L3565="1111",TH!M3565="1111")),TH!D3565,""),"")</f>
        <v/>
      </c>
      <c r="B3565" s="36">
        <f t="shared" si="329"/>
        <v>10</v>
      </c>
      <c r="C3565" s="949">
        <f t="shared" si="328"/>
        <v>42303</v>
      </c>
      <c r="D3565" s="950" t="s">
        <v>2042</v>
      </c>
      <c r="E3565" s="950">
        <v>42303</v>
      </c>
      <c r="F3565" s="957" t="s">
        <v>440</v>
      </c>
      <c r="G3565" s="952" t="s">
        <v>1166</v>
      </c>
      <c r="H3565" s="963" t="s">
        <v>2043</v>
      </c>
      <c r="I3565" s="254">
        <v>409</v>
      </c>
      <c r="J3565" s="254">
        <v>7749.1502362329284</v>
      </c>
      <c r="K3565" s="954">
        <f t="shared" si="327"/>
        <v>3169402</v>
      </c>
      <c r="L3565" s="916" t="s">
        <v>167</v>
      </c>
      <c r="M3565" s="916" t="s">
        <v>165</v>
      </c>
      <c r="N3565" s="52" t="str">
        <f>IF(AND('331-CT'!$E$7=TH!H3565,OR(L3565="331",M3565="331")),"331",IF(AND(OR(L3565="131",M3565="131"),H3565='131-CT'!$E$7),"131",""))</f>
        <v/>
      </c>
      <c r="O3565" s="916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3"/>
    </row>
    <row r="3566" spans="1:28" s="211" customFormat="1" ht="15.75" hidden="1" customHeight="1">
      <c r="A3566" s="204" t="str">
        <f>IF(B3566&lt;&gt;"",IF(AND(B3566&gt;=_TM1,B3566&lt;=_TM2,OR(TH!L3566="1111",TH!M3566="1111")),TH!D3566,""),"")</f>
        <v/>
      </c>
      <c r="B3566" s="36">
        <f t="shared" si="329"/>
        <v>10</v>
      </c>
      <c r="C3566" s="949">
        <f t="shared" si="328"/>
        <v>42304</v>
      </c>
      <c r="D3566" s="950" t="s">
        <v>2042</v>
      </c>
      <c r="E3566" s="950">
        <v>42304</v>
      </c>
      <c r="F3566" s="957" t="s">
        <v>1167</v>
      </c>
      <c r="G3566" s="952" t="s">
        <v>1168</v>
      </c>
      <c r="H3566" s="963" t="s">
        <v>2043</v>
      </c>
      <c r="I3566" s="254">
        <v>726</v>
      </c>
      <c r="J3566" s="254">
        <v>9298.9802834795137</v>
      </c>
      <c r="K3566" s="954">
        <f t="shared" si="327"/>
        <v>6751060</v>
      </c>
      <c r="L3566" s="916" t="s">
        <v>167</v>
      </c>
      <c r="M3566" s="916" t="s">
        <v>165</v>
      </c>
      <c r="N3566" s="52" t="str">
        <f>IF(AND('331-CT'!$E$7=TH!H3566,OR(L3566="331",M3566="331")),"331",IF(AND(OR(L3566="131",M3566="131"),H3566='131-CT'!$E$7),"131",""))</f>
        <v/>
      </c>
      <c r="O3566" s="916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3"/>
    </row>
    <row r="3567" spans="1:28" s="211" customFormat="1" ht="15.75" hidden="1" customHeight="1">
      <c r="A3567" s="204" t="str">
        <f>IF(B3567&lt;&gt;"",IF(AND(B3567&gt;=_TM1,B3567&lt;=_TM2,OR(TH!L3567="1111",TH!M3567="1111")),TH!D3567,""),"")</f>
        <v/>
      </c>
      <c r="B3567" s="36">
        <f t="shared" si="329"/>
        <v>10</v>
      </c>
      <c r="C3567" s="949">
        <f t="shared" si="328"/>
        <v>42304</v>
      </c>
      <c r="D3567" s="950" t="s">
        <v>2042</v>
      </c>
      <c r="E3567" s="950">
        <v>42304</v>
      </c>
      <c r="F3567" s="957" t="s">
        <v>1167</v>
      </c>
      <c r="G3567" s="952" t="s">
        <v>1168</v>
      </c>
      <c r="H3567" s="963" t="s">
        <v>2043</v>
      </c>
      <c r="I3567" s="254">
        <v>100</v>
      </c>
      <c r="J3567" s="254">
        <v>9298.9802834795137</v>
      </c>
      <c r="K3567" s="954">
        <f t="shared" si="327"/>
        <v>929898</v>
      </c>
      <c r="L3567" s="916" t="s">
        <v>167</v>
      </c>
      <c r="M3567" s="916" t="s">
        <v>165</v>
      </c>
      <c r="N3567" s="52" t="str">
        <f>IF(AND('331-CT'!$E$7=TH!H3567,OR(L3567="331",M3567="331")),"331",IF(AND(OR(L3567="131",M3567="131"),H3567='131-CT'!$E$7),"131",""))</f>
        <v/>
      </c>
      <c r="O3567" s="916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3"/>
    </row>
    <row r="3568" spans="1:28" s="211" customFormat="1" ht="15.75" hidden="1" customHeight="1">
      <c r="A3568" s="204" t="str">
        <f>IF(B3568&lt;&gt;"",IF(AND(B3568&gt;=_TM1,B3568&lt;=_TM2,OR(TH!L3568="1111",TH!M3568="1111")),TH!D3568,""),"")</f>
        <v/>
      </c>
      <c r="B3568" s="36">
        <f t="shared" si="329"/>
        <v>10</v>
      </c>
      <c r="C3568" s="949">
        <f t="shared" si="328"/>
        <v>42304</v>
      </c>
      <c r="D3568" s="950" t="s">
        <v>2042</v>
      </c>
      <c r="E3568" s="950">
        <v>42304</v>
      </c>
      <c r="F3568" s="957" t="s">
        <v>1705</v>
      </c>
      <c r="G3568" s="952" t="s">
        <v>1168</v>
      </c>
      <c r="H3568" s="963" t="s">
        <v>2043</v>
      </c>
      <c r="I3568" s="254">
        <v>1652</v>
      </c>
      <c r="J3568" s="254">
        <v>734.13002237996159</v>
      </c>
      <c r="K3568" s="954">
        <f t="shared" si="327"/>
        <v>1212783</v>
      </c>
      <c r="L3568" s="916" t="s">
        <v>167</v>
      </c>
      <c r="M3568" s="916" t="s">
        <v>165</v>
      </c>
      <c r="N3568" s="52" t="str">
        <f>IF(AND('331-CT'!$E$7=TH!H3568,OR(L3568="331",M3568="331")),"331",IF(AND(OR(L3568="131",M3568="131"),H3568='131-CT'!$E$7),"131",""))</f>
        <v/>
      </c>
      <c r="O3568" s="916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3"/>
    </row>
    <row r="3569" spans="1:28" s="211" customFormat="1" ht="15.75" hidden="1" customHeight="1">
      <c r="A3569" s="204" t="str">
        <f>IF(B3569&lt;&gt;"",IF(AND(B3569&gt;=_TM1,B3569&lt;=_TM2,OR(TH!L3569="1111",TH!M3569="1111")),TH!D3569,""),"")</f>
        <v/>
      </c>
      <c r="B3569" s="36">
        <f t="shared" si="329"/>
        <v>10</v>
      </c>
      <c r="C3569" s="949">
        <f t="shared" si="328"/>
        <v>42305</v>
      </c>
      <c r="D3569" s="950" t="s">
        <v>2042</v>
      </c>
      <c r="E3569" s="950">
        <v>42305</v>
      </c>
      <c r="F3569" s="957" t="s">
        <v>1149</v>
      </c>
      <c r="G3569" s="952" t="s">
        <v>1169</v>
      </c>
      <c r="H3569" s="963" t="s">
        <v>2043</v>
      </c>
      <c r="I3569" s="254">
        <v>103</v>
      </c>
      <c r="J3569" s="254">
        <v>8891.1302710462023</v>
      </c>
      <c r="K3569" s="954">
        <f t="shared" si="327"/>
        <v>915786</v>
      </c>
      <c r="L3569" s="916" t="s">
        <v>167</v>
      </c>
      <c r="M3569" s="916" t="s">
        <v>165</v>
      </c>
      <c r="N3569" s="52" t="str">
        <f>IF(AND('331-CT'!$E$7=TH!H3569,OR(L3569="331",M3569="331")),"331",IF(AND(OR(L3569="131",M3569="131"),H3569='131-CT'!$E$7),"131",""))</f>
        <v/>
      </c>
      <c r="O3569" s="916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3"/>
    </row>
    <row r="3570" spans="1:28" s="211" customFormat="1" ht="15.75" hidden="1" customHeight="1">
      <c r="A3570" s="204" t="str">
        <f>IF(B3570&lt;&gt;"",IF(AND(B3570&gt;=_TM1,B3570&lt;=_TM2,OR(TH!L3570="1111",TH!M3570="1111")),TH!D3570,""),"")</f>
        <v/>
      </c>
      <c r="B3570" s="36">
        <f t="shared" si="329"/>
        <v>10</v>
      </c>
      <c r="C3570" s="949">
        <f t="shared" si="328"/>
        <v>42306</v>
      </c>
      <c r="D3570" s="950" t="s">
        <v>2042</v>
      </c>
      <c r="E3570" s="950">
        <v>42306</v>
      </c>
      <c r="F3570" s="957" t="s">
        <v>458</v>
      </c>
      <c r="G3570" s="952" t="s">
        <v>1170</v>
      </c>
      <c r="H3570" s="963" t="s">
        <v>2043</v>
      </c>
      <c r="I3570" s="254">
        <v>110</v>
      </c>
      <c r="J3570" s="254">
        <v>8646.4202635862148</v>
      </c>
      <c r="K3570" s="954">
        <f t="shared" si="327"/>
        <v>951106</v>
      </c>
      <c r="L3570" s="916" t="s">
        <v>167</v>
      </c>
      <c r="M3570" s="916" t="s">
        <v>165</v>
      </c>
      <c r="N3570" s="52" t="str">
        <f>IF(AND('331-CT'!$E$7=TH!H3570,OR(L3570="331",M3570="331")),"331",IF(AND(OR(L3570="131",M3570="131"),H3570='131-CT'!$E$7),"131",""))</f>
        <v/>
      </c>
      <c r="O3570" s="916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3"/>
    </row>
    <row r="3571" spans="1:28" s="211" customFormat="1" ht="15.75" hidden="1" customHeight="1">
      <c r="A3571" s="204" t="str">
        <f>IF(B3571&lt;&gt;"",IF(AND(B3571&gt;=_TM1,B3571&lt;=_TM2,OR(TH!L3571="1111",TH!M3571="1111")),TH!D3571,""),"")</f>
        <v/>
      </c>
      <c r="B3571" s="36">
        <f t="shared" si="329"/>
        <v>10</v>
      </c>
      <c r="C3571" s="949">
        <f t="shared" si="328"/>
        <v>42306</v>
      </c>
      <c r="D3571" s="950" t="s">
        <v>2042</v>
      </c>
      <c r="E3571" s="950">
        <v>42306</v>
      </c>
      <c r="F3571" s="957" t="s">
        <v>1171</v>
      </c>
      <c r="G3571" s="952" t="s">
        <v>1170</v>
      </c>
      <c r="H3571" s="963" t="s">
        <v>2043</v>
      </c>
      <c r="I3571" s="254">
        <v>52</v>
      </c>
      <c r="J3571" s="254">
        <v>7015.0202138529667</v>
      </c>
      <c r="K3571" s="954">
        <f t="shared" si="327"/>
        <v>364781</v>
      </c>
      <c r="L3571" s="916" t="s">
        <v>167</v>
      </c>
      <c r="M3571" s="916" t="s">
        <v>165</v>
      </c>
      <c r="N3571" s="52" t="str">
        <f>IF(AND('331-CT'!$E$7=TH!H3571,OR(L3571="331",M3571="331")),"331",IF(AND(OR(L3571="131",M3571="131"),H3571='131-CT'!$E$7),"131",""))</f>
        <v/>
      </c>
      <c r="O3571" s="916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3"/>
    </row>
    <row r="3572" spans="1:28" s="211" customFormat="1" ht="15.75" hidden="1" customHeight="1">
      <c r="A3572" s="204" t="str">
        <f>IF(B3572&lt;&gt;"",IF(AND(B3572&gt;=_TM1,B3572&lt;=_TM2,OR(TH!L3572="1111",TH!M3572="1111")),TH!D3572,""),"")</f>
        <v/>
      </c>
      <c r="B3572" s="36">
        <f t="shared" si="329"/>
        <v>10</v>
      </c>
      <c r="C3572" s="949">
        <f t="shared" si="328"/>
        <v>42306</v>
      </c>
      <c r="D3572" s="950" t="s">
        <v>2042</v>
      </c>
      <c r="E3572" s="950">
        <v>42306</v>
      </c>
      <c r="F3572" s="957" t="s">
        <v>629</v>
      </c>
      <c r="G3572" s="952" t="s">
        <v>1170</v>
      </c>
      <c r="H3572" s="963" t="s">
        <v>2043</v>
      </c>
      <c r="I3572" s="254">
        <v>204</v>
      </c>
      <c r="J3572" s="254">
        <v>10277.820313319464</v>
      </c>
      <c r="K3572" s="954">
        <f t="shared" si="327"/>
        <v>2096675</v>
      </c>
      <c r="L3572" s="916" t="s">
        <v>167</v>
      </c>
      <c r="M3572" s="916" t="s">
        <v>165</v>
      </c>
      <c r="N3572" s="52" t="str">
        <f>IF(AND('331-CT'!$E$7=TH!H3572,OR(L3572="331",M3572="331")),"331",IF(AND(OR(L3572="131",M3572="131"),H3572='131-CT'!$E$7),"131",""))</f>
        <v/>
      </c>
      <c r="O3572" s="916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3"/>
    </row>
    <row r="3573" spans="1:28" s="211" customFormat="1" ht="15.75" hidden="1" customHeight="1">
      <c r="A3573" s="204" t="str">
        <f>IF(B3573&lt;&gt;"",IF(AND(B3573&gt;=_TM1,B3573&lt;=_TM2,OR(TH!L3573="1111",TH!M3573="1111")),TH!D3573,""),"")</f>
        <v/>
      </c>
      <c r="B3573" s="36">
        <f t="shared" si="329"/>
        <v>10</v>
      </c>
      <c r="C3573" s="949">
        <f t="shared" si="328"/>
        <v>42306</v>
      </c>
      <c r="D3573" s="950" t="s">
        <v>2042</v>
      </c>
      <c r="E3573" s="950">
        <v>42306</v>
      </c>
      <c r="F3573" s="957" t="s">
        <v>457</v>
      </c>
      <c r="G3573" s="952" t="s">
        <v>1170</v>
      </c>
      <c r="H3573" s="963" t="s">
        <v>2043</v>
      </c>
      <c r="I3573" s="254">
        <v>52</v>
      </c>
      <c r="J3573" s="254">
        <v>7259.7302213129542</v>
      </c>
      <c r="K3573" s="954">
        <f t="shared" si="327"/>
        <v>377506</v>
      </c>
      <c r="L3573" s="916" t="s">
        <v>167</v>
      </c>
      <c r="M3573" s="916" t="s">
        <v>165</v>
      </c>
      <c r="N3573" s="52" t="str">
        <f>IF(AND('331-CT'!$E$7=TH!H3573,OR(L3573="331",M3573="331")),"331",IF(AND(OR(L3573="131",M3573="131"),H3573='131-CT'!$E$7),"131",""))</f>
        <v/>
      </c>
      <c r="O3573" s="916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3"/>
    </row>
    <row r="3574" spans="1:28" s="211" customFormat="1" ht="15.75" hidden="1" customHeight="1">
      <c r="A3574" s="204" t="str">
        <f>IF(B3574&lt;&gt;"",IF(AND(B3574&gt;=_TM1,B3574&lt;=_TM2,OR(TH!L3574="1111",TH!M3574="1111")),TH!D3574,""),"")</f>
        <v/>
      </c>
      <c r="B3574" s="36">
        <f t="shared" si="329"/>
        <v>10</v>
      </c>
      <c r="C3574" s="949">
        <f t="shared" si="328"/>
        <v>42306</v>
      </c>
      <c r="D3574" s="950" t="s">
        <v>2042</v>
      </c>
      <c r="E3574" s="950">
        <v>42306</v>
      </c>
      <c r="F3574" s="957" t="s">
        <v>550</v>
      </c>
      <c r="G3574" s="952" t="s">
        <v>1170</v>
      </c>
      <c r="H3574" s="963" t="s">
        <v>2043</v>
      </c>
      <c r="I3574" s="254">
        <v>110</v>
      </c>
      <c r="J3574" s="254">
        <v>11011.950335699426</v>
      </c>
      <c r="K3574" s="954">
        <f t="shared" si="327"/>
        <v>1211315</v>
      </c>
      <c r="L3574" s="916" t="s">
        <v>167</v>
      </c>
      <c r="M3574" s="916" t="s">
        <v>165</v>
      </c>
      <c r="N3574" s="52" t="str">
        <f>IF(AND('331-CT'!$E$7=TH!H3574,OR(L3574="331",M3574="331")),"331",IF(AND(OR(L3574="131",M3574="131"),H3574='131-CT'!$E$7),"131",""))</f>
        <v/>
      </c>
      <c r="O3574" s="916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3"/>
    </row>
    <row r="3575" spans="1:28" s="211" customFormat="1" ht="15.75" hidden="1" customHeight="1">
      <c r="A3575" s="204" t="str">
        <f>IF(B3575&lt;&gt;"",IF(AND(B3575&gt;=_TM1,B3575&lt;=_TM2,OR(TH!L3575="1111",TH!M3575="1111")),TH!D3575,""),"")</f>
        <v/>
      </c>
      <c r="B3575" s="36">
        <f t="shared" si="329"/>
        <v>10</v>
      </c>
      <c r="C3575" s="949">
        <f t="shared" si="328"/>
        <v>42306</v>
      </c>
      <c r="D3575" s="950" t="s">
        <v>2042</v>
      </c>
      <c r="E3575" s="950">
        <v>42306</v>
      </c>
      <c r="F3575" s="957" t="s">
        <v>1172</v>
      </c>
      <c r="G3575" s="952" t="s">
        <v>1170</v>
      </c>
      <c r="H3575" s="963" t="s">
        <v>2043</v>
      </c>
      <c r="I3575" s="254">
        <v>52</v>
      </c>
      <c r="J3575" s="254">
        <v>9380.5502859661756</v>
      </c>
      <c r="K3575" s="954">
        <f t="shared" si="327"/>
        <v>487789</v>
      </c>
      <c r="L3575" s="916" t="s">
        <v>167</v>
      </c>
      <c r="M3575" s="916" t="s">
        <v>165</v>
      </c>
      <c r="N3575" s="52" t="str">
        <f>IF(AND('331-CT'!$E$7=TH!H3575,OR(L3575="331",M3575="331")),"331",IF(AND(OR(L3575="131",M3575="131"),H3575='131-CT'!$E$7),"131",""))</f>
        <v/>
      </c>
      <c r="O3575" s="916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3"/>
    </row>
    <row r="3576" spans="1:28" s="211" customFormat="1" ht="15.75" hidden="1" customHeight="1">
      <c r="A3576" s="204" t="str">
        <f>IF(B3576&lt;&gt;"",IF(AND(B3576&gt;=_TM1,B3576&lt;=_TM2,OR(TH!L3576="1111",TH!M3576="1111")),TH!D3576,""),"")</f>
        <v/>
      </c>
      <c r="B3576" s="36">
        <f t="shared" si="329"/>
        <v>10</v>
      </c>
      <c r="C3576" s="949">
        <f t="shared" si="328"/>
        <v>42306</v>
      </c>
      <c r="D3576" s="950" t="s">
        <v>2042</v>
      </c>
      <c r="E3576" s="950">
        <v>42306</v>
      </c>
      <c r="F3576" s="957" t="s">
        <v>1173</v>
      </c>
      <c r="G3576" s="952" t="s">
        <v>1170</v>
      </c>
      <c r="H3576" s="963" t="s">
        <v>2043</v>
      </c>
      <c r="I3576" s="254">
        <v>52</v>
      </c>
      <c r="J3576" s="254">
        <v>9706.830295912825</v>
      </c>
      <c r="K3576" s="954">
        <f t="shared" si="327"/>
        <v>504755</v>
      </c>
      <c r="L3576" s="916" t="s">
        <v>167</v>
      </c>
      <c r="M3576" s="916" t="s">
        <v>165</v>
      </c>
      <c r="N3576" s="52" t="str">
        <f>IF(AND('331-CT'!$E$7=TH!H3576,OR(L3576="331",M3576="331")),"331",IF(AND(OR(L3576="131",M3576="131"),H3576='131-CT'!$E$7),"131",""))</f>
        <v/>
      </c>
      <c r="O3576" s="916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3"/>
    </row>
    <row r="3577" spans="1:28" s="211" customFormat="1" ht="15.75" hidden="1" customHeight="1">
      <c r="A3577" s="204" t="str">
        <f>IF(B3577&lt;&gt;"",IF(AND(B3577&gt;=_TM1,B3577&lt;=_TM2,OR(TH!L3577="1111",TH!M3577="1111")),TH!D3577,""),"")</f>
        <v/>
      </c>
      <c r="B3577" s="36">
        <f t="shared" si="329"/>
        <v>10</v>
      </c>
      <c r="C3577" s="949">
        <f t="shared" si="328"/>
        <v>42306</v>
      </c>
      <c r="D3577" s="950" t="s">
        <v>2042</v>
      </c>
      <c r="E3577" s="950">
        <v>42306</v>
      </c>
      <c r="F3577" s="957" t="s">
        <v>459</v>
      </c>
      <c r="G3577" s="952" t="s">
        <v>1170</v>
      </c>
      <c r="H3577" s="963" t="s">
        <v>2043</v>
      </c>
      <c r="I3577" s="254">
        <v>131</v>
      </c>
      <c r="J3577" s="254">
        <v>10767.240328239439</v>
      </c>
      <c r="K3577" s="954">
        <f t="shared" si="327"/>
        <v>1410508</v>
      </c>
      <c r="L3577" s="916" t="s">
        <v>167</v>
      </c>
      <c r="M3577" s="916" t="s">
        <v>165</v>
      </c>
      <c r="N3577" s="52" t="str">
        <f>IF(AND('331-CT'!$E$7=TH!H3577,OR(L3577="331",M3577="331")),"331",IF(AND(OR(L3577="131",M3577="131"),H3577='131-CT'!$E$7),"131",""))</f>
        <v/>
      </c>
      <c r="O3577" s="916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3"/>
    </row>
    <row r="3578" spans="1:28" s="211" customFormat="1" ht="15.75" hidden="1" customHeight="1">
      <c r="A3578" s="204" t="str">
        <f>IF(B3578&lt;&gt;"",IF(AND(B3578&gt;=_TM1,B3578&lt;=_TM2,OR(TH!L3578="1111",TH!M3578="1111")),TH!D3578,""),"")</f>
        <v/>
      </c>
      <c r="B3578" s="36">
        <f t="shared" si="329"/>
        <v>10</v>
      </c>
      <c r="C3578" s="949">
        <f t="shared" si="328"/>
        <v>42306</v>
      </c>
      <c r="D3578" s="950" t="s">
        <v>2042</v>
      </c>
      <c r="E3578" s="950">
        <v>42306</v>
      </c>
      <c r="F3578" s="957" t="s">
        <v>550</v>
      </c>
      <c r="G3578" s="952" t="s">
        <v>1170</v>
      </c>
      <c r="H3578" s="963" t="s">
        <v>2043</v>
      </c>
      <c r="I3578" s="254">
        <v>104</v>
      </c>
      <c r="J3578" s="254">
        <v>11011.950335699426</v>
      </c>
      <c r="K3578" s="954">
        <f t="shared" si="327"/>
        <v>1145243</v>
      </c>
      <c r="L3578" s="916" t="s">
        <v>167</v>
      </c>
      <c r="M3578" s="916" t="s">
        <v>165</v>
      </c>
      <c r="N3578" s="52" t="str">
        <f>IF(AND('331-CT'!$E$7=TH!H3578,OR(L3578="331",M3578="331")),"331",IF(AND(OR(L3578="131",M3578="131"),H3578='131-CT'!$E$7),"131",""))</f>
        <v/>
      </c>
      <c r="O3578" s="916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3"/>
    </row>
    <row r="3579" spans="1:28" s="211" customFormat="1" ht="15.75" hidden="1" customHeight="1">
      <c r="A3579" s="204" t="str">
        <f>IF(B3579&lt;&gt;"",IF(AND(B3579&gt;=_TM1,B3579&lt;=_TM2,OR(TH!L3579="1111",TH!M3579="1111")),TH!D3579,""),"")</f>
        <v/>
      </c>
      <c r="B3579" s="36">
        <f t="shared" si="329"/>
        <v>10</v>
      </c>
      <c r="C3579" s="949">
        <f t="shared" si="328"/>
        <v>42306</v>
      </c>
      <c r="D3579" s="950" t="s">
        <v>2042</v>
      </c>
      <c r="E3579" s="950">
        <v>42306</v>
      </c>
      <c r="F3579" s="957" t="s">
        <v>1768</v>
      </c>
      <c r="G3579" s="952" t="s">
        <v>1174</v>
      </c>
      <c r="H3579" s="963" t="s">
        <v>2043</v>
      </c>
      <c r="I3579" s="254">
        <v>1490</v>
      </c>
      <c r="J3579" s="254">
        <v>9625.2602934261631</v>
      </c>
      <c r="K3579" s="954">
        <f t="shared" si="327"/>
        <v>14341638</v>
      </c>
      <c r="L3579" s="916" t="s">
        <v>167</v>
      </c>
      <c r="M3579" s="916" t="s">
        <v>165</v>
      </c>
      <c r="N3579" s="52" t="str">
        <f>IF(AND('331-CT'!$E$7=TH!H3579,OR(L3579="331",M3579="331")),"331",IF(AND(OR(L3579="131",M3579="131"),H3579='131-CT'!$E$7),"131",""))</f>
        <v/>
      </c>
      <c r="O3579" s="916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3"/>
    </row>
    <row r="3580" spans="1:28" s="211" customFormat="1" ht="15.75" hidden="1" customHeight="1">
      <c r="A3580" s="204" t="str">
        <f>IF(B3580&lt;&gt;"",IF(AND(B3580&gt;=_TM1,B3580&lt;=_TM2,OR(TH!L3580="1111",TH!M3580="1111")),TH!D3580,""),"")</f>
        <v/>
      </c>
      <c r="B3580" s="36">
        <f t="shared" si="329"/>
        <v>10</v>
      </c>
      <c r="C3580" s="949">
        <f t="shared" si="328"/>
        <v>42308</v>
      </c>
      <c r="D3580" s="950" t="s">
        <v>2042</v>
      </c>
      <c r="E3580" s="950">
        <v>42308</v>
      </c>
      <c r="F3580" s="957" t="s">
        <v>1147</v>
      </c>
      <c r="G3580" s="952" t="s">
        <v>1176</v>
      </c>
      <c r="H3580" s="963" t="s">
        <v>2043</v>
      </c>
      <c r="I3580" s="254">
        <v>1000</v>
      </c>
      <c r="J3580" s="254">
        <v>10930.380333212763</v>
      </c>
      <c r="K3580" s="954">
        <f t="shared" si="327"/>
        <v>10930380</v>
      </c>
      <c r="L3580" s="916" t="s">
        <v>167</v>
      </c>
      <c r="M3580" s="916" t="s">
        <v>165</v>
      </c>
      <c r="N3580" s="52" t="str">
        <f>IF(AND('331-CT'!$E$7=TH!H3580,OR(L3580="331",M3580="331")),"331",IF(AND(OR(L3580="131",M3580="131"),H3580='131-CT'!$E$7),"131",""))</f>
        <v/>
      </c>
      <c r="O3580" s="916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3"/>
    </row>
    <row r="3581" spans="1:28" s="211" customFormat="1" ht="15.75" hidden="1" customHeight="1">
      <c r="A3581" s="204" t="str">
        <f>IF(B3581&lt;&gt;"",IF(AND(B3581&gt;=_TM1,B3581&lt;=_TM2,OR(TH!L3581="1111",TH!M3581="1111")),TH!D3581,""),"")</f>
        <v/>
      </c>
      <c r="B3581" s="36">
        <f t="shared" si="329"/>
        <v>10</v>
      </c>
      <c r="C3581" s="949">
        <f t="shared" si="328"/>
        <v>42308</v>
      </c>
      <c r="D3581" s="950" t="s">
        <v>2042</v>
      </c>
      <c r="E3581" s="950">
        <v>42308</v>
      </c>
      <c r="F3581" s="957" t="s">
        <v>1977</v>
      </c>
      <c r="G3581" s="952" t="s">
        <v>1177</v>
      </c>
      <c r="H3581" s="963" t="s">
        <v>2043</v>
      </c>
      <c r="I3581" s="254">
        <v>1667</v>
      </c>
      <c r="J3581" s="254">
        <v>10114.680308346138</v>
      </c>
      <c r="K3581" s="954">
        <f t="shared" si="327"/>
        <v>16861172</v>
      </c>
      <c r="L3581" s="916" t="s">
        <v>167</v>
      </c>
      <c r="M3581" s="916" t="s">
        <v>165</v>
      </c>
      <c r="N3581" s="52" t="str">
        <f>IF(AND('331-CT'!$E$7=TH!H3581,OR(L3581="331",M3581="331")),"331",IF(AND(OR(L3581="131",M3581="131"),H3581='131-CT'!$E$7),"131",""))</f>
        <v/>
      </c>
      <c r="O3581" s="916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3"/>
    </row>
    <row r="3582" spans="1:28" s="211" customFormat="1" ht="15.75" hidden="1" customHeight="1">
      <c r="A3582" s="204" t="str">
        <f>IF(B3582&lt;&gt;"",IF(AND(B3582&gt;=_TM1,B3582&lt;=_TM2,OR(TH!L3582="1111",TH!M3582="1111")),TH!D3582,""),"")</f>
        <v/>
      </c>
      <c r="B3582" s="36">
        <f t="shared" si="329"/>
        <v>10</v>
      </c>
      <c r="C3582" s="949">
        <f t="shared" si="328"/>
        <v>42308</v>
      </c>
      <c r="D3582" s="950" t="s">
        <v>2042</v>
      </c>
      <c r="E3582" s="950">
        <v>42308</v>
      </c>
      <c r="F3582" s="957" t="s">
        <v>481</v>
      </c>
      <c r="G3582" s="952" t="s">
        <v>1178</v>
      </c>
      <c r="H3582" s="963" t="s">
        <v>2043</v>
      </c>
      <c r="I3582" s="254">
        <v>300</v>
      </c>
      <c r="J3582" s="254">
        <v>59138.251802830244</v>
      </c>
      <c r="K3582" s="954">
        <f t="shared" si="327"/>
        <v>17741476</v>
      </c>
      <c r="L3582" s="916" t="s">
        <v>167</v>
      </c>
      <c r="M3582" s="916" t="s">
        <v>165</v>
      </c>
      <c r="N3582" s="52" t="str">
        <f>IF(AND('331-CT'!$E$7=TH!H3582,OR(L3582="331",M3582="331")),"331",IF(AND(OR(L3582="131",M3582="131"),H3582='131-CT'!$E$7),"131",""))</f>
        <v/>
      </c>
      <c r="O3582" s="916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3"/>
    </row>
    <row r="3583" spans="1:28" s="211" customFormat="1" ht="15.75" hidden="1" customHeight="1">
      <c r="A3583" s="204" t="str">
        <f>IF(B3583&lt;&gt;"",IF(AND(B3583&gt;=_TM1,B3583&lt;=_TM2,OR(TH!L3583="1111",TH!M3583="1111")),TH!D3583,""),"")</f>
        <v/>
      </c>
      <c r="B3583" s="36">
        <f t="shared" si="329"/>
        <v>11</v>
      </c>
      <c r="C3583" s="949">
        <f t="shared" si="328"/>
        <v>42311</v>
      </c>
      <c r="D3583" s="950" t="s">
        <v>2042</v>
      </c>
      <c r="E3583" s="950">
        <v>42311</v>
      </c>
      <c r="F3583" s="957" t="s">
        <v>481</v>
      </c>
      <c r="G3583" s="952" t="s">
        <v>1179</v>
      </c>
      <c r="H3583" s="963" t="s">
        <v>2043</v>
      </c>
      <c r="I3583" s="254">
        <v>248</v>
      </c>
      <c r="J3583" s="254">
        <v>59138.251802830244</v>
      </c>
      <c r="K3583" s="954">
        <f t="shared" si="327"/>
        <v>14666286</v>
      </c>
      <c r="L3583" s="916" t="s">
        <v>167</v>
      </c>
      <c r="M3583" s="916" t="s">
        <v>165</v>
      </c>
      <c r="N3583" s="52" t="str">
        <f>IF(AND('331-CT'!$E$7=TH!H3583,OR(L3583="331",M3583="331")),"331",IF(AND(OR(L3583="131",M3583="131"),H3583='131-CT'!$E$7),"131",""))</f>
        <v/>
      </c>
      <c r="O3583" s="916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3"/>
    </row>
    <row r="3584" spans="1:28" s="211" customFormat="1" ht="15.75" hidden="1" customHeight="1">
      <c r="A3584" s="204" t="str">
        <f>IF(B3584&lt;&gt;"",IF(AND(B3584&gt;=_TM1,B3584&lt;=_TM2,OR(TH!L3584="1111",TH!M3584="1111")),TH!D3584,""),"")</f>
        <v/>
      </c>
      <c r="B3584" s="36">
        <f t="shared" si="329"/>
        <v>11</v>
      </c>
      <c r="C3584" s="949">
        <f t="shared" si="328"/>
        <v>42311</v>
      </c>
      <c r="D3584" s="950" t="s">
        <v>2042</v>
      </c>
      <c r="E3584" s="950">
        <v>42311</v>
      </c>
      <c r="F3584" s="957" t="s">
        <v>545</v>
      </c>
      <c r="G3584" s="952" t="s">
        <v>1180</v>
      </c>
      <c r="H3584" s="963" t="s">
        <v>2043</v>
      </c>
      <c r="I3584" s="254">
        <v>511</v>
      </c>
      <c r="J3584" s="254">
        <v>8483.280258612891</v>
      </c>
      <c r="K3584" s="954">
        <f t="shared" si="327"/>
        <v>4334956</v>
      </c>
      <c r="L3584" s="916" t="s">
        <v>167</v>
      </c>
      <c r="M3584" s="916" t="s">
        <v>165</v>
      </c>
      <c r="N3584" s="52" t="str">
        <f>IF(AND('331-CT'!$E$7=TH!H3584,OR(L3584="331",M3584="331")),"331",IF(AND(OR(L3584="131",M3584="131"),H3584='131-CT'!$E$7),"131",""))</f>
        <v/>
      </c>
      <c r="O3584" s="916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3"/>
    </row>
    <row r="3585" spans="1:28" s="211" customFormat="1" ht="15.75" hidden="1" customHeight="1">
      <c r="A3585" s="204" t="str">
        <f>IF(B3585&lt;&gt;"",IF(AND(B3585&gt;=_TM1,B3585&lt;=_TM2,OR(TH!L3585="1111",TH!M3585="1111")),TH!D3585,""),"")</f>
        <v/>
      </c>
      <c r="B3585" s="36">
        <f t="shared" si="329"/>
        <v>11</v>
      </c>
      <c r="C3585" s="949">
        <f t="shared" si="328"/>
        <v>42311</v>
      </c>
      <c r="D3585" s="950" t="s">
        <v>2042</v>
      </c>
      <c r="E3585" s="950">
        <v>42311</v>
      </c>
      <c r="F3585" s="957" t="s">
        <v>1704</v>
      </c>
      <c r="G3585" s="952" t="s">
        <v>1180</v>
      </c>
      <c r="H3585" s="963" t="s">
        <v>2043</v>
      </c>
      <c r="I3585" s="254">
        <v>511</v>
      </c>
      <c r="J3585" s="254">
        <v>1141.9800348132737</v>
      </c>
      <c r="K3585" s="954">
        <f t="shared" si="327"/>
        <v>583552</v>
      </c>
      <c r="L3585" s="916" t="s">
        <v>167</v>
      </c>
      <c r="M3585" s="916" t="s">
        <v>165</v>
      </c>
      <c r="N3585" s="52" t="str">
        <f>IF(AND('331-CT'!$E$7=TH!H3585,OR(L3585="331",M3585="331")),"331",IF(AND(OR(L3585="131",M3585="131"),H3585='131-CT'!$E$7),"131",""))</f>
        <v/>
      </c>
      <c r="O3585" s="916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3"/>
    </row>
    <row r="3586" spans="1:28" s="211" customFormat="1" ht="15.75" hidden="1" customHeight="1">
      <c r="A3586" s="204" t="str">
        <f>IF(B3586&lt;&gt;"",IF(AND(B3586&gt;=_TM1,B3586&lt;=_TM2,OR(TH!L3586="1111",TH!M3586="1111")),TH!D3586,""),"")</f>
        <v/>
      </c>
      <c r="B3586" s="36">
        <f t="shared" si="329"/>
        <v>11</v>
      </c>
      <c r="C3586" s="949">
        <f t="shared" si="328"/>
        <v>42311</v>
      </c>
      <c r="D3586" s="950" t="s">
        <v>2042</v>
      </c>
      <c r="E3586" s="950">
        <v>42311</v>
      </c>
      <c r="F3586" s="957" t="s">
        <v>425</v>
      </c>
      <c r="G3586" s="952" t="s">
        <v>1181</v>
      </c>
      <c r="H3586" s="963" t="s">
        <v>2043</v>
      </c>
      <c r="I3586" s="254">
        <v>643</v>
      </c>
      <c r="J3586" s="254">
        <v>6688.7402039063172</v>
      </c>
      <c r="K3586" s="954">
        <f t="shared" si="327"/>
        <v>4300860</v>
      </c>
      <c r="L3586" s="916" t="s">
        <v>167</v>
      </c>
      <c r="M3586" s="916" t="s">
        <v>165</v>
      </c>
      <c r="N3586" s="52" t="str">
        <f>IF(AND('331-CT'!$E$7=TH!H3586,OR(L3586="331",M3586="331")),"331",IF(AND(OR(L3586="131",M3586="131"),H3586='131-CT'!$E$7),"131",""))</f>
        <v/>
      </c>
      <c r="O3586" s="916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3"/>
    </row>
    <row r="3587" spans="1:28" s="211" customFormat="1" ht="15.75" hidden="1" customHeight="1">
      <c r="A3587" s="204" t="str">
        <f>IF(B3587&lt;&gt;"",IF(AND(B3587&gt;=_TM1,B3587&lt;=_TM2,OR(TH!L3587="1111",TH!M3587="1111")),TH!D3587,""),"")</f>
        <v/>
      </c>
      <c r="B3587" s="36">
        <f t="shared" si="329"/>
        <v>11</v>
      </c>
      <c r="C3587" s="949">
        <f t="shared" si="328"/>
        <v>42311</v>
      </c>
      <c r="D3587" s="950" t="s">
        <v>2042</v>
      </c>
      <c r="E3587" s="950">
        <v>42311</v>
      </c>
      <c r="F3587" s="957" t="s">
        <v>528</v>
      </c>
      <c r="G3587" s="952" t="s">
        <v>1181</v>
      </c>
      <c r="H3587" s="963" t="s">
        <v>2043</v>
      </c>
      <c r="I3587" s="254">
        <v>601</v>
      </c>
      <c r="J3587" s="254">
        <v>12888.060392892661</v>
      </c>
      <c r="K3587" s="954">
        <f t="shared" si="327"/>
        <v>7745724</v>
      </c>
      <c r="L3587" s="916" t="s">
        <v>167</v>
      </c>
      <c r="M3587" s="916" t="s">
        <v>165</v>
      </c>
      <c r="N3587" s="52" t="str">
        <f>IF(AND('331-CT'!$E$7=TH!H3587,OR(L3587="331",M3587="331")),"331",IF(AND(OR(L3587="131",M3587="131"),H3587='131-CT'!$E$7),"131",""))</f>
        <v/>
      </c>
      <c r="O3587" s="916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3"/>
    </row>
    <row r="3588" spans="1:28" s="211" customFormat="1" ht="15.75" hidden="1" customHeight="1">
      <c r="A3588" s="204" t="str">
        <f>IF(B3588&lt;&gt;"",IF(AND(B3588&gt;=_TM1,B3588&lt;=_TM2,OR(TH!L3588="1111",TH!M3588="1111")),TH!D3588,""),"")</f>
        <v/>
      </c>
      <c r="B3588" s="36">
        <f t="shared" si="329"/>
        <v>11</v>
      </c>
      <c r="C3588" s="949">
        <f t="shared" si="328"/>
        <v>42311</v>
      </c>
      <c r="D3588" s="950" t="s">
        <v>2042</v>
      </c>
      <c r="E3588" s="950">
        <v>42311</v>
      </c>
      <c r="F3588" s="957" t="s">
        <v>1021</v>
      </c>
      <c r="G3588" s="952" t="s">
        <v>1181</v>
      </c>
      <c r="H3588" s="963" t="s">
        <v>2043</v>
      </c>
      <c r="I3588" s="254">
        <v>610</v>
      </c>
      <c r="J3588" s="254">
        <v>10604.100323266113</v>
      </c>
      <c r="K3588" s="954">
        <f t="shared" si="327"/>
        <v>6468501</v>
      </c>
      <c r="L3588" s="916" t="s">
        <v>167</v>
      </c>
      <c r="M3588" s="916" t="s">
        <v>165</v>
      </c>
      <c r="N3588" s="52" t="str">
        <f>IF(AND('331-CT'!$E$7=TH!H3588,OR(L3588="331",M3588="331")),"331",IF(AND(OR(L3588="131",M3588="131"),H3588='131-CT'!$E$7),"131",""))</f>
        <v/>
      </c>
      <c r="O3588" s="916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3"/>
    </row>
    <row r="3589" spans="1:28" s="211" customFormat="1" ht="15.75" hidden="1" customHeight="1">
      <c r="A3589" s="204" t="str">
        <f>IF(B3589&lt;&gt;"",IF(AND(B3589&gt;=_TM1,B3589&lt;=_TM2,OR(TH!L3589="1111",TH!M3589="1111")),TH!D3589,""),"")</f>
        <v/>
      </c>
      <c r="B3589" s="36">
        <f t="shared" si="329"/>
        <v>11</v>
      </c>
      <c r="C3589" s="949">
        <f t="shared" si="328"/>
        <v>42311</v>
      </c>
      <c r="D3589" s="950" t="s">
        <v>2042</v>
      </c>
      <c r="E3589" s="950">
        <v>42311</v>
      </c>
      <c r="F3589" s="957" t="s">
        <v>1836</v>
      </c>
      <c r="G3589" s="952" t="s">
        <v>1182</v>
      </c>
      <c r="H3589" s="963" t="s">
        <v>2043</v>
      </c>
      <c r="I3589" s="254">
        <v>86</v>
      </c>
      <c r="J3589" s="254">
        <v>4078.5001243331203</v>
      </c>
      <c r="K3589" s="954">
        <f t="shared" si="327"/>
        <v>350751</v>
      </c>
      <c r="L3589" s="916" t="s">
        <v>167</v>
      </c>
      <c r="M3589" s="916" t="s">
        <v>165</v>
      </c>
      <c r="N3589" s="52" t="str">
        <f>IF(AND('331-CT'!$E$7=TH!H3589,OR(L3589="331",M3589="331")),"331",IF(AND(OR(L3589="131",M3589="131"),H3589='131-CT'!$E$7),"131",""))</f>
        <v/>
      </c>
      <c r="O3589" s="916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3"/>
    </row>
    <row r="3590" spans="1:28" s="211" customFormat="1" ht="15.75" hidden="1" customHeight="1">
      <c r="A3590" s="204" t="str">
        <f>IF(B3590&lt;&gt;"",IF(AND(B3590&gt;=_TM1,B3590&lt;=_TM2,OR(TH!L3590="1111",TH!M3590="1111")),TH!D3590,""),"")</f>
        <v/>
      </c>
      <c r="B3590" s="36">
        <f t="shared" si="329"/>
        <v>11</v>
      </c>
      <c r="C3590" s="949">
        <f t="shared" si="328"/>
        <v>42311</v>
      </c>
      <c r="D3590" s="950" t="s">
        <v>2042</v>
      </c>
      <c r="E3590" s="950">
        <v>42311</v>
      </c>
      <c r="F3590" s="957" t="s">
        <v>1837</v>
      </c>
      <c r="G3590" s="952" t="s">
        <v>1182</v>
      </c>
      <c r="H3590" s="963" t="s">
        <v>2043</v>
      </c>
      <c r="I3590" s="254">
        <v>250</v>
      </c>
      <c r="J3590" s="254">
        <v>6688.7402039063172</v>
      </c>
      <c r="K3590" s="954">
        <f t="shared" si="327"/>
        <v>1672185</v>
      </c>
      <c r="L3590" s="916" t="s">
        <v>167</v>
      </c>
      <c r="M3590" s="916" t="s">
        <v>165</v>
      </c>
      <c r="N3590" s="52" t="str">
        <f>IF(AND('331-CT'!$E$7=TH!H3590,OR(L3590="331",M3590="331")),"331",IF(AND(OR(L3590="131",M3590="131"),H3590='131-CT'!$E$7),"131",""))</f>
        <v/>
      </c>
      <c r="O3590" s="916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3"/>
    </row>
    <row r="3591" spans="1:28" s="211" customFormat="1" ht="15.75" hidden="1" customHeight="1">
      <c r="A3591" s="204" t="str">
        <f>IF(B3591&lt;&gt;"",IF(AND(B3591&gt;=_TM1,B3591&lt;=_TM2,OR(TH!L3591="1111",TH!M3591="1111")),TH!D3591,""),"")</f>
        <v/>
      </c>
      <c r="B3591" s="36">
        <f t="shared" si="329"/>
        <v>11</v>
      </c>
      <c r="C3591" s="949">
        <f t="shared" si="328"/>
        <v>42311</v>
      </c>
      <c r="D3591" s="950" t="s">
        <v>2042</v>
      </c>
      <c r="E3591" s="950">
        <v>42311</v>
      </c>
      <c r="F3591" s="957" t="s">
        <v>1838</v>
      </c>
      <c r="G3591" s="952" t="s">
        <v>1182</v>
      </c>
      <c r="H3591" s="963" t="s">
        <v>2043</v>
      </c>
      <c r="I3591" s="254">
        <v>313</v>
      </c>
      <c r="J3591" s="254">
        <v>6851.8802088796419</v>
      </c>
      <c r="K3591" s="954">
        <f t="shared" si="327"/>
        <v>2144639</v>
      </c>
      <c r="L3591" s="916" t="s">
        <v>167</v>
      </c>
      <c r="M3591" s="916" t="s">
        <v>165</v>
      </c>
      <c r="N3591" s="52" t="str">
        <f>IF(AND('331-CT'!$E$7=TH!H3591,OR(L3591="331",M3591="331")),"331",IF(AND(OR(L3591="131",M3591="131"),H3591='131-CT'!$E$7),"131",""))</f>
        <v/>
      </c>
      <c r="O3591" s="916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3"/>
    </row>
    <row r="3592" spans="1:28" s="211" customFormat="1" ht="15.75" hidden="1" customHeight="1">
      <c r="A3592" s="204" t="str">
        <f>IF(B3592&lt;&gt;"",IF(AND(B3592&gt;=_TM1,B3592&lt;=_TM2,OR(TH!L3592="1111",TH!M3592="1111")),TH!D3592,""),"")</f>
        <v/>
      </c>
      <c r="B3592" s="36">
        <f t="shared" si="329"/>
        <v>11</v>
      </c>
      <c r="C3592" s="949">
        <f t="shared" si="328"/>
        <v>42311</v>
      </c>
      <c r="D3592" s="950" t="s">
        <v>2042</v>
      </c>
      <c r="E3592" s="950">
        <v>42311</v>
      </c>
      <c r="F3592" s="957" t="s">
        <v>1839</v>
      </c>
      <c r="G3592" s="952" t="s">
        <v>1182</v>
      </c>
      <c r="H3592" s="963" t="s">
        <v>2043</v>
      </c>
      <c r="I3592" s="254">
        <v>100</v>
      </c>
      <c r="J3592" s="254">
        <v>11501.370350619398</v>
      </c>
      <c r="K3592" s="954">
        <f t="shared" si="327"/>
        <v>1150137</v>
      </c>
      <c r="L3592" s="916" t="s">
        <v>167</v>
      </c>
      <c r="M3592" s="916" t="s">
        <v>165</v>
      </c>
      <c r="N3592" s="52" t="str">
        <f>IF(AND('331-CT'!$E$7=TH!H3592,OR(L3592="331",M3592="331")),"331",IF(AND(OR(L3592="131",M3592="131"),H3592='131-CT'!$E$7),"131",""))</f>
        <v/>
      </c>
      <c r="O3592" s="916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3"/>
    </row>
    <row r="3593" spans="1:28" s="211" customFormat="1" ht="15.75" hidden="1" customHeight="1">
      <c r="A3593" s="204" t="str">
        <f>IF(B3593&lt;&gt;"",IF(AND(B3593&gt;=_TM1,B3593&lt;=_TM2,OR(TH!L3593="1111",TH!M3593="1111")),TH!D3593,""),"")</f>
        <v/>
      </c>
      <c r="B3593" s="36">
        <f t="shared" si="329"/>
        <v>11</v>
      </c>
      <c r="C3593" s="949">
        <f t="shared" si="328"/>
        <v>42311</v>
      </c>
      <c r="D3593" s="950" t="s">
        <v>2042</v>
      </c>
      <c r="E3593" s="950">
        <v>42311</v>
      </c>
      <c r="F3593" s="957" t="s">
        <v>1756</v>
      </c>
      <c r="G3593" s="952" t="s">
        <v>1182</v>
      </c>
      <c r="H3593" s="963" t="s">
        <v>2043</v>
      </c>
      <c r="I3593" s="254">
        <v>10</v>
      </c>
      <c r="J3593" s="254">
        <v>14030.040427705933</v>
      </c>
      <c r="K3593" s="954">
        <f t="shared" si="327"/>
        <v>140300</v>
      </c>
      <c r="L3593" s="916" t="s">
        <v>167</v>
      </c>
      <c r="M3593" s="916" t="s">
        <v>165</v>
      </c>
      <c r="N3593" s="52" t="str">
        <f>IF(AND('331-CT'!$E$7=TH!H3593,OR(L3593="331",M3593="331")),"331",IF(AND(OR(L3593="131",M3593="131"),H3593='131-CT'!$E$7),"131",""))</f>
        <v/>
      </c>
      <c r="O3593" s="916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3"/>
    </row>
    <row r="3594" spans="1:28" s="211" customFormat="1" ht="15.75" hidden="1" customHeight="1">
      <c r="A3594" s="204" t="str">
        <f>IF(B3594&lt;&gt;"",IF(AND(B3594&gt;=_TM1,B3594&lt;=_TM2,OR(TH!L3594="1111",TH!M3594="1111")),TH!D3594,""),"")</f>
        <v/>
      </c>
      <c r="B3594" s="36">
        <f t="shared" si="329"/>
        <v>11</v>
      </c>
      <c r="C3594" s="949">
        <f t="shared" si="328"/>
        <v>42311</v>
      </c>
      <c r="D3594" s="950" t="s">
        <v>2042</v>
      </c>
      <c r="E3594" s="950">
        <v>42311</v>
      </c>
      <c r="F3594" s="957" t="s">
        <v>1764</v>
      </c>
      <c r="G3594" s="952" t="s">
        <v>1182</v>
      </c>
      <c r="H3594" s="963" t="s">
        <v>2043</v>
      </c>
      <c r="I3594" s="254">
        <v>10</v>
      </c>
      <c r="J3594" s="254">
        <v>14682.600447599234</v>
      </c>
      <c r="K3594" s="954">
        <f t="shared" si="327"/>
        <v>146826</v>
      </c>
      <c r="L3594" s="916" t="s">
        <v>167</v>
      </c>
      <c r="M3594" s="916" t="s">
        <v>165</v>
      </c>
      <c r="N3594" s="52" t="str">
        <f>IF(AND('331-CT'!$E$7=TH!H3594,OR(L3594="331",M3594="331")),"331",IF(AND(OR(L3594="131",M3594="131"),H3594='131-CT'!$E$7),"131",""))</f>
        <v/>
      </c>
      <c r="O3594" s="916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3"/>
    </row>
    <row r="3595" spans="1:28" s="211" customFormat="1" ht="15.75" hidden="1" customHeight="1">
      <c r="A3595" s="204" t="str">
        <f>IF(B3595&lt;&gt;"",IF(AND(B3595&gt;=_TM1,B3595&lt;=_TM2,OR(TH!L3595="1111",TH!M3595="1111")),TH!D3595,""),"")</f>
        <v/>
      </c>
      <c r="B3595" s="36">
        <f t="shared" si="329"/>
        <v>11</v>
      </c>
      <c r="C3595" s="949">
        <f t="shared" si="328"/>
        <v>42311</v>
      </c>
      <c r="D3595" s="950" t="s">
        <v>2042</v>
      </c>
      <c r="E3595" s="950">
        <v>42311</v>
      </c>
      <c r="F3595" s="957" t="s">
        <v>719</v>
      </c>
      <c r="G3595" s="952" t="s">
        <v>1182</v>
      </c>
      <c r="H3595" s="963" t="s">
        <v>2043</v>
      </c>
      <c r="I3595" s="254">
        <v>40</v>
      </c>
      <c r="J3595" s="254">
        <v>14601.03044511257</v>
      </c>
      <c r="K3595" s="954">
        <f t="shared" si="327"/>
        <v>584041</v>
      </c>
      <c r="L3595" s="916" t="s">
        <v>167</v>
      </c>
      <c r="M3595" s="916" t="s">
        <v>165</v>
      </c>
      <c r="N3595" s="52" t="str">
        <f>IF(AND('331-CT'!$E$7=TH!H3595,OR(L3595="331",M3595="331")),"331",IF(AND(OR(L3595="131",M3595="131"),H3595='131-CT'!$E$7),"131",""))</f>
        <v/>
      </c>
      <c r="O3595" s="916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3"/>
    </row>
    <row r="3596" spans="1:28" s="211" customFormat="1" ht="15.75" hidden="1" customHeight="1">
      <c r="A3596" s="204" t="str">
        <f>IF(B3596&lt;&gt;"",IF(AND(B3596&gt;=_TM1,B3596&lt;=_TM2,OR(TH!L3596="1111",TH!M3596="1111")),TH!D3596,""),"")</f>
        <v/>
      </c>
      <c r="B3596" s="36">
        <f t="shared" si="329"/>
        <v>11</v>
      </c>
      <c r="C3596" s="949">
        <f t="shared" si="328"/>
        <v>42311</v>
      </c>
      <c r="D3596" s="950" t="s">
        <v>2042</v>
      </c>
      <c r="E3596" s="950">
        <v>42311</v>
      </c>
      <c r="F3596" s="957" t="s">
        <v>1780</v>
      </c>
      <c r="G3596" s="952" t="s">
        <v>1182</v>
      </c>
      <c r="H3596" s="963" t="s">
        <v>2043</v>
      </c>
      <c r="I3596" s="254">
        <v>25</v>
      </c>
      <c r="J3596" s="254">
        <v>12888.060392892661</v>
      </c>
      <c r="K3596" s="954">
        <f t="shared" si="327"/>
        <v>322202</v>
      </c>
      <c r="L3596" s="916" t="s">
        <v>167</v>
      </c>
      <c r="M3596" s="916" t="s">
        <v>165</v>
      </c>
      <c r="N3596" s="52" t="str">
        <f>IF(AND('331-CT'!$E$7=TH!H3596,OR(L3596="331",M3596="331")),"331",IF(AND(OR(L3596="131",M3596="131"),H3596='131-CT'!$E$7),"131",""))</f>
        <v/>
      </c>
      <c r="O3596" s="916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3"/>
    </row>
    <row r="3597" spans="1:28" s="211" customFormat="1" ht="15.75" hidden="1" customHeight="1">
      <c r="A3597" s="204" t="str">
        <f>IF(B3597&lt;&gt;"",IF(AND(B3597&gt;=_TM1,B3597&lt;=_TM2,OR(TH!L3597="1111",TH!M3597="1111")),TH!D3597,""),"")</f>
        <v/>
      </c>
      <c r="B3597" s="36">
        <f t="shared" si="329"/>
        <v>11</v>
      </c>
      <c r="C3597" s="949">
        <f t="shared" si="328"/>
        <v>42311</v>
      </c>
      <c r="D3597" s="950" t="s">
        <v>2042</v>
      </c>
      <c r="E3597" s="950">
        <v>42311</v>
      </c>
      <c r="F3597" s="957" t="s">
        <v>1797</v>
      </c>
      <c r="G3597" s="952" t="s">
        <v>1182</v>
      </c>
      <c r="H3597" s="963" t="s">
        <v>2043</v>
      </c>
      <c r="I3597" s="254">
        <v>25</v>
      </c>
      <c r="J3597" s="254">
        <v>12724.920387919336</v>
      </c>
      <c r="K3597" s="954">
        <f t="shared" si="327"/>
        <v>318123</v>
      </c>
      <c r="L3597" s="916" t="s">
        <v>167</v>
      </c>
      <c r="M3597" s="916" t="s">
        <v>165</v>
      </c>
      <c r="N3597" s="52" t="str">
        <f>IF(AND('331-CT'!$E$7=TH!H3597,OR(L3597="331",M3597="331")),"331",IF(AND(OR(L3597="131",M3597="131"),H3597='131-CT'!$E$7),"131",""))</f>
        <v/>
      </c>
      <c r="O3597" s="916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3"/>
    </row>
    <row r="3598" spans="1:28" s="211" customFormat="1" ht="15.75" hidden="1" customHeight="1">
      <c r="A3598" s="204" t="str">
        <f>IF(B3598&lt;&gt;"",IF(AND(B3598&gt;=_TM1,B3598&lt;=_TM2,OR(TH!L3598="1111",TH!M3598="1111")),TH!D3598,""),"")</f>
        <v/>
      </c>
      <c r="B3598" s="36">
        <f t="shared" si="329"/>
        <v>11</v>
      </c>
      <c r="C3598" s="949">
        <f t="shared" si="328"/>
        <v>42311</v>
      </c>
      <c r="D3598" s="950" t="s">
        <v>2042</v>
      </c>
      <c r="E3598" s="950">
        <v>42311</v>
      </c>
      <c r="F3598" s="957" t="s">
        <v>1840</v>
      </c>
      <c r="G3598" s="952" t="s">
        <v>1182</v>
      </c>
      <c r="H3598" s="963" t="s">
        <v>2043</v>
      </c>
      <c r="I3598" s="254">
        <v>400</v>
      </c>
      <c r="J3598" s="254">
        <v>8320.1402536395653</v>
      </c>
      <c r="K3598" s="954">
        <f t="shared" si="327"/>
        <v>3328056</v>
      </c>
      <c r="L3598" s="916" t="s">
        <v>167</v>
      </c>
      <c r="M3598" s="916" t="s">
        <v>165</v>
      </c>
      <c r="N3598" s="52" t="str">
        <f>IF(AND('331-CT'!$E$7=TH!H3598,OR(L3598="331",M3598="331")),"331",IF(AND(OR(L3598="131",M3598="131"),H3598='131-CT'!$E$7),"131",""))</f>
        <v/>
      </c>
      <c r="O3598" s="916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3"/>
    </row>
    <row r="3599" spans="1:28" s="211" customFormat="1" ht="15.75" hidden="1" customHeight="1">
      <c r="A3599" s="204" t="str">
        <f>IF(B3599&lt;&gt;"",IF(AND(B3599&gt;=_TM1,B3599&lt;=_TM2,OR(TH!L3599="1111",TH!M3599="1111")),TH!D3599,""),"")</f>
        <v/>
      </c>
      <c r="B3599" s="36">
        <f t="shared" si="329"/>
        <v>11</v>
      </c>
      <c r="C3599" s="949">
        <f t="shared" si="328"/>
        <v>42312</v>
      </c>
      <c r="D3599" s="950" t="s">
        <v>2042</v>
      </c>
      <c r="E3599" s="950">
        <v>42312</v>
      </c>
      <c r="F3599" s="957" t="s">
        <v>1183</v>
      </c>
      <c r="G3599" s="952" t="s">
        <v>1184</v>
      </c>
      <c r="H3599" s="963" t="s">
        <v>2043</v>
      </c>
      <c r="I3599" s="254">
        <v>497</v>
      </c>
      <c r="J3599" s="254">
        <v>897.27002735328642</v>
      </c>
      <c r="K3599" s="954">
        <f t="shared" si="327"/>
        <v>445943</v>
      </c>
      <c r="L3599" s="916" t="s">
        <v>167</v>
      </c>
      <c r="M3599" s="916" t="s">
        <v>165</v>
      </c>
      <c r="N3599" s="52" t="str">
        <f>IF(AND('331-CT'!$E$7=TH!H3599,OR(L3599="331",M3599="331")),"331",IF(AND(OR(L3599="131",M3599="131"),H3599='131-CT'!$E$7),"131",""))</f>
        <v/>
      </c>
      <c r="O3599" s="916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3"/>
    </row>
    <row r="3600" spans="1:28" s="211" customFormat="1" ht="15.75" hidden="1" customHeight="1">
      <c r="A3600" s="204" t="str">
        <f>IF(B3600&lt;&gt;"",IF(AND(B3600&gt;=_TM1,B3600&lt;=_TM2,OR(TH!L3600="1111",TH!M3600="1111")),TH!D3600,""),"")</f>
        <v/>
      </c>
      <c r="B3600" s="36">
        <f t="shared" si="329"/>
        <v>11</v>
      </c>
      <c r="C3600" s="949">
        <f t="shared" si="328"/>
        <v>42312</v>
      </c>
      <c r="D3600" s="950" t="s">
        <v>2042</v>
      </c>
      <c r="E3600" s="950">
        <v>42312</v>
      </c>
      <c r="F3600" s="957" t="s">
        <v>1185</v>
      </c>
      <c r="G3600" s="952" t="s">
        <v>1186</v>
      </c>
      <c r="H3600" s="963" t="s">
        <v>2043</v>
      </c>
      <c r="I3600" s="254">
        <v>122</v>
      </c>
      <c r="J3600" s="254">
        <v>13377.480407812634</v>
      </c>
      <c r="K3600" s="954">
        <f t="shared" si="327"/>
        <v>1632053</v>
      </c>
      <c r="L3600" s="916" t="s">
        <v>167</v>
      </c>
      <c r="M3600" s="916" t="s">
        <v>165</v>
      </c>
      <c r="N3600" s="52" t="str">
        <f>IF(AND('331-CT'!$E$7=TH!H3600,OR(L3600="331",M3600="331")),"331",IF(AND(OR(L3600="131",M3600="131"),H3600='131-CT'!$E$7),"131",""))</f>
        <v/>
      </c>
      <c r="O3600" s="916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3"/>
    </row>
    <row r="3601" spans="1:28" s="211" customFormat="1" ht="15.75" hidden="1" customHeight="1">
      <c r="A3601" s="204" t="str">
        <f>IF(B3601&lt;&gt;"",IF(AND(B3601&gt;=_TM1,B3601&lt;=_TM2,OR(TH!L3601="1111",TH!M3601="1111")),TH!D3601,""),"")</f>
        <v/>
      </c>
      <c r="B3601" s="36">
        <f t="shared" si="329"/>
        <v>11</v>
      </c>
      <c r="C3601" s="949">
        <f t="shared" si="328"/>
        <v>42312</v>
      </c>
      <c r="D3601" s="950" t="s">
        <v>2042</v>
      </c>
      <c r="E3601" s="950">
        <v>42312</v>
      </c>
      <c r="F3601" s="957" t="s">
        <v>1187</v>
      </c>
      <c r="G3601" s="952" t="s">
        <v>1186</v>
      </c>
      <c r="H3601" s="963" t="s">
        <v>2043</v>
      </c>
      <c r="I3601" s="254">
        <v>201</v>
      </c>
      <c r="J3601" s="254">
        <v>13785.330420245946</v>
      </c>
      <c r="K3601" s="954">
        <f t="shared" si="327"/>
        <v>2770851</v>
      </c>
      <c r="L3601" s="916" t="s">
        <v>167</v>
      </c>
      <c r="M3601" s="916" t="s">
        <v>165</v>
      </c>
      <c r="N3601" s="52" t="str">
        <f>IF(AND('331-CT'!$E$7=TH!H3601,OR(L3601="331",M3601="331")),"331",IF(AND(OR(L3601="131",M3601="131"),H3601='131-CT'!$E$7),"131",""))</f>
        <v/>
      </c>
      <c r="O3601" s="916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3"/>
    </row>
    <row r="3602" spans="1:28" s="211" customFormat="1" ht="15.75" hidden="1" customHeight="1">
      <c r="A3602" s="204" t="str">
        <f>IF(B3602&lt;&gt;"",IF(AND(B3602&gt;=_TM1,B3602&lt;=_TM2,OR(TH!L3602="1111",TH!M3602="1111")),TH!D3602,""),"")</f>
        <v/>
      </c>
      <c r="B3602" s="36">
        <f t="shared" si="329"/>
        <v>11</v>
      </c>
      <c r="C3602" s="949">
        <f t="shared" si="328"/>
        <v>42312</v>
      </c>
      <c r="D3602" s="950" t="s">
        <v>2042</v>
      </c>
      <c r="E3602" s="950">
        <v>42312</v>
      </c>
      <c r="F3602" s="957" t="s">
        <v>1841</v>
      </c>
      <c r="G3602" s="952" t="s">
        <v>1188</v>
      </c>
      <c r="H3602" s="963" t="s">
        <v>2043</v>
      </c>
      <c r="I3602" s="254">
        <v>510</v>
      </c>
      <c r="J3602" s="254">
        <v>7667.5802337462655</v>
      </c>
      <c r="K3602" s="954">
        <f t="shared" si="327"/>
        <v>3910466</v>
      </c>
      <c r="L3602" s="916" t="s">
        <v>167</v>
      </c>
      <c r="M3602" s="916" t="s">
        <v>165</v>
      </c>
      <c r="N3602" s="52" t="str">
        <f>IF(AND('331-CT'!$E$7=TH!H3602,OR(L3602="331",M3602="331")),"331",IF(AND(OR(L3602="131",M3602="131"),H3602='131-CT'!$E$7),"131",""))</f>
        <v/>
      </c>
      <c r="O3602" s="916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3"/>
    </row>
    <row r="3603" spans="1:28" s="211" customFormat="1" ht="15.75" hidden="1" customHeight="1">
      <c r="A3603" s="204" t="str">
        <f>IF(B3603&lt;&gt;"",IF(AND(B3603&gt;=_TM1,B3603&lt;=_TM2,OR(TH!L3603="1111",TH!M3603="1111")),TH!D3603,""),"")</f>
        <v/>
      </c>
      <c r="B3603" s="36">
        <f t="shared" si="329"/>
        <v>11</v>
      </c>
      <c r="C3603" s="949">
        <f t="shared" si="328"/>
        <v>42312</v>
      </c>
      <c r="D3603" s="950" t="s">
        <v>2042</v>
      </c>
      <c r="E3603" s="950">
        <v>42312</v>
      </c>
      <c r="F3603" s="957" t="s">
        <v>1842</v>
      </c>
      <c r="G3603" s="952" t="s">
        <v>1188</v>
      </c>
      <c r="H3603" s="963" t="s">
        <v>2043</v>
      </c>
      <c r="I3603" s="254">
        <v>350</v>
      </c>
      <c r="J3603" s="254">
        <v>5220.4801591463938</v>
      </c>
      <c r="K3603" s="954">
        <f t="shared" si="327"/>
        <v>1827168</v>
      </c>
      <c r="L3603" s="916" t="s">
        <v>167</v>
      </c>
      <c r="M3603" s="916" t="s">
        <v>165</v>
      </c>
      <c r="N3603" s="52" t="str">
        <f>IF(AND('331-CT'!$E$7=TH!H3603,OR(L3603="331",M3603="331")),"331",IF(AND(OR(L3603="131",M3603="131"),H3603='131-CT'!$E$7),"131",""))</f>
        <v/>
      </c>
      <c r="O3603" s="916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3"/>
    </row>
    <row r="3604" spans="1:28" s="211" customFormat="1" ht="15.75" hidden="1" customHeight="1">
      <c r="A3604" s="204" t="str">
        <f>IF(B3604&lt;&gt;"",IF(AND(B3604&gt;=_TM1,B3604&lt;=_TM2,OR(TH!L3604="1111",TH!M3604="1111")),TH!D3604,""),"")</f>
        <v/>
      </c>
      <c r="B3604" s="36">
        <f t="shared" si="329"/>
        <v>11</v>
      </c>
      <c r="C3604" s="949">
        <f t="shared" si="328"/>
        <v>42312</v>
      </c>
      <c r="D3604" s="950" t="s">
        <v>2042</v>
      </c>
      <c r="E3604" s="950">
        <v>42312</v>
      </c>
      <c r="F3604" s="957" t="s">
        <v>1843</v>
      </c>
      <c r="G3604" s="952" t="s">
        <v>1188</v>
      </c>
      <c r="H3604" s="963" t="s">
        <v>2043</v>
      </c>
      <c r="I3604" s="254">
        <v>340</v>
      </c>
      <c r="J3604" s="254">
        <v>12561.780382946012</v>
      </c>
      <c r="K3604" s="954">
        <f t="shared" si="327"/>
        <v>4271005</v>
      </c>
      <c r="L3604" s="916" t="s">
        <v>167</v>
      </c>
      <c r="M3604" s="916" t="s">
        <v>165</v>
      </c>
      <c r="N3604" s="52" t="str">
        <f>IF(AND('331-CT'!$E$7=TH!H3604,OR(L3604="331",M3604="331")),"331",IF(AND(OR(L3604="131",M3604="131"),H3604='131-CT'!$E$7),"131",""))</f>
        <v/>
      </c>
      <c r="O3604" s="916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3"/>
    </row>
    <row r="3605" spans="1:28" s="211" customFormat="1" ht="15.75" hidden="1" customHeight="1">
      <c r="A3605" s="204" t="str">
        <f>IF(B3605&lt;&gt;"",IF(AND(B3605&gt;=_TM1,B3605&lt;=_TM2,OR(TH!L3605="1111",TH!M3605="1111")),TH!D3605,""),"")</f>
        <v/>
      </c>
      <c r="B3605" s="36">
        <f t="shared" si="329"/>
        <v>11</v>
      </c>
      <c r="C3605" s="949">
        <f t="shared" si="328"/>
        <v>42312</v>
      </c>
      <c r="D3605" s="950" t="s">
        <v>2042</v>
      </c>
      <c r="E3605" s="950">
        <v>42312</v>
      </c>
      <c r="F3605" s="957" t="s">
        <v>1779</v>
      </c>
      <c r="G3605" s="952" t="s">
        <v>1188</v>
      </c>
      <c r="H3605" s="963" t="s">
        <v>2043</v>
      </c>
      <c r="I3605" s="254">
        <v>40</v>
      </c>
      <c r="J3605" s="254">
        <v>13132.770400352649</v>
      </c>
      <c r="K3605" s="954">
        <f t="shared" si="327"/>
        <v>525311</v>
      </c>
      <c r="L3605" s="916" t="s">
        <v>167</v>
      </c>
      <c r="M3605" s="916" t="s">
        <v>165</v>
      </c>
      <c r="N3605" s="52" t="str">
        <f>IF(AND('331-CT'!$E$7=TH!H3605,OR(L3605="331",M3605="331")),"331",IF(AND(OR(L3605="131",M3605="131"),H3605='131-CT'!$E$7),"131",""))</f>
        <v/>
      </c>
      <c r="O3605" s="916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3"/>
    </row>
    <row r="3606" spans="1:28" s="211" customFormat="1" ht="15.75" hidden="1" customHeight="1">
      <c r="A3606" s="204" t="str">
        <f>IF(B3606&lt;&gt;"",IF(AND(B3606&gt;=_TM1,B3606&lt;=_TM2,OR(TH!L3606="1111",TH!M3606="1111")),TH!D3606,""),"")</f>
        <v/>
      </c>
      <c r="B3606" s="36">
        <f t="shared" si="329"/>
        <v>11</v>
      </c>
      <c r="C3606" s="949">
        <f t="shared" si="328"/>
        <v>42312</v>
      </c>
      <c r="D3606" s="950" t="s">
        <v>2042</v>
      </c>
      <c r="E3606" s="950">
        <v>42312</v>
      </c>
      <c r="F3606" s="957" t="s">
        <v>1844</v>
      </c>
      <c r="G3606" s="952" t="s">
        <v>1188</v>
      </c>
      <c r="H3606" s="963" t="s">
        <v>2043</v>
      </c>
      <c r="I3606" s="254">
        <v>2104</v>
      </c>
      <c r="J3606" s="254">
        <v>570.99001740663687</v>
      </c>
      <c r="K3606" s="954">
        <f t="shared" si="327"/>
        <v>1201363</v>
      </c>
      <c r="L3606" s="916" t="s">
        <v>167</v>
      </c>
      <c r="M3606" s="916" t="s">
        <v>165</v>
      </c>
      <c r="N3606" s="52" t="str">
        <f>IF(AND('331-CT'!$E$7=TH!H3606,OR(L3606="331",M3606="331")),"331",IF(AND(OR(L3606="131",M3606="131"),H3606='131-CT'!$E$7),"131",""))</f>
        <v/>
      </c>
      <c r="O3606" s="916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3"/>
    </row>
    <row r="3607" spans="1:28" s="211" customFormat="1" ht="15.75" hidden="1" customHeight="1">
      <c r="A3607" s="204" t="str">
        <f>IF(B3607&lt;&gt;"",IF(AND(B3607&gt;=_TM1,B3607&lt;=_TM2,OR(TH!L3607="1111",TH!M3607="1111")),TH!D3607,""),"")</f>
        <v/>
      </c>
      <c r="B3607" s="36">
        <f t="shared" si="329"/>
        <v>11</v>
      </c>
      <c r="C3607" s="949">
        <f t="shared" si="328"/>
        <v>42312</v>
      </c>
      <c r="D3607" s="950" t="s">
        <v>2042</v>
      </c>
      <c r="E3607" s="950">
        <v>42312</v>
      </c>
      <c r="F3607" s="957" t="s">
        <v>1845</v>
      </c>
      <c r="G3607" s="952" t="s">
        <v>1188</v>
      </c>
      <c r="H3607" s="963" t="s">
        <v>2043</v>
      </c>
      <c r="I3607" s="254">
        <v>34</v>
      </c>
      <c r="J3607" s="254">
        <v>7259.7302213129542</v>
      </c>
      <c r="K3607" s="954">
        <f t="shared" si="327"/>
        <v>246831</v>
      </c>
      <c r="L3607" s="916" t="s">
        <v>167</v>
      </c>
      <c r="M3607" s="916" t="s">
        <v>165</v>
      </c>
      <c r="N3607" s="52" t="str">
        <f>IF(AND('331-CT'!$E$7=TH!H3607,OR(L3607="331",M3607="331")),"331",IF(AND(OR(L3607="131",M3607="131"),H3607='131-CT'!$E$7),"131",""))</f>
        <v/>
      </c>
      <c r="O3607" s="916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3"/>
    </row>
    <row r="3608" spans="1:28" s="211" customFormat="1" ht="15.75" hidden="1" customHeight="1">
      <c r="A3608" s="204" t="str">
        <f>IF(B3608&lt;&gt;"",IF(AND(B3608&gt;=_TM1,B3608&lt;=_TM2,OR(TH!L3608="1111",TH!M3608="1111")),TH!D3608,""),"")</f>
        <v/>
      </c>
      <c r="B3608" s="36">
        <f t="shared" si="329"/>
        <v>11</v>
      </c>
      <c r="C3608" s="949">
        <f t="shared" si="328"/>
        <v>42312</v>
      </c>
      <c r="D3608" s="950" t="s">
        <v>2042</v>
      </c>
      <c r="E3608" s="950">
        <v>42312</v>
      </c>
      <c r="F3608" s="957" t="s">
        <v>1846</v>
      </c>
      <c r="G3608" s="952" t="s">
        <v>1188</v>
      </c>
      <c r="H3608" s="963" t="s">
        <v>2043</v>
      </c>
      <c r="I3608" s="254">
        <v>125</v>
      </c>
      <c r="J3608" s="254">
        <v>15987.720487385832</v>
      </c>
      <c r="K3608" s="954">
        <f t="shared" si="327"/>
        <v>1998465</v>
      </c>
      <c r="L3608" s="916" t="s">
        <v>167</v>
      </c>
      <c r="M3608" s="916" t="s">
        <v>165</v>
      </c>
      <c r="N3608" s="52" t="str">
        <f>IF(AND('331-CT'!$E$7=TH!H3608,OR(L3608="331",M3608="331")),"331",IF(AND(OR(L3608="131",M3608="131"),H3608='131-CT'!$E$7),"131",""))</f>
        <v/>
      </c>
      <c r="O3608" s="916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3"/>
    </row>
    <row r="3609" spans="1:28" s="211" customFormat="1" ht="15.75" hidden="1" customHeight="1">
      <c r="A3609" s="204" t="str">
        <f>IF(B3609&lt;&gt;"",IF(AND(B3609&gt;=_TM1,B3609&lt;=_TM2,OR(TH!L3609="1111",TH!M3609="1111")),TH!D3609,""),"")</f>
        <v/>
      </c>
      <c r="B3609" s="36">
        <f t="shared" si="329"/>
        <v>11</v>
      </c>
      <c r="C3609" s="949">
        <f t="shared" si="328"/>
        <v>42312</v>
      </c>
      <c r="D3609" s="950" t="s">
        <v>2042</v>
      </c>
      <c r="E3609" s="950">
        <v>42312</v>
      </c>
      <c r="F3609" s="957" t="s">
        <v>721</v>
      </c>
      <c r="G3609" s="952" t="s">
        <v>1188</v>
      </c>
      <c r="H3609" s="963" t="s">
        <v>2043</v>
      </c>
      <c r="I3609" s="254">
        <v>35</v>
      </c>
      <c r="J3609" s="254">
        <v>11990.790365539373</v>
      </c>
      <c r="K3609" s="954">
        <f t="shared" si="327"/>
        <v>419678</v>
      </c>
      <c r="L3609" s="916" t="s">
        <v>167</v>
      </c>
      <c r="M3609" s="916" t="s">
        <v>165</v>
      </c>
      <c r="N3609" s="52" t="str">
        <f>IF(AND('331-CT'!$E$7=TH!H3609,OR(L3609="331",M3609="331")),"331",IF(AND(OR(L3609="131",M3609="131"),H3609='131-CT'!$E$7),"131",""))</f>
        <v/>
      </c>
      <c r="O3609" s="916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3"/>
    </row>
    <row r="3610" spans="1:28" s="211" customFormat="1" ht="15.75" hidden="1" customHeight="1">
      <c r="A3610" s="204" t="str">
        <f>IF(B3610&lt;&gt;"",IF(AND(B3610&gt;=_TM1,B3610&lt;=_TM2,OR(TH!L3610="1111",TH!M3610="1111")),TH!D3610,""),"")</f>
        <v/>
      </c>
      <c r="B3610" s="36">
        <f t="shared" si="329"/>
        <v>11</v>
      </c>
      <c r="C3610" s="949">
        <f t="shared" si="328"/>
        <v>42312</v>
      </c>
      <c r="D3610" s="950" t="s">
        <v>2042</v>
      </c>
      <c r="E3610" s="950">
        <v>42312</v>
      </c>
      <c r="F3610" s="957" t="s">
        <v>1769</v>
      </c>
      <c r="G3610" s="952" t="s">
        <v>1188</v>
      </c>
      <c r="H3610" s="963" t="s">
        <v>2043</v>
      </c>
      <c r="I3610" s="254">
        <v>40</v>
      </c>
      <c r="J3610" s="254">
        <v>9054.270276019528</v>
      </c>
      <c r="K3610" s="954">
        <f t="shared" si="327"/>
        <v>362171</v>
      </c>
      <c r="L3610" s="916" t="s">
        <v>167</v>
      </c>
      <c r="M3610" s="916" t="s">
        <v>165</v>
      </c>
      <c r="N3610" s="52" t="str">
        <f>IF(AND('331-CT'!$E$7=TH!H3610,OR(L3610="331",M3610="331")),"331",IF(AND(OR(L3610="131",M3610="131"),H3610='131-CT'!$E$7),"131",""))</f>
        <v/>
      </c>
      <c r="O3610" s="916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3"/>
    </row>
    <row r="3611" spans="1:28" s="211" customFormat="1" ht="15.75" hidden="1" customHeight="1">
      <c r="A3611" s="204" t="str">
        <f>IF(B3611&lt;&gt;"",IF(AND(B3611&gt;=_TM1,B3611&lt;=_TM2,OR(TH!L3611="1111",TH!M3611="1111")),TH!D3611,""),"")</f>
        <v/>
      </c>
      <c r="B3611" s="36">
        <f t="shared" si="329"/>
        <v>11</v>
      </c>
      <c r="C3611" s="949">
        <f t="shared" si="328"/>
        <v>42313</v>
      </c>
      <c r="D3611" s="950" t="s">
        <v>2042</v>
      </c>
      <c r="E3611" s="950">
        <v>42313</v>
      </c>
      <c r="F3611" s="957" t="s">
        <v>1189</v>
      </c>
      <c r="G3611" s="952" t="s">
        <v>1190</v>
      </c>
      <c r="H3611" s="963" t="s">
        <v>2043</v>
      </c>
      <c r="I3611" s="254">
        <v>650</v>
      </c>
      <c r="J3611" s="254">
        <v>6280.8901914730059</v>
      </c>
      <c r="K3611" s="954">
        <f t="shared" si="327"/>
        <v>4082579</v>
      </c>
      <c r="L3611" s="916" t="s">
        <v>167</v>
      </c>
      <c r="M3611" s="916" t="s">
        <v>165</v>
      </c>
      <c r="N3611" s="52" t="str">
        <f>IF(AND('331-CT'!$E$7=TH!H3611,OR(L3611="331",M3611="331")),"331",IF(AND(OR(L3611="131",M3611="131"),H3611='131-CT'!$E$7),"131",""))</f>
        <v/>
      </c>
      <c r="O3611" s="916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3"/>
    </row>
    <row r="3612" spans="1:28" s="211" customFormat="1" ht="15.75" hidden="1" customHeight="1">
      <c r="A3612" s="204" t="str">
        <f>IF(B3612&lt;&gt;"",IF(AND(B3612&gt;=_TM1,B3612&lt;=_TM2,OR(TH!L3612="1111",TH!M3612="1111")),TH!D3612,""),"")</f>
        <v/>
      </c>
      <c r="B3612" s="36">
        <f t="shared" si="329"/>
        <v>11</v>
      </c>
      <c r="C3612" s="949">
        <f t="shared" si="328"/>
        <v>42313</v>
      </c>
      <c r="D3612" s="950" t="s">
        <v>2042</v>
      </c>
      <c r="E3612" s="950">
        <v>42313</v>
      </c>
      <c r="F3612" s="957" t="s">
        <v>629</v>
      </c>
      <c r="G3612" s="952" t="s">
        <v>1190</v>
      </c>
      <c r="H3612" s="963" t="s">
        <v>2043</v>
      </c>
      <c r="I3612" s="254">
        <v>357</v>
      </c>
      <c r="J3612" s="254">
        <v>10277.820313319464</v>
      </c>
      <c r="K3612" s="954">
        <f t="shared" si="327"/>
        <v>3669182</v>
      </c>
      <c r="L3612" s="916" t="s">
        <v>167</v>
      </c>
      <c r="M3612" s="916" t="s">
        <v>165</v>
      </c>
      <c r="N3612" s="52" t="str">
        <f>IF(AND('331-CT'!$E$7=TH!H3612,OR(L3612="331",M3612="331")),"331",IF(AND(OR(L3612="131",M3612="131"),H3612='131-CT'!$E$7),"131",""))</f>
        <v/>
      </c>
      <c r="O3612" s="916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3"/>
    </row>
    <row r="3613" spans="1:28" s="211" customFormat="1" ht="15.75" hidden="1" customHeight="1">
      <c r="A3613" s="204" t="str">
        <f>IF(B3613&lt;&gt;"",IF(AND(B3613&gt;=_TM1,B3613&lt;=_TM2,OR(TH!L3613="1111",TH!M3613="1111")),TH!D3613,""),"")</f>
        <v/>
      </c>
      <c r="B3613" s="36">
        <f t="shared" si="329"/>
        <v>11</v>
      </c>
      <c r="C3613" s="949">
        <f t="shared" si="328"/>
        <v>42313</v>
      </c>
      <c r="D3613" s="950" t="s">
        <v>2042</v>
      </c>
      <c r="E3613" s="950">
        <v>42313</v>
      </c>
      <c r="F3613" s="957" t="s">
        <v>685</v>
      </c>
      <c r="G3613" s="952" t="s">
        <v>1190</v>
      </c>
      <c r="H3613" s="963" t="s">
        <v>2043</v>
      </c>
      <c r="I3613" s="254">
        <v>90</v>
      </c>
      <c r="J3613" s="254">
        <v>8075.4302461795778</v>
      </c>
      <c r="K3613" s="954">
        <f t="shared" si="327"/>
        <v>726789</v>
      </c>
      <c r="L3613" s="916" t="s">
        <v>167</v>
      </c>
      <c r="M3613" s="916" t="s">
        <v>165</v>
      </c>
      <c r="N3613" s="52" t="str">
        <f>IF(AND('331-CT'!$E$7=TH!H3613,OR(L3613="331",M3613="331")),"331",IF(AND(OR(L3613="131",M3613="131"),H3613='131-CT'!$E$7),"131",""))</f>
        <v/>
      </c>
      <c r="O3613" s="916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3"/>
    </row>
    <row r="3614" spans="1:28" s="211" customFormat="1" ht="15.75" hidden="1" customHeight="1">
      <c r="A3614" s="204" t="str">
        <f>IF(B3614&lt;&gt;"",IF(AND(B3614&gt;=_TM1,B3614&lt;=_TM2,OR(TH!L3614="1111",TH!M3614="1111")),TH!D3614,""),"")</f>
        <v/>
      </c>
      <c r="B3614" s="36">
        <f t="shared" si="329"/>
        <v>11</v>
      </c>
      <c r="C3614" s="949">
        <f t="shared" si="328"/>
        <v>42313</v>
      </c>
      <c r="D3614" s="950" t="s">
        <v>2042</v>
      </c>
      <c r="E3614" s="950">
        <v>42313</v>
      </c>
      <c r="F3614" s="957" t="s">
        <v>1191</v>
      </c>
      <c r="G3614" s="952" t="s">
        <v>1190</v>
      </c>
      <c r="H3614" s="963" t="s">
        <v>2043</v>
      </c>
      <c r="I3614" s="254">
        <v>23</v>
      </c>
      <c r="J3614" s="254">
        <v>8157.0002486662406</v>
      </c>
      <c r="K3614" s="954">
        <f t="shared" si="327"/>
        <v>187611</v>
      </c>
      <c r="L3614" s="916" t="s">
        <v>167</v>
      </c>
      <c r="M3614" s="916" t="s">
        <v>165</v>
      </c>
      <c r="N3614" s="52" t="str">
        <f>IF(AND('331-CT'!$E$7=TH!H3614,OR(L3614="331",M3614="331")),"331",IF(AND(OR(L3614="131",M3614="131"),H3614='131-CT'!$E$7),"131",""))</f>
        <v/>
      </c>
      <c r="O3614" s="916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3"/>
    </row>
    <row r="3615" spans="1:28" s="211" customFormat="1" ht="15.75" hidden="1" customHeight="1">
      <c r="A3615" s="204" t="str">
        <f>IF(B3615&lt;&gt;"",IF(AND(B3615&gt;=_TM1,B3615&lt;=_TM2,OR(TH!L3615="1111",TH!M3615="1111")),TH!D3615,""),"")</f>
        <v/>
      </c>
      <c r="B3615" s="36">
        <f t="shared" si="329"/>
        <v>11</v>
      </c>
      <c r="C3615" s="949">
        <f t="shared" si="328"/>
        <v>42313</v>
      </c>
      <c r="D3615" s="950" t="s">
        <v>2042</v>
      </c>
      <c r="E3615" s="950">
        <v>42313</v>
      </c>
      <c r="F3615" s="957" t="s">
        <v>1192</v>
      </c>
      <c r="G3615" s="952" t="s">
        <v>1190</v>
      </c>
      <c r="H3615" s="963" t="s">
        <v>2043</v>
      </c>
      <c r="I3615" s="254">
        <v>23</v>
      </c>
      <c r="J3615" s="254">
        <v>6688.7402039063172</v>
      </c>
      <c r="K3615" s="954">
        <f t="shared" si="327"/>
        <v>153841</v>
      </c>
      <c r="L3615" s="916" t="s">
        <v>167</v>
      </c>
      <c r="M3615" s="916" t="s">
        <v>165</v>
      </c>
      <c r="N3615" s="52" t="str">
        <f>IF(AND('331-CT'!$E$7=TH!H3615,OR(L3615="331",M3615="331")),"331",IF(AND(OR(L3615="131",M3615="131"),H3615='131-CT'!$E$7),"131",""))</f>
        <v/>
      </c>
      <c r="O3615" s="916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3"/>
    </row>
    <row r="3616" spans="1:28" s="211" customFormat="1" ht="15.75" hidden="1" customHeight="1">
      <c r="A3616" s="204" t="str">
        <f>IF(B3616&lt;&gt;"",IF(AND(B3616&gt;=_TM1,B3616&lt;=_TM2,OR(TH!L3616="1111",TH!M3616="1111")),TH!D3616,""),"")</f>
        <v/>
      </c>
      <c r="B3616" s="36">
        <f t="shared" si="329"/>
        <v>11</v>
      </c>
      <c r="C3616" s="949">
        <f t="shared" si="328"/>
        <v>42313</v>
      </c>
      <c r="D3616" s="950" t="s">
        <v>2042</v>
      </c>
      <c r="E3616" s="950">
        <v>42313</v>
      </c>
      <c r="F3616" s="957" t="s">
        <v>1193</v>
      </c>
      <c r="G3616" s="952" t="s">
        <v>1194</v>
      </c>
      <c r="H3616" s="963" t="s">
        <v>2043</v>
      </c>
      <c r="I3616" s="254">
        <v>70</v>
      </c>
      <c r="J3616" s="254">
        <v>14437.890440139246</v>
      </c>
      <c r="K3616" s="954">
        <f t="shared" si="327"/>
        <v>1010652</v>
      </c>
      <c r="L3616" s="916" t="s">
        <v>167</v>
      </c>
      <c r="M3616" s="916" t="s">
        <v>165</v>
      </c>
      <c r="N3616" s="52" t="str">
        <f>IF(AND('331-CT'!$E$7=TH!H3616,OR(L3616="331",M3616="331")),"331",IF(AND(OR(L3616="131",M3616="131"),H3616='131-CT'!$E$7),"131",""))</f>
        <v/>
      </c>
      <c r="O3616" s="916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3"/>
    </row>
    <row r="3617" spans="1:28" s="211" customFormat="1" ht="15.75" hidden="1" customHeight="1">
      <c r="A3617" s="204" t="str">
        <f>IF(B3617&lt;&gt;"",IF(AND(B3617&gt;=_TM1,B3617&lt;=_TM2,OR(TH!L3617="1111",TH!M3617="1111")),TH!D3617,""),"")</f>
        <v/>
      </c>
      <c r="B3617" s="36">
        <f t="shared" si="329"/>
        <v>11</v>
      </c>
      <c r="C3617" s="949">
        <f t="shared" si="328"/>
        <v>42315</v>
      </c>
      <c r="D3617" s="950" t="s">
        <v>2042</v>
      </c>
      <c r="E3617" s="950">
        <v>42315</v>
      </c>
      <c r="F3617" s="957" t="s">
        <v>2037</v>
      </c>
      <c r="G3617" s="952" t="s">
        <v>1195</v>
      </c>
      <c r="H3617" s="963" t="s">
        <v>2043</v>
      </c>
      <c r="I3617" s="254">
        <v>150</v>
      </c>
      <c r="J3617" s="254">
        <v>3507.5101069264833</v>
      </c>
      <c r="K3617" s="954">
        <f t="shared" si="327"/>
        <v>526127</v>
      </c>
      <c r="L3617" s="916" t="s">
        <v>167</v>
      </c>
      <c r="M3617" s="916" t="s">
        <v>165</v>
      </c>
      <c r="N3617" s="52" t="str">
        <f>IF(AND('331-CT'!$E$7=TH!H3617,OR(L3617="331",M3617="331")),"331",IF(AND(OR(L3617="131",M3617="131"),H3617='131-CT'!$E$7),"131",""))</f>
        <v/>
      </c>
      <c r="O3617" s="916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3"/>
    </row>
    <row r="3618" spans="1:28" s="211" customFormat="1" ht="15.75" hidden="1" customHeight="1">
      <c r="A3618" s="204" t="str">
        <f>IF(B3618&lt;&gt;"",IF(AND(B3618&gt;=_TM1,B3618&lt;=_TM2,OR(TH!L3618="1111",TH!M3618="1111")),TH!D3618,""),"")</f>
        <v/>
      </c>
      <c r="B3618" s="36">
        <f t="shared" si="329"/>
        <v>11</v>
      </c>
      <c r="C3618" s="949">
        <f t="shared" si="328"/>
        <v>42315</v>
      </c>
      <c r="D3618" s="950" t="s">
        <v>2042</v>
      </c>
      <c r="E3618" s="950">
        <v>42315</v>
      </c>
      <c r="F3618" s="957" t="s">
        <v>425</v>
      </c>
      <c r="G3618" s="952" t="s">
        <v>1196</v>
      </c>
      <c r="H3618" s="963" t="s">
        <v>2043</v>
      </c>
      <c r="I3618" s="254">
        <v>1188</v>
      </c>
      <c r="J3618" s="254">
        <v>6688.7402039063172</v>
      </c>
      <c r="K3618" s="954">
        <f t="shared" si="327"/>
        <v>7946223</v>
      </c>
      <c r="L3618" s="916" t="s">
        <v>167</v>
      </c>
      <c r="M3618" s="916" t="s">
        <v>165</v>
      </c>
      <c r="N3618" s="52" t="str">
        <f>IF(AND('331-CT'!$E$7=TH!H3618,OR(L3618="331",M3618="331")),"331",IF(AND(OR(L3618="131",M3618="131"),H3618='131-CT'!$E$7),"131",""))</f>
        <v/>
      </c>
      <c r="O3618" s="916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3"/>
    </row>
    <row r="3619" spans="1:28" s="211" customFormat="1" ht="15.75" hidden="1" customHeight="1">
      <c r="A3619" s="204" t="str">
        <f>IF(B3619&lt;&gt;"",IF(AND(B3619&gt;=_TM1,B3619&lt;=_TM2,OR(TH!L3619="1111",TH!M3619="1111")),TH!D3619,""),"")</f>
        <v/>
      </c>
      <c r="B3619" s="36">
        <f t="shared" si="329"/>
        <v>11</v>
      </c>
      <c r="C3619" s="949">
        <f t="shared" si="328"/>
        <v>42315</v>
      </c>
      <c r="D3619" s="950" t="s">
        <v>2042</v>
      </c>
      <c r="E3619" s="950">
        <v>42315</v>
      </c>
      <c r="F3619" s="957" t="s">
        <v>1197</v>
      </c>
      <c r="G3619" s="952" t="s">
        <v>1196</v>
      </c>
      <c r="H3619" s="963" t="s">
        <v>2043</v>
      </c>
      <c r="I3619" s="254">
        <v>304</v>
      </c>
      <c r="J3619" s="254">
        <v>9298.9802834795137</v>
      </c>
      <c r="K3619" s="954">
        <f t="shared" ref="K3619:K3624" si="330">ROUND(I3619*J3619,0)</f>
        <v>2826890</v>
      </c>
      <c r="L3619" s="916" t="s">
        <v>167</v>
      </c>
      <c r="M3619" s="916" t="s">
        <v>165</v>
      </c>
      <c r="N3619" s="52" t="str">
        <f>IF(AND('331-CT'!$E$7=TH!H3619,OR(L3619="331",M3619="331")),"331",IF(AND(OR(L3619="131",M3619="131"),H3619='131-CT'!$E$7),"131",""))</f>
        <v/>
      </c>
      <c r="O3619" s="916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3"/>
    </row>
    <row r="3620" spans="1:28" s="211" customFormat="1" ht="15.75" hidden="1" customHeight="1">
      <c r="A3620" s="204" t="str">
        <f>IF(B3620&lt;&gt;"",IF(AND(B3620&gt;=_TM1,B3620&lt;=_TM2,OR(TH!L3620="1111",TH!M3620="1111")),TH!D3620,""),"")</f>
        <v/>
      </c>
      <c r="B3620" s="36">
        <f t="shared" si="329"/>
        <v>11</v>
      </c>
      <c r="C3620" s="949">
        <f t="shared" si="328"/>
        <v>42317</v>
      </c>
      <c r="D3620" s="950" t="s">
        <v>2042</v>
      </c>
      <c r="E3620" s="950">
        <v>42317</v>
      </c>
      <c r="F3620" s="957" t="s">
        <v>787</v>
      </c>
      <c r="G3620" s="952" t="s">
        <v>1198</v>
      </c>
      <c r="H3620" s="963" t="s">
        <v>2043</v>
      </c>
      <c r="I3620" s="254">
        <v>519</v>
      </c>
      <c r="J3620" s="254">
        <v>7912.2902412062531</v>
      </c>
      <c r="K3620" s="954">
        <f t="shared" si="330"/>
        <v>4106479</v>
      </c>
      <c r="L3620" s="916" t="s">
        <v>167</v>
      </c>
      <c r="M3620" s="916" t="s">
        <v>165</v>
      </c>
      <c r="N3620" s="52" t="str">
        <f>IF(AND('331-CT'!$E$7=TH!H3620,OR(L3620="331",M3620="331")),"331",IF(AND(OR(L3620="131",M3620="131"),H3620='131-CT'!$E$7),"131",""))</f>
        <v/>
      </c>
      <c r="O3620" s="916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3"/>
    </row>
    <row r="3621" spans="1:28" s="211" customFormat="1" ht="15.75" hidden="1" customHeight="1">
      <c r="A3621" s="204" t="str">
        <f>IF(B3621&lt;&gt;"",IF(AND(B3621&gt;=_TM1,B3621&lt;=_TM2,OR(TH!L3621="1111",TH!M3621="1111")),TH!D3621,""),"")</f>
        <v/>
      </c>
      <c r="B3621" s="36">
        <f t="shared" si="329"/>
        <v>11</v>
      </c>
      <c r="C3621" s="949">
        <f t="shared" si="328"/>
        <v>42317</v>
      </c>
      <c r="D3621" s="950" t="s">
        <v>2042</v>
      </c>
      <c r="E3621" s="950">
        <v>42317</v>
      </c>
      <c r="F3621" s="957" t="s">
        <v>478</v>
      </c>
      <c r="G3621" s="952" t="s">
        <v>1199</v>
      </c>
      <c r="H3621" s="963" t="s">
        <v>2043</v>
      </c>
      <c r="I3621" s="254">
        <v>100</v>
      </c>
      <c r="J3621" s="254">
        <v>10930.380333212763</v>
      </c>
      <c r="K3621" s="954">
        <f t="shared" si="330"/>
        <v>1093038</v>
      </c>
      <c r="L3621" s="916" t="s">
        <v>167</v>
      </c>
      <c r="M3621" s="916" t="s">
        <v>165</v>
      </c>
      <c r="N3621" s="52" t="str">
        <f>IF(AND('331-CT'!$E$7=TH!H3621,OR(L3621="331",M3621="331")),"331",IF(AND(OR(L3621="131",M3621="131"),H3621='131-CT'!$E$7),"131",""))</f>
        <v/>
      </c>
      <c r="O3621" s="916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3"/>
    </row>
    <row r="3622" spans="1:28" s="211" customFormat="1" ht="15.75" hidden="1" customHeight="1">
      <c r="A3622" s="204" t="str">
        <f>IF(B3622&lt;&gt;"",IF(AND(B3622&gt;=_TM1,B3622&lt;=_TM2,OR(TH!L3622="1111",TH!M3622="1111")),TH!D3622,""),"")</f>
        <v/>
      </c>
      <c r="B3622" s="36">
        <f t="shared" si="329"/>
        <v>11</v>
      </c>
      <c r="C3622" s="949">
        <f t="shared" si="328"/>
        <v>42317</v>
      </c>
      <c r="D3622" s="950" t="s">
        <v>2042</v>
      </c>
      <c r="E3622" s="950">
        <v>42317</v>
      </c>
      <c r="F3622" s="957" t="s">
        <v>1201</v>
      </c>
      <c r="G3622" s="952" t="s">
        <v>1202</v>
      </c>
      <c r="H3622" s="963" t="s">
        <v>2043</v>
      </c>
      <c r="I3622" s="254">
        <v>400</v>
      </c>
      <c r="J3622" s="254">
        <v>8483.280258612891</v>
      </c>
      <c r="K3622" s="954">
        <f t="shared" si="330"/>
        <v>3393312</v>
      </c>
      <c r="L3622" s="916" t="s">
        <v>167</v>
      </c>
      <c r="M3622" s="916" t="s">
        <v>165</v>
      </c>
      <c r="N3622" s="52" t="str">
        <f>IF(AND('331-CT'!$E$7=TH!H3622,OR(L3622="331",M3622="331")),"331",IF(AND(OR(L3622="131",M3622="131"),H3622='131-CT'!$E$7),"131",""))</f>
        <v/>
      </c>
      <c r="O3622" s="916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3"/>
    </row>
    <row r="3623" spans="1:28" s="211" customFormat="1" ht="15.75" hidden="1" customHeight="1">
      <c r="A3623" s="204" t="str">
        <f>IF(B3623&lt;&gt;"",IF(AND(B3623&gt;=_TM1,B3623&lt;=_TM2,OR(TH!L3623="1111",TH!M3623="1111")),TH!D3623,""),"")</f>
        <v/>
      </c>
      <c r="B3623" s="36">
        <f t="shared" si="329"/>
        <v>11</v>
      </c>
      <c r="C3623" s="949">
        <f t="shared" si="328"/>
        <v>42317</v>
      </c>
      <c r="D3623" s="950" t="s">
        <v>2042</v>
      </c>
      <c r="E3623" s="950">
        <v>42317</v>
      </c>
      <c r="F3623" s="957" t="s">
        <v>1847</v>
      </c>
      <c r="G3623" s="952" t="s">
        <v>1204</v>
      </c>
      <c r="H3623" s="963" t="s">
        <v>2043</v>
      </c>
      <c r="I3623" s="254">
        <v>500</v>
      </c>
      <c r="J3623" s="254">
        <v>14356.320437652583</v>
      </c>
      <c r="K3623" s="954">
        <f t="shared" si="330"/>
        <v>7178160</v>
      </c>
      <c r="L3623" s="916" t="s">
        <v>167</v>
      </c>
      <c r="M3623" s="916" t="s">
        <v>165</v>
      </c>
      <c r="N3623" s="52" t="str">
        <f>IF(AND('331-CT'!$E$7=TH!H3623,OR(L3623="331",M3623="331")),"331",IF(AND(OR(L3623="131",M3623="131"),H3623='131-CT'!$E$7),"131",""))</f>
        <v/>
      </c>
      <c r="O3623" s="916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3"/>
    </row>
    <row r="3624" spans="1:28" s="211" customFormat="1" ht="15.75" hidden="1" customHeight="1">
      <c r="A3624" s="204" t="str">
        <f>IF(B3624&lt;&gt;"",IF(AND(B3624&gt;=_TM1,B3624&lt;=_TM2,OR(TH!L3624="1111",TH!M3624="1111")),TH!D3624,""),"")</f>
        <v/>
      </c>
      <c r="B3624" s="36">
        <f t="shared" si="329"/>
        <v>11</v>
      </c>
      <c r="C3624" s="949">
        <f t="shared" si="328"/>
        <v>42317</v>
      </c>
      <c r="D3624" s="950" t="s">
        <v>2042</v>
      </c>
      <c r="E3624" s="950">
        <v>42317</v>
      </c>
      <c r="F3624" s="957" t="s">
        <v>1779</v>
      </c>
      <c r="G3624" s="952" t="s">
        <v>1204</v>
      </c>
      <c r="H3624" s="963" t="s">
        <v>2043</v>
      </c>
      <c r="I3624" s="254">
        <v>340</v>
      </c>
      <c r="J3624" s="254">
        <v>13132.770400352649</v>
      </c>
      <c r="K3624" s="954">
        <f t="shared" si="330"/>
        <v>4465142</v>
      </c>
      <c r="L3624" s="916" t="s">
        <v>167</v>
      </c>
      <c r="M3624" s="916" t="s">
        <v>165</v>
      </c>
      <c r="N3624" s="52" t="str">
        <f>IF(AND('331-CT'!$E$7=TH!H3624,OR(L3624="331",M3624="331")),"331",IF(AND(OR(L3624="131",M3624="131"),H3624='131-CT'!$E$7),"131",""))</f>
        <v/>
      </c>
      <c r="O3624" s="916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3"/>
    </row>
    <row r="3625" spans="1:28" s="211" customFormat="1" ht="15.75" hidden="1" customHeight="1">
      <c r="A3625" s="204" t="str">
        <f>IF(B3625&lt;&gt;"",IF(AND(B3625&gt;=_TM1,B3625&lt;=_TM2,OR(TH!L3625="1111",TH!M3625="1111")),TH!D3625,""),"")</f>
        <v/>
      </c>
      <c r="B3625" s="36">
        <f t="shared" ref="B3625:B3792" si="331">IF(C3625&lt;&gt;"",MONTH(C3625),"")</f>
        <v>11</v>
      </c>
      <c r="C3625" s="949">
        <f t="shared" ref="C3625:C3792" si="332">E3625</f>
        <v>42317</v>
      </c>
      <c r="D3625" s="950" t="s">
        <v>2042</v>
      </c>
      <c r="E3625" s="950">
        <v>42317</v>
      </c>
      <c r="F3625" s="957" t="s">
        <v>1848</v>
      </c>
      <c r="G3625" s="952" t="s">
        <v>1204</v>
      </c>
      <c r="H3625" s="963" t="s">
        <v>2043</v>
      </c>
      <c r="I3625" s="254">
        <v>422</v>
      </c>
      <c r="J3625" s="254">
        <v>13540.620412785958</v>
      </c>
      <c r="K3625" s="954">
        <f t="shared" ref="K3625:K3792" si="333">ROUND(I3625*J3625,0)</f>
        <v>5714142</v>
      </c>
      <c r="L3625" s="916" t="s">
        <v>167</v>
      </c>
      <c r="M3625" s="916" t="s">
        <v>165</v>
      </c>
      <c r="N3625" s="52" t="str">
        <f>IF(AND('331-CT'!$E$7=TH!H3625,OR(L3625="331",M3625="331")),"331",IF(AND(OR(L3625="131",M3625="131"),H3625='131-CT'!$E$7),"131",""))</f>
        <v/>
      </c>
      <c r="O3625" s="916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3"/>
    </row>
    <row r="3626" spans="1:28" s="211" customFormat="1" ht="15.75" hidden="1" customHeight="1">
      <c r="A3626" s="204" t="str">
        <f>IF(B3626&lt;&gt;"",IF(AND(B3626&gt;=_TM1,B3626&lt;=_TM2,OR(TH!L3626="1111",TH!M3626="1111")),TH!D3626,""),"")</f>
        <v/>
      </c>
      <c r="B3626" s="36">
        <f t="shared" si="331"/>
        <v>11</v>
      </c>
      <c r="C3626" s="949">
        <f t="shared" si="332"/>
        <v>42319</v>
      </c>
      <c r="D3626" s="950" t="s">
        <v>2042</v>
      </c>
      <c r="E3626" s="950">
        <v>42319</v>
      </c>
      <c r="F3626" s="957" t="s">
        <v>501</v>
      </c>
      <c r="G3626" s="952" t="s">
        <v>1205</v>
      </c>
      <c r="H3626" s="963" t="s">
        <v>2043</v>
      </c>
      <c r="I3626" s="254">
        <v>154</v>
      </c>
      <c r="J3626" s="254">
        <v>9869.9703008861507</v>
      </c>
      <c r="K3626" s="954">
        <f t="shared" si="333"/>
        <v>1519975</v>
      </c>
      <c r="L3626" s="916" t="s">
        <v>167</v>
      </c>
      <c r="M3626" s="916" t="s">
        <v>165</v>
      </c>
      <c r="N3626" s="52" t="str">
        <f>IF(AND('331-CT'!$E$7=TH!H3626,OR(L3626="331",M3626="331")),"331",IF(AND(OR(L3626="131",M3626="131"),H3626='131-CT'!$E$7),"131",""))</f>
        <v/>
      </c>
      <c r="O3626" s="916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3"/>
    </row>
    <row r="3627" spans="1:28" s="211" customFormat="1" ht="15.75" hidden="1" customHeight="1">
      <c r="A3627" s="204" t="str">
        <f>IF(B3627&lt;&gt;"",IF(AND(B3627&gt;=_TM1,B3627&lt;=_TM2,OR(TH!L3627="1111",TH!M3627="1111")),TH!D3627,""),"")</f>
        <v/>
      </c>
      <c r="B3627" s="36">
        <f t="shared" si="331"/>
        <v>11</v>
      </c>
      <c r="C3627" s="949">
        <f t="shared" si="332"/>
        <v>42321</v>
      </c>
      <c r="D3627" s="950" t="s">
        <v>2042</v>
      </c>
      <c r="E3627" s="950">
        <v>42321</v>
      </c>
      <c r="F3627" s="957" t="s">
        <v>1057</v>
      </c>
      <c r="G3627" s="952" t="s">
        <v>1207</v>
      </c>
      <c r="H3627" s="963" t="s">
        <v>2043</v>
      </c>
      <c r="I3627" s="254">
        <v>104</v>
      </c>
      <c r="J3627" s="254">
        <v>13132.770400352649</v>
      </c>
      <c r="K3627" s="954">
        <f t="shared" si="333"/>
        <v>1365808</v>
      </c>
      <c r="L3627" s="916" t="s">
        <v>167</v>
      </c>
      <c r="M3627" s="916" t="s">
        <v>165</v>
      </c>
      <c r="N3627" s="52" t="str">
        <f>IF(AND('331-CT'!$E$7=TH!H3627,OR(L3627="331",M3627="331")),"331",IF(AND(OR(L3627="131",M3627="131"),H3627='131-CT'!$E$7),"131",""))</f>
        <v/>
      </c>
      <c r="O3627" s="916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3"/>
    </row>
    <row r="3628" spans="1:28" s="211" customFormat="1" ht="15.75" hidden="1" customHeight="1">
      <c r="A3628" s="204" t="str">
        <f>IF(B3628&lt;&gt;"",IF(AND(B3628&gt;=_TM1,B3628&lt;=_TM2,OR(TH!L3628="1111",TH!M3628="1111")),TH!D3628,""),"")</f>
        <v/>
      </c>
      <c r="B3628" s="36">
        <f t="shared" si="331"/>
        <v>11</v>
      </c>
      <c r="C3628" s="949">
        <f t="shared" si="332"/>
        <v>42321</v>
      </c>
      <c r="D3628" s="950" t="s">
        <v>2042</v>
      </c>
      <c r="E3628" s="950">
        <v>42321</v>
      </c>
      <c r="F3628" s="957" t="s">
        <v>521</v>
      </c>
      <c r="G3628" s="952" t="s">
        <v>1208</v>
      </c>
      <c r="H3628" s="963" t="s">
        <v>2043</v>
      </c>
      <c r="I3628" s="254">
        <v>736</v>
      </c>
      <c r="J3628" s="254">
        <v>5546.7601690930442</v>
      </c>
      <c r="K3628" s="954">
        <f t="shared" si="333"/>
        <v>4082415</v>
      </c>
      <c r="L3628" s="916" t="s">
        <v>167</v>
      </c>
      <c r="M3628" s="916" t="s">
        <v>165</v>
      </c>
      <c r="N3628" s="52" t="str">
        <f>IF(AND('331-CT'!$E$7=TH!H3628,OR(L3628="331",M3628="331")),"331",IF(AND(OR(L3628="131",M3628="131"),H3628='131-CT'!$E$7),"131",""))</f>
        <v/>
      </c>
      <c r="O3628" s="916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3"/>
    </row>
    <row r="3629" spans="1:28" s="211" customFormat="1" ht="15.75" hidden="1" customHeight="1">
      <c r="A3629" s="204" t="str">
        <f>IF(B3629&lt;&gt;"",IF(AND(B3629&gt;=_TM1,B3629&lt;=_TM2,OR(TH!L3629="1111",TH!M3629="1111")),TH!D3629,""),"")</f>
        <v/>
      </c>
      <c r="B3629" s="36">
        <f t="shared" si="331"/>
        <v>11</v>
      </c>
      <c r="C3629" s="949">
        <f t="shared" si="332"/>
        <v>42321</v>
      </c>
      <c r="D3629" s="950" t="s">
        <v>2042</v>
      </c>
      <c r="E3629" s="950">
        <v>42321</v>
      </c>
      <c r="F3629" s="957" t="s">
        <v>1977</v>
      </c>
      <c r="G3629" s="952" t="s">
        <v>1209</v>
      </c>
      <c r="H3629" s="963" t="s">
        <v>2043</v>
      </c>
      <c r="I3629" s="254">
        <v>2667</v>
      </c>
      <c r="J3629" s="254">
        <v>10114.680308346138</v>
      </c>
      <c r="K3629" s="954">
        <f t="shared" si="333"/>
        <v>26975852</v>
      </c>
      <c r="L3629" s="916" t="s">
        <v>167</v>
      </c>
      <c r="M3629" s="916" t="s">
        <v>165</v>
      </c>
      <c r="N3629" s="52" t="str">
        <f>IF(AND('331-CT'!$E$7=TH!H3629,OR(L3629="331",M3629="331")),"331",IF(AND(OR(L3629="131",M3629="131"),H3629='131-CT'!$E$7),"131",""))</f>
        <v/>
      </c>
      <c r="O3629" s="916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3"/>
    </row>
    <row r="3630" spans="1:28" s="211" customFormat="1" ht="15.75" hidden="1" customHeight="1">
      <c r="A3630" s="204" t="str">
        <f>IF(B3630&lt;&gt;"",IF(AND(B3630&gt;=_TM1,B3630&lt;=_TM2,OR(TH!L3630="1111",TH!M3630="1111")),TH!D3630,""),"")</f>
        <v/>
      </c>
      <c r="B3630" s="36">
        <f t="shared" si="331"/>
        <v>11</v>
      </c>
      <c r="C3630" s="949">
        <f t="shared" si="332"/>
        <v>42321</v>
      </c>
      <c r="D3630" s="950" t="s">
        <v>2042</v>
      </c>
      <c r="E3630" s="950">
        <v>42321</v>
      </c>
      <c r="F3630" s="957" t="s">
        <v>468</v>
      </c>
      <c r="G3630" s="952" t="s">
        <v>1210</v>
      </c>
      <c r="H3630" s="963" t="s">
        <v>2043</v>
      </c>
      <c r="I3630" s="254">
        <v>1010</v>
      </c>
      <c r="J3630" s="254">
        <v>4160.0701268197827</v>
      </c>
      <c r="K3630" s="954">
        <f t="shared" si="333"/>
        <v>4201671</v>
      </c>
      <c r="L3630" s="916" t="s">
        <v>167</v>
      </c>
      <c r="M3630" s="916" t="s">
        <v>165</v>
      </c>
      <c r="N3630" s="52" t="str">
        <f>IF(AND('331-CT'!$E$7=TH!H3630,OR(L3630="331",M3630="331")),"331",IF(AND(OR(L3630="131",M3630="131"),H3630='131-CT'!$E$7),"131",""))</f>
        <v/>
      </c>
      <c r="O3630" s="916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3"/>
    </row>
    <row r="3631" spans="1:28" s="211" customFormat="1" ht="15.75" hidden="1" customHeight="1">
      <c r="A3631" s="204" t="str">
        <f>IF(B3631&lt;&gt;"",IF(AND(B3631&gt;=_TM1,B3631&lt;=_TM2,OR(TH!L3631="1111",TH!M3631="1111")),TH!D3631,""),"")</f>
        <v/>
      </c>
      <c r="B3631" s="36">
        <f t="shared" si="331"/>
        <v>11</v>
      </c>
      <c r="C3631" s="949">
        <f t="shared" si="332"/>
        <v>42324</v>
      </c>
      <c r="D3631" s="950" t="s">
        <v>2042</v>
      </c>
      <c r="E3631" s="950">
        <v>42324</v>
      </c>
      <c r="F3631" s="957" t="s">
        <v>1211</v>
      </c>
      <c r="G3631" s="952" t="s">
        <v>1212</v>
      </c>
      <c r="H3631" s="963" t="s">
        <v>2043</v>
      </c>
      <c r="I3631" s="254">
        <v>103</v>
      </c>
      <c r="J3631" s="254">
        <v>13295.910405325971</v>
      </c>
      <c r="K3631" s="954">
        <f t="shared" si="333"/>
        <v>1369479</v>
      </c>
      <c r="L3631" s="916" t="s">
        <v>167</v>
      </c>
      <c r="M3631" s="916" t="s">
        <v>165</v>
      </c>
      <c r="N3631" s="52" t="str">
        <f>IF(AND('331-CT'!$E$7=TH!H3631,OR(L3631="331",M3631="331")),"331",IF(AND(OR(L3631="131",M3631="131"),H3631='131-CT'!$E$7),"131",""))</f>
        <v/>
      </c>
      <c r="O3631" s="916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3"/>
    </row>
    <row r="3632" spans="1:28" s="211" customFormat="1" ht="15.75" hidden="1" customHeight="1">
      <c r="A3632" s="204" t="str">
        <f>IF(B3632&lt;&gt;"",IF(AND(B3632&gt;=_TM1,B3632&lt;=_TM2,OR(TH!L3632="1111",TH!M3632="1111")),TH!D3632,""),"")</f>
        <v/>
      </c>
      <c r="B3632" s="36">
        <f t="shared" si="331"/>
        <v>11</v>
      </c>
      <c r="C3632" s="949">
        <f t="shared" si="332"/>
        <v>42324</v>
      </c>
      <c r="D3632" s="950" t="s">
        <v>2042</v>
      </c>
      <c r="E3632" s="950">
        <v>42324</v>
      </c>
      <c r="F3632" s="957" t="s">
        <v>1213</v>
      </c>
      <c r="G3632" s="952" t="s">
        <v>1212</v>
      </c>
      <c r="H3632" s="963" t="s">
        <v>2043</v>
      </c>
      <c r="I3632" s="254">
        <v>104</v>
      </c>
      <c r="J3632" s="254">
        <v>18190.110554525716</v>
      </c>
      <c r="K3632" s="954">
        <f t="shared" si="333"/>
        <v>1891771</v>
      </c>
      <c r="L3632" s="916" t="s">
        <v>167</v>
      </c>
      <c r="M3632" s="916" t="s">
        <v>165</v>
      </c>
      <c r="N3632" s="52" t="str">
        <f>IF(AND('331-CT'!$E$7=TH!H3632,OR(L3632="331",M3632="331")),"331",IF(AND(OR(L3632="131",M3632="131"),H3632='131-CT'!$E$7),"131",""))</f>
        <v/>
      </c>
      <c r="O3632" s="916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3"/>
    </row>
    <row r="3633" spans="1:28" s="211" customFormat="1" ht="15.75" hidden="1" customHeight="1">
      <c r="A3633" s="204" t="str">
        <f>IF(B3633&lt;&gt;"",IF(AND(B3633&gt;=_TM1,B3633&lt;=_TM2,OR(TH!L3633="1111",TH!M3633="1111")),TH!D3633,""),"")</f>
        <v/>
      </c>
      <c r="B3633" s="36">
        <f t="shared" si="331"/>
        <v>11</v>
      </c>
      <c r="C3633" s="949">
        <f t="shared" si="332"/>
        <v>42324</v>
      </c>
      <c r="D3633" s="950" t="s">
        <v>2042</v>
      </c>
      <c r="E3633" s="950">
        <v>42324</v>
      </c>
      <c r="F3633" s="957" t="s">
        <v>1978</v>
      </c>
      <c r="G3633" s="952" t="s">
        <v>1214</v>
      </c>
      <c r="H3633" s="963" t="s">
        <v>2043</v>
      </c>
      <c r="I3633" s="254">
        <v>100</v>
      </c>
      <c r="J3633" s="254">
        <v>12398.640377972686</v>
      </c>
      <c r="K3633" s="954">
        <f t="shared" si="333"/>
        <v>1239864</v>
      </c>
      <c r="L3633" s="916" t="s">
        <v>167</v>
      </c>
      <c r="M3633" s="916" t="s">
        <v>165</v>
      </c>
      <c r="N3633" s="52" t="str">
        <f>IF(AND('331-CT'!$E$7=TH!H3633,OR(L3633="331",M3633="331")),"331",IF(AND(OR(L3633="131",M3633="131"),H3633='131-CT'!$E$7),"131",""))</f>
        <v/>
      </c>
      <c r="O3633" s="916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3"/>
    </row>
    <row r="3634" spans="1:28" s="211" customFormat="1" ht="15.75" hidden="1" customHeight="1">
      <c r="A3634" s="204" t="str">
        <f>IF(B3634&lt;&gt;"",IF(AND(B3634&gt;=_TM1,B3634&lt;=_TM2,OR(TH!L3634="1111",TH!M3634="1111")),TH!D3634,""),"")</f>
        <v/>
      </c>
      <c r="B3634" s="36">
        <f t="shared" si="331"/>
        <v>11</v>
      </c>
      <c r="C3634" s="949">
        <f t="shared" si="332"/>
        <v>42326</v>
      </c>
      <c r="D3634" s="950" t="s">
        <v>2042</v>
      </c>
      <c r="E3634" s="950">
        <v>42326</v>
      </c>
      <c r="F3634" s="957" t="s">
        <v>1986</v>
      </c>
      <c r="G3634" s="952" t="s">
        <v>1215</v>
      </c>
      <c r="H3634" s="963" t="s">
        <v>2043</v>
      </c>
      <c r="I3634" s="254">
        <v>600</v>
      </c>
      <c r="J3634" s="254">
        <v>6688.7402039063172</v>
      </c>
      <c r="K3634" s="954">
        <f t="shared" si="333"/>
        <v>4013244</v>
      </c>
      <c r="L3634" s="916" t="s">
        <v>167</v>
      </c>
      <c r="M3634" s="916" t="s">
        <v>165</v>
      </c>
      <c r="N3634" s="52" t="str">
        <f>IF(AND('331-CT'!$E$7=TH!H3634,OR(L3634="331",M3634="331")),"331",IF(AND(OR(L3634="131",M3634="131"),H3634='131-CT'!$E$7),"131",""))</f>
        <v/>
      </c>
      <c r="O3634" s="916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3"/>
    </row>
    <row r="3635" spans="1:28" s="211" customFormat="1" ht="15.75" hidden="1" customHeight="1">
      <c r="A3635" s="204" t="str">
        <f>IF(B3635&lt;&gt;"",IF(AND(B3635&gt;=_TM1,B3635&lt;=_TM2,OR(TH!L3635="1111",TH!M3635="1111")),TH!D3635,""),"")</f>
        <v/>
      </c>
      <c r="B3635" s="36">
        <f t="shared" si="331"/>
        <v>11</v>
      </c>
      <c r="C3635" s="949">
        <f t="shared" si="332"/>
        <v>42326</v>
      </c>
      <c r="D3635" s="950" t="s">
        <v>2042</v>
      </c>
      <c r="E3635" s="950">
        <v>42326</v>
      </c>
      <c r="F3635" s="957" t="s">
        <v>1985</v>
      </c>
      <c r="G3635" s="952" t="s">
        <v>1215</v>
      </c>
      <c r="H3635" s="963" t="s">
        <v>2043</v>
      </c>
      <c r="I3635" s="254">
        <v>1500</v>
      </c>
      <c r="J3635" s="254">
        <v>3181.2300969798339</v>
      </c>
      <c r="K3635" s="954">
        <f t="shared" si="333"/>
        <v>4771845</v>
      </c>
      <c r="L3635" s="916" t="s">
        <v>167</v>
      </c>
      <c r="M3635" s="916" t="s">
        <v>165</v>
      </c>
      <c r="N3635" s="52" t="str">
        <f>IF(AND('331-CT'!$E$7=TH!H3635,OR(L3635="331",M3635="331")),"331",IF(AND(OR(L3635="131",M3635="131"),H3635='131-CT'!$E$7),"131",""))</f>
        <v/>
      </c>
      <c r="O3635" s="916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3"/>
    </row>
    <row r="3636" spans="1:28" s="211" customFormat="1" ht="15.75" hidden="1" customHeight="1">
      <c r="A3636" s="204" t="str">
        <f>IF(B3636&lt;&gt;"",IF(AND(B3636&gt;=_TM1,B3636&lt;=_TM2,OR(TH!L3636="1111",TH!M3636="1111")),TH!D3636,""),"")</f>
        <v/>
      </c>
      <c r="B3636" s="36">
        <f t="shared" si="331"/>
        <v>11</v>
      </c>
      <c r="C3636" s="949">
        <f t="shared" si="332"/>
        <v>42326</v>
      </c>
      <c r="D3636" s="950" t="s">
        <v>2042</v>
      </c>
      <c r="E3636" s="950">
        <v>42326</v>
      </c>
      <c r="F3636" s="957" t="s">
        <v>1216</v>
      </c>
      <c r="G3636" s="952" t="s">
        <v>1217</v>
      </c>
      <c r="H3636" s="963" t="s">
        <v>2043</v>
      </c>
      <c r="I3636" s="254">
        <v>505</v>
      </c>
      <c r="J3636" s="254">
        <v>6933.4502113663048</v>
      </c>
      <c r="K3636" s="954">
        <f t="shared" si="333"/>
        <v>3501392</v>
      </c>
      <c r="L3636" s="916" t="s">
        <v>167</v>
      </c>
      <c r="M3636" s="916" t="s">
        <v>165</v>
      </c>
      <c r="N3636" s="52" t="str">
        <f>IF(AND('331-CT'!$E$7=TH!H3636,OR(L3636="331",M3636="331")),"331",IF(AND(OR(L3636="131",M3636="131"),H3636='131-CT'!$E$7),"131",""))</f>
        <v/>
      </c>
      <c r="O3636" s="916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3"/>
    </row>
    <row r="3637" spans="1:28" s="211" customFormat="1" ht="15.75" hidden="1" customHeight="1">
      <c r="A3637" s="204" t="str">
        <f>IF(B3637&lt;&gt;"",IF(AND(B3637&gt;=_TM1,B3637&lt;=_TM2,OR(TH!L3637="1111",TH!M3637="1111")),TH!D3637,""),"")</f>
        <v/>
      </c>
      <c r="B3637" s="36">
        <f t="shared" si="331"/>
        <v>11</v>
      </c>
      <c r="C3637" s="949">
        <f t="shared" si="332"/>
        <v>42326</v>
      </c>
      <c r="D3637" s="950" t="s">
        <v>2042</v>
      </c>
      <c r="E3637" s="950">
        <v>42326</v>
      </c>
      <c r="F3637" s="957" t="s">
        <v>1706</v>
      </c>
      <c r="G3637" s="952" t="s">
        <v>1217</v>
      </c>
      <c r="H3637" s="963" t="s">
        <v>2043</v>
      </c>
      <c r="I3637" s="254">
        <v>505</v>
      </c>
      <c r="J3637" s="254">
        <v>897.27002735328642</v>
      </c>
      <c r="K3637" s="954">
        <f t="shared" si="333"/>
        <v>453121</v>
      </c>
      <c r="L3637" s="916" t="s">
        <v>167</v>
      </c>
      <c r="M3637" s="916" t="s">
        <v>165</v>
      </c>
      <c r="N3637" s="52" t="str">
        <f>IF(AND('331-CT'!$E$7=TH!H3637,OR(L3637="331",M3637="331")),"331",IF(AND(OR(L3637="131",M3637="131"),H3637='131-CT'!$E$7),"131",""))</f>
        <v/>
      </c>
      <c r="O3637" s="916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3"/>
    </row>
    <row r="3638" spans="1:28" s="211" customFormat="1" ht="15.75" hidden="1" customHeight="1">
      <c r="A3638" s="204" t="str">
        <f>IF(B3638&lt;&gt;"",IF(AND(B3638&gt;=_TM1,B3638&lt;=_TM2,OR(TH!L3638="1111",TH!M3638="1111")),TH!D3638,""),"")</f>
        <v/>
      </c>
      <c r="B3638" s="36">
        <f t="shared" si="331"/>
        <v>11</v>
      </c>
      <c r="C3638" s="949">
        <f t="shared" si="332"/>
        <v>42326</v>
      </c>
      <c r="D3638" s="950" t="s">
        <v>2042</v>
      </c>
      <c r="E3638" s="950">
        <v>42326</v>
      </c>
      <c r="F3638" s="957" t="s">
        <v>545</v>
      </c>
      <c r="G3638" s="952" t="s">
        <v>1217</v>
      </c>
      <c r="H3638" s="963" t="s">
        <v>2043</v>
      </c>
      <c r="I3638" s="254">
        <v>1002</v>
      </c>
      <c r="J3638" s="254">
        <v>8483.280258612891</v>
      </c>
      <c r="K3638" s="954">
        <f t="shared" si="333"/>
        <v>8500247</v>
      </c>
      <c r="L3638" s="916" t="s">
        <v>167</v>
      </c>
      <c r="M3638" s="916" t="s">
        <v>165</v>
      </c>
      <c r="N3638" s="52" t="str">
        <f>IF(AND('331-CT'!$E$7=TH!H3638,OR(L3638="331",M3638="331")),"331",IF(AND(OR(L3638="131",M3638="131"),H3638='131-CT'!$E$7),"131",""))</f>
        <v/>
      </c>
      <c r="O3638" s="916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3"/>
    </row>
    <row r="3639" spans="1:28" s="211" customFormat="1" ht="15.75" hidden="1" customHeight="1">
      <c r="A3639" s="204" t="str">
        <f>IF(B3639&lt;&gt;"",IF(AND(B3639&gt;=_TM1,B3639&lt;=_TM2,OR(TH!L3639="1111",TH!M3639="1111")),TH!D3639,""),"")</f>
        <v/>
      </c>
      <c r="B3639" s="36">
        <f t="shared" si="331"/>
        <v>11</v>
      </c>
      <c r="C3639" s="949">
        <f t="shared" si="332"/>
        <v>42326</v>
      </c>
      <c r="D3639" s="950" t="s">
        <v>2042</v>
      </c>
      <c r="E3639" s="950">
        <v>42326</v>
      </c>
      <c r="F3639" s="957" t="s">
        <v>1704</v>
      </c>
      <c r="G3639" s="952" t="s">
        <v>1217</v>
      </c>
      <c r="H3639" s="963" t="s">
        <v>2043</v>
      </c>
      <c r="I3639" s="254">
        <v>1002</v>
      </c>
      <c r="J3639" s="254">
        <v>1305.1200397865985</v>
      </c>
      <c r="K3639" s="954">
        <f t="shared" si="333"/>
        <v>1307730</v>
      </c>
      <c r="L3639" s="916" t="s">
        <v>167</v>
      </c>
      <c r="M3639" s="916" t="s">
        <v>165</v>
      </c>
      <c r="N3639" s="52" t="str">
        <f>IF(AND('331-CT'!$E$7=TH!H3639,OR(L3639="331",M3639="331")),"331",IF(AND(OR(L3639="131",M3639="131"),H3639='131-CT'!$E$7),"131",""))</f>
        <v/>
      </c>
      <c r="O3639" s="916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3"/>
    </row>
    <row r="3640" spans="1:28" s="211" customFormat="1" ht="15.75" hidden="1" customHeight="1">
      <c r="A3640" s="204" t="str">
        <f>IF(B3640&lt;&gt;"",IF(AND(B3640&gt;=_TM1,B3640&lt;=_TM2,OR(TH!L3640="1111",TH!M3640="1111")),TH!D3640,""),"")</f>
        <v/>
      </c>
      <c r="B3640" s="36">
        <f t="shared" si="331"/>
        <v>11</v>
      </c>
      <c r="C3640" s="949">
        <f t="shared" si="332"/>
        <v>42326</v>
      </c>
      <c r="D3640" s="950" t="s">
        <v>2042</v>
      </c>
      <c r="E3640" s="950">
        <v>42326</v>
      </c>
      <c r="F3640" s="957" t="s">
        <v>1218</v>
      </c>
      <c r="G3640" s="952" t="s">
        <v>1219</v>
      </c>
      <c r="H3640" s="963" t="s">
        <v>2043</v>
      </c>
      <c r="I3640" s="254">
        <v>195</v>
      </c>
      <c r="J3640" s="254">
        <v>8483.280258612891</v>
      </c>
      <c r="K3640" s="954">
        <f t="shared" si="333"/>
        <v>1654240</v>
      </c>
      <c r="L3640" s="916" t="s">
        <v>167</v>
      </c>
      <c r="M3640" s="916" t="s">
        <v>165</v>
      </c>
      <c r="N3640" s="52" t="str">
        <f>IF(AND('331-CT'!$E$7=TH!H3640,OR(L3640="331",M3640="331")),"331",IF(AND(OR(L3640="131",M3640="131"),H3640='131-CT'!$E$7),"131",""))</f>
        <v/>
      </c>
      <c r="O3640" s="916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3"/>
    </row>
    <row r="3641" spans="1:28" s="211" customFormat="1" ht="15.75" hidden="1" customHeight="1">
      <c r="A3641" s="204" t="str">
        <f>IF(B3641&lt;&gt;"",IF(AND(B3641&gt;=_TM1,B3641&lt;=_TM2,OR(TH!L3641="1111",TH!M3641="1111")),TH!D3641,""),"")</f>
        <v/>
      </c>
      <c r="B3641" s="36">
        <f t="shared" si="331"/>
        <v>11</v>
      </c>
      <c r="C3641" s="949">
        <f t="shared" si="332"/>
        <v>42326</v>
      </c>
      <c r="D3641" s="950" t="s">
        <v>2042</v>
      </c>
      <c r="E3641" s="950">
        <v>42326</v>
      </c>
      <c r="F3641" s="957" t="s">
        <v>1220</v>
      </c>
      <c r="G3641" s="952" t="s">
        <v>1219</v>
      </c>
      <c r="H3641" s="963" t="s">
        <v>2043</v>
      </c>
      <c r="I3641" s="254">
        <v>102</v>
      </c>
      <c r="J3641" s="254">
        <v>11419.800348132736</v>
      </c>
      <c r="K3641" s="954">
        <f t="shared" si="333"/>
        <v>1164820</v>
      </c>
      <c r="L3641" s="916" t="s">
        <v>167</v>
      </c>
      <c r="M3641" s="916" t="s">
        <v>165</v>
      </c>
      <c r="N3641" s="52" t="str">
        <f>IF(AND('331-CT'!$E$7=TH!H3641,OR(L3641="331",M3641="331")),"331",IF(AND(OR(L3641="131",M3641="131"),H3641='131-CT'!$E$7),"131",""))</f>
        <v/>
      </c>
      <c r="O3641" s="916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3"/>
    </row>
    <row r="3642" spans="1:28" s="211" customFormat="1" ht="15.75" hidden="1" customHeight="1">
      <c r="A3642" s="204" t="str">
        <f>IF(B3642&lt;&gt;"",IF(AND(B3642&gt;=_TM1,B3642&lt;=_TM2,OR(TH!L3642="1111",TH!M3642="1111")),TH!D3642,""),"")</f>
        <v/>
      </c>
      <c r="B3642" s="36">
        <f t="shared" si="331"/>
        <v>11</v>
      </c>
      <c r="C3642" s="949">
        <f t="shared" si="332"/>
        <v>42327</v>
      </c>
      <c r="D3642" s="950" t="s">
        <v>2042</v>
      </c>
      <c r="E3642" s="950">
        <v>42327</v>
      </c>
      <c r="F3642" s="957" t="s">
        <v>1221</v>
      </c>
      <c r="G3642" s="952" t="s">
        <v>1222</v>
      </c>
      <c r="H3642" s="963" t="s">
        <v>2043</v>
      </c>
      <c r="I3642" s="254">
        <v>305</v>
      </c>
      <c r="J3642" s="254">
        <v>6851.8802088796419</v>
      </c>
      <c r="K3642" s="954">
        <f t="shared" si="333"/>
        <v>2089823</v>
      </c>
      <c r="L3642" s="916" t="s">
        <v>167</v>
      </c>
      <c r="M3642" s="916" t="s">
        <v>165</v>
      </c>
      <c r="N3642" s="52" t="str">
        <f>IF(AND('331-CT'!$E$7=TH!H3642,OR(L3642="331",M3642="331")),"331",IF(AND(OR(L3642="131",M3642="131"),H3642='131-CT'!$E$7),"131",""))</f>
        <v/>
      </c>
      <c r="O3642" s="916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3"/>
    </row>
    <row r="3643" spans="1:28" s="211" customFormat="1" ht="15.75" hidden="1" customHeight="1">
      <c r="A3643" s="204" t="str">
        <f>IF(B3643&lt;&gt;"",IF(AND(B3643&gt;=_TM1,B3643&lt;=_TM2,OR(TH!L3643="1111",TH!M3643="1111")),TH!D3643,""),"")</f>
        <v/>
      </c>
      <c r="B3643" s="36">
        <f t="shared" si="331"/>
        <v>11</v>
      </c>
      <c r="C3643" s="949">
        <f t="shared" si="332"/>
        <v>42327</v>
      </c>
      <c r="D3643" s="950" t="s">
        <v>2042</v>
      </c>
      <c r="E3643" s="950">
        <v>42327</v>
      </c>
      <c r="F3643" s="957" t="s">
        <v>440</v>
      </c>
      <c r="G3643" s="952" t="s">
        <v>1223</v>
      </c>
      <c r="H3643" s="963" t="s">
        <v>2043</v>
      </c>
      <c r="I3643" s="254">
        <v>486</v>
      </c>
      <c r="J3643" s="254">
        <v>7749.1502362329284</v>
      </c>
      <c r="K3643" s="954">
        <f t="shared" si="333"/>
        <v>3766087</v>
      </c>
      <c r="L3643" s="916" t="s">
        <v>167</v>
      </c>
      <c r="M3643" s="916" t="s">
        <v>165</v>
      </c>
      <c r="N3643" s="52" t="str">
        <f>IF(AND('331-CT'!$E$7=TH!H3643,OR(L3643="331",M3643="331")),"331",IF(AND(OR(L3643="131",M3643="131"),H3643='131-CT'!$E$7),"131",""))</f>
        <v/>
      </c>
      <c r="O3643" s="916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3"/>
    </row>
    <row r="3644" spans="1:28" s="211" customFormat="1" ht="15.75" hidden="1" customHeight="1">
      <c r="A3644" s="204" t="str">
        <f>IF(B3644&lt;&gt;"",IF(AND(B3644&gt;=_TM1,B3644&lt;=_TM2,OR(TH!L3644="1111",TH!M3644="1111")),TH!D3644,""),"")</f>
        <v/>
      </c>
      <c r="B3644" s="36">
        <f t="shared" si="331"/>
        <v>11</v>
      </c>
      <c r="C3644" s="949">
        <f t="shared" si="332"/>
        <v>42327</v>
      </c>
      <c r="D3644" s="950" t="s">
        <v>2042</v>
      </c>
      <c r="E3644" s="950">
        <v>42327</v>
      </c>
      <c r="F3644" s="957" t="s">
        <v>440</v>
      </c>
      <c r="G3644" s="952" t="s">
        <v>1223</v>
      </c>
      <c r="H3644" s="963" t="s">
        <v>2043</v>
      </c>
      <c r="I3644" s="254">
        <v>200</v>
      </c>
      <c r="J3644" s="254">
        <v>7749.1502362329284</v>
      </c>
      <c r="K3644" s="954">
        <f t="shared" si="333"/>
        <v>1549830</v>
      </c>
      <c r="L3644" s="916" t="s">
        <v>167</v>
      </c>
      <c r="M3644" s="916" t="s">
        <v>165</v>
      </c>
      <c r="N3644" s="52" t="str">
        <f>IF(AND('331-CT'!$E$7=TH!H3644,OR(L3644="331",M3644="331")),"331",IF(AND(OR(L3644="131",M3644="131"),H3644='131-CT'!$E$7),"131",""))</f>
        <v/>
      </c>
      <c r="O3644" s="916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3"/>
    </row>
    <row r="3645" spans="1:28" s="211" customFormat="1" ht="15.75" hidden="1" customHeight="1">
      <c r="A3645" s="204" t="str">
        <f>IF(B3645&lt;&gt;"",IF(AND(B3645&gt;=_TM1,B3645&lt;=_TM2,OR(TH!L3645="1111",TH!M3645="1111")),TH!D3645,""),"")</f>
        <v/>
      </c>
      <c r="B3645" s="36">
        <f t="shared" si="331"/>
        <v>11</v>
      </c>
      <c r="C3645" s="949">
        <f t="shared" si="332"/>
        <v>42327</v>
      </c>
      <c r="D3645" s="950" t="s">
        <v>2042</v>
      </c>
      <c r="E3645" s="950">
        <v>42327</v>
      </c>
      <c r="F3645" s="957" t="s">
        <v>440</v>
      </c>
      <c r="G3645" s="952" t="s">
        <v>1223</v>
      </c>
      <c r="H3645" s="963" t="s">
        <v>2043</v>
      </c>
      <c r="I3645" s="254">
        <v>100</v>
      </c>
      <c r="J3645" s="254">
        <v>7749.1502362329284</v>
      </c>
      <c r="K3645" s="954">
        <f t="shared" si="333"/>
        <v>774915</v>
      </c>
      <c r="L3645" s="916" t="s">
        <v>167</v>
      </c>
      <c r="M3645" s="916" t="s">
        <v>165</v>
      </c>
      <c r="N3645" s="52" t="str">
        <f>IF(AND('331-CT'!$E$7=TH!H3645,OR(L3645="331",M3645="331")),"331",IF(AND(OR(L3645="131",M3645="131"),H3645='131-CT'!$E$7),"131",""))</f>
        <v/>
      </c>
      <c r="O3645" s="916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3"/>
    </row>
    <row r="3646" spans="1:28" s="211" customFormat="1" ht="15.75" hidden="1" customHeight="1">
      <c r="A3646" s="204" t="str">
        <f>IF(B3646&lt;&gt;"",IF(AND(B3646&gt;=_TM1,B3646&lt;=_TM2,OR(TH!L3646="1111",TH!M3646="1111")),TH!D3646,""),"")</f>
        <v/>
      </c>
      <c r="B3646" s="36">
        <f t="shared" si="331"/>
        <v>11</v>
      </c>
      <c r="C3646" s="949">
        <f t="shared" si="332"/>
        <v>42327</v>
      </c>
      <c r="D3646" s="950" t="s">
        <v>2042</v>
      </c>
      <c r="E3646" s="950">
        <v>42327</v>
      </c>
      <c r="F3646" s="957" t="s">
        <v>440</v>
      </c>
      <c r="G3646" s="952" t="s">
        <v>1223</v>
      </c>
      <c r="H3646" s="963" t="s">
        <v>2043</v>
      </c>
      <c r="I3646" s="254">
        <v>102</v>
      </c>
      <c r="J3646" s="254">
        <v>7749.1502362329284</v>
      </c>
      <c r="K3646" s="954">
        <f t="shared" si="333"/>
        <v>790413</v>
      </c>
      <c r="L3646" s="916" t="s">
        <v>167</v>
      </c>
      <c r="M3646" s="916" t="s">
        <v>165</v>
      </c>
      <c r="N3646" s="52" t="str">
        <f>IF(AND('331-CT'!$E$7=TH!H3646,OR(L3646="331",M3646="331")),"331",IF(AND(OR(L3646="131",M3646="131"),H3646='131-CT'!$E$7),"131",""))</f>
        <v/>
      </c>
      <c r="O3646" s="916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3"/>
    </row>
    <row r="3647" spans="1:28" s="211" customFormat="1" ht="15.75" hidden="1" customHeight="1">
      <c r="A3647" s="204" t="str">
        <f>IF(B3647&lt;&gt;"",IF(AND(B3647&gt;=_TM1,B3647&lt;=_TM2,OR(TH!L3647="1111",TH!M3647="1111")),TH!D3647,""),"")</f>
        <v/>
      </c>
      <c r="B3647" s="36">
        <f t="shared" si="331"/>
        <v>11</v>
      </c>
      <c r="C3647" s="949">
        <f t="shared" si="332"/>
        <v>42329</v>
      </c>
      <c r="D3647" s="950" t="s">
        <v>2042</v>
      </c>
      <c r="E3647" s="950">
        <v>42329</v>
      </c>
      <c r="F3647" s="957" t="s">
        <v>1224</v>
      </c>
      <c r="G3647" s="952" t="s">
        <v>1225</v>
      </c>
      <c r="H3647" s="963" t="s">
        <v>2043</v>
      </c>
      <c r="I3647" s="254">
        <v>1200</v>
      </c>
      <c r="J3647" s="254">
        <v>13785.330420245946</v>
      </c>
      <c r="K3647" s="954">
        <f t="shared" si="333"/>
        <v>16542397</v>
      </c>
      <c r="L3647" s="916" t="s">
        <v>167</v>
      </c>
      <c r="M3647" s="916" t="s">
        <v>165</v>
      </c>
      <c r="N3647" s="52" t="str">
        <f>IF(AND('331-CT'!$E$7=TH!H3647,OR(L3647="331",M3647="331")),"331",IF(AND(OR(L3647="131",M3647="131"),H3647='131-CT'!$E$7),"131",""))</f>
        <v/>
      </c>
      <c r="O3647" s="916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3"/>
    </row>
    <row r="3648" spans="1:28" s="211" customFormat="1" ht="15.75" hidden="1" customHeight="1">
      <c r="A3648" s="204" t="str">
        <f>IF(B3648&lt;&gt;"",IF(AND(B3648&gt;=_TM1,B3648&lt;=_TM2,OR(TH!L3648="1111",TH!M3648="1111")),TH!D3648,""),"")</f>
        <v/>
      </c>
      <c r="B3648" s="36">
        <f t="shared" si="331"/>
        <v>11</v>
      </c>
      <c r="C3648" s="949">
        <f t="shared" si="332"/>
        <v>42329</v>
      </c>
      <c r="D3648" s="950" t="s">
        <v>2042</v>
      </c>
      <c r="E3648" s="950">
        <v>42329</v>
      </c>
      <c r="F3648" s="957" t="s">
        <v>473</v>
      </c>
      <c r="G3648" s="952" t="s">
        <v>1225</v>
      </c>
      <c r="H3648" s="963" t="s">
        <v>2043</v>
      </c>
      <c r="I3648" s="254">
        <v>634</v>
      </c>
      <c r="J3648" s="254">
        <v>7422.8702262862789</v>
      </c>
      <c r="K3648" s="954">
        <f t="shared" si="333"/>
        <v>4706100</v>
      </c>
      <c r="L3648" s="916" t="s">
        <v>167</v>
      </c>
      <c r="M3648" s="916" t="s">
        <v>165</v>
      </c>
      <c r="N3648" s="52" t="str">
        <f>IF(AND('331-CT'!$E$7=TH!H3648,OR(L3648="331",M3648="331")),"331",IF(AND(OR(L3648="131",M3648="131"),H3648='131-CT'!$E$7),"131",""))</f>
        <v/>
      </c>
      <c r="O3648" s="916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3"/>
    </row>
    <row r="3649" spans="1:28" s="211" customFormat="1" ht="15.75" hidden="1" customHeight="1">
      <c r="A3649" s="204" t="str">
        <f>IF(B3649&lt;&gt;"",IF(AND(B3649&gt;=_TM1,B3649&lt;=_TM2,OR(TH!L3649="1111",TH!M3649="1111")),TH!D3649,""),"")</f>
        <v/>
      </c>
      <c r="B3649" s="36">
        <f t="shared" si="331"/>
        <v>11</v>
      </c>
      <c r="C3649" s="949">
        <f t="shared" si="332"/>
        <v>42329</v>
      </c>
      <c r="D3649" s="950" t="s">
        <v>2042</v>
      </c>
      <c r="E3649" s="950">
        <v>42329</v>
      </c>
      <c r="F3649" s="957" t="s">
        <v>622</v>
      </c>
      <c r="G3649" s="952" t="s">
        <v>1226</v>
      </c>
      <c r="H3649" s="963" t="s">
        <v>2043</v>
      </c>
      <c r="I3649" s="254">
        <v>422</v>
      </c>
      <c r="J3649" s="254">
        <v>7586.0102312596046</v>
      </c>
      <c r="K3649" s="954">
        <f t="shared" si="333"/>
        <v>3201296</v>
      </c>
      <c r="L3649" s="916" t="s">
        <v>167</v>
      </c>
      <c r="M3649" s="916" t="s">
        <v>165</v>
      </c>
      <c r="N3649" s="52" t="str">
        <f>IF(AND('331-CT'!$E$7=TH!H3649,OR(L3649="331",M3649="331")),"331",IF(AND(OR(L3649="131",M3649="131"),H3649='131-CT'!$E$7),"131",""))</f>
        <v/>
      </c>
      <c r="O3649" s="916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3"/>
    </row>
    <row r="3650" spans="1:28" s="211" customFormat="1" ht="15.75" hidden="1" customHeight="1">
      <c r="A3650" s="204" t="str">
        <f>IF(B3650&lt;&gt;"",IF(AND(B3650&gt;=_TM1,B3650&lt;=_TM2,OR(TH!L3650="1111",TH!M3650="1111")),TH!D3650,""),"")</f>
        <v/>
      </c>
      <c r="B3650" s="36">
        <f t="shared" si="331"/>
        <v>11</v>
      </c>
      <c r="C3650" s="949">
        <f t="shared" si="332"/>
        <v>42329</v>
      </c>
      <c r="D3650" s="950" t="s">
        <v>2042</v>
      </c>
      <c r="E3650" s="950">
        <v>42329</v>
      </c>
      <c r="F3650" s="957" t="s">
        <v>566</v>
      </c>
      <c r="G3650" s="952" t="s">
        <v>1226</v>
      </c>
      <c r="H3650" s="963" t="s">
        <v>2043</v>
      </c>
      <c r="I3650" s="254">
        <v>204</v>
      </c>
      <c r="J3650" s="254">
        <v>7667.5802337462655</v>
      </c>
      <c r="K3650" s="954">
        <f t="shared" si="333"/>
        <v>1564186</v>
      </c>
      <c r="L3650" s="916" t="s">
        <v>167</v>
      </c>
      <c r="M3650" s="916" t="s">
        <v>165</v>
      </c>
      <c r="N3650" s="52" t="str">
        <f>IF(AND('331-CT'!$E$7=TH!H3650,OR(L3650="331",M3650="331")),"331",IF(AND(OR(L3650="131",M3650="131"),H3650='131-CT'!$E$7),"131",""))</f>
        <v/>
      </c>
      <c r="O3650" s="916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3"/>
    </row>
    <row r="3651" spans="1:28" s="211" customFormat="1" ht="15.75" hidden="1" customHeight="1">
      <c r="A3651" s="204" t="str">
        <f>IF(B3651&lt;&gt;"",IF(AND(B3651&gt;=_TM1,B3651&lt;=_TM2,OR(TH!L3651="1111",TH!M3651="1111")),TH!D3651,""),"")</f>
        <v/>
      </c>
      <c r="B3651" s="36">
        <f t="shared" si="331"/>
        <v>11</v>
      </c>
      <c r="C3651" s="949">
        <f t="shared" si="332"/>
        <v>42329</v>
      </c>
      <c r="D3651" s="950" t="s">
        <v>2042</v>
      </c>
      <c r="E3651" s="950">
        <v>42329</v>
      </c>
      <c r="F3651" s="957" t="s">
        <v>1025</v>
      </c>
      <c r="G3651" s="952" t="s">
        <v>1226</v>
      </c>
      <c r="H3651" s="963" t="s">
        <v>2043</v>
      </c>
      <c r="I3651" s="254">
        <v>104</v>
      </c>
      <c r="J3651" s="254">
        <v>9625.2602934261631</v>
      </c>
      <c r="K3651" s="954">
        <f t="shared" si="333"/>
        <v>1001027</v>
      </c>
      <c r="L3651" s="916" t="s">
        <v>167</v>
      </c>
      <c r="M3651" s="916" t="s">
        <v>165</v>
      </c>
      <c r="N3651" s="52" t="str">
        <f>IF(AND('331-CT'!$E$7=TH!H3651,OR(L3651="331",M3651="331")),"331",IF(AND(OR(L3651="131",M3651="131"),H3651='131-CT'!$E$7),"131",""))</f>
        <v/>
      </c>
      <c r="O3651" s="916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3"/>
    </row>
    <row r="3652" spans="1:28" s="211" customFormat="1" ht="15.75" hidden="1" customHeight="1">
      <c r="A3652" s="204" t="str">
        <f>IF(B3652&lt;&gt;"",IF(AND(B3652&gt;=_TM1,B3652&lt;=_TM2,OR(TH!L3652="1111",TH!M3652="1111")),TH!D3652,""),"")</f>
        <v/>
      </c>
      <c r="B3652" s="36">
        <f t="shared" si="331"/>
        <v>11</v>
      </c>
      <c r="C3652" s="949">
        <f t="shared" si="332"/>
        <v>42329</v>
      </c>
      <c r="D3652" s="950" t="s">
        <v>2042</v>
      </c>
      <c r="E3652" s="950">
        <v>42329</v>
      </c>
      <c r="F3652" s="957" t="s">
        <v>478</v>
      </c>
      <c r="G3652" s="952" t="s">
        <v>1226</v>
      </c>
      <c r="H3652" s="963" t="s">
        <v>2043</v>
      </c>
      <c r="I3652" s="254">
        <v>316</v>
      </c>
      <c r="J3652" s="254">
        <v>10930.380333212763</v>
      </c>
      <c r="K3652" s="954">
        <f t="shared" si="333"/>
        <v>3454000</v>
      </c>
      <c r="L3652" s="916" t="s">
        <v>167</v>
      </c>
      <c r="M3652" s="916" t="s">
        <v>165</v>
      </c>
      <c r="N3652" s="52" t="str">
        <f>IF(AND('331-CT'!$E$7=TH!H3652,OR(L3652="331",M3652="331")),"331",IF(AND(OR(L3652="131",M3652="131"),H3652='131-CT'!$E$7),"131",""))</f>
        <v/>
      </c>
      <c r="O3652" s="916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3"/>
    </row>
    <row r="3653" spans="1:28" s="211" customFormat="1" ht="15.75" hidden="1" customHeight="1">
      <c r="A3653" s="204" t="str">
        <f>IF(B3653&lt;&gt;"",IF(AND(B3653&gt;=_TM1,B3653&lt;=_TM2,OR(TH!L3653="1111",TH!M3653="1111")),TH!D3653,""),"")</f>
        <v/>
      </c>
      <c r="B3653" s="36">
        <f t="shared" si="331"/>
        <v>11</v>
      </c>
      <c r="C3653" s="949">
        <f t="shared" si="332"/>
        <v>42331</v>
      </c>
      <c r="D3653" s="950" t="s">
        <v>2042</v>
      </c>
      <c r="E3653" s="950">
        <v>42331</v>
      </c>
      <c r="F3653" s="957" t="s">
        <v>1227</v>
      </c>
      <c r="G3653" s="952" t="s">
        <v>1228</v>
      </c>
      <c r="H3653" s="963" t="s">
        <v>2043</v>
      </c>
      <c r="I3653" s="254">
        <v>212</v>
      </c>
      <c r="J3653" s="254">
        <v>9951.5403033728126</v>
      </c>
      <c r="K3653" s="954">
        <f t="shared" si="333"/>
        <v>2109727</v>
      </c>
      <c r="L3653" s="916" t="s">
        <v>167</v>
      </c>
      <c r="M3653" s="916" t="s">
        <v>165</v>
      </c>
      <c r="N3653" s="52" t="str">
        <f>IF(AND('331-CT'!$E$7=TH!H3653,OR(L3653="331",M3653="331")),"331",IF(AND(OR(L3653="131",M3653="131"),H3653='131-CT'!$E$7),"131",""))</f>
        <v/>
      </c>
      <c r="O3653" s="916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3"/>
    </row>
    <row r="3654" spans="1:28" s="211" customFormat="1" ht="15.75" hidden="1" customHeight="1">
      <c r="A3654" s="204" t="str">
        <f>IF(B3654&lt;&gt;"",IF(AND(B3654&gt;=_TM1,B3654&lt;=_TM2,OR(TH!L3654="1111",TH!M3654="1111")),TH!D3654,""),"")</f>
        <v/>
      </c>
      <c r="B3654" s="36">
        <f t="shared" si="331"/>
        <v>11</v>
      </c>
      <c r="C3654" s="949">
        <f t="shared" si="332"/>
        <v>42332</v>
      </c>
      <c r="D3654" s="950" t="s">
        <v>2042</v>
      </c>
      <c r="E3654" s="950">
        <v>42332</v>
      </c>
      <c r="F3654" s="957" t="s">
        <v>565</v>
      </c>
      <c r="G3654" s="952" t="s">
        <v>1229</v>
      </c>
      <c r="H3654" s="963" t="s">
        <v>2043</v>
      </c>
      <c r="I3654" s="254">
        <v>100</v>
      </c>
      <c r="J3654" s="254">
        <v>7259.7302213129542</v>
      </c>
      <c r="K3654" s="954">
        <f t="shared" si="333"/>
        <v>725973</v>
      </c>
      <c r="L3654" s="916" t="s">
        <v>167</v>
      </c>
      <c r="M3654" s="916" t="s">
        <v>165</v>
      </c>
      <c r="N3654" s="52" t="str">
        <f>IF(AND('331-CT'!$E$7=TH!H3654,OR(L3654="331",M3654="331")),"331",IF(AND(OR(L3654="131",M3654="131"),H3654='131-CT'!$E$7),"131",""))</f>
        <v/>
      </c>
      <c r="O3654" s="916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3"/>
    </row>
    <row r="3655" spans="1:28" s="211" customFormat="1" ht="15.75" hidden="1" customHeight="1">
      <c r="A3655" s="204" t="str">
        <f>IF(B3655&lt;&gt;"",IF(AND(B3655&gt;=_TM1,B3655&lt;=_TM2,OR(TH!L3655="1111",TH!M3655="1111")),TH!D3655,""),"")</f>
        <v/>
      </c>
      <c r="B3655" s="36">
        <f t="shared" si="331"/>
        <v>11</v>
      </c>
      <c r="C3655" s="949">
        <f t="shared" si="332"/>
        <v>42332</v>
      </c>
      <c r="D3655" s="950" t="s">
        <v>2042</v>
      </c>
      <c r="E3655" s="950">
        <v>42332</v>
      </c>
      <c r="F3655" s="957" t="s">
        <v>566</v>
      </c>
      <c r="G3655" s="952" t="s">
        <v>1229</v>
      </c>
      <c r="H3655" s="963" t="s">
        <v>2043</v>
      </c>
      <c r="I3655" s="254">
        <v>181</v>
      </c>
      <c r="J3655" s="254">
        <v>7667.5802337462655</v>
      </c>
      <c r="K3655" s="954">
        <f t="shared" si="333"/>
        <v>1387832</v>
      </c>
      <c r="L3655" s="916" t="s">
        <v>167</v>
      </c>
      <c r="M3655" s="916" t="s">
        <v>165</v>
      </c>
      <c r="N3655" s="52" t="str">
        <f>IF(AND('331-CT'!$E$7=TH!H3655,OR(L3655="331",M3655="331")),"331",IF(AND(OR(L3655="131",M3655="131"),H3655='131-CT'!$E$7),"131",""))</f>
        <v/>
      </c>
      <c r="O3655" s="916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3"/>
    </row>
    <row r="3656" spans="1:28" s="211" customFormat="1" ht="15.75" hidden="1" customHeight="1">
      <c r="A3656" s="204" t="str">
        <f>IF(B3656&lt;&gt;"",IF(AND(B3656&gt;=_TM1,B3656&lt;=_TM2,OR(TH!L3656="1111",TH!M3656="1111")),TH!D3656,""),"")</f>
        <v/>
      </c>
      <c r="B3656" s="36">
        <f t="shared" si="331"/>
        <v>11</v>
      </c>
      <c r="C3656" s="949">
        <f t="shared" si="332"/>
        <v>42332</v>
      </c>
      <c r="D3656" s="950" t="s">
        <v>2042</v>
      </c>
      <c r="E3656" s="950">
        <v>42332</v>
      </c>
      <c r="F3656" s="957" t="s">
        <v>2039</v>
      </c>
      <c r="G3656" s="952" t="s">
        <v>1230</v>
      </c>
      <c r="H3656" s="963" t="s">
        <v>2043</v>
      </c>
      <c r="I3656" s="254">
        <v>2000</v>
      </c>
      <c r="J3656" s="254">
        <v>9543.6902909395012</v>
      </c>
      <c r="K3656" s="954">
        <f t="shared" si="333"/>
        <v>19087381</v>
      </c>
      <c r="L3656" s="916" t="s">
        <v>167</v>
      </c>
      <c r="M3656" s="916" t="s">
        <v>165</v>
      </c>
      <c r="N3656" s="52" t="str">
        <f>IF(AND('331-CT'!$E$7=TH!H3656,OR(L3656="331",M3656="331")),"331",IF(AND(OR(L3656="131",M3656="131"),H3656='131-CT'!$E$7),"131",""))</f>
        <v/>
      </c>
      <c r="O3656" s="916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3"/>
    </row>
    <row r="3657" spans="1:28" s="211" customFormat="1" ht="15.75" hidden="1" customHeight="1">
      <c r="A3657" s="204" t="str">
        <f>IF(B3657&lt;&gt;"",IF(AND(B3657&gt;=_TM1,B3657&lt;=_TM2,OR(TH!L3657="1111",TH!M3657="1111")),TH!D3657,""),"")</f>
        <v/>
      </c>
      <c r="B3657" s="36">
        <f t="shared" si="331"/>
        <v>11</v>
      </c>
      <c r="C3657" s="949">
        <f t="shared" si="332"/>
        <v>42332</v>
      </c>
      <c r="D3657" s="950" t="s">
        <v>2042</v>
      </c>
      <c r="E3657" s="950">
        <v>42332</v>
      </c>
      <c r="F3657" s="957" t="s">
        <v>808</v>
      </c>
      <c r="G3657" s="952" t="s">
        <v>1231</v>
      </c>
      <c r="H3657" s="963" t="s">
        <v>2043</v>
      </c>
      <c r="I3657" s="254">
        <v>800</v>
      </c>
      <c r="J3657" s="254">
        <v>11338.230345646074</v>
      </c>
      <c r="K3657" s="954">
        <f t="shared" si="333"/>
        <v>9070584</v>
      </c>
      <c r="L3657" s="916" t="s">
        <v>167</v>
      </c>
      <c r="M3657" s="916" t="s">
        <v>165</v>
      </c>
      <c r="N3657" s="52" t="str">
        <f>IF(AND('331-CT'!$E$7=TH!H3657,OR(L3657="331",M3657="331")),"331",IF(AND(OR(L3657="131",M3657="131"),H3657='131-CT'!$E$7),"131",""))</f>
        <v/>
      </c>
      <c r="O3657" s="916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3"/>
    </row>
    <row r="3658" spans="1:28" s="211" customFormat="1" ht="15.75" hidden="1" customHeight="1">
      <c r="A3658" s="204" t="str">
        <f>IF(B3658&lt;&gt;"",IF(AND(B3658&gt;=_TM1,B3658&lt;=_TM2,OR(TH!L3658="1111",TH!M3658="1111")),TH!D3658,""),"")</f>
        <v/>
      </c>
      <c r="B3658" s="36">
        <f t="shared" si="331"/>
        <v>11</v>
      </c>
      <c r="C3658" s="949">
        <f t="shared" si="332"/>
        <v>42332</v>
      </c>
      <c r="D3658" s="950" t="s">
        <v>2042</v>
      </c>
      <c r="E3658" s="950">
        <v>42332</v>
      </c>
      <c r="F3658" s="957" t="s">
        <v>1849</v>
      </c>
      <c r="G3658" s="952" t="s">
        <v>1232</v>
      </c>
      <c r="H3658" s="963" t="s">
        <v>2043</v>
      </c>
      <c r="I3658" s="254">
        <v>130</v>
      </c>
      <c r="J3658" s="254">
        <v>22594.890688805488</v>
      </c>
      <c r="K3658" s="954">
        <f t="shared" si="333"/>
        <v>2937336</v>
      </c>
      <c r="L3658" s="916" t="s">
        <v>167</v>
      </c>
      <c r="M3658" s="916" t="s">
        <v>165</v>
      </c>
      <c r="N3658" s="52" t="str">
        <f>IF(AND('331-CT'!$E$7=TH!H3658,OR(L3658="331",M3658="331")),"331",IF(AND(OR(L3658="131",M3658="131"),H3658='131-CT'!$E$7),"131",""))</f>
        <v/>
      </c>
      <c r="O3658" s="916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3"/>
    </row>
    <row r="3659" spans="1:28" s="211" customFormat="1" ht="15.75" hidden="1" customHeight="1">
      <c r="A3659" s="204" t="str">
        <f>IF(B3659&lt;&gt;"",IF(AND(B3659&gt;=_TM1,B3659&lt;=_TM2,OR(TH!L3659="1111",TH!M3659="1111")),TH!D3659,""),"")</f>
        <v/>
      </c>
      <c r="B3659" s="36">
        <f t="shared" si="331"/>
        <v>11</v>
      </c>
      <c r="C3659" s="949">
        <f t="shared" si="332"/>
        <v>42332</v>
      </c>
      <c r="D3659" s="950" t="s">
        <v>2042</v>
      </c>
      <c r="E3659" s="950">
        <v>42332</v>
      </c>
      <c r="F3659" s="957" t="s">
        <v>1850</v>
      </c>
      <c r="G3659" s="952" t="s">
        <v>1232</v>
      </c>
      <c r="H3659" s="963" t="s">
        <v>2043</v>
      </c>
      <c r="I3659" s="254">
        <v>200</v>
      </c>
      <c r="J3659" s="254">
        <v>13785.330420245946</v>
      </c>
      <c r="K3659" s="954">
        <f t="shared" si="333"/>
        <v>2757066</v>
      </c>
      <c r="L3659" s="916" t="s">
        <v>167</v>
      </c>
      <c r="M3659" s="916" t="s">
        <v>165</v>
      </c>
      <c r="N3659" s="52" t="str">
        <f>IF(AND('331-CT'!$E$7=TH!H3659,OR(L3659="331",M3659="331")),"331",IF(AND(OR(L3659="131",M3659="131"),H3659='131-CT'!$E$7),"131",""))</f>
        <v/>
      </c>
      <c r="O3659" s="916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3"/>
    </row>
    <row r="3660" spans="1:28" s="211" customFormat="1" ht="15.75" hidden="1" customHeight="1">
      <c r="A3660" s="204" t="str">
        <f>IF(B3660&lt;&gt;"",IF(AND(B3660&gt;=_TM1,B3660&lt;=_TM2,OR(TH!L3660="1111",TH!M3660="1111")),TH!D3660,""),"")</f>
        <v/>
      </c>
      <c r="B3660" s="36">
        <f t="shared" si="331"/>
        <v>11</v>
      </c>
      <c r="C3660" s="949">
        <f t="shared" si="332"/>
        <v>42332</v>
      </c>
      <c r="D3660" s="950" t="s">
        <v>2042</v>
      </c>
      <c r="E3660" s="950">
        <v>42332</v>
      </c>
      <c r="F3660" s="957" t="s">
        <v>1851</v>
      </c>
      <c r="G3660" s="952" t="s">
        <v>1232</v>
      </c>
      <c r="H3660" s="963" t="s">
        <v>2043</v>
      </c>
      <c r="I3660" s="254">
        <v>510</v>
      </c>
      <c r="J3660" s="254">
        <v>11011.950335699426</v>
      </c>
      <c r="K3660" s="954">
        <f t="shared" si="333"/>
        <v>5616095</v>
      </c>
      <c r="L3660" s="916" t="s">
        <v>167</v>
      </c>
      <c r="M3660" s="916" t="s">
        <v>165</v>
      </c>
      <c r="N3660" s="52" t="str">
        <f>IF(AND('331-CT'!$E$7=TH!H3660,OR(L3660="331",M3660="331")),"331",IF(AND(OR(L3660="131",M3660="131"),H3660='131-CT'!$E$7),"131",""))</f>
        <v/>
      </c>
      <c r="O3660" s="916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3"/>
    </row>
    <row r="3661" spans="1:28" s="211" customFormat="1" ht="15.75" hidden="1" customHeight="1">
      <c r="A3661" s="204" t="str">
        <f>IF(B3661&lt;&gt;"",IF(AND(B3661&gt;=_TM1,B3661&lt;=_TM2,OR(TH!L3661="1111",TH!M3661="1111")),TH!D3661,""),"")</f>
        <v/>
      </c>
      <c r="B3661" s="36">
        <f t="shared" si="331"/>
        <v>11</v>
      </c>
      <c r="C3661" s="949">
        <f t="shared" si="332"/>
        <v>42332</v>
      </c>
      <c r="D3661" s="950" t="s">
        <v>2042</v>
      </c>
      <c r="E3661" s="950">
        <v>42332</v>
      </c>
      <c r="F3661" s="957" t="s">
        <v>1852</v>
      </c>
      <c r="G3661" s="952" t="s">
        <v>1232</v>
      </c>
      <c r="H3661" s="963" t="s">
        <v>2043</v>
      </c>
      <c r="I3661" s="254">
        <v>250</v>
      </c>
      <c r="J3661" s="254">
        <v>10359.390315806126</v>
      </c>
      <c r="K3661" s="954">
        <f t="shared" si="333"/>
        <v>2589848</v>
      </c>
      <c r="L3661" s="916" t="s">
        <v>167</v>
      </c>
      <c r="M3661" s="916" t="s">
        <v>165</v>
      </c>
      <c r="N3661" s="52" t="str">
        <f>IF(AND('331-CT'!$E$7=TH!H3661,OR(L3661="331",M3661="331")),"331",IF(AND(OR(L3661="131",M3661="131"),H3661='131-CT'!$E$7),"131",""))</f>
        <v/>
      </c>
      <c r="O3661" s="916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3"/>
    </row>
    <row r="3662" spans="1:28" s="211" customFormat="1" ht="15.75" hidden="1" customHeight="1">
      <c r="A3662" s="204" t="str">
        <f>IF(B3662&lt;&gt;"",IF(AND(B3662&gt;=_TM1,B3662&lt;=_TM2,OR(TH!L3662="1111",TH!M3662="1111")),TH!D3662,""),"")</f>
        <v/>
      </c>
      <c r="B3662" s="36">
        <f t="shared" si="331"/>
        <v>11</v>
      </c>
      <c r="C3662" s="949">
        <f t="shared" si="332"/>
        <v>42334</v>
      </c>
      <c r="D3662" s="950" t="s">
        <v>2042</v>
      </c>
      <c r="E3662" s="950">
        <v>42334</v>
      </c>
      <c r="F3662" s="957" t="s">
        <v>808</v>
      </c>
      <c r="G3662" s="952" t="s">
        <v>1233</v>
      </c>
      <c r="H3662" s="963" t="s">
        <v>2043</v>
      </c>
      <c r="I3662" s="254">
        <v>600</v>
      </c>
      <c r="J3662" s="254">
        <v>11338.230345646074</v>
      </c>
      <c r="K3662" s="954">
        <f t="shared" si="333"/>
        <v>6802938</v>
      </c>
      <c r="L3662" s="916" t="s">
        <v>167</v>
      </c>
      <c r="M3662" s="916" t="s">
        <v>165</v>
      </c>
      <c r="N3662" s="52" t="str">
        <f>IF(AND('331-CT'!$E$7=TH!H3662,OR(L3662="331",M3662="331")),"331",IF(AND(OR(L3662="131",M3662="131"),H3662='131-CT'!$E$7),"131",""))</f>
        <v/>
      </c>
      <c r="O3662" s="916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3"/>
    </row>
    <row r="3663" spans="1:28" s="211" customFormat="1" ht="15.75" hidden="1" customHeight="1">
      <c r="A3663" s="204" t="str">
        <f>IF(B3663&lt;&gt;"",IF(AND(B3663&gt;=_TM1,B3663&lt;=_TM2,OR(TH!L3663="1111",TH!M3663="1111")),TH!D3663,""),"")</f>
        <v/>
      </c>
      <c r="B3663" s="36">
        <f t="shared" si="331"/>
        <v>11</v>
      </c>
      <c r="C3663" s="949">
        <f t="shared" si="332"/>
        <v>42335</v>
      </c>
      <c r="D3663" s="950" t="s">
        <v>2042</v>
      </c>
      <c r="E3663" s="950">
        <v>42335</v>
      </c>
      <c r="F3663" s="957" t="s">
        <v>643</v>
      </c>
      <c r="G3663" s="952" t="s">
        <v>1234</v>
      </c>
      <c r="H3663" s="963" t="s">
        <v>2043</v>
      </c>
      <c r="I3663" s="254">
        <v>1031</v>
      </c>
      <c r="J3663" s="254">
        <v>5383.6201641197194</v>
      </c>
      <c r="K3663" s="954">
        <f t="shared" si="333"/>
        <v>5550512</v>
      </c>
      <c r="L3663" s="916" t="s">
        <v>167</v>
      </c>
      <c r="M3663" s="916" t="s">
        <v>165</v>
      </c>
      <c r="N3663" s="52" t="str">
        <f>IF(AND('331-CT'!$E$7=TH!H3663,OR(L3663="331",M3663="331")),"331",IF(AND(OR(L3663="131",M3663="131"),H3663='131-CT'!$E$7),"131",""))</f>
        <v/>
      </c>
      <c r="O3663" s="916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3"/>
    </row>
    <row r="3664" spans="1:28" s="211" customFormat="1" ht="15.75" hidden="1" customHeight="1">
      <c r="A3664" s="204" t="str">
        <f>IF(B3664&lt;&gt;"",IF(AND(B3664&gt;=_TM1,B3664&lt;=_TM2,OR(TH!L3664="1111",TH!M3664="1111")),TH!D3664,""),"")</f>
        <v/>
      </c>
      <c r="B3664" s="36">
        <f t="shared" si="331"/>
        <v>11</v>
      </c>
      <c r="C3664" s="949">
        <f t="shared" si="332"/>
        <v>42335</v>
      </c>
      <c r="D3664" s="950" t="s">
        <v>2042</v>
      </c>
      <c r="E3664" s="950">
        <v>42335</v>
      </c>
      <c r="F3664" s="957" t="s">
        <v>643</v>
      </c>
      <c r="G3664" s="952" t="s">
        <v>1234</v>
      </c>
      <c r="H3664" s="963" t="s">
        <v>2043</v>
      </c>
      <c r="I3664" s="254">
        <v>980</v>
      </c>
      <c r="J3664" s="254">
        <v>5383.6201641197194</v>
      </c>
      <c r="K3664" s="954">
        <f t="shared" si="333"/>
        <v>5275948</v>
      </c>
      <c r="L3664" s="916" t="s">
        <v>167</v>
      </c>
      <c r="M3664" s="916" t="s">
        <v>165</v>
      </c>
      <c r="N3664" s="52" t="str">
        <f>IF(AND('331-CT'!$E$7=TH!H3664,OR(L3664="331",M3664="331")),"331",IF(AND(OR(L3664="131",M3664="131"),H3664='131-CT'!$E$7),"131",""))</f>
        <v/>
      </c>
      <c r="O3664" s="916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3"/>
    </row>
    <row r="3665" spans="1:28" s="211" customFormat="1" ht="15.75" hidden="1" customHeight="1">
      <c r="A3665" s="204" t="str">
        <f>IF(B3665&lt;&gt;"",IF(AND(B3665&gt;=_TM1,B3665&lt;=_TM2,OR(TH!L3665="1111",TH!M3665="1111")),TH!D3665,""),"")</f>
        <v/>
      </c>
      <c r="B3665" s="36">
        <f t="shared" si="331"/>
        <v>11</v>
      </c>
      <c r="C3665" s="949">
        <f t="shared" si="332"/>
        <v>42335</v>
      </c>
      <c r="D3665" s="950" t="s">
        <v>2042</v>
      </c>
      <c r="E3665" s="950">
        <v>42335</v>
      </c>
      <c r="F3665" s="957" t="s">
        <v>478</v>
      </c>
      <c r="G3665" s="952" t="s">
        <v>1235</v>
      </c>
      <c r="H3665" s="963" t="s">
        <v>2043</v>
      </c>
      <c r="I3665" s="254">
        <v>100</v>
      </c>
      <c r="J3665" s="254">
        <v>10930.380333212763</v>
      </c>
      <c r="K3665" s="954">
        <f t="shared" si="333"/>
        <v>1093038</v>
      </c>
      <c r="L3665" s="916" t="s">
        <v>167</v>
      </c>
      <c r="M3665" s="916" t="s">
        <v>165</v>
      </c>
      <c r="N3665" s="52" t="str">
        <f>IF(AND('331-CT'!$E$7=TH!H3665,OR(L3665="331",M3665="331")),"331",IF(AND(OR(L3665="131",M3665="131"),H3665='131-CT'!$E$7),"131",""))</f>
        <v/>
      </c>
      <c r="O3665" s="916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3"/>
    </row>
    <row r="3666" spans="1:28" s="211" customFormat="1" ht="15.75" hidden="1" customHeight="1">
      <c r="A3666" s="204" t="str">
        <f>IF(B3666&lt;&gt;"",IF(AND(B3666&gt;=_TM1,B3666&lt;=_TM2,OR(TH!L3666="1111",TH!M3666="1111")),TH!D3666,""),"")</f>
        <v/>
      </c>
      <c r="B3666" s="36">
        <f t="shared" si="331"/>
        <v>11</v>
      </c>
      <c r="C3666" s="949">
        <f t="shared" si="332"/>
        <v>42335</v>
      </c>
      <c r="D3666" s="950" t="s">
        <v>2042</v>
      </c>
      <c r="E3666" s="950">
        <v>42335</v>
      </c>
      <c r="F3666" s="957" t="s">
        <v>436</v>
      </c>
      <c r="G3666" s="952" t="s">
        <v>1236</v>
      </c>
      <c r="H3666" s="963" t="s">
        <v>2043</v>
      </c>
      <c r="I3666" s="254">
        <v>1178</v>
      </c>
      <c r="J3666" s="254">
        <v>6036.1801840130183</v>
      </c>
      <c r="K3666" s="954">
        <f t="shared" si="333"/>
        <v>7110620</v>
      </c>
      <c r="L3666" s="916" t="s">
        <v>167</v>
      </c>
      <c r="M3666" s="916" t="s">
        <v>165</v>
      </c>
      <c r="N3666" s="52" t="str">
        <f>IF(AND('331-CT'!$E$7=TH!H3666,OR(L3666="331",M3666="331")),"331",IF(AND(OR(L3666="131",M3666="131"),H3666='131-CT'!$E$7),"131",""))</f>
        <v/>
      </c>
      <c r="O3666" s="916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3"/>
    </row>
    <row r="3667" spans="1:28" s="211" customFormat="1" ht="15.75" hidden="1" customHeight="1">
      <c r="A3667" s="204" t="str">
        <f>IF(B3667&lt;&gt;"",IF(AND(B3667&gt;=_TM1,B3667&lt;=_TM2,OR(TH!L3667="1111",TH!M3667="1111")),TH!D3667,""),"")</f>
        <v/>
      </c>
      <c r="B3667" s="36">
        <f t="shared" si="331"/>
        <v>11</v>
      </c>
      <c r="C3667" s="949">
        <f t="shared" si="332"/>
        <v>42335</v>
      </c>
      <c r="D3667" s="950" t="s">
        <v>2042</v>
      </c>
      <c r="E3667" s="950">
        <v>42335</v>
      </c>
      <c r="F3667" s="957" t="s">
        <v>1794</v>
      </c>
      <c r="G3667" s="952" t="s">
        <v>1237</v>
      </c>
      <c r="H3667" s="963" t="s">
        <v>2043</v>
      </c>
      <c r="I3667" s="254">
        <v>1500</v>
      </c>
      <c r="J3667" s="254">
        <v>10196.2503108328</v>
      </c>
      <c r="K3667" s="954">
        <f t="shared" si="333"/>
        <v>15294375</v>
      </c>
      <c r="L3667" s="916" t="s">
        <v>167</v>
      </c>
      <c r="M3667" s="916" t="s">
        <v>165</v>
      </c>
      <c r="N3667" s="52" t="str">
        <f>IF(AND('331-CT'!$E$7=TH!H3667,OR(L3667="331",M3667="331")),"331",IF(AND(OR(L3667="131",M3667="131"),H3667='131-CT'!$E$7),"131",""))</f>
        <v/>
      </c>
      <c r="O3667" s="916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3"/>
    </row>
    <row r="3668" spans="1:28" s="211" customFormat="1" ht="15.75" hidden="1" customHeight="1">
      <c r="A3668" s="204" t="str">
        <f>IF(B3668&lt;&gt;"",IF(AND(B3668&gt;=_TM1,B3668&lt;=_TM2,OR(TH!L3668="1111",TH!M3668="1111")),TH!D3668,""),"")</f>
        <v/>
      </c>
      <c r="B3668" s="36">
        <f t="shared" si="331"/>
        <v>11</v>
      </c>
      <c r="C3668" s="949">
        <f t="shared" si="332"/>
        <v>42335</v>
      </c>
      <c r="D3668" s="950" t="s">
        <v>2042</v>
      </c>
      <c r="E3668" s="950">
        <v>42335</v>
      </c>
      <c r="F3668" s="957" t="s">
        <v>755</v>
      </c>
      <c r="G3668" s="952" t="s">
        <v>1237</v>
      </c>
      <c r="H3668" s="963" t="s">
        <v>2043</v>
      </c>
      <c r="I3668" s="254">
        <v>200</v>
      </c>
      <c r="J3668" s="254">
        <v>13866.90042273261</v>
      </c>
      <c r="K3668" s="954">
        <f t="shared" si="333"/>
        <v>2773380</v>
      </c>
      <c r="L3668" s="916" t="s">
        <v>167</v>
      </c>
      <c r="M3668" s="916" t="s">
        <v>165</v>
      </c>
      <c r="N3668" s="52" t="str">
        <f>IF(AND('331-CT'!$E$7=TH!H3668,OR(L3668="331",M3668="331")),"331",IF(AND(OR(L3668="131",M3668="131"),H3668='131-CT'!$E$7),"131",""))</f>
        <v/>
      </c>
      <c r="O3668" s="916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3"/>
    </row>
    <row r="3669" spans="1:28" s="211" customFormat="1" ht="15.75" hidden="1" customHeight="1">
      <c r="A3669" s="204" t="str">
        <f>IF(B3669&lt;&gt;"",IF(AND(B3669&gt;=_TM1,B3669&lt;=_TM2,OR(TH!L3669="1111",TH!M3669="1111")),TH!D3669,""),"")</f>
        <v/>
      </c>
      <c r="B3669" s="36">
        <f t="shared" si="331"/>
        <v>11</v>
      </c>
      <c r="C3669" s="949">
        <f t="shared" si="332"/>
        <v>42335</v>
      </c>
      <c r="D3669" s="950" t="s">
        <v>2042</v>
      </c>
      <c r="E3669" s="950">
        <v>42335</v>
      </c>
      <c r="F3669" s="957" t="s">
        <v>1852</v>
      </c>
      <c r="G3669" s="952" t="s">
        <v>1237</v>
      </c>
      <c r="H3669" s="963" t="s">
        <v>2043</v>
      </c>
      <c r="I3669" s="254">
        <v>260</v>
      </c>
      <c r="J3669" s="254">
        <v>10359.390315806126</v>
      </c>
      <c r="K3669" s="954">
        <f t="shared" si="333"/>
        <v>2693441</v>
      </c>
      <c r="L3669" s="916" t="s">
        <v>167</v>
      </c>
      <c r="M3669" s="916" t="s">
        <v>165</v>
      </c>
      <c r="N3669" s="52" t="str">
        <f>IF(AND('331-CT'!$E$7=TH!H3669,OR(L3669="331",M3669="331")),"331",IF(AND(OR(L3669="131",M3669="131"),H3669='131-CT'!$E$7),"131",""))</f>
        <v/>
      </c>
      <c r="O3669" s="916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3"/>
    </row>
    <row r="3670" spans="1:28" s="211" customFormat="1" ht="15.75" hidden="1" customHeight="1">
      <c r="A3670" s="204" t="str">
        <f>IF(B3670&lt;&gt;"",IF(AND(B3670&gt;=_TM1,B3670&lt;=_TM2,OR(TH!L3670="1111",TH!M3670="1111")),TH!D3670,""),"")</f>
        <v/>
      </c>
      <c r="B3670" s="36">
        <f t="shared" si="331"/>
        <v>11</v>
      </c>
      <c r="C3670" s="949">
        <f t="shared" si="332"/>
        <v>42338</v>
      </c>
      <c r="D3670" s="950" t="s">
        <v>2042</v>
      </c>
      <c r="E3670" s="950">
        <v>42338</v>
      </c>
      <c r="F3670" s="957" t="s">
        <v>521</v>
      </c>
      <c r="G3670" s="952" t="s">
        <v>1238</v>
      </c>
      <c r="H3670" s="963" t="s">
        <v>2043</v>
      </c>
      <c r="I3670" s="254">
        <v>1066</v>
      </c>
      <c r="J3670" s="254">
        <v>5546.7601690930442</v>
      </c>
      <c r="K3670" s="954">
        <f t="shared" si="333"/>
        <v>5912846</v>
      </c>
      <c r="L3670" s="916" t="s">
        <v>167</v>
      </c>
      <c r="M3670" s="916" t="s">
        <v>165</v>
      </c>
      <c r="N3670" s="52" t="str">
        <f>IF(AND('331-CT'!$E$7=TH!H3670,OR(L3670="331",M3670="331")),"331",IF(AND(OR(L3670="131",M3670="131"),H3670='131-CT'!$E$7),"131",""))</f>
        <v/>
      </c>
      <c r="O3670" s="916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3"/>
    </row>
    <row r="3671" spans="1:28" s="211" customFormat="1" ht="15.75" hidden="1" customHeight="1">
      <c r="A3671" s="204" t="str">
        <f>IF(B3671&lt;&gt;"",IF(AND(B3671&gt;=_TM1,B3671&lt;=_TM2,OR(TH!L3671="1111",TH!M3671="1111")),TH!D3671,""),"")</f>
        <v/>
      </c>
      <c r="B3671" s="36">
        <f t="shared" si="331"/>
        <v>11</v>
      </c>
      <c r="C3671" s="949">
        <f t="shared" si="332"/>
        <v>42338</v>
      </c>
      <c r="D3671" s="950" t="s">
        <v>2042</v>
      </c>
      <c r="E3671" s="950">
        <v>42338</v>
      </c>
      <c r="F3671" s="957" t="s">
        <v>773</v>
      </c>
      <c r="G3671" s="952" t="s">
        <v>1239</v>
      </c>
      <c r="H3671" s="963" t="s">
        <v>2043</v>
      </c>
      <c r="I3671" s="254">
        <v>1000</v>
      </c>
      <c r="J3671" s="254">
        <v>18842.670574419015</v>
      </c>
      <c r="K3671" s="954">
        <f t="shared" si="333"/>
        <v>18842671</v>
      </c>
      <c r="L3671" s="916" t="s">
        <v>167</v>
      </c>
      <c r="M3671" s="916" t="s">
        <v>165</v>
      </c>
      <c r="N3671" s="52" t="str">
        <f>IF(AND('331-CT'!$E$7=TH!H3671,OR(L3671="331",M3671="331")),"331",IF(AND(OR(L3671="131",M3671="131"),H3671='131-CT'!$E$7),"131",""))</f>
        <v/>
      </c>
      <c r="O3671" s="916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3"/>
    </row>
    <row r="3672" spans="1:28" s="211" customFormat="1" ht="15.75" hidden="1" customHeight="1">
      <c r="A3672" s="204" t="str">
        <f>IF(B3672&lt;&gt;"",IF(AND(B3672&gt;=_TM1,B3672&lt;=_TM2,OR(TH!L3672="1111",TH!M3672="1111")),TH!D3672,""),"")</f>
        <v/>
      </c>
      <c r="B3672" s="36">
        <f t="shared" si="331"/>
        <v>11</v>
      </c>
      <c r="C3672" s="949">
        <f t="shared" si="332"/>
        <v>42338</v>
      </c>
      <c r="D3672" s="950" t="s">
        <v>2042</v>
      </c>
      <c r="E3672" s="950">
        <v>42338</v>
      </c>
      <c r="F3672" s="957" t="s">
        <v>775</v>
      </c>
      <c r="G3672" s="952" t="s">
        <v>1239</v>
      </c>
      <c r="H3672" s="963" t="s">
        <v>2043</v>
      </c>
      <c r="I3672" s="254">
        <v>250</v>
      </c>
      <c r="J3672" s="254">
        <v>15253.590465005871</v>
      </c>
      <c r="K3672" s="954">
        <f t="shared" si="333"/>
        <v>3813398</v>
      </c>
      <c r="L3672" s="916" t="s">
        <v>167</v>
      </c>
      <c r="M3672" s="916" t="s">
        <v>165</v>
      </c>
      <c r="N3672" s="52" t="str">
        <f>IF(AND('331-CT'!$E$7=TH!H3672,OR(L3672="331",M3672="331")),"331",IF(AND(OR(L3672="131",M3672="131"),H3672='131-CT'!$E$7),"131",""))</f>
        <v/>
      </c>
      <c r="O3672" s="916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3"/>
    </row>
    <row r="3673" spans="1:28" s="211" customFormat="1" ht="15.75" hidden="1" customHeight="1">
      <c r="A3673" s="204" t="str">
        <f>IF(B3673&lt;&gt;"",IF(AND(B3673&gt;=_TM1,B3673&lt;=_TM2,OR(TH!L3673="1111",TH!M3673="1111")),TH!D3673,""),"")</f>
        <v/>
      </c>
      <c r="B3673" s="36">
        <f t="shared" si="331"/>
        <v>11</v>
      </c>
      <c r="C3673" s="949">
        <f t="shared" si="332"/>
        <v>42338</v>
      </c>
      <c r="D3673" s="950" t="s">
        <v>2042</v>
      </c>
      <c r="E3673" s="950">
        <v>42338</v>
      </c>
      <c r="F3673" s="957" t="s">
        <v>1240</v>
      </c>
      <c r="G3673" s="952" t="s">
        <v>1241</v>
      </c>
      <c r="H3673" s="963" t="s">
        <v>2043</v>
      </c>
      <c r="I3673" s="254">
        <v>63</v>
      </c>
      <c r="J3673" s="254">
        <v>65663.85200176324</v>
      </c>
      <c r="K3673" s="954">
        <f t="shared" si="333"/>
        <v>4136823</v>
      </c>
      <c r="L3673" s="916" t="s">
        <v>167</v>
      </c>
      <c r="M3673" s="916" t="s">
        <v>165</v>
      </c>
      <c r="N3673" s="52" t="str">
        <f>IF(AND('331-CT'!$E$7=TH!H3673,OR(L3673="331",M3673="331")),"331",IF(AND(OR(L3673="131",M3673="131"),H3673='131-CT'!$E$7),"131",""))</f>
        <v/>
      </c>
      <c r="O3673" s="916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3"/>
    </row>
    <row r="3674" spans="1:28" s="211" customFormat="1" ht="15.75" hidden="1" customHeight="1">
      <c r="A3674" s="204" t="str">
        <f>IF(B3674&lt;&gt;"",IF(AND(B3674&gt;=_TM1,B3674&lt;=_TM2,OR(TH!L3674="1111",TH!M3674="1111")),TH!D3674,""),"")</f>
        <v/>
      </c>
      <c r="B3674" s="36">
        <f t="shared" si="331"/>
        <v>11</v>
      </c>
      <c r="C3674" s="949">
        <f t="shared" si="332"/>
        <v>42338</v>
      </c>
      <c r="D3674" s="950" t="s">
        <v>2042</v>
      </c>
      <c r="E3674" s="950">
        <v>42338</v>
      </c>
      <c r="F3674" s="957" t="s">
        <v>868</v>
      </c>
      <c r="G3674" s="952" t="s">
        <v>1241</v>
      </c>
      <c r="H3674" s="963" t="s">
        <v>2043</v>
      </c>
      <c r="I3674" s="254">
        <v>41</v>
      </c>
      <c r="J3674" s="254">
        <v>50491.831539244035</v>
      </c>
      <c r="K3674" s="954">
        <f t="shared" si="333"/>
        <v>2070165</v>
      </c>
      <c r="L3674" s="916" t="s">
        <v>167</v>
      </c>
      <c r="M3674" s="916" t="s">
        <v>165</v>
      </c>
      <c r="N3674" s="52" t="str">
        <f>IF(AND('331-CT'!$E$7=TH!H3674,OR(L3674="331",M3674="331")),"331",IF(AND(OR(L3674="131",M3674="131"),H3674='131-CT'!$E$7),"131",""))</f>
        <v/>
      </c>
      <c r="O3674" s="916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3"/>
    </row>
    <row r="3675" spans="1:28" s="211" customFormat="1" ht="15.75" hidden="1" customHeight="1">
      <c r="A3675" s="204" t="str">
        <f>IF(B3675&lt;&gt;"",IF(AND(B3675&gt;=_TM1,B3675&lt;=_TM2,OR(TH!L3675="1111",TH!M3675="1111")),TH!D3675,""),"")</f>
        <v/>
      </c>
      <c r="B3675" s="36">
        <f t="shared" si="331"/>
        <v>11</v>
      </c>
      <c r="C3675" s="949">
        <f t="shared" si="332"/>
        <v>42338</v>
      </c>
      <c r="D3675" s="950" t="s">
        <v>2042</v>
      </c>
      <c r="E3675" s="950">
        <v>42338</v>
      </c>
      <c r="F3675" s="957" t="s">
        <v>948</v>
      </c>
      <c r="G3675" s="952" t="s">
        <v>1241</v>
      </c>
      <c r="H3675" s="963" t="s">
        <v>2043</v>
      </c>
      <c r="I3675" s="254">
        <v>50</v>
      </c>
      <c r="J3675" s="254">
        <v>16069.290489872494</v>
      </c>
      <c r="K3675" s="954">
        <f t="shared" si="333"/>
        <v>803465</v>
      </c>
      <c r="L3675" s="916" t="s">
        <v>167</v>
      </c>
      <c r="M3675" s="916" t="s">
        <v>165</v>
      </c>
      <c r="N3675" s="52" t="str">
        <f>IF(AND('331-CT'!$E$7=TH!H3675,OR(L3675="331",M3675="331")),"331",IF(AND(OR(L3675="131",M3675="131"),H3675='131-CT'!$E$7),"131",""))</f>
        <v/>
      </c>
      <c r="O3675" s="916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3"/>
    </row>
    <row r="3676" spans="1:28" s="211" customFormat="1" ht="15.75" hidden="1" customHeight="1">
      <c r="A3676" s="204" t="str">
        <f>IF(B3676&lt;&gt;"",IF(AND(B3676&gt;=_TM1,B3676&lt;=_TM2,OR(TH!L3676="1111",TH!M3676="1111")),TH!D3676,""),"")</f>
        <v/>
      </c>
      <c r="B3676" s="36">
        <f t="shared" si="331"/>
        <v>11</v>
      </c>
      <c r="C3676" s="949">
        <f t="shared" si="332"/>
        <v>42338</v>
      </c>
      <c r="D3676" s="950" t="s">
        <v>2042</v>
      </c>
      <c r="E3676" s="950">
        <v>42338</v>
      </c>
      <c r="F3676" s="957" t="s">
        <v>954</v>
      </c>
      <c r="G3676" s="952" t="s">
        <v>1241</v>
      </c>
      <c r="H3676" s="963" t="s">
        <v>2043</v>
      </c>
      <c r="I3676" s="254">
        <v>21</v>
      </c>
      <c r="J3676" s="254">
        <v>69823.922128583028</v>
      </c>
      <c r="K3676" s="954">
        <f t="shared" si="333"/>
        <v>1466302</v>
      </c>
      <c r="L3676" s="916" t="s">
        <v>167</v>
      </c>
      <c r="M3676" s="916" t="s">
        <v>165</v>
      </c>
      <c r="N3676" s="52" t="str">
        <f>IF(AND('331-CT'!$E$7=TH!H3676,OR(L3676="331",M3676="331")),"331",IF(AND(OR(L3676="131",M3676="131"),H3676='131-CT'!$E$7),"131",""))</f>
        <v/>
      </c>
      <c r="O3676" s="916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3"/>
    </row>
    <row r="3677" spans="1:28" s="211" customFormat="1" ht="15.75" hidden="1" customHeight="1">
      <c r="A3677" s="204" t="str">
        <f>IF(B3677&lt;&gt;"",IF(AND(B3677&gt;=_TM1,B3677&lt;=_TM2,OR(TH!L3677="1111",TH!M3677="1111")),TH!D3677,""),"")</f>
        <v/>
      </c>
      <c r="B3677" s="36">
        <f t="shared" si="331"/>
        <v>11</v>
      </c>
      <c r="C3677" s="949">
        <f t="shared" si="332"/>
        <v>42338</v>
      </c>
      <c r="D3677" s="950" t="s">
        <v>2042</v>
      </c>
      <c r="E3677" s="950">
        <v>42338</v>
      </c>
      <c r="F3677" s="957" t="s">
        <v>651</v>
      </c>
      <c r="G3677" s="952" t="s">
        <v>1241</v>
      </c>
      <c r="H3677" s="963" t="s">
        <v>2043</v>
      </c>
      <c r="I3677" s="254">
        <v>50</v>
      </c>
      <c r="J3677" s="254">
        <v>46984.321432317542</v>
      </c>
      <c r="K3677" s="954">
        <f t="shared" si="333"/>
        <v>2349216</v>
      </c>
      <c r="L3677" s="916" t="s">
        <v>167</v>
      </c>
      <c r="M3677" s="916" t="s">
        <v>165</v>
      </c>
      <c r="N3677" s="52" t="str">
        <f>IF(AND('331-CT'!$E$7=TH!H3677,OR(L3677="331",M3677="331")),"331",IF(AND(OR(L3677="131",M3677="131"),H3677='131-CT'!$E$7),"131",""))</f>
        <v/>
      </c>
      <c r="O3677" s="916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3"/>
    </row>
    <row r="3678" spans="1:28" s="211" customFormat="1" ht="15.75" hidden="1" customHeight="1">
      <c r="A3678" s="204" t="str">
        <f>IF(B3678&lt;&gt;"",IF(AND(B3678&gt;=_TM1,B3678&lt;=_TM2,OR(TH!L3678="1111",TH!M3678="1111")),TH!D3678,""),"")</f>
        <v/>
      </c>
      <c r="B3678" s="36">
        <f t="shared" si="331"/>
        <v>12</v>
      </c>
      <c r="C3678" s="949">
        <f t="shared" si="332"/>
        <v>42339</v>
      </c>
      <c r="D3678" s="950" t="s">
        <v>2042</v>
      </c>
      <c r="E3678" s="950">
        <v>42339</v>
      </c>
      <c r="F3678" s="957" t="s">
        <v>466</v>
      </c>
      <c r="G3678" s="952" t="s">
        <v>1242</v>
      </c>
      <c r="H3678" s="963" t="s">
        <v>2043</v>
      </c>
      <c r="I3678" s="254">
        <v>500</v>
      </c>
      <c r="J3678" s="254">
        <v>5220.4801591463938</v>
      </c>
      <c r="K3678" s="954">
        <f t="shared" si="333"/>
        <v>2610240</v>
      </c>
      <c r="L3678" s="916" t="s">
        <v>167</v>
      </c>
      <c r="M3678" s="916" t="s">
        <v>165</v>
      </c>
      <c r="N3678" s="52" t="str">
        <f>IF(AND('331-CT'!$E$7=TH!H3678,OR(L3678="331",M3678="331")),"331",IF(AND(OR(L3678="131",M3678="131"),H3678='131-CT'!$E$7),"131",""))</f>
        <v/>
      </c>
      <c r="O3678" s="916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3"/>
    </row>
    <row r="3679" spans="1:28" s="211" customFormat="1" ht="15.75" hidden="1" customHeight="1">
      <c r="A3679" s="204" t="str">
        <f>IF(B3679&lt;&gt;"",IF(AND(B3679&gt;=_TM1,B3679&lt;=_TM2,OR(TH!L3679="1111",TH!M3679="1111")),TH!D3679,""),"")</f>
        <v/>
      </c>
      <c r="B3679" s="36">
        <f t="shared" si="331"/>
        <v>12</v>
      </c>
      <c r="C3679" s="949">
        <f t="shared" si="332"/>
        <v>42339</v>
      </c>
      <c r="D3679" s="950" t="s">
        <v>2042</v>
      </c>
      <c r="E3679" s="950">
        <v>42339</v>
      </c>
      <c r="F3679" s="957" t="s">
        <v>1243</v>
      </c>
      <c r="G3679" s="952" t="s">
        <v>1242</v>
      </c>
      <c r="H3679" s="963" t="s">
        <v>2043</v>
      </c>
      <c r="I3679" s="254">
        <v>216</v>
      </c>
      <c r="J3679" s="254">
        <v>3344.3701019531586</v>
      </c>
      <c r="K3679" s="954">
        <f t="shared" si="333"/>
        <v>722384</v>
      </c>
      <c r="L3679" s="916" t="s">
        <v>167</v>
      </c>
      <c r="M3679" s="916" t="s">
        <v>165</v>
      </c>
      <c r="N3679" s="52" t="str">
        <f>IF(AND('331-CT'!$E$7=TH!H3679,OR(L3679="331",M3679="331")),"331",IF(AND(OR(L3679="131",M3679="131"),H3679='131-CT'!$E$7),"131",""))</f>
        <v/>
      </c>
      <c r="O3679" s="916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3"/>
    </row>
    <row r="3680" spans="1:28" s="211" customFormat="1" ht="15.75" hidden="1" customHeight="1">
      <c r="A3680" s="204" t="str">
        <f>IF(B3680&lt;&gt;"",IF(AND(B3680&gt;=_TM1,B3680&lt;=_TM2,OR(TH!L3680="1111",TH!M3680="1111")),TH!D3680,""),"")</f>
        <v/>
      </c>
      <c r="B3680" s="36">
        <f t="shared" si="331"/>
        <v>12</v>
      </c>
      <c r="C3680" s="949">
        <f t="shared" si="332"/>
        <v>42339</v>
      </c>
      <c r="D3680" s="950" t="s">
        <v>2042</v>
      </c>
      <c r="E3680" s="950">
        <v>42339</v>
      </c>
      <c r="F3680" s="957" t="s">
        <v>1978</v>
      </c>
      <c r="G3680" s="952" t="s">
        <v>1244</v>
      </c>
      <c r="H3680" s="963" t="s">
        <v>2043</v>
      </c>
      <c r="I3680" s="254">
        <v>30</v>
      </c>
      <c r="J3680" s="254">
        <v>12398.640377972686</v>
      </c>
      <c r="K3680" s="954">
        <f t="shared" si="333"/>
        <v>371959</v>
      </c>
      <c r="L3680" s="916" t="s">
        <v>167</v>
      </c>
      <c r="M3680" s="916" t="s">
        <v>165</v>
      </c>
      <c r="N3680" s="52" t="str">
        <f>IF(AND('331-CT'!$E$7=TH!H3680,OR(L3680="331",M3680="331")),"331",IF(AND(OR(L3680="131",M3680="131"),H3680='131-CT'!$E$7),"131",""))</f>
        <v/>
      </c>
      <c r="O3680" s="916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3"/>
    </row>
    <row r="3681" spans="1:28" s="211" customFormat="1" ht="15.75" hidden="1" customHeight="1">
      <c r="A3681" s="204" t="str">
        <f>IF(B3681&lt;&gt;"",IF(AND(B3681&gt;=_TM1,B3681&lt;=_TM2,OR(TH!L3681="1111",TH!M3681="1111")),TH!D3681,""),"")</f>
        <v/>
      </c>
      <c r="B3681" s="36">
        <f t="shared" si="331"/>
        <v>12</v>
      </c>
      <c r="C3681" s="949">
        <f t="shared" si="332"/>
        <v>42339</v>
      </c>
      <c r="D3681" s="950" t="s">
        <v>2042</v>
      </c>
      <c r="E3681" s="950">
        <v>42339</v>
      </c>
      <c r="F3681" s="957" t="s">
        <v>1979</v>
      </c>
      <c r="G3681" s="952" t="s">
        <v>1244</v>
      </c>
      <c r="H3681" s="963" t="s">
        <v>2043</v>
      </c>
      <c r="I3681" s="254">
        <v>30</v>
      </c>
      <c r="J3681" s="254">
        <v>8891.1302710462023</v>
      </c>
      <c r="K3681" s="954">
        <f t="shared" si="333"/>
        <v>266734</v>
      </c>
      <c r="L3681" s="916" t="s">
        <v>167</v>
      </c>
      <c r="M3681" s="916" t="s">
        <v>165</v>
      </c>
      <c r="N3681" s="52" t="str">
        <f>IF(AND('331-CT'!$E$7=TH!H3681,OR(L3681="331",M3681="331")),"331",IF(AND(OR(L3681="131",M3681="131"),H3681='131-CT'!$E$7),"131",""))</f>
        <v/>
      </c>
      <c r="O3681" s="916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3"/>
    </row>
    <row r="3682" spans="1:28" s="211" customFormat="1" ht="15.75" hidden="1" customHeight="1">
      <c r="A3682" s="204" t="str">
        <f>IF(B3682&lt;&gt;"",IF(AND(B3682&gt;=_TM1,B3682&lt;=_TM2,OR(TH!L3682="1111",TH!M3682="1111")),TH!D3682,""),"")</f>
        <v/>
      </c>
      <c r="B3682" s="36">
        <f t="shared" si="331"/>
        <v>12</v>
      </c>
      <c r="C3682" s="949">
        <f t="shared" si="332"/>
        <v>42339</v>
      </c>
      <c r="D3682" s="950" t="s">
        <v>2042</v>
      </c>
      <c r="E3682" s="950">
        <v>42339</v>
      </c>
      <c r="F3682" s="957" t="s">
        <v>1980</v>
      </c>
      <c r="G3682" s="952" t="s">
        <v>1244</v>
      </c>
      <c r="H3682" s="963" t="s">
        <v>2043</v>
      </c>
      <c r="I3682" s="254">
        <v>60</v>
      </c>
      <c r="J3682" s="254">
        <v>9869.9703008861507</v>
      </c>
      <c r="K3682" s="954">
        <f t="shared" si="333"/>
        <v>592198</v>
      </c>
      <c r="L3682" s="916" t="s">
        <v>167</v>
      </c>
      <c r="M3682" s="916" t="s">
        <v>165</v>
      </c>
      <c r="N3682" s="52" t="str">
        <f>IF(AND('331-CT'!$E$7=TH!H3682,OR(L3682="331",M3682="331")),"331",IF(AND(OR(L3682="131",M3682="131"),H3682='131-CT'!$E$7),"131",""))</f>
        <v/>
      </c>
      <c r="O3682" s="916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3"/>
    </row>
    <row r="3683" spans="1:28" s="211" customFormat="1" ht="15.75" hidden="1" customHeight="1">
      <c r="A3683" s="204" t="str">
        <f>IF(B3683&lt;&gt;"",IF(AND(B3683&gt;=_TM1,B3683&lt;=_TM2,OR(TH!L3683="1111",TH!M3683="1111")),TH!D3683,""),"")</f>
        <v/>
      </c>
      <c r="B3683" s="36">
        <f t="shared" si="331"/>
        <v>12</v>
      </c>
      <c r="C3683" s="949">
        <f t="shared" si="332"/>
        <v>42339</v>
      </c>
      <c r="D3683" s="950" t="s">
        <v>2042</v>
      </c>
      <c r="E3683" s="950">
        <v>42339</v>
      </c>
      <c r="F3683" s="957" t="s">
        <v>1981</v>
      </c>
      <c r="G3683" s="952" t="s">
        <v>1244</v>
      </c>
      <c r="H3683" s="963" t="s">
        <v>2043</v>
      </c>
      <c r="I3683" s="254">
        <v>20</v>
      </c>
      <c r="J3683" s="254">
        <v>10848.810330726101</v>
      </c>
      <c r="K3683" s="954">
        <f t="shared" si="333"/>
        <v>216976</v>
      </c>
      <c r="L3683" s="916" t="s">
        <v>167</v>
      </c>
      <c r="M3683" s="916" t="s">
        <v>165</v>
      </c>
      <c r="N3683" s="52" t="str">
        <f>IF(AND('331-CT'!$E$7=TH!H3683,OR(L3683="331",M3683="331")),"331",IF(AND(OR(L3683="131",M3683="131"),H3683='131-CT'!$E$7),"131",""))</f>
        <v/>
      </c>
      <c r="O3683" s="916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3"/>
    </row>
    <row r="3684" spans="1:28" s="211" customFormat="1" ht="15.75" hidden="1" customHeight="1">
      <c r="A3684" s="204" t="str">
        <f>IF(B3684&lt;&gt;"",IF(AND(B3684&gt;=_TM1,B3684&lt;=_TM2,OR(TH!L3684="1111",TH!M3684="1111")),TH!D3684,""),"")</f>
        <v/>
      </c>
      <c r="B3684" s="36">
        <f t="shared" si="331"/>
        <v>12</v>
      </c>
      <c r="C3684" s="949">
        <f t="shared" si="332"/>
        <v>42339</v>
      </c>
      <c r="D3684" s="950" t="s">
        <v>2042</v>
      </c>
      <c r="E3684" s="950">
        <v>42339</v>
      </c>
      <c r="F3684" s="957" t="s">
        <v>2040</v>
      </c>
      <c r="G3684" s="952" t="s">
        <v>1244</v>
      </c>
      <c r="H3684" s="963" t="s">
        <v>2043</v>
      </c>
      <c r="I3684" s="254">
        <v>10</v>
      </c>
      <c r="J3684" s="254">
        <v>17048.130519712442</v>
      </c>
      <c r="K3684" s="954">
        <f t="shared" si="333"/>
        <v>170481</v>
      </c>
      <c r="L3684" s="916" t="s">
        <v>167</v>
      </c>
      <c r="M3684" s="916" t="s">
        <v>165</v>
      </c>
      <c r="N3684" s="52" t="str">
        <f>IF(AND('331-CT'!$E$7=TH!H3684,OR(L3684="331",M3684="331")),"331",IF(AND(OR(L3684="131",M3684="131"),H3684='131-CT'!$E$7),"131",""))</f>
        <v/>
      </c>
      <c r="O3684" s="916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3"/>
    </row>
    <row r="3685" spans="1:28" s="211" customFormat="1" ht="15.75" hidden="1" customHeight="1">
      <c r="A3685" s="204" t="str">
        <f>IF(B3685&lt;&gt;"",IF(AND(B3685&gt;=_TM1,B3685&lt;=_TM2,OR(TH!L3685="1111",TH!M3685="1111")),TH!D3685,""),"")</f>
        <v/>
      </c>
      <c r="B3685" s="36">
        <f t="shared" si="331"/>
        <v>12</v>
      </c>
      <c r="C3685" s="949">
        <f t="shared" si="332"/>
        <v>42340</v>
      </c>
      <c r="D3685" s="950" t="s">
        <v>2042</v>
      </c>
      <c r="E3685" s="950">
        <v>42340</v>
      </c>
      <c r="F3685" s="957" t="s">
        <v>478</v>
      </c>
      <c r="G3685" s="952" t="s">
        <v>1245</v>
      </c>
      <c r="H3685" s="963" t="s">
        <v>2043</v>
      </c>
      <c r="I3685" s="254">
        <v>306</v>
      </c>
      <c r="J3685" s="254">
        <v>10930.380333212763</v>
      </c>
      <c r="K3685" s="954">
        <f t="shared" si="333"/>
        <v>3344696</v>
      </c>
      <c r="L3685" s="916" t="s">
        <v>167</v>
      </c>
      <c r="M3685" s="916" t="s">
        <v>165</v>
      </c>
      <c r="N3685" s="52" t="str">
        <f>IF(AND('331-CT'!$E$7=TH!H3685,OR(L3685="331",M3685="331")),"331",IF(AND(OR(L3685="131",M3685="131"),H3685='131-CT'!$E$7),"131",""))</f>
        <v/>
      </c>
      <c r="O3685" s="916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3"/>
    </row>
    <row r="3686" spans="1:28" s="211" customFormat="1" ht="15.75" hidden="1" customHeight="1">
      <c r="A3686" s="204" t="str">
        <f>IF(B3686&lt;&gt;"",IF(AND(B3686&gt;=_TM1,B3686&lt;=_TM2,OR(TH!L3686="1111",TH!M3686="1111")),TH!D3686,""),"")</f>
        <v/>
      </c>
      <c r="B3686" s="36">
        <f t="shared" si="331"/>
        <v>12</v>
      </c>
      <c r="C3686" s="949">
        <f t="shared" si="332"/>
        <v>42340</v>
      </c>
      <c r="D3686" s="950" t="s">
        <v>2042</v>
      </c>
      <c r="E3686" s="950">
        <v>42340</v>
      </c>
      <c r="F3686" s="957" t="s">
        <v>1183</v>
      </c>
      <c r="G3686" s="952" t="s">
        <v>1246</v>
      </c>
      <c r="H3686" s="963" t="s">
        <v>2043</v>
      </c>
      <c r="I3686" s="254">
        <v>500</v>
      </c>
      <c r="J3686" s="254">
        <v>6444.0301964463306</v>
      </c>
      <c r="K3686" s="954">
        <f t="shared" si="333"/>
        <v>3222015</v>
      </c>
      <c r="L3686" s="916" t="s">
        <v>167</v>
      </c>
      <c r="M3686" s="916" t="s">
        <v>165</v>
      </c>
      <c r="N3686" s="52" t="str">
        <f>IF(AND('331-CT'!$E$7=TH!H3686,OR(L3686="331",M3686="331")),"331",IF(AND(OR(L3686="131",M3686="131"),H3686='131-CT'!$E$7),"131",""))</f>
        <v/>
      </c>
      <c r="O3686" s="916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3"/>
    </row>
    <row r="3687" spans="1:28" s="211" customFormat="1" ht="15.75" hidden="1" customHeight="1">
      <c r="A3687" s="204" t="str">
        <f>IF(B3687&lt;&gt;"",IF(AND(B3687&gt;=_TM1,B3687&lt;=_TM2,OR(TH!L3687="1111",TH!M3687="1111")),TH!D3687,""),"")</f>
        <v/>
      </c>
      <c r="B3687" s="36">
        <f t="shared" si="331"/>
        <v>12</v>
      </c>
      <c r="C3687" s="949">
        <f t="shared" si="332"/>
        <v>42340</v>
      </c>
      <c r="D3687" s="950" t="s">
        <v>2042</v>
      </c>
      <c r="E3687" s="950">
        <v>42340</v>
      </c>
      <c r="F3687" s="957" t="s">
        <v>1026</v>
      </c>
      <c r="G3687" s="952" t="s">
        <v>1247</v>
      </c>
      <c r="H3687" s="963" t="s">
        <v>2043</v>
      </c>
      <c r="I3687" s="254">
        <v>306</v>
      </c>
      <c r="J3687" s="254">
        <v>6117.7501864996802</v>
      </c>
      <c r="K3687" s="954">
        <f t="shared" si="333"/>
        <v>1872032</v>
      </c>
      <c r="L3687" s="916" t="s">
        <v>167</v>
      </c>
      <c r="M3687" s="916" t="s">
        <v>165</v>
      </c>
      <c r="N3687" s="52" t="str">
        <f>IF(AND('331-CT'!$E$7=TH!H3687,OR(L3687="331",M3687="331")),"331",IF(AND(OR(L3687="131",M3687="131"),H3687='131-CT'!$E$7),"131",""))</f>
        <v/>
      </c>
      <c r="O3687" s="916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3"/>
    </row>
    <row r="3688" spans="1:28" s="211" customFormat="1" ht="15.75" hidden="1" customHeight="1">
      <c r="A3688" s="204" t="str">
        <f>IF(B3688&lt;&gt;"",IF(AND(B3688&gt;=_TM1,B3688&lt;=_TM2,OR(TH!L3688="1111",TH!M3688="1111")),TH!D3688,""),"")</f>
        <v/>
      </c>
      <c r="B3688" s="36">
        <f t="shared" si="331"/>
        <v>12</v>
      </c>
      <c r="C3688" s="949">
        <f t="shared" si="332"/>
        <v>42340</v>
      </c>
      <c r="D3688" s="950" t="s">
        <v>2042</v>
      </c>
      <c r="E3688" s="950">
        <v>42340</v>
      </c>
      <c r="F3688" s="957" t="s">
        <v>440</v>
      </c>
      <c r="G3688" s="952" t="s">
        <v>1247</v>
      </c>
      <c r="H3688" s="963" t="s">
        <v>2043</v>
      </c>
      <c r="I3688" s="254">
        <v>522</v>
      </c>
      <c r="J3688" s="254">
        <v>7749.1502362329284</v>
      </c>
      <c r="K3688" s="954">
        <f t="shared" si="333"/>
        <v>4045056</v>
      </c>
      <c r="L3688" s="916" t="s">
        <v>167</v>
      </c>
      <c r="M3688" s="916" t="s">
        <v>165</v>
      </c>
      <c r="N3688" s="52" t="str">
        <f>IF(AND('331-CT'!$E$7=TH!H3688,OR(L3688="331",M3688="331")),"331",IF(AND(OR(L3688="131",M3688="131"),H3688='131-CT'!$E$7),"131",""))</f>
        <v/>
      </c>
      <c r="O3688" s="916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3"/>
    </row>
    <row r="3689" spans="1:28" s="211" customFormat="1" ht="15.75" hidden="1" customHeight="1">
      <c r="A3689" s="204" t="str">
        <f>IF(B3689&lt;&gt;"",IF(AND(B3689&gt;=_TM1,B3689&lt;=_TM2,OR(TH!L3689="1111",TH!M3689="1111")),TH!D3689,""),"")</f>
        <v/>
      </c>
      <c r="B3689" s="36">
        <f t="shared" si="331"/>
        <v>12</v>
      </c>
      <c r="C3689" s="949">
        <f t="shared" si="332"/>
        <v>42340</v>
      </c>
      <c r="D3689" s="950" t="s">
        <v>2042</v>
      </c>
      <c r="E3689" s="950">
        <v>42340</v>
      </c>
      <c r="F3689" s="957" t="s">
        <v>1979</v>
      </c>
      <c r="G3689" s="952" t="s">
        <v>1248</v>
      </c>
      <c r="H3689" s="963" t="s">
        <v>2043</v>
      </c>
      <c r="I3689" s="254">
        <v>100</v>
      </c>
      <c r="J3689" s="254">
        <v>8891.1302710462023</v>
      </c>
      <c r="K3689" s="954">
        <f t="shared" si="333"/>
        <v>889113</v>
      </c>
      <c r="L3689" s="916" t="s">
        <v>167</v>
      </c>
      <c r="M3689" s="916" t="s">
        <v>165</v>
      </c>
      <c r="N3689" s="52" t="str">
        <f>IF(AND('331-CT'!$E$7=TH!H3689,OR(L3689="331",M3689="331")),"331",IF(AND(OR(L3689="131",M3689="131"),H3689='131-CT'!$E$7),"131",""))</f>
        <v/>
      </c>
      <c r="O3689" s="916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3"/>
    </row>
    <row r="3690" spans="1:28" s="211" customFormat="1" ht="15.75" hidden="1" customHeight="1">
      <c r="A3690" s="204" t="str">
        <f>IF(B3690&lt;&gt;"",IF(AND(B3690&gt;=_TM1,B3690&lt;=_TM2,OR(TH!L3690="1111",TH!M3690="1111")),TH!D3690,""),"")</f>
        <v/>
      </c>
      <c r="B3690" s="36">
        <f t="shared" si="331"/>
        <v>12</v>
      </c>
      <c r="C3690" s="949">
        <f t="shared" si="332"/>
        <v>42340</v>
      </c>
      <c r="D3690" s="950" t="s">
        <v>2042</v>
      </c>
      <c r="E3690" s="950">
        <v>42340</v>
      </c>
      <c r="F3690" s="957" t="s">
        <v>1981</v>
      </c>
      <c r="G3690" s="952" t="s">
        <v>1248</v>
      </c>
      <c r="H3690" s="963" t="s">
        <v>2043</v>
      </c>
      <c r="I3690" s="254">
        <v>20</v>
      </c>
      <c r="J3690" s="254">
        <v>10848.810330726101</v>
      </c>
      <c r="K3690" s="954">
        <f t="shared" si="333"/>
        <v>216976</v>
      </c>
      <c r="L3690" s="916" t="s">
        <v>167</v>
      </c>
      <c r="M3690" s="916" t="s">
        <v>165</v>
      </c>
      <c r="N3690" s="52" t="str">
        <f>IF(AND('331-CT'!$E$7=TH!H3690,OR(L3690="331",M3690="331")),"331",IF(AND(OR(L3690="131",M3690="131"),H3690='131-CT'!$E$7),"131",""))</f>
        <v/>
      </c>
      <c r="O3690" s="916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3"/>
    </row>
    <row r="3691" spans="1:28" s="211" customFormat="1" ht="15.75" hidden="1" customHeight="1">
      <c r="A3691" s="204" t="str">
        <f>IF(B3691&lt;&gt;"",IF(AND(B3691&gt;=_TM1,B3691&lt;=_TM2,OR(TH!L3691="1111",TH!M3691="1111")),TH!D3691,""),"")</f>
        <v/>
      </c>
      <c r="B3691" s="36">
        <f t="shared" si="331"/>
        <v>12</v>
      </c>
      <c r="C3691" s="949">
        <f t="shared" si="332"/>
        <v>42340</v>
      </c>
      <c r="D3691" s="950" t="s">
        <v>2042</v>
      </c>
      <c r="E3691" s="950">
        <v>42340</v>
      </c>
      <c r="F3691" s="957" t="s">
        <v>2040</v>
      </c>
      <c r="G3691" s="952" t="s">
        <v>1248</v>
      </c>
      <c r="H3691" s="963" t="s">
        <v>2043</v>
      </c>
      <c r="I3691" s="254">
        <v>20</v>
      </c>
      <c r="J3691" s="254">
        <v>17048.130519712442</v>
      </c>
      <c r="K3691" s="954">
        <f t="shared" si="333"/>
        <v>340963</v>
      </c>
      <c r="L3691" s="916" t="s">
        <v>167</v>
      </c>
      <c r="M3691" s="916" t="s">
        <v>165</v>
      </c>
      <c r="N3691" s="52" t="str">
        <f>IF(AND('331-CT'!$E$7=TH!H3691,OR(L3691="331",M3691="331")),"331",IF(AND(OR(L3691="131",M3691="131"),H3691='131-CT'!$E$7),"131",""))</f>
        <v/>
      </c>
      <c r="O3691" s="916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3"/>
    </row>
    <row r="3692" spans="1:28" s="211" customFormat="1" ht="15.75" hidden="1" customHeight="1">
      <c r="A3692" s="204" t="str">
        <f>IF(B3692&lt;&gt;"",IF(AND(B3692&gt;=_TM1,B3692&lt;=_TM2,OR(TH!L3692="1111",TH!M3692="1111")),TH!D3692,""),"")</f>
        <v/>
      </c>
      <c r="B3692" s="36">
        <f t="shared" si="331"/>
        <v>12</v>
      </c>
      <c r="C3692" s="949">
        <f t="shared" si="332"/>
        <v>42341</v>
      </c>
      <c r="D3692" s="950" t="s">
        <v>2042</v>
      </c>
      <c r="E3692" s="950">
        <v>42341</v>
      </c>
      <c r="F3692" s="957" t="s">
        <v>451</v>
      </c>
      <c r="G3692" s="952" t="s">
        <v>1249</v>
      </c>
      <c r="H3692" s="963" t="s">
        <v>2043</v>
      </c>
      <c r="I3692" s="254">
        <v>2820</v>
      </c>
      <c r="J3692" s="254">
        <v>8564.8502610995529</v>
      </c>
      <c r="K3692" s="954">
        <f t="shared" si="333"/>
        <v>24152878</v>
      </c>
      <c r="L3692" s="916" t="s">
        <v>167</v>
      </c>
      <c r="M3692" s="916" t="s">
        <v>165</v>
      </c>
      <c r="N3692" s="52" t="str">
        <f>IF(AND('331-CT'!$E$7=TH!H3692,OR(L3692="331",M3692="331")),"331",IF(AND(OR(L3692="131",M3692="131"),H3692='131-CT'!$E$7),"131",""))</f>
        <v/>
      </c>
      <c r="O3692" s="916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3"/>
    </row>
    <row r="3693" spans="1:28" s="211" customFormat="1" ht="15.75" hidden="1" customHeight="1">
      <c r="A3693" s="204" t="str">
        <f>IF(B3693&lt;&gt;"",IF(AND(B3693&gt;=_TM1,B3693&lt;=_TM2,OR(TH!L3693="1111",TH!M3693="1111")),TH!D3693,""),"")</f>
        <v/>
      </c>
      <c r="B3693" s="36">
        <f t="shared" si="331"/>
        <v>12</v>
      </c>
      <c r="C3693" s="949">
        <f t="shared" si="332"/>
        <v>42341</v>
      </c>
      <c r="D3693" s="950" t="s">
        <v>2042</v>
      </c>
      <c r="E3693" s="950">
        <v>42341</v>
      </c>
      <c r="F3693" s="957" t="s">
        <v>629</v>
      </c>
      <c r="G3693" s="952" t="s">
        <v>1249</v>
      </c>
      <c r="H3693" s="963" t="s">
        <v>2043</v>
      </c>
      <c r="I3693" s="254">
        <v>406</v>
      </c>
      <c r="J3693" s="254">
        <v>10277.820313319464</v>
      </c>
      <c r="K3693" s="954">
        <f t="shared" si="333"/>
        <v>4172795</v>
      </c>
      <c r="L3693" s="916" t="s">
        <v>167</v>
      </c>
      <c r="M3693" s="916" t="s">
        <v>165</v>
      </c>
      <c r="N3693" s="52" t="str">
        <f>IF(AND('331-CT'!$E$7=TH!H3693,OR(L3693="331",M3693="331")),"331",IF(AND(OR(L3693="131",M3693="131"),H3693='131-CT'!$E$7),"131",""))</f>
        <v/>
      </c>
      <c r="O3693" s="916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3"/>
    </row>
    <row r="3694" spans="1:28" s="211" customFormat="1" ht="15.75" hidden="1" customHeight="1">
      <c r="A3694" s="204" t="str">
        <f>IF(B3694&lt;&gt;"",IF(AND(B3694&gt;=_TM1,B3694&lt;=_TM2,OR(TH!L3694="1111",TH!M3694="1111")),TH!D3694,""),"")</f>
        <v/>
      </c>
      <c r="B3694" s="36">
        <f t="shared" si="331"/>
        <v>12</v>
      </c>
      <c r="C3694" s="949">
        <f t="shared" si="332"/>
        <v>42341</v>
      </c>
      <c r="D3694" s="950" t="s">
        <v>2042</v>
      </c>
      <c r="E3694" s="950">
        <v>42341</v>
      </c>
      <c r="F3694" s="957" t="s">
        <v>1977</v>
      </c>
      <c r="G3694" s="952" t="s">
        <v>1250</v>
      </c>
      <c r="H3694" s="963" t="s">
        <v>2043</v>
      </c>
      <c r="I3694" s="254">
        <v>3000</v>
      </c>
      <c r="J3694" s="254">
        <v>10114.680308346138</v>
      </c>
      <c r="K3694" s="954">
        <f t="shared" si="333"/>
        <v>30344041</v>
      </c>
      <c r="L3694" s="916" t="s">
        <v>167</v>
      </c>
      <c r="M3694" s="916" t="s">
        <v>165</v>
      </c>
      <c r="N3694" s="52" t="str">
        <f>IF(AND('331-CT'!$E$7=TH!H3694,OR(L3694="331",M3694="331")),"331",IF(AND(OR(L3694="131",M3694="131"),H3694='131-CT'!$E$7),"131",""))</f>
        <v/>
      </c>
      <c r="O3694" s="916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3"/>
    </row>
    <row r="3695" spans="1:28" s="211" customFormat="1" ht="15.75" hidden="1" customHeight="1">
      <c r="A3695" s="204" t="str">
        <f>IF(B3695&lt;&gt;"",IF(AND(B3695&gt;=_TM1,B3695&lt;=_TM2,OR(TH!L3695="1111",TH!M3695="1111")),TH!D3695,""),"")</f>
        <v/>
      </c>
      <c r="B3695" s="36">
        <f t="shared" si="331"/>
        <v>12</v>
      </c>
      <c r="C3695" s="949">
        <f t="shared" si="332"/>
        <v>42341</v>
      </c>
      <c r="D3695" s="950" t="s">
        <v>2042</v>
      </c>
      <c r="E3695" s="950">
        <v>42341</v>
      </c>
      <c r="F3695" s="957" t="s">
        <v>1977</v>
      </c>
      <c r="G3695" s="952" t="s">
        <v>1251</v>
      </c>
      <c r="H3695" s="963" t="s">
        <v>2043</v>
      </c>
      <c r="I3695" s="254">
        <v>400</v>
      </c>
      <c r="J3695" s="254">
        <v>10114.680308346138</v>
      </c>
      <c r="K3695" s="954">
        <f t="shared" si="333"/>
        <v>4045872</v>
      </c>
      <c r="L3695" s="916" t="s">
        <v>167</v>
      </c>
      <c r="M3695" s="916" t="s">
        <v>165</v>
      </c>
      <c r="N3695" s="52" t="str">
        <f>IF(AND('331-CT'!$E$7=TH!H3695,OR(L3695="331",M3695="331")),"331",IF(AND(OR(L3695="131",M3695="131"),H3695='131-CT'!$E$7),"131",""))</f>
        <v/>
      </c>
      <c r="O3695" s="916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3"/>
    </row>
    <row r="3696" spans="1:28" s="211" customFormat="1" ht="15.75" hidden="1" customHeight="1">
      <c r="A3696" s="204" t="str">
        <f>IF(B3696&lt;&gt;"",IF(AND(B3696&gt;=_TM1,B3696&lt;=_TM2,OR(TH!L3696="1111",TH!M3696="1111")),TH!D3696,""),"")</f>
        <v/>
      </c>
      <c r="B3696" s="36">
        <f t="shared" si="331"/>
        <v>12</v>
      </c>
      <c r="C3696" s="949">
        <f t="shared" si="332"/>
        <v>42341</v>
      </c>
      <c r="D3696" s="950" t="s">
        <v>2042</v>
      </c>
      <c r="E3696" s="950">
        <v>42341</v>
      </c>
      <c r="F3696" s="957" t="s">
        <v>1252</v>
      </c>
      <c r="G3696" s="952" t="s">
        <v>1253</v>
      </c>
      <c r="H3696" s="963" t="s">
        <v>2043</v>
      </c>
      <c r="I3696" s="254">
        <v>87</v>
      </c>
      <c r="J3696" s="254">
        <v>22594.890688805488</v>
      </c>
      <c r="K3696" s="954">
        <f t="shared" si="333"/>
        <v>1965755</v>
      </c>
      <c r="L3696" s="916" t="s">
        <v>167</v>
      </c>
      <c r="M3696" s="916" t="s">
        <v>165</v>
      </c>
      <c r="N3696" s="52" t="str">
        <f>IF(AND('331-CT'!$E$7=TH!H3696,OR(L3696="331",M3696="331")),"331",IF(AND(OR(L3696="131",M3696="131"),H3696='131-CT'!$E$7),"131",""))</f>
        <v/>
      </c>
      <c r="O3696" s="916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3"/>
    </row>
    <row r="3697" spans="1:28" s="211" customFormat="1" ht="15.75" hidden="1" customHeight="1">
      <c r="A3697" s="204" t="str">
        <f>IF(B3697&lt;&gt;"",IF(AND(B3697&gt;=_TM1,B3697&lt;=_TM2,OR(TH!L3697="1111",TH!M3697="1111")),TH!D3697,""),"")</f>
        <v/>
      </c>
      <c r="B3697" s="36">
        <f t="shared" si="331"/>
        <v>12</v>
      </c>
      <c r="C3697" s="949">
        <f t="shared" si="332"/>
        <v>42341</v>
      </c>
      <c r="D3697" s="950" t="s">
        <v>2042</v>
      </c>
      <c r="E3697" s="950">
        <v>42341</v>
      </c>
      <c r="F3697" s="957" t="s">
        <v>1255</v>
      </c>
      <c r="G3697" s="952" t="s">
        <v>1253</v>
      </c>
      <c r="H3697" s="963" t="s">
        <v>2043</v>
      </c>
      <c r="I3697" s="254">
        <v>78</v>
      </c>
      <c r="J3697" s="254">
        <v>22676.460691292148</v>
      </c>
      <c r="K3697" s="954">
        <f t="shared" si="333"/>
        <v>1768764</v>
      </c>
      <c r="L3697" s="916" t="s">
        <v>167</v>
      </c>
      <c r="M3697" s="916" t="s">
        <v>165</v>
      </c>
      <c r="N3697" s="52" t="str">
        <f>IF(AND('331-CT'!$E$7=TH!H3697,OR(L3697="331",M3697="331")),"331",IF(AND(OR(L3697="131",M3697="131"),H3697='131-CT'!$E$7),"131",""))</f>
        <v/>
      </c>
      <c r="O3697" s="916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3"/>
    </row>
    <row r="3698" spans="1:28" s="211" customFormat="1" ht="15.75" hidden="1" customHeight="1">
      <c r="A3698" s="204" t="str">
        <f>IF(B3698&lt;&gt;"",IF(AND(B3698&gt;=_TM1,B3698&lt;=_TM2,OR(TH!L3698="1111",TH!M3698="1111")),TH!D3698,""),"")</f>
        <v/>
      </c>
      <c r="B3698" s="36">
        <f t="shared" si="331"/>
        <v>12</v>
      </c>
      <c r="C3698" s="949">
        <f t="shared" si="332"/>
        <v>42341</v>
      </c>
      <c r="D3698" s="950" t="s">
        <v>2042</v>
      </c>
      <c r="E3698" s="950">
        <v>42341</v>
      </c>
      <c r="F3698" s="957" t="s">
        <v>1256</v>
      </c>
      <c r="G3698" s="952" t="s">
        <v>1253</v>
      </c>
      <c r="H3698" s="963" t="s">
        <v>2043</v>
      </c>
      <c r="I3698" s="254">
        <v>104</v>
      </c>
      <c r="J3698" s="254">
        <v>18434.820561985704</v>
      </c>
      <c r="K3698" s="954">
        <f t="shared" si="333"/>
        <v>1917221</v>
      </c>
      <c r="L3698" s="916" t="s">
        <v>167</v>
      </c>
      <c r="M3698" s="916" t="s">
        <v>165</v>
      </c>
      <c r="N3698" s="52" t="str">
        <f>IF(AND('331-CT'!$E$7=TH!H3698,OR(L3698="331",M3698="331")),"331",IF(AND(OR(L3698="131",M3698="131"),H3698='131-CT'!$E$7),"131",""))</f>
        <v/>
      </c>
      <c r="O3698" s="916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3"/>
    </row>
    <row r="3699" spans="1:28" s="211" customFormat="1" ht="15.75" hidden="1" customHeight="1">
      <c r="A3699" s="204" t="str">
        <f>IF(B3699&lt;&gt;"",IF(AND(B3699&gt;=_TM1,B3699&lt;=_TM2,OR(TH!L3699="1111",TH!M3699="1111")),TH!D3699,""),"")</f>
        <v/>
      </c>
      <c r="B3699" s="36">
        <f t="shared" si="331"/>
        <v>12</v>
      </c>
      <c r="C3699" s="949">
        <f t="shared" si="332"/>
        <v>42341</v>
      </c>
      <c r="D3699" s="950" t="s">
        <v>2042</v>
      </c>
      <c r="E3699" s="950">
        <v>42341</v>
      </c>
      <c r="F3699" s="957" t="s">
        <v>1707</v>
      </c>
      <c r="G3699" s="952" t="s">
        <v>1253</v>
      </c>
      <c r="H3699" s="963" t="s">
        <v>2043</v>
      </c>
      <c r="I3699" s="254">
        <v>274</v>
      </c>
      <c r="J3699" s="254">
        <v>3589.0801094131457</v>
      </c>
      <c r="K3699" s="954">
        <f t="shared" si="333"/>
        <v>983408</v>
      </c>
      <c r="L3699" s="916" t="s">
        <v>167</v>
      </c>
      <c r="M3699" s="916" t="s">
        <v>165</v>
      </c>
      <c r="N3699" s="52" t="str">
        <f>IF(AND('331-CT'!$E$7=TH!H3699,OR(L3699="331",M3699="331")),"331",IF(AND(OR(L3699="131",M3699="131"),H3699='131-CT'!$E$7),"131",""))</f>
        <v/>
      </c>
      <c r="O3699" s="916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3"/>
    </row>
    <row r="3700" spans="1:28" s="211" customFormat="1" ht="15.75" hidden="1" customHeight="1">
      <c r="A3700" s="204" t="str">
        <f>IF(B3700&lt;&gt;"",IF(AND(B3700&gt;=_TM1,B3700&lt;=_TM2,OR(TH!L3700="1111",TH!M3700="1111")),TH!D3700,""),"")</f>
        <v/>
      </c>
      <c r="B3700" s="36">
        <f t="shared" si="331"/>
        <v>12</v>
      </c>
      <c r="C3700" s="949">
        <f t="shared" si="332"/>
        <v>42341</v>
      </c>
      <c r="D3700" s="950" t="s">
        <v>2042</v>
      </c>
      <c r="E3700" s="950">
        <v>42341</v>
      </c>
      <c r="F3700" s="957" t="s">
        <v>1708</v>
      </c>
      <c r="G3700" s="952" t="s">
        <v>1253</v>
      </c>
      <c r="H3700" s="963" t="s">
        <v>2043</v>
      </c>
      <c r="I3700" s="254">
        <v>156</v>
      </c>
      <c r="J3700" s="254">
        <v>3752.2201143864709</v>
      </c>
      <c r="K3700" s="954">
        <f t="shared" si="333"/>
        <v>585346</v>
      </c>
      <c r="L3700" s="916" t="s">
        <v>167</v>
      </c>
      <c r="M3700" s="916" t="s">
        <v>165</v>
      </c>
      <c r="N3700" s="52" t="str">
        <f>IF(AND('331-CT'!$E$7=TH!H3700,OR(L3700="331",M3700="331")),"331",IF(AND(OR(L3700="131",M3700="131"),H3700='131-CT'!$E$7),"131",""))</f>
        <v/>
      </c>
      <c r="O3700" s="916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3"/>
    </row>
    <row r="3701" spans="1:28" s="211" customFormat="1" ht="15.75" hidden="1" customHeight="1">
      <c r="A3701" s="204" t="str">
        <f>IF(B3701&lt;&gt;"",IF(AND(B3701&gt;=_TM1,B3701&lt;=_TM2,OR(TH!L3701="1111",TH!M3701="1111")),TH!D3701,""),"")</f>
        <v/>
      </c>
      <c r="B3701" s="36">
        <f t="shared" si="331"/>
        <v>12</v>
      </c>
      <c r="C3701" s="949">
        <f t="shared" si="332"/>
        <v>42341</v>
      </c>
      <c r="D3701" s="950" t="s">
        <v>2042</v>
      </c>
      <c r="E3701" s="950">
        <v>42341</v>
      </c>
      <c r="F3701" s="957" t="s">
        <v>1709</v>
      </c>
      <c r="G3701" s="952" t="s">
        <v>1253</v>
      </c>
      <c r="H3701" s="963" t="s">
        <v>2043</v>
      </c>
      <c r="I3701" s="254">
        <v>312</v>
      </c>
      <c r="J3701" s="254">
        <v>1794.5400547065728</v>
      </c>
      <c r="K3701" s="954">
        <f t="shared" si="333"/>
        <v>559896</v>
      </c>
      <c r="L3701" s="916" t="s">
        <v>167</v>
      </c>
      <c r="M3701" s="916" t="s">
        <v>165</v>
      </c>
      <c r="N3701" s="52" t="str">
        <f>IF(AND('331-CT'!$E$7=TH!H3701,OR(L3701="331",M3701="331")),"331",IF(AND(OR(L3701="131",M3701="131"),H3701='131-CT'!$E$7),"131",""))</f>
        <v/>
      </c>
      <c r="O3701" s="916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3"/>
    </row>
    <row r="3702" spans="1:28" s="211" customFormat="1" ht="15.75" hidden="1" customHeight="1">
      <c r="A3702" s="204" t="str">
        <f>IF(B3702&lt;&gt;"",IF(AND(B3702&gt;=_TM1,B3702&lt;=_TM2,OR(TH!L3702="1111",TH!M3702="1111")),TH!D3702,""),"")</f>
        <v/>
      </c>
      <c r="B3702" s="36">
        <f t="shared" si="331"/>
        <v>12</v>
      </c>
      <c r="C3702" s="949">
        <f t="shared" si="332"/>
        <v>42341</v>
      </c>
      <c r="D3702" s="950" t="s">
        <v>2042</v>
      </c>
      <c r="E3702" s="950">
        <v>42341</v>
      </c>
      <c r="F3702" s="957" t="s">
        <v>1710</v>
      </c>
      <c r="G3702" s="952" t="s">
        <v>1253</v>
      </c>
      <c r="H3702" s="963" t="s">
        <v>2043</v>
      </c>
      <c r="I3702" s="254">
        <v>435</v>
      </c>
      <c r="J3702" s="254">
        <v>1468.2600447599232</v>
      </c>
      <c r="K3702" s="954">
        <f t="shared" si="333"/>
        <v>638693</v>
      </c>
      <c r="L3702" s="916" t="s">
        <v>167</v>
      </c>
      <c r="M3702" s="916" t="s">
        <v>165</v>
      </c>
      <c r="N3702" s="52" t="str">
        <f>IF(AND('331-CT'!$E$7=TH!H3702,OR(L3702="331",M3702="331")),"331",IF(AND(OR(L3702="131",M3702="131"),H3702='131-CT'!$E$7),"131",""))</f>
        <v/>
      </c>
      <c r="O3702" s="916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3"/>
    </row>
    <row r="3703" spans="1:28" s="211" customFormat="1" ht="15.75" hidden="1" customHeight="1">
      <c r="A3703" s="204" t="str">
        <f>IF(B3703&lt;&gt;"",IF(AND(B3703&gt;=_TM1,B3703&lt;=_TM2,OR(TH!L3703="1111",TH!M3703="1111")),TH!D3703,""),"")</f>
        <v/>
      </c>
      <c r="B3703" s="36">
        <f t="shared" si="331"/>
        <v>12</v>
      </c>
      <c r="C3703" s="949">
        <f t="shared" si="332"/>
        <v>42341</v>
      </c>
      <c r="D3703" s="950" t="s">
        <v>2042</v>
      </c>
      <c r="E3703" s="950">
        <v>42341</v>
      </c>
      <c r="F3703" s="957" t="s">
        <v>1711</v>
      </c>
      <c r="G3703" s="952" t="s">
        <v>1253</v>
      </c>
      <c r="H3703" s="963" t="s">
        <v>2043</v>
      </c>
      <c r="I3703" s="254">
        <v>508</v>
      </c>
      <c r="J3703" s="254">
        <v>2691.8100820598597</v>
      </c>
      <c r="K3703" s="954">
        <f t="shared" si="333"/>
        <v>1367440</v>
      </c>
      <c r="L3703" s="916" t="s">
        <v>167</v>
      </c>
      <c r="M3703" s="916" t="s">
        <v>165</v>
      </c>
      <c r="N3703" s="52" t="str">
        <f>IF(AND('331-CT'!$E$7=TH!H3703,OR(L3703="331",M3703="331")),"331",IF(AND(OR(L3703="131",M3703="131"),H3703='131-CT'!$E$7),"131",""))</f>
        <v/>
      </c>
      <c r="O3703" s="916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3"/>
    </row>
    <row r="3704" spans="1:28" s="211" customFormat="1" ht="15.75" hidden="1" customHeight="1">
      <c r="A3704" s="204" t="str">
        <f>IF(B3704&lt;&gt;"",IF(AND(B3704&gt;=_TM1,B3704&lt;=_TM2,OR(TH!L3704="1111",TH!M3704="1111")),TH!D3704,""),"")</f>
        <v/>
      </c>
      <c r="B3704" s="36">
        <f t="shared" si="331"/>
        <v>12</v>
      </c>
      <c r="C3704" s="949">
        <f t="shared" si="332"/>
        <v>42341</v>
      </c>
      <c r="D3704" s="950" t="s">
        <v>2042</v>
      </c>
      <c r="E3704" s="950">
        <v>42341</v>
      </c>
      <c r="F3704" s="957" t="s">
        <v>1343</v>
      </c>
      <c r="G3704" s="952" t="s">
        <v>1253</v>
      </c>
      <c r="H3704" s="963" t="s">
        <v>2043</v>
      </c>
      <c r="I3704" s="254">
        <v>100</v>
      </c>
      <c r="J3704" s="254">
        <v>2365.5300721132098</v>
      </c>
      <c r="K3704" s="954">
        <f t="shared" si="333"/>
        <v>236553</v>
      </c>
      <c r="L3704" s="916" t="s">
        <v>167</v>
      </c>
      <c r="M3704" s="916" t="s">
        <v>165</v>
      </c>
      <c r="N3704" s="52" t="str">
        <f>IF(AND('331-CT'!$E$7=TH!H3704,OR(L3704="331",M3704="331")),"331",IF(AND(OR(L3704="131",M3704="131"),H3704='131-CT'!$E$7),"131",""))</f>
        <v/>
      </c>
      <c r="O3704" s="916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3"/>
    </row>
    <row r="3705" spans="1:28" s="211" customFormat="1" ht="15.75" hidden="1" customHeight="1">
      <c r="A3705" s="204" t="str">
        <f>IF(B3705&lt;&gt;"",IF(AND(B3705&gt;=_TM1,B3705&lt;=_TM2,OR(TH!L3705="1111",TH!M3705="1111")),TH!D3705,""),"")</f>
        <v/>
      </c>
      <c r="B3705" s="36">
        <f t="shared" si="331"/>
        <v>12</v>
      </c>
      <c r="C3705" s="949">
        <f t="shared" si="332"/>
        <v>42341</v>
      </c>
      <c r="D3705" s="950" t="s">
        <v>2042</v>
      </c>
      <c r="E3705" s="950">
        <v>42341</v>
      </c>
      <c r="F3705" s="957" t="s">
        <v>1712</v>
      </c>
      <c r="G3705" s="952" t="s">
        <v>1257</v>
      </c>
      <c r="H3705" s="963" t="s">
        <v>2043</v>
      </c>
      <c r="I3705" s="254">
        <v>78</v>
      </c>
      <c r="J3705" s="254">
        <v>1468.2600447599232</v>
      </c>
      <c r="K3705" s="954">
        <f t="shared" si="333"/>
        <v>114524</v>
      </c>
      <c r="L3705" s="916" t="s">
        <v>167</v>
      </c>
      <c r="M3705" s="916" t="s">
        <v>165</v>
      </c>
      <c r="N3705" s="52" t="str">
        <f>IF(AND('331-CT'!$E$7=TH!H3705,OR(L3705="331",M3705="331")),"331",IF(AND(OR(L3705="131",M3705="131"),H3705='131-CT'!$E$7),"131",""))</f>
        <v/>
      </c>
      <c r="O3705" s="916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3"/>
    </row>
    <row r="3706" spans="1:28" s="211" customFormat="1" ht="15.75" hidden="1" customHeight="1">
      <c r="A3706" s="204" t="str">
        <f>IF(B3706&lt;&gt;"",IF(AND(B3706&gt;=_TM1,B3706&lt;=_TM2,OR(TH!L3706="1111",TH!M3706="1111")),TH!D3706,""),"")</f>
        <v/>
      </c>
      <c r="B3706" s="36">
        <f t="shared" si="331"/>
        <v>12</v>
      </c>
      <c r="C3706" s="949">
        <f t="shared" si="332"/>
        <v>42341</v>
      </c>
      <c r="D3706" s="950" t="s">
        <v>2042</v>
      </c>
      <c r="E3706" s="950">
        <v>42341</v>
      </c>
      <c r="F3706" s="957" t="s">
        <v>1713</v>
      </c>
      <c r="G3706" s="952" t="s">
        <v>1257</v>
      </c>
      <c r="H3706" s="963" t="s">
        <v>2043</v>
      </c>
      <c r="I3706" s="254">
        <v>1360</v>
      </c>
      <c r="J3706" s="254">
        <v>1386.690042273261</v>
      </c>
      <c r="K3706" s="954">
        <f t="shared" si="333"/>
        <v>1885898</v>
      </c>
      <c r="L3706" s="916" t="s">
        <v>167</v>
      </c>
      <c r="M3706" s="916" t="s">
        <v>165</v>
      </c>
      <c r="N3706" s="52" t="str">
        <f>IF(AND('331-CT'!$E$7=TH!H3706,OR(L3706="331",M3706="331")),"331",IF(AND(OR(L3706="131",M3706="131"),H3706='131-CT'!$E$7),"131",""))</f>
        <v/>
      </c>
      <c r="O3706" s="916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3"/>
    </row>
    <row r="3707" spans="1:28" s="211" customFormat="1" ht="15.75" hidden="1" customHeight="1">
      <c r="A3707" s="204" t="str">
        <f>IF(B3707&lt;&gt;"",IF(AND(B3707&gt;=_TM1,B3707&lt;=_TM2,OR(TH!L3707="1111",TH!M3707="1111")),TH!D3707,""),"")</f>
        <v/>
      </c>
      <c r="B3707" s="36">
        <f t="shared" si="331"/>
        <v>12</v>
      </c>
      <c r="C3707" s="949">
        <f t="shared" si="332"/>
        <v>42341</v>
      </c>
      <c r="D3707" s="950" t="s">
        <v>2042</v>
      </c>
      <c r="E3707" s="950">
        <v>42341</v>
      </c>
      <c r="F3707" s="957" t="s">
        <v>1346</v>
      </c>
      <c r="G3707" s="952" t="s">
        <v>1257</v>
      </c>
      <c r="H3707" s="963" t="s">
        <v>2043</v>
      </c>
      <c r="I3707" s="254">
        <v>100</v>
      </c>
      <c r="J3707" s="254">
        <v>3752.2201143864709</v>
      </c>
      <c r="K3707" s="954">
        <f t="shared" si="333"/>
        <v>375222</v>
      </c>
      <c r="L3707" s="916" t="s">
        <v>167</v>
      </c>
      <c r="M3707" s="916" t="s">
        <v>165</v>
      </c>
      <c r="N3707" s="52" t="str">
        <f>IF(AND('331-CT'!$E$7=TH!H3707,OR(L3707="331",M3707="331")),"331",IF(AND(OR(L3707="131",M3707="131"),H3707='131-CT'!$E$7),"131",""))</f>
        <v/>
      </c>
      <c r="O3707" s="916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3"/>
    </row>
    <row r="3708" spans="1:28" s="211" customFormat="1" ht="15.75" hidden="1" customHeight="1">
      <c r="A3708" s="204" t="str">
        <f>IF(B3708&lt;&gt;"",IF(AND(B3708&gt;=_TM1,B3708&lt;=_TM2,OR(TH!L3708="1111",TH!M3708="1111")),TH!D3708,""),"")</f>
        <v/>
      </c>
      <c r="B3708" s="36">
        <f t="shared" si="331"/>
        <v>12</v>
      </c>
      <c r="C3708" s="949">
        <f t="shared" si="332"/>
        <v>42345</v>
      </c>
      <c r="D3708" s="950" t="s">
        <v>2042</v>
      </c>
      <c r="E3708" s="950">
        <v>42345</v>
      </c>
      <c r="F3708" s="957" t="s">
        <v>1259</v>
      </c>
      <c r="G3708" s="952" t="s">
        <v>1260</v>
      </c>
      <c r="H3708" s="963" t="s">
        <v>2043</v>
      </c>
      <c r="I3708" s="254">
        <v>444</v>
      </c>
      <c r="J3708" s="254">
        <v>2691.8100820598597</v>
      </c>
      <c r="K3708" s="954">
        <f t="shared" si="333"/>
        <v>1195164</v>
      </c>
      <c r="L3708" s="916" t="s">
        <v>167</v>
      </c>
      <c r="M3708" s="916" t="s">
        <v>165</v>
      </c>
      <c r="N3708" s="52" t="str">
        <f>IF(AND('331-CT'!$E$7=TH!H3708,OR(L3708="331",M3708="331")),"331",IF(AND(OR(L3708="131",M3708="131"),H3708='131-CT'!$E$7),"131",""))</f>
        <v/>
      </c>
      <c r="O3708" s="916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3"/>
    </row>
    <row r="3709" spans="1:28" s="211" customFormat="1" ht="15.75" hidden="1" customHeight="1">
      <c r="A3709" s="204" t="str">
        <f>IF(B3709&lt;&gt;"",IF(AND(B3709&gt;=_TM1,B3709&lt;=_TM2,OR(TH!L3709="1111",TH!M3709="1111")),TH!D3709,""),"")</f>
        <v/>
      </c>
      <c r="B3709" s="36">
        <f t="shared" si="331"/>
        <v>12</v>
      </c>
      <c r="C3709" s="949">
        <f t="shared" si="332"/>
        <v>42345</v>
      </c>
      <c r="D3709" s="950" t="s">
        <v>2042</v>
      </c>
      <c r="E3709" s="950">
        <v>42345</v>
      </c>
      <c r="F3709" s="957" t="s">
        <v>1805</v>
      </c>
      <c r="G3709" s="952" t="s">
        <v>1261</v>
      </c>
      <c r="H3709" s="963" t="s">
        <v>2043</v>
      </c>
      <c r="I3709" s="254">
        <v>300</v>
      </c>
      <c r="J3709" s="254">
        <v>12888.060392892661</v>
      </c>
      <c r="K3709" s="954">
        <f t="shared" si="333"/>
        <v>3866418</v>
      </c>
      <c r="L3709" s="916" t="s">
        <v>167</v>
      </c>
      <c r="M3709" s="916" t="s">
        <v>165</v>
      </c>
      <c r="N3709" s="52" t="str">
        <f>IF(AND('331-CT'!$E$7=TH!H3709,OR(L3709="331",M3709="331")),"331",IF(AND(OR(L3709="131",M3709="131"),H3709='131-CT'!$E$7),"131",""))</f>
        <v/>
      </c>
      <c r="O3709" s="916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3"/>
    </row>
    <row r="3710" spans="1:28" s="211" customFormat="1" ht="15.75" hidden="1" customHeight="1">
      <c r="A3710" s="204" t="str">
        <f>IF(B3710&lt;&gt;"",IF(AND(B3710&gt;=_TM1,B3710&lt;=_TM2,OR(TH!L3710="1111",TH!M3710="1111")),TH!D3710,""),"")</f>
        <v/>
      </c>
      <c r="B3710" s="36">
        <f t="shared" si="331"/>
        <v>12</v>
      </c>
      <c r="C3710" s="949">
        <f t="shared" si="332"/>
        <v>42345</v>
      </c>
      <c r="D3710" s="950" t="s">
        <v>2042</v>
      </c>
      <c r="E3710" s="950">
        <v>42345</v>
      </c>
      <c r="F3710" s="957" t="s">
        <v>1853</v>
      </c>
      <c r="G3710" s="952" t="s">
        <v>1261</v>
      </c>
      <c r="H3710" s="963" t="s">
        <v>2043</v>
      </c>
      <c r="I3710" s="254">
        <v>30</v>
      </c>
      <c r="J3710" s="254">
        <v>9706.830295912825</v>
      </c>
      <c r="K3710" s="954">
        <f t="shared" si="333"/>
        <v>291205</v>
      </c>
      <c r="L3710" s="916" t="s">
        <v>167</v>
      </c>
      <c r="M3710" s="916" t="s">
        <v>165</v>
      </c>
      <c r="N3710" s="52" t="str">
        <f>IF(AND('331-CT'!$E$7=TH!H3710,OR(L3710="331",M3710="331")),"331",IF(AND(OR(L3710="131",M3710="131"),H3710='131-CT'!$E$7),"131",""))</f>
        <v/>
      </c>
      <c r="O3710" s="916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3"/>
    </row>
    <row r="3711" spans="1:28" s="211" customFormat="1" ht="15.75" hidden="1" customHeight="1">
      <c r="A3711" s="204" t="str">
        <f>IF(B3711&lt;&gt;"",IF(AND(B3711&gt;=_TM1,B3711&lt;=_TM2,OR(TH!L3711="1111",TH!M3711="1111")),TH!D3711,""),"")</f>
        <v/>
      </c>
      <c r="B3711" s="36">
        <f t="shared" si="331"/>
        <v>12</v>
      </c>
      <c r="C3711" s="949">
        <f t="shared" si="332"/>
        <v>42345</v>
      </c>
      <c r="D3711" s="950" t="s">
        <v>2042</v>
      </c>
      <c r="E3711" s="950">
        <v>42345</v>
      </c>
      <c r="F3711" s="957" t="s">
        <v>719</v>
      </c>
      <c r="G3711" s="952" t="s">
        <v>1261</v>
      </c>
      <c r="H3711" s="963" t="s">
        <v>2043</v>
      </c>
      <c r="I3711" s="254">
        <v>15878</v>
      </c>
      <c r="J3711" s="254">
        <v>14601.03044511257</v>
      </c>
      <c r="K3711" s="954">
        <f t="shared" si="333"/>
        <v>231835161</v>
      </c>
      <c r="L3711" s="916" t="s">
        <v>167</v>
      </c>
      <c r="M3711" s="916" t="s">
        <v>165</v>
      </c>
      <c r="N3711" s="52" t="str">
        <f>IF(AND('331-CT'!$E$7=TH!H3711,OR(L3711="331",M3711="331")),"331",IF(AND(OR(L3711="131",M3711="131"),H3711='131-CT'!$E$7),"131",""))</f>
        <v/>
      </c>
      <c r="O3711" s="916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3"/>
    </row>
    <row r="3712" spans="1:28" s="211" customFormat="1" ht="15.75" hidden="1" customHeight="1">
      <c r="A3712" s="204" t="str">
        <f>IF(B3712&lt;&gt;"",IF(AND(B3712&gt;=_TM1,B3712&lt;=_TM2,OR(TH!L3712="1111",TH!M3712="1111")),TH!D3712,""),"")</f>
        <v/>
      </c>
      <c r="B3712" s="36">
        <f t="shared" si="331"/>
        <v>12</v>
      </c>
      <c r="C3712" s="949">
        <f t="shared" si="332"/>
        <v>42345</v>
      </c>
      <c r="D3712" s="950" t="s">
        <v>2042</v>
      </c>
      <c r="E3712" s="950">
        <v>42345</v>
      </c>
      <c r="F3712" s="957" t="s">
        <v>1781</v>
      </c>
      <c r="G3712" s="952" t="s">
        <v>1261</v>
      </c>
      <c r="H3712" s="963" t="s">
        <v>2043</v>
      </c>
      <c r="I3712" s="254">
        <v>6212</v>
      </c>
      <c r="J3712" s="254">
        <v>14927.310455059222</v>
      </c>
      <c r="K3712" s="954">
        <f t="shared" si="333"/>
        <v>92728453</v>
      </c>
      <c r="L3712" s="916" t="s">
        <v>167</v>
      </c>
      <c r="M3712" s="916" t="s">
        <v>165</v>
      </c>
      <c r="N3712" s="52" t="str">
        <f>IF(AND('331-CT'!$E$7=TH!H3712,OR(L3712="331",M3712="331")),"331",IF(AND(OR(L3712="131",M3712="131"),H3712='131-CT'!$E$7),"131",""))</f>
        <v/>
      </c>
      <c r="O3712" s="916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3"/>
    </row>
    <row r="3713" spans="1:28" s="211" customFormat="1" ht="15.75" hidden="1" customHeight="1">
      <c r="A3713" s="204" t="str">
        <f>IF(B3713&lt;&gt;"",IF(AND(B3713&gt;=_TM1,B3713&lt;=_TM2,OR(TH!L3713="1111",TH!M3713="1111")),TH!D3713,""),"")</f>
        <v/>
      </c>
      <c r="B3713" s="36">
        <f t="shared" si="331"/>
        <v>12</v>
      </c>
      <c r="C3713" s="949">
        <f t="shared" si="332"/>
        <v>42345</v>
      </c>
      <c r="D3713" s="950" t="s">
        <v>2042</v>
      </c>
      <c r="E3713" s="950">
        <v>42345</v>
      </c>
      <c r="F3713" s="957" t="s">
        <v>1775</v>
      </c>
      <c r="G3713" s="952" t="s">
        <v>1261</v>
      </c>
      <c r="H3713" s="963" t="s">
        <v>2043</v>
      </c>
      <c r="I3713" s="254">
        <v>130</v>
      </c>
      <c r="J3713" s="254">
        <v>5791.4701765530308</v>
      </c>
      <c r="K3713" s="954">
        <f t="shared" si="333"/>
        <v>752891</v>
      </c>
      <c r="L3713" s="916" t="s">
        <v>167</v>
      </c>
      <c r="M3713" s="916" t="s">
        <v>165</v>
      </c>
      <c r="N3713" s="52" t="str">
        <f>IF(AND('331-CT'!$E$7=TH!H3713,OR(L3713="331",M3713="331")),"331",IF(AND(OR(L3713="131",M3713="131"),H3713='131-CT'!$E$7),"131",""))</f>
        <v/>
      </c>
      <c r="O3713" s="916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3"/>
    </row>
    <row r="3714" spans="1:28" s="211" customFormat="1" ht="15.75" hidden="1" customHeight="1">
      <c r="A3714" s="204" t="str">
        <f>IF(B3714&lt;&gt;"",IF(AND(B3714&gt;=_TM1,B3714&lt;=_TM2,OR(TH!L3714="1111",TH!M3714="1111")),TH!D3714,""),"")</f>
        <v/>
      </c>
      <c r="B3714" s="36">
        <f t="shared" si="331"/>
        <v>12</v>
      </c>
      <c r="C3714" s="949">
        <f t="shared" si="332"/>
        <v>42345</v>
      </c>
      <c r="D3714" s="950" t="s">
        <v>2042</v>
      </c>
      <c r="E3714" s="950">
        <v>42345</v>
      </c>
      <c r="F3714" s="957" t="s">
        <v>1854</v>
      </c>
      <c r="G3714" s="952" t="s">
        <v>1261</v>
      </c>
      <c r="H3714" s="963" t="s">
        <v>2043</v>
      </c>
      <c r="I3714" s="254">
        <v>70</v>
      </c>
      <c r="J3714" s="254">
        <v>16069.290489872494</v>
      </c>
      <c r="K3714" s="954">
        <f t="shared" si="333"/>
        <v>1124850</v>
      </c>
      <c r="L3714" s="916" t="s">
        <v>167</v>
      </c>
      <c r="M3714" s="916" t="s">
        <v>165</v>
      </c>
      <c r="N3714" s="52" t="str">
        <f>IF(AND('331-CT'!$E$7=TH!H3714,OR(L3714="331",M3714="331")),"331",IF(AND(OR(L3714="131",M3714="131"),H3714='131-CT'!$E$7),"131",""))</f>
        <v/>
      </c>
      <c r="O3714" s="916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3"/>
    </row>
    <row r="3715" spans="1:28" s="211" customFormat="1" ht="15.75" hidden="1" customHeight="1">
      <c r="A3715" s="204" t="str">
        <f>IF(B3715&lt;&gt;"",IF(AND(B3715&gt;=_TM1,B3715&lt;=_TM2,OR(TH!L3715="1111",TH!M3715="1111")),TH!D3715,""),"")</f>
        <v/>
      </c>
      <c r="B3715" s="36">
        <f t="shared" si="331"/>
        <v>12</v>
      </c>
      <c r="C3715" s="949">
        <f t="shared" si="332"/>
        <v>42345</v>
      </c>
      <c r="D3715" s="950" t="s">
        <v>2042</v>
      </c>
      <c r="E3715" s="950">
        <v>42345</v>
      </c>
      <c r="F3715" s="957" t="s">
        <v>1855</v>
      </c>
      <c r="G3715" s="952" t="s">
        <v>1261</v>
      </c>
      <c r="H3715" s="963" t="s">
        <v>2043</v>
      </c>
      <c r="I3715" s="254">
        <v>55</v>
      </c>
      <c r="J3715" s="254">
        <v>10277.820313319464</v>
      </c>
      <c r="K3715" s="954">
        <f t="shared" si="333"/>
        <v>565280</v>
      </c>
      <c r="L3715" s="916" t="s">
        <v>167</v>
      </c>
      <c r="M3715" s="916" t="s">
        <v>165</v>
      </c>
      <c r="N3715" s="52" t="str">
        <f>IF(AND('331-CT'!$E$7=TH!H3715,OR(L3715="331",M3715="331")),"331",IF(AND(OR(L3715="131",M3715="131"),H3715='131-CT'!$E$7),"131",""))</f>
        <v/>
      </c>
      <c r="O3715" s="916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3"/>
    </row>
    <row r="3716" spans="1:28" s="211" customFormat="1" ht="15.75" hidden="1" customHeight="1">
      <c r="A3716" s="204" t="str">
        <f>IF(B3716&lt;&gt;"",IF(AND(B3716&gt;=_TM1,B3716&lt;=_TM2,OR(TH!L3716="1111",TH!M3716="1111")),TH!D3716,""),"")</f>
        <v/>
      </c>
      <c r="B3716" s="36">
        <f t="shared" si="331"/>
        <v>12</v>
      </c>
      <c r="C3716" s="949">
        <f t="shared" si="332"/>
        <v>42345</v>
      </c>
      <c r="D3716" s="950" t="s">
        <v>2042</v>
      </c>
      <c r="E3716" s="950">
        <v>42345</v>
      </c>
      <c r="F3716" s="957" t="s">
        <v>1856</v>
      </c>
      <c r="G3716" s="952" t="s">
        <v>1261</v>
      </c>
      <c r="H3716" s="963" t="s">
        <v>2043</v>
      </c>
      <c r="I3716" s="254">
        <v>55</v>
      </c>
      <c r="J3716" s="254">
        <v>13540.620412785958</v>
      </c>
      <c r="K3716" s="954">
        <f t="shared" si="333"/>
        <v>744734</v>
      </c>
      <c r="L3716" s="916" t="s">
        <v>167</v>
      </c>
      <c r="M3716" s="916" t="s">
        <v>165</v>
      </c>
      <c r="N3716" s="52" t="str">
        <f>IF(AND('331-CT'!$E$7=TH!H3716,OR(L3716="331",M3716="331")),"331",IF(AND(OR(L3716="131",M3716="131"),H3716='131-CT'!$E$7),"131",""))</f>
        <v/>
      </c>
      <c r="O3716" s="916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3"/>
    </row>
    <row r="3717" spans="1:28" s="211" customFormat="1" ht="15.75" hidden="1" customHeight="1">
      <c r="A3717" s="204" t="str">
        <f>IF(B3717&lt;&gt;"",IF(AND(B3717&gt;=_TM1,B3717&lt;=_TM2,OR(TH!L3717="1111",TH!M3717="1111")),TH!D3717,""),"")</f>
        <v/>
      </c>
      <c r="B3717" s="36">
        <f t="shared" si="331"/>
        <v>12</v>
      </c>
      <c r="C3717" s="949">
        <f t="shared" si="332"/>
        <v>42345</v>
      </c>
      <c r="D3717" s="950" t="s">
        <v>2042</v>
      </c>
      <c r="E3717" s="950">
        <v>42345</v>
      </c>
      <c r="F3717" s="957" t="s">
        <v>1857</v>
      </c>
      <c r="G3717" s="952" t="s">
        <v>1261</v>
      </c>
      <c r="H3717" s="963" t="s">
        <v>2043</v>
      </c>
      <c r="I3717" s="254">
        <v>155</v>
      </c>
      <c r="J3717" s="254">
        <v>9380.5502859661756</v>
      </c>
      <c r="K3717" s="954">
        <f t="shared" si="333"/>
        <v>1453985</v>
      </c>
      <c r="L3717" s="916" t="s">
        <v>167</v>
      </c>
      <c r="M3717" s="916" t="s">
        <v>165</v>
      </c>
      <c r="N3717" s="52" t="str">
        <f>IF(AND('331-CT'!$E$7=TH!H3717,OR(L3717="331",M3717="331")),"331",IF(AND(OR(L3717="131",M3717="131"),H3717='131-CT'!$E$7),"131",""))</f>
        <v/>
      </c>
      <c r="O3717" s="916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3"/>
    </row>
    <row r="3718" spans="1:28" s="211" customFormat="1" ht="15.75" hidden="1" customHeight="1">
      <c r="A3718" s="204" t="str">
        <f>IF(B3718&lt;&gt;"",IF(AND(B3718&gt;=_TM1,B3718&lt;=_TM2,OR(TH!L3718="1111",TH!M3718="1111")),TH!D3718,""),"")</f>
        <v/>
      </c>
      <c r="B3718" s="36">
        <f t="shared" si="331"/>
        <v>12</v>
      </c>
      <c r="C3718" s="949">
        <f t="shared" si="332"/>
        <v>42345</v>
      </c>
      <c r="D3718" s="950" t="s">
        <v>2042</v>
      </c>
      <c r="E3718" s="950">
        <v>42345</v>
      </c>
      <c r="F3718" s="957" t="s">
        <v>774</v>
      </c>
      <c r="G3718" s="952" t="s">
        <v>1261</v>
      </c>
      <c r="H3718" s="963" t="s">
        <v>2043</v>
      </c>
      <c r="I3718" s="254">
        <v>1000</v>
      </c>
      <c r="J3718" s="254">
        <v>4323.2101317931074</v>
      </c>
      <c r="K3718" s="954">
        <f t="shared" si="333"/>
        <v>4323210</v>
      </c>
      <c r="L3718" s="916" t="s">
        <v>167</v>
      </c>
      <c r="M3718" s="916" t="s">
        <v>165</v>
      </c>
      <c r="N3718" s="52" t="str">
        <f>IF(AND('331-CT'!$E$7=TH!H3718,OR(L3718="331",M3718="331")),"331",IF(AND(OR(L3718="131",M3718="131"),H3718='131-CT'!$E$7),"131",""))</f>
        <v/>
      </c>
      <c r="O3718" s="916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3"/>
    </row>
    <row r="3719" spans="1:28" s="211" customFormat="1" ht="15.75" hidden="1" customHeight="1">
      <c r="A3719" s="204" t="str">
        <f>IF(B3719&lt;&gt;"",IF(AND(B3719&gt;=_TM1,B3719&lt;=_TM2,OR(TH!L3719="1111",TH!M3719="1111")),TH!D3719,""),"")</f>
        <v/>
      </c>
      <c r="B3719" s="36">
        <f t="shared" si="331"/>
        <v>12</v>
      </c>
      <c r="C3719" s="949">
        <f t="shared" si="332"/>
        <v>42346</v>
      </c>
      <c r="D3719" s="950" t="s">
        <v>2042</v>
      </c>
      <c r="E3719" s="950">
        <v>42346</v>
      </c>
      <c r="F3719" s="957" t="s">
        <v>425</v>
      </c>
      <c r="G3719" s="952" t="s">
        <v>1262</v>
      </c>
      <c r="H3719" s="963" t="s">
        <v>2043</v>
      </c>
      <c r="I3719" s="254">
        <v>944</v>
      </c>
      <c r="J3719" s="254">
        <v>6688.7402039063172</v>
      </c>
      <c r="K3719" s="954">
        <f t="shared" si="333"/>
        <v>6314171</v>
      </c>
      <c r="L3719" s="916" t="s">
        <v>167</v>
      </c>
      <c r="M3719" s="916" t="s">
        <v>165</v>
      </c>
      <c r="N3719" s="52" t="str">
        <f>IF(AND('331-CT'!$E$7=TH!H3719,OR(L3719="331",M3719="331")),"331",IF(AND(OR(L3719="131",M3719="131"),H3719='131-CT'!$E$7),"131",""))</f>
        <v/>
      </c>
      <c r="O3719" s="916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3"/>
    </row>
    <row r="3720" spans="1:28" s="211" customFormat="1" ht="15.75" hidden="1" customHeight="1">
      <c r="A3720" s="204" t="str">
        <f>IF(B3720&lt;&gt;"",IF(AND(B3720&gt;=_TM1,B3720&lt;=_TM2,OR(TH!L3720="1111",TH!M3720="1111")),TH!D3720,""),"")</f>
        <v/>
      </c>
      <c r="B3720" s="36">
        <f t="shared" si="331"/>
        <v>12</v>
      </c>
      <c r="C3720" s="949">
        <f t="shared" si="332"/>
        <v>42346</v>
      </c>
      <c r="D3720" s="950" t="s">
        <v>2042</v>
      </c>
      <c r="E3720" s="950">
        <v>42346</v>
      </c>
      <c r="F3720" s="957" t="s">
        <v>473</v>
      </c>
      <c r="G3720" s="952" t="s">
        <v>1262</v>
      </c>
      <c r="H3720" s="963" t="s">
        <v>2043</v>
      </c>
      <c r="I3720" s="254">
        <v>640</v>
      </c>
      <c r="J3720" s="254">
        <v>7422.8702262862789</v>
      </c>
      <c r="K3720" s="954">
        <f t="shared" si="333"/>
        <v>4750637</v>
      </c>
      <c r="L3720" s="916" t="s">
        <v>167</v>
      </c>
      <c r="M3720" s="916" t="s">
        <v>165</v>
      </c>
      <c r="N3720" s="52" t="str">
        <f>IF(AND('331-CT'!$E$7=TH!H3720,OR(L3720="331",M3720="331")),"331",IF(AND(OR(L3720="131",M3720="131"),H3720='131-CT'!$E$7),"131",""))</f>
        <v/>
      </c>
      <c r="O3720" s="916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3"/>
    </row>
    <row r="3721" spans="1:28" s="211" customFormat="1" ht="15.75" hidden="1" customHeight="1">
      <c r="A3721" s="204" t="str">
        <f>IF(B3721&lt;&gt;"",IF(AND(B3721&gt;=_TM1,B3721&lt;=_TM2,OR(TH!L3721="1111",TH!M3721="1111")),TH!D3721,""),"")</f>
        <v/>
      </c>
      <c r="B3721" s="36">
        <f t="shared" si="331"/>
        <v>12</v>
      </c>
      <c r="C3721" s="949">
        <f t="shared" si="332"/>
        <v>42346</v>
      </c>
      <c r="D3721" s="950" t="s">
        <v>2042</v>
      </c>
      <c r="E3721" s="950">
        <v>42346</v>
      </c>
      <c r="F3721" s="957" t="s">
        <v>528</v>
      </c>
      <c r="G3721" s="952" t="s">
        <v>1262</v>
      </c>
      <c r="H3721" s="963" t="s">
        <v>2043</v>
      </c>
      <c r="I3721" s="254">
        <v>519</v>
      </c>
      <c r="J3721" s="254">
        <v>12888.060392892661</v>
      </c>
      <c r="K3721" s="954">
        <f t="shared" si="333"/>
        <v>6688903</v>
      </c>
      <c r="L3721" s="916" t="s">
        <v>167</v>
      </c>
      <c r="M3721" s="916" t="s">
        <v>165</v>
      </c>
      <c r="N3721" s="52" t="str">
        <f>IF(AND('331-CT'!$E$7=TH!H3721,OR(L3721="331",M3721="331")),"331",IF(AND(OR(L3721="131",M3721="131"),H3721='131-CT'!$E$7),"131",""))</f>
        <v/>
      </c>
      <c r="O3721" s="916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3"/>
    </row>
    <row r="3722" spans="1:28" s="211" customFormat="1" ht="15.75" hidden="1" customHeight="1">
      <c r="A3722" s="204" t="str">
        <f>IF(B3722&lt;&gt;"",IF(AND(B3722&gt;=_TM1,B3722&lt;=_TM2,OR(TH!L3722="1111",TH!M3722="1111")),TH!D3722,""),"")</f>
        <v/>
      </c>
      <c r="B3722" s="36">
        <f t="shared" si="331"/>
        <v>12</v>
      </c>
      <c r="C3722" s="949">
        <f t="shared" si="332"/>
        <v>42346</v>
      </c>
      <c r="D3722" s="950" t="s">
        <v>2042</v>
      </c>
      <c r="E3722" s="950">
        <v>42346</v>
      </c>
      <c r="F3722" s="957" t="s">
        <v>1263</v>
      </c>
      <c r="G3722" s="952" t="s">
        <v>1264</v>
      </c>
      <c r="H3722" s="963" t="s">
        <v>2043</v>
      </c>
      <c r="I3722" s="254">
        <v>626</v>
      </c>
      <c r="J3722" s="254">
        <v>6280.8901914730059</v>
      </c>
      <c r="K3722" s="954">
        <f t="shared" si="333"/>
        <v>3931837</v>
      </c>
      <c r="L3722" s="916" t="s">
        <v>167</v>
      </c>
      <c r="M3722" s="916" t="s">
        <v>165</v>
      </c>
      <c r="N3722" s="52" t="str">
        <f>IF(AND('331-CT'!$E$7=TH!H3722,OR(L3722="331",M3722="331")),"331",IF(AND(OR(L3722="131",M3722="131"),H3722='131-CT'!$E$7),"131",""))</f>
        <v/>
      </c>
      <c r="O3722" s="916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3"/>
    </row>
    <row r="3723" spans="1:28" s="211" customFormat="1" ht="15.75" hidden="1" customHeight="1">
      <c r="A3723" s="204" t="str">
        <f>IF(B3723&lt;&gt;"",IF(AND(B3723&gt;=_TM1,B3723&lt;=_TM2,OR(TH!L3723="1111",TH!M3723="1111")),TH!D3723,""),"")</f>
        <v/>
      </c>
      <c r="B3723" s="36">
        <f t="shared" si="331"/>
        <v>12</v>
      </c>
      <c r="C3723" s="949">
        <f t="shared" si="332"/>
        <v>42346</v>
      </c>
      <c r="D3723" s="950" t="s">
        <v>2042</v>
      </c>
      <c r="E3723" s="950">
        <v>42346</v>
      </c>
      <c r="F3723" s="957" t="s">
        <v>1266</v>
      </c>
      <c r="G3723" s="952" t="s">
        <v>1264</v>
      </c>
      <c r="H3723" s="963" t="s">
        <v>2043</v>
      </c>
      <c r="I3723" s="254">
        <v>302</v>
      </c>
      <c r="J3723" s="254">
        <v>11746.080358079385</v>
      </c>
      <c r="K3723" s="954">
        <f t="shared" si="333"/>
        <v>3547316</v>
      </c>
      <c r="L3723" s="916" t="s">
        <v>167</v>
      </c>
      <c r="M3723" s="916" t="s">
        <v>165</v>
      </c>
      <c r="N3723" s="52" t="str">
        <f>IF(AND('331-CT'!$E$7=TH!H3723,OR(L3723="331",M3723="331")),"331",IF(AND(OR(L3723="131",M3723="131"),H3723='131-CT'!$E$7),"131",""))</f>
        <v/>
      </c>
      <c r="O3723" s="916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3"/>
    </row>
    <row r="3724" spans="1:28" s="211" customFormat="1" ht="15.75" hidden="1" customHeight="1">
      <c r="A3724" s="204" t="str">
        <f>IF(B3724&lt;&gt;"",IF(AND(B3724&gt;=_TM1,B3724&lt;=_TM2,OR(TH!L3724="1111",TH!M3724="1111")),TH!D3724,""),"")</f>
        <v/>
      </c>
      <c r="B3724" s="36">
        <f t="shared" si="331"/>
        <v>12</v>
      </c>
      <c r="C3724" s="949">
        <f t="shared" si="332"/>
        <v>42346</v>
      </c>
      <c r="D3724" s="950" t="s">
        <v>2042</v>
      </c>
      <c r="E3724" s="950">
        <v>42346</v>
      </c>
      <c r="F3724" s="957" t="s">
        <v>1858</v>
      </c>
      <c r="G3724" s="952" t="s">
        <v>1267</v>
      </c>
      <c r="H3724" s="963" t="s">
        <v>2043</v>
      </c>
      <c r="I3724" s="254">
        <v>200</v>
      </c>
      <c r="J3724" s="254">
        <v>11175.09034067275</v>
      </c>
      <c r="K3724" s="954">
        <f t="shared" si="333"/>
        <v>2235018</v>
      </c>
      <c r="L3724" s="916" t="s">
        <v>167</v>
      </c>
      <c r="M3724" s="916" t="s">
        <v>165</v>
      </c>
      <c r="N3724" s="52" t="str">
        <f>IF(AND('331-CT'!$E$7=TH!H3724,OR(L3724="331",M3724="331")),"331",IF(AND(OR(L3724="131",M3724="131"),H3724='131-CT'!$E$7),"131",""))</f>
        <v/>
      </c>
      <c r="O3724" s="916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3"/>
    </row>
    <row r="3725" spans="1:28" s="211" customFormat="1" ht="15.75" hidden="1" customHeight="1">
      <c r="A3725" s="204" t="str">
        <f>IF(B3725&lt;&gt;"",IF(AND(B3725&gt;=_TM1,B3725&lt;=_TM2,OR(TH!L3725="1111",TH!M3725="1111")),TH!D3725,""),"")</f>
        <v/>
      </c>
      <c r="B3725" s="36">
        <f t="shared" si="331"/>
        <v>12</v>
      </c>
      <c r="C3725" s="949">
        <f t="shared" si="332"/>
        <v>42346</v>
      </c>
      <c r="D3725" s="950" t="s">
        <v>2042</v>
      </c>
      <c r="E3725" s="950">
        <v>42346</v>
      </c>
      <c r="F3725" s="957" t="s">
        <v>1859</v>
      </c>
      <c r="G3725" s="952" t="s">
        <v>1267</v>
      </c>
      <c r="H3725" s="963" t="s">
        <v>2043</v>
      </c>
      <c r="I3725" s="254">
        <v>230</v>
      </c>
      <c r="J3725" s="254">
        <v>11093.520338186088</v>
      </c>
      <c r="K3725" s="954">
        <f t="shared" si="333"/>
        <v>2551510</v>
      </c>
      <c r="L3725" s="916" t="s">
        <v>167</v>
      </c>
      <c r="M3725" s="916" t="s">
        <v>165</v>
      </c>
      <c r="N3725" s="52" t="str">
        <f>IF(AND('331-CT'!$E$7=TH!H3725,OR(L3725="331",M3725="331")),"331",IF(AND(OR(L3725="131",M3725="131"),H3725='131-CT'!$E$7),"131",""))</f>
        <v/>
      </c>
      <c r="O3725" s="916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3"/>
    </row>
    <row r="3726" spans="1:28" s="211" customFormat="1" ht="15.75" hidden="1" customHeight="1">
      <c r="A3726" s="204" t="str">
        <f>IF(B3726&lt;&gt;"",IF(AND(B3726&gt;=_TM1,B3726&lt;=_TM2,OR(TH!L3726="1111",TH!M3726="1111")),TH!D3726,""),"")</f>
        <v/>
      </c>
      <c r="B3726" s="36">
        <f t="shared" si="331"/>
        <v>12</v>
      </c>
      <c r="C3726" s="949">
        <f t="shared" si="332"/>
        <v>42346</v>
      </c>
      <c r="D3726" s="950" t="s">
        <v>2042</v>
      </c>
      <c r="E3726" s="950">
        <v>42346</v>
      </c>
      <c r="F3726" s="957" t="s">
        <v>1860</v>
      </c>
      <c r="G3726" s="952" t="s">
        <v>1267</v>
      </c>
      <c r="H3726" s="963" t="s">
        <v>2043</v>
      </c>
      <c r="I3726" s="254">
        <v>140</v>
      </c>
      <c r="J3726" s="254">
        <v>10685.670325752775</v>
      </c>
      <c r="K3726" s="954">
        <f t="shared" si="333"/>
        <v>1495994</v>
      </c>
      <c r="L3726" s="916" t="s">
        <v>167</v>
      </c>
      <c r="M3726" s="916" t="s">
        <v>165</v>
      </c>
      <c r="N3726" s="52" t="str">
        <f>IF(AND('331-CT'!$E$7=TH!H3726,OR(L3726="331",M3726="331")),"331",IF(AND(OR(L3726="131",M3726="131"),H3726='131-CT'!$E$7),"131",""))</f>
        <v/>
      </c>
      <c r="O3726" s="916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3"/>
    </row>
    <row r="3727" spans="1:28" s="211" customFormat="1" ht="15.75" hidden="1" customHeight="1">
      <c r="A3727" s="204" t="str">
        <f>IF(B3727&lt;&gt;"",IF(AND(B3727&gt;=_TM1,B3727&lt;=_TM2,OR(TH!L3727="1111",TH!M3727="1111")),TH!D3727,""),"")</f>
        <v/>
      </c>
      <c r="B3727" s="36">
        <f t="shared" si="331"/>
        <v>12</v>
      </c>
      <c r="C3727" s="949">
        <f t="shared" si="332"/>
        <v>42346</v>
      </c>
      <c r="D3727" s="950" t="s">
        <v>2042</v>
      </c>
      <c r="E3727" s="950">
        <v>42346</v>
      </c>
      <c r="F3727" s="957" t="s">
        <v>1861</v>
      </c>
      <c r="G3727" s="952" t="s">
        <v>1267</v>
      </c>
      <c r="H3727" s="963" t="s">
        <v>2043</v>
      </c>
      <c r="I3727" s="254">
        <v>125</v>
      </c>
      <c r="J3727" s="254">
        <v>7993.8602436929159</v>
      </c>
      <c r="K3727" s="954">
        <f t="shared" si="333"/>
        <v>999233</v>
      </c>
      <c r="L3727" s="916" t="s">
        <v>167</v>
      </c>
      <c r="M3727" s="916" t="s">
        <v>165</v>
      </c>
      <c r="N3727" s="52" t="str">
        <f>IF(AND('331-CT'!$E$7=TH!H3727,OR(L3727="331",M3727="331")),"331",IF(AND(OR(L3727="131",M3727="131"),H3727='131-CT'!$E$7),"131",""))</f>
        <v/>
      </c>
      <c r="O3727" s="916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3"/>
    </row>
    <row r="3728" spans="1:28" s="211" customFormat="1" ht="15.75" hidden="1" customHeight="1">
      <c r="A3728" s="204" t="str">
        <f>IF(B3728&lt;&gt;"",IF(AND(B3728&gt;=_TM1,B3728&lt;=_TM2,OR(TH!L3728="1111",TH!M3728="1111")),TH!D3728,""),"")</f>
        <v/>
      </c>
      <c r="B3728" s="36">
        <f t="shared" si="331"/>
        <v>12</v>
      </c>
      <c r="C3728" s="949">
        <f t="shared" si="332"/>
        <v>42346</v>
      </c>
      <c r="D3728" s="950" t="s">
        <v>2042</v>
      </c>
      <c r="E3728" s="950">
        <v>42346</v>
      </c>
      <c r="F3728" s="957" t="s">
        <v>1862</v>
      </c>
      <c r="G3728" s="952" t="s">
        <v>1267</v>
      </c>
      <c r="H3728" s="963" t="s">
        <v>2043</v>
      </c>
      <c r="I3728" s="254">
        <v>55</v>
      </c>
      <c r="J3728" s="254">
        <v>16314.000497332481</v>
      </c>
      <c r="K3728" s="954">
        <f t="shared" si="333"/>
        <v>897270</v>
      </c>
      <c r="L3728" s="916" t="s">
        <v>167</v>
      </c>
      <c r="M3728" s="916" t="s">
        <v>165</v>
      </c>
      <c r="N3728" s="52" t="str">
        <f>IF(AND('331-CT'!$E$7=TH!H3728,OR(L3728="331",M3728="331")),"331",IF(AND(OR(L3728="131",M3728="131"),H3728='131-CT'!$E$7),"131",""))</f>
        <v/>
      </c>
      <c r="O3728" s="916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3"/>
    </row>
    <row r="3729" spans="1:28" s="211" customFormat="1" ht="15.75" hidden="1" customHeight="1">
      <c r="A3729" s="204" t="str">
        <f>IF(B3729&lt;&gt;"",IF(AND(B3729&gt;=_TM1,B3729&lt;=_TM2,OR(TH!L3729="1111",TH!M3729="1111")),TH!D3729,""),"")</f>
        <v/>
      </c>
      <c r="B3729" s="36">
        <f t="shared" si="331"/>
        <v>12</v>
      </c>
      <c r="C3729" s="949">
        <f t="shared" si="332"/>
        <v>42346</v>
      </c>
      <c r="D3729" s="950" t="s">
        <v>2042</v>
      </c>
      <c r="E3729" s="950">
        <v>42346</v>
      </c>
      <c r="F3729" s="957" t="s">
        <v>1769</v>
      </c>
      <c r="G3729" s="952" t="s">
        <v>1267</v>
      </c>
      <c r="H3729" s="963" t="s">
        <v>2043</v>
      </c>
      <c r="I3729" s="254">
        <v>20</v>
      </c>
      <c r="J3729" s="254">
        <v>9054.270276019528</v>
      </c>
      <c r="K3729" s="954">
        <f t="shared" si="333"/>
        <v>181085</v>
      </c>
      <c r="L3729" s="916" t="s">
        <v>167</v>
      </c>
      <c r="M3729" s="916" t="s">
        <v>165</v>
      </c>
      <c r="N3729" s="52" t="str">
        <f>IF(AND('331-CT'!$E$7=TH!H3729,OR(L3729="331",M3729="331")),"331",IF(AND(OR(L3729="131",M3729="131"),H3729='131-CT'!$E$7),"131",""))</f>
        <v/>
      </c>
      <c r="O3729" s="916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3"/>
    </row>
    <row r="3730" spans="1:28" s="211" customFormat="1" ht="15.75" hidden="1" customHeight="1">
      <c r="A3730" s="204" t="str">
        <f>IF(B3730&lt;&gt;"",IF(AND(B3730&gt;=_TM1,B3730&lt;=_TM2,OR(TH!L3730="1111",TH!M3730="1111")),TH!D3730,""),"")</f>
        <v/>
      </c>
      <c r="B3730" s="36">
        <f t="shared" si="331"/>
        <v>12</v>
      </c>
      <c r="C3730" s="949">
        <f t="shared" si="332"/>
        <v>42346</v>
      </c>
      <c r="D3730" s="950" t="s">
        <v>2042</v>
      </c>
      <c r="E3730" s="950">
        <v>42346</v>
      </c>
      <c r="F3730" s="957" t="s">
        <v>1863</v>
      </c>
      <c r="G3730" s="952" t="s">
        <v>1267</v>
      </c>
      <c r="H3730" s="963" t="s">
        <v>2043</v>
      </c>
      <c r="I3730" s="254">
        <v>234</v>
      </c>
      <c r="J3730" s="254">
        <v>12561.780382946012</v>
      </c>
      <c r="K3730" s="954">
        <f t="shared" si="333"/>
        <v>2939457</v>
      </c>
      <c r="L3730" s="916" t="s">
        <v>167</v>
      </c>
      <c r="M3730" s="916" t="s">
        <v>165</v>
      </c>
      <c r="N3730" s="52" t="str">
        <f>IF(AND('331-CT'!$E$7=TH!H3730,OR(L3730="331",M3730="331")),"331",IF(AND(OR(L3730="131",M3730="131"),H3730='131-CT'!$E$7),"131",""))</f>
        <v/>
      </c>
      <c r="O3730" s="916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3"/>
    </row>
    <row r="3731" spans="1:28" s="211" customFormat="1" ht="15.75" hidden="1" customHeight="1">
      <c r="A3731" s="204" t="str">
        <f>IF(B3731&lt;&gt;"",IF(AND(B3731&gt;=_TM1,B3731&lt;=_TM2,OR(TH!L3731="1111",TH!M3731="1111")),TH!D3731,""),"")</f>
        <v/>
      </c>
      <c r="B3731" s="36">
        <f t="shared" si="331"/>
        <v>12</v>
      </c>
      <c r="C3731" s="949">
        <f t="shared" si="332"/>
        <v>42346</v>
      </c>
      <c r="D3731" s="950" t="s">
        <v>2042</v>
      </c>
      <c r="E3731" s="950">
        <v>42346</v>
      </c>
      <c r="F3731" s="957" t="s">
        <v>1864</v>
      </c>
      <c r="G3731" s="952" t="s">
        <v>1267</v>
      </c>
      <c r="H3731" s="963" t="s">
        <v>2043</v>
      </c>
      <c r="I3731" s="254">
        <v>75</v>
      </c>
      <c r="J3731" s="254">
        <v>16558.710504792467</v>
      </c>
      <c r="K3731" s="954">
        <f t="shared" si="333"/>
        <v>1241903</v>
      </c>
      <c r="L3731" s="916" t="s">
        <v>167</v>
      </c>
      <c r="M3731" s="916" t="s">
        <v>165</v>
      </c>
      <c r="N3731" s="52" t="str">
        <f>IF(AND('331-CT'!$E$7=TH!H3731,OR(L3731="331",M3731="331")),"331",IF(AND(OR(L3731="131",M3731="131"),H3731='131-CT'!$E$7),"131",""))</f>
        <v/>
      </c>
      <c r="O3731" s="916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3"/>
    </row>
    <row r="3732" spans="1:28" s="211" customFormat="1" ht="15.75" hidden="1" customHeight="1">
      <c r="A3732" s="204" t="str">
        <f>IF(B3732&lt;&gt;"",IF(AND(B3732&gt;=_TM1,B3732&lt;=_TM2,OR(TH!L3732="1111",TH!M3732="1111")),TH!D3732,""),"")</f>
        <v/>
      </c>
      <c r="B3732" s="36">
        <f t="shared" si="331"/>
        <v>12</v>
      </c>
      <c r="C3732" s="949">
        <f t="shared" si="332"/>
        <v>42347</v>
      </c>
      <c r="D3732" s="950" t="s">
        <v>2042</v>
      </c>
      <c r="E3732" s="950">
        <v>42347</v>
      </c>
      <c r="F3732" s="957" t="s">
        <v>1268</v>
      </c>
      <c r="G3732" s="952" t="s">
        <v>1269</v>
      </c>
      <c r="H3732" s="963" t="s">
        <v>2043</v>
      </c>
      <c r="I3732" s="254">
        <v>344</v>
      </c>
      <c r="J3732" s="254">
        <v>69334.502113663038</v>
      </c>
      <c r="K3732" s="954">
        <f t="shared" si="333"/>
        <v>23851069</v>
      </c>
      <c r="L3732" s="916" t="s">
        <v>167</v>
      </c>
      <c r="M3732" s="916" t="s">
        <v>165</v>
      </c>
      <c r="N3732" s="52" t="str">
        <f>IF(AND('331-CT'!$E$7=TH!H3732,OR(L3732="331",M3732="331")),"331",IF(AND(OR(L3732="131",M3732="131"),H3732='131-CT'!$E$7),"131",""))</f>
        <v/>
      </c>
      <c r="O3732" s="916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3"/>
    </row>
    <row r="3733" spans="1:28" s="211" customFormat="1" ht="15.75" hidden="1" customHeight="1">
      <c r="A3733" s="204" t="str">
        <f>IF(B3733&lt;&gt;"",IF(AND(B3733&gt;=_TM1,B3733&lt;=_TM2,OR(TH!L3733="1111",TH!M3733="1111")),TH!D3733,""),"")</f>
        <v/>
      </c>
      <c r="B3733" s="36">
        <f t="shared" si="331"/>
        <v>12</v>
      </c>
      <c r="C3733" s="949">
        <f t="shared" si="332"/>
        <v>42347</v>
      </c>
      <c r="D3733" s="950" t="s">
        <v>2042</v>
      </c>
      <c r="E3733" s="950">
        <v>42347</v>
      </c>
      <c r="F3733" s="957" t="s">
        <v>1865</v>
      </c>
      <c r="G3733" s="952" t="s">
        <v>1270</v>
      </c>
      <c r="H3733" s="963" t="s">
        <v>2043</v>
      </c>
      <c r="I3733" s="254">
        <v>1500</v>
      </c>
      <c r="J3733" s="254">
        <v>14193.180432679259</v>
      </c>
      <c r="K3733" s="954">
        <f t="shared" si="333"/>
        <v>21289771</v>
      </c>
      <c r="L3733" s="916" t="s">
        <v>167</v>
      </c>
      <c r="M3733" s="916" t="s">
        <v>165</v>
      </c>
      <c r="N3733" s="52" t="str">
        <f>IF(AND('331-CT'!$E$7=TH!H3733,OR(L3733="331",M3733="331")),"331",IF(AND(OR(L3733="131",M3733="131"),H3733='131-CT'!$E$7),"131",""))</f>
        <v/>
      </c>
      <c r="O3733" s="916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3"/>
    </row>
    <row r="3734" spans="1:28" s="211" customFormat="1" ht="15.75" hidden="1" customHeight="1">
      <c r="A3734" s="204" t="str">
        <f>IF(B3734&lt;&gt;"",IF(AND(B3734&gt;=_TM1,B3734&lt;=_TM2,OR(TH!L3734="1111",TH!M3734="1111")),TH!D3734,""),"")</f>
        <v/>
      </c>
      <c r="B3734" s="36">
        <f t="shared" si="331"/>
        <v>12</v>
      </c>
      <c r="C3734" s="949">
        <f t="shared" si="332"/>
        <v>42347</v>
      </c>
      <c r="D3734" s="950" t="s">
        <v>2042</v>
      </c>
      <c r="E3734" s="950">
        <v>42347</v>
      </c>
      <c r="F3734" s="957" t="s">
        <v>1866</v>
      </c>
      <c r="G3734" s="952" t="s">
        <v>1270</v>
      </c>
      <c r="H3734" s="963" t="s">
        <v>2043</v>
      </c>
      <c r="I3734" s="254">
        <v>100</v>
      </c>
      <c r="J3734" s="254">
        <v>8483.280258612891</v>
      </c>
      <c r="K3734" s="954">
        <f t="shared" si="333"/>
        <v>848328</v>
      </c>
      <c r="L3734" s="916" t="s">
        <v>167</v>
      </c>
      <c r="M3734" s="916" t="s">
        <v>165</v>
      </c>
      <c r="N3734" s="52" t="str">
        <f>IF(AND('331-CT'!$E$7=TH!H3734,OR(L3734="331",M3734="331")),"331",IF(AND(OR(L3734="131",M3734="131"),H3734='131-CT'!$E$7),"131",""))</f>
        <v/>
      </c>
      <c r="O3734" s="916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3"/>
    </row>
    <row r="3735" spans="1:28" s="211" customFormat="1" ht="15.75" hidden="1" customHeight="1">
      <c r="A3735" s="204" t="str">
        <f>IF(B3735&lt;&gt;"",IF(AND(B3735&gt;=_TM1,B3735&lt;=_TM2,OR(TH!L3735="1111",TH!M3735="1111")),TH!D3735,""),"")</f>
        <v/>
      </c>
      <c r="B3735" s="36">
        <f t="shared" si="331"/>
        <v>12</v>
      </c>
      <c r="C3735" s="949">
        <f t="shared" si="332"/>
        <v>42348</v>
      </c>
      <c r="D3735" s="950" t="s">
        <v>2042</v>
      </c>
      <c r="E3735" s="950">
        <v>42348</v>
      </c>
      <c r="F3735" s="957" t="s">
        <v>1271</v>
      </c>
      <c r="G3735" s="952" t="s">
        <v>1272</v>
      </c>
      <c r="H3735" s="963" t="s">
        <v>2043</v>
      </c>
      <c r="I3735" s="254">
        <v>201</v>
      </c>
      <c r="J3735" s="254">
        <v>8238.5702511529034</v>
      </c>
      <c r="K3735" s="954">
        <f t="shared" si="333"/>
        <v>1655953</v>
      </c>
      <c r="L3735" s="916" t="s">
        <v>167</v>
      </c>
      <c r="M3735" s="916" t="s">
        <v>165</v>
      </c>
      <c r="N3735" s="52" t="str">
        <f>IF(AND('331-CT'!$E$7=TH!H3735,OR(L3735="331",M3735="331")),"331",IF(AND(OR(L3735="131",M3735="131"),H3735='131-CT'!$E$7),"131",""))</f>
        <v/>
      </c>
      <c r="O3735" s="916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3"/>
    </row>
    <row r="3736" spans="1:28" s="211" customFormat="1" ht="15.75" hidden="1" customHeight="1">
      <c r="A3736" s="204" t="str">
        <f>IF(B3736&lt;&gt;"",IF(AND(B3736&gt;=_TM1,B3736&lt;=_TM2,OR(TH!L3736="1111",TH!M3736="1111")),TH!D3736,""),"")</f>
        <v/>
      </c>
      <c r="B3736" s="36">
        <f t="shared" si="331"/>
        <v>12</v>
      </c>
      <c r="C3736" s="949">
        <f t="shared" si="332"/>
        <v>42348</v>
      </c>
      <c r="D3736" s="950" t="s">
        <v>2042</v>
      </c>
      <c r="E3736" s="950">
        <v>42348</v>
      </c>
      <c r="F3736" s="957" t="s">
        <v>1274</v>
      </c>
      <c r="G3736" s="952" t="s">
        <v>1272</v>
      </c>
      <c r="H3736" s="963" t="s">
        <v>2043</v>
      </c>
      <c r="I3736" s="254">
        <v>200</v>
      </c>
      <c r="J3736" s="254">
        <v>8483.280258612891</v>
      </c>
      <c r="K3736" s="954">
        <f t="shared" si="333"/>
        <v>1696656</v>
      </c>
      <c r="L3736" s="916" t="s">
        <v>167</v>
      </c>
      <c r="M3736" s="916" t="s">
        <v>165</v>
      </c>
      <c r="N3736" s="52" t="str">
        <f>IF(AND('331-CT'!$E$7=TH!H3736,OR(L3736="331",M3736="331")),"331",IF(AND(OR(L3736="131",M3736="131"),H3736='131-CT'!$E$7),"131",""))</f>
        <v/>
      </c>
      <c r="O3736" s="916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3"/>
    </row>
    <row r="3737" spans="1:28" s="211" customFormat="1" ht="15.75" hidden="1" customHeight="1">
      <c r="A3737" s="204" t="str">
        <f>IF(B3737&lt;&gt;"",IF(AND(B3737&gt;=_TM1,B3737&lt;=_TM2,OR(TH!L3737="1111",TH!M3737="1111")),TH!D3737,""),"")</f>
        <v/>
      </c>
      <c r="B3737" s="36">
        <f t="shared" si="331"/>
        <v>12</v>
      </c>
      <c r="C3737" s="949">
        <f t="shared" si="332"/>
        <v>42348</v>
      </c>
      <c r="D3737" s="950" t="s">
        <v>2042</v>
      </c>
      <c r="E3737" s="950">
        <v>42348</v>
      </c>
      <c r="F3737" s="957" t="s">
        <v>1275</v>
      </c>
      <c r="G3737" s="952" t="s">
        <v>1272</v>
      </c>
      <c r="H3737" s="963" t="s">
        <v>2043</v>
      </c>
      <c r="I3737" s="254">
        <v>216</v>
      </c>
      <c r="J3737" s="254">
        <v>9951.5403033728126</v>
      </c>
      <c r="K3737" s="954">
        <f t="shared" si="333"/>
        <v>2149533</v>
      </c>
      <c r="L3737" s="916" t="s">
        <v>167</v>
      </c>
      <c r="M3737" s="916" t="s">
        <v>165</v>
      </c>
      <c r="N3737" s="52" t="str">
        <f>IF(AND('331-CT'!$E$7=TH!H3737,OR(L3737="331",M3737="331")),"331",IF(AND(OR(L3737="131",M3737="131"),H3737='131-CT'!$E$7),"131",""))</f>
        <v/>
      </c>
      <c r="O3737" s="916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3"/>
    </row>
    <row r="3738" spans="1:28" s="211" customFormat="1" ht="15.75" hidden="1" customHeight="1">
      <c r="A3738" s="204" t="str">
        <f>IF(B3738&lt;&gt;"",IF(AND(B3738&gt;=_TM1,B3738&lt;=_TM2,OR(TH!L3738="1111",TH!M3738="1111")),TH!D3738,""),"")</f>
        <v/>
      </c>
      <c r="B3738" s="36">
        <f t="shared" si="331"/>
        <v>12</v>
      </c>
      <c r="C3738" s="949">
        <f t="shared" si="332"/>
        <v>42348</v>
      </c>
      <c r="D3738" s="950" t="s">
        <v>2042</v>
      </c>
      <c r="E3738" s="950">
        <v>42348</v>
      </c>
      <c r="F3738" s="957" t="s">
        <v>1276</v>
      </c>
      <c r="G3738" s="952" t="s">
        <v>1272</v>
      </c>
      <c r="H3738" s="963" t="s">
        <v>2043</v>
      </c>
      <c r="I3738" s="254">
        <v>200</v>
      </c>
      <c r="J3738" s="254">
        <v>8727.9902660728785</v>
      </c>
      <c r="K3738" s="954">
        <f t="shared" si="333"/>
        <v>1745598</v>
      </c>
      <c r="L3738" s="916" t="s">
        <v>167</v>
      </c>
      <c r="M3738" s="916" t="s">
        <v>165</v>
      </c>
      <c r="N3738" s="52" t="str">
        <f>IF(AND('331-CT'!$E$7=TH!H3738,OR(L3738="331",M3738="331")),"331",IF(AND(OR(L3738="131",M3738="131"),H3738='131-CT'!$E$7),"131",""))</f>
        <v/>
      </c>
      <c r="O3738" s="916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3"/>
    </row>
    <row r="3739" spans="1:28" s="211" customFormat="1" ht="15.75" hidden="1" customHeight="1">
      <c r="A3739" s="204" t="str">
        <f>IF(B3739&lt;&gt;"",IF(AND(B3739&gt;=_TM1,B3739&lt;=_TM2,OR(TH!L3739="1111",TH!M3739="1111")),TH!D3739,""),"")</f>
        <v/>
      </c>
      <c r="B3739" s="36">
        <f t="shared" si="331"/>
        <v>12</v>
      </c>
      <c r="C3739" s="949">
        <f t="shared" si="332"/>
        <v>42348</v>
      </c>
      <c r="D3739" s="950" t="s">
        <v>2042</v>
      </c>
      <c r="E3739" s="950">
        <v>42348</v>
      </c>
      <c r="F3739" s="957" t="s">
        <v>1277</v>
      </c>
      <c r="G3739" s="952" t="s">
        <v>1272</v>
      </c>
      <c r="H3739" s="963" t="s">
        <v>2043</v>
      </c>
      <c r="I3739" s="254">
        <v>206</v>
      </c>
      <c r="J3739" s="254">
        <v>15743.010479925844</v>
      </c>
      <c r="K3739" s="954">
        <f t="shared" si="333"/>
        <v>3243060</v>
      </c>
      <c r="L3739" s="916" t="s">
        <v>167</v>
      </c>
      <c r="M3739" s="916" t="s">
        <v>165</v>
      </c>
      <c r="N3739" s="52" t="str">
        <f>IF(AND('331-CT'!$E$7=TH!H3739,OR(L3739="331",M3739="331")),"331",IF(AND(OR(L3739="131",M3739="131"),H3739='131-CT'!$E$7),"131",""))</f>
        <v/>
      </c>
      <c r="O3739" s="916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3"/>
    </row>
    <row r="3740" spans="1:28" s="211" customFormat="1" ht="15.75" hidden="1" customHeight="1">
      <c r="A3740" s="204" t="str">
        <f>IF(B3740&lt;&gt;"",IF(AND(B3740&gt;=_TM1,B3740&lt;=_TM2,OR(TH!L3740="1111",TH!M3740="1111")),TH!D3740,""),"")</f>
        <v/>
      </c>
      <c r="B3740" s="36">
        <f t="shared" si="331"/>
        <v>12</v>
      </c>
      <c r="C3740" s="949">
        <f t="shared" si="332"/>
        <v>42348</v>
      </c>
      <c r="D3740" s="950" t="s">
        <v>2042</v>
      </c>
      <c r="E3740" s="950">
        <v>42348</v>
      </c>
      <c r="F3740" s="957" t="s">
        <v>1278</v>
      </c>
      <c r="G3740" s="952" t="s">
        <v>1272</v>
      </c>
      <c r="H3740" s="963" t="s">
        <v>2043</v>
      </c>
      <c r="I3740" s="254">
        <v>197</v>
      </c>
      <c r="J3740" s="254">
        <v>11338.230345646074</v>
      </c>
      <c r="K3740" s="954">
        <f t="shared" si="333"/>
        <v>2233631</v>
      </c>
      <c r="L3740" s="916" t="s">
        <v>167</v>
      </c>
      <c r="M3740" s="916" t="s">
        <v>165</v>
      </c>
      <c r="N3740" s="52" t="str">
        <f>IF(AND('331-CT'!$E$7=TH!H3740,OR(L3740="331",M3740="331")),"331",IF(AND(OR(L3740="131",M3740="131"),H3740='131-CT'!$E$7),"131",""))</f>
        <v/>
      </c>
      <c r="O3740" s="916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3"/>
    </row>
    <row r="3741" spans="1:28" s="211" customFormat="1" ht="15.75" hidden="1" customHeight="1">
      <c r="A3741" s="204" t="str">
        <f>IF(B3741&lt;&gt;"",IF(AND(B3741&gt;=_TM1,B3741&lt;=_TM2,OR(TH!L3741="1111",TH!M3741="1111")),TH!D3741,""),"")</f>
        <v/>
      </c>
      <c r="B3741" s="36">
        <f t="shared" si="331"/>
        <v>12</v>
      </c>
      <c r="C3741" s="949">
        <f t="shared" si="332"/>
        <v>42348</v>
      </c>
      <c r="D3741" s="950" t="s">
        <v>2042</v>
      </c>
      <c r="E3741" s="950">
        <v>42348</v>
      </c>
      <c r="F3741" s="957" t="s">
        <v>1279</v>
      </c>
      <c r="G3741" s="952" t="s">
        <v>1280</v>
      </c>
      <c r="H3741" s="963" t="s">
        <v>2043</v>
      </c>
      <c r="I3741" s="254">
        <v>444</v>
      </c>
      <c r="J3741" s="254">
        <v>8483.280258612891</v>
      </c>
      <c r="K3741" s="954">
        <f t="shared" si="333"/>
        <v>3766576</v>
      </c>
      <c r="L3741" s="916" t="s">
        <v>167</v>
      </c>
      <c r="M3741" s="916" t="s">
        <v>165</v>
      </c>
      <c r="N3741" s="52" t="str">
        <f>IF(AND('331-CT'!$E$7=TH!H3741,OR(L3741="331",M3741="331")),"331",IF(AND(OR(L3741="131",M3741="131"),H3741='131-CT'!$E$7),"131",""))</f>
        <v/>
      </c>
      <c r="O3741" s="916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3"/>
    </row>
    <row r="3742" spans="1:28" s="211" customFormat="1" ht="15.75" hidden="1" customHeight="1">
      <c r="A3742" s="204" t="str">
        <f>IF(B3742&lt;&gt;"",IF(AND(B3742&gt;=_TM1,B3742&lt;=_TM2,OR(TH!L3742="1111",TH!M3742="1111")),TH!D3742,""),"")</f>
        <v/>
      </c>
      <c r="B3742" s="36">
        <f t="shared" si="331"/>
        <v>12</v>
      </c>
      <c r="C3742" s="949">
        <f t="shared" si="332"/>
        <v>42348</v>
      </c>
      <c r="D3742" s="950" t="s">
        <v>2042</v>
      </c>
      <c r="E3742" s="950">
        <v>42348</v>
      </c>
      <c r="F3742" s="957" t="s">
        <v>1282</v>
      </c>
      <c r="G3742" s="952" t="s">
        <v>1280</v>
      </c>
      <c r="H3742" s="963" t="s">
        <v>2043</v>
      </c>
      <c r="I3742" s="254">
        <v>504</v>
      </c>
      <c r="J3742" s="254">
        <v>10767.240328239439</v>
      </c>
      <c r="K3742" s="954">
        <f t="shared" si="333"/>
        <v>5426689</v>
      </c>
      <c r="L3742" s="916" t="s">
        <v>167</v>
      </c>
      <c r="M3742" s="916" t="s">
        <v>165</v>
      </c>
      <c r="N3742" s="52" t="str">
        <f>IF(AND('331-CT'!$E$7=TH!H3742,OR(L3742="331",M3742="331")),"331",IF(AND(OR(L3742="131",M3742="131"),H3742='131-CT'!$E$7),"131",""))</f>
        <v/>
      </c>
      <c r="O3742" s="916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3"/>
    </row>
    <row r="3743" spans="1:28" s="211" customFormat="1" ht="15.75" hidden="1" customHeight="1">
      <c r="A3743" s="204" t="str">
        <f>IF(B3743&lt;&gt;"",IF(AND(B3743&gt;=_TM1,B3743&lt;=_TM2,OR(TH!L3743="1111",TH!M3743="1111")),TH!D3743,""),"")</f>
        <v/>
      </c>
      <c r="B3743" s="36">
        <f t="shared" si="331"/>
        <v>12</v>
      </c>
      <c r="C3743" s="949">
        <f t="shared" si="332"/>
        <v>42348</v>
      </c>
      <c r="D3743" s="950" t="s">
        <v>2042</v>
      </c>
      <c r="E3743" s="950">
        <v>42348</v>
      </c>
      <c r="F3743" s="957" t="s">
        <v>1283</v>
      </c>
      <c r="G3743" s="952" t="s">
        <v>1280</v>
      </c>
      <c r="H3743" s="963" t="s">
        <v>2043</v>
      </c>
      <c r="I3743" s="254">
        <v>203</v>
      </c>
      <c r="J3743" s="254">
        <v>9380.5502859661756</v>
      </c>
      <c r="K3743" s="954">
        <f t="shared" si="333"/>
        <v>1904252</v>
      </c>
      <c r="L3743" s="916" t="s">
        <v>167</v>
      </c>
      <c r="M3743" s="916" t="s">
        <v>165</v>
      </c>
      <c r="N3743" s="52" t="str">
        <f>IF(AND('331-CT'!$E$7=TH!H3743,OR(L3743="331",M3743="331")),"331",IF(AND(OR(L3743="131",M3743="131"),H3743='131-CT'!$E$7),"131",""))</f>
        <v/>
      </c>
      <c r="O3743" s="916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3"/>
    </row>
    <row r="3744" spans="1:28" s="211" customFormat="1" ht="15.75" hidden="1" customHeight="1">
      <c r="A3744" s="204" t="str">
        <f>IF(B3744&lt;&gt;"",IF(AND(B3744&gt;=_TM1,B3744&lt;=_TM2,OR(TH!L3744="1111",TH!M3744="1111")),TH!D3744,""),"")</f>
        <v/>
      </c>
      <c r="B3744" s="36">
        <f t="shared" si="331"/>
        <v>12</v>
      </c>
      <c r="C3744" s="949">
        <f t="shared" si="332"/>
        <v>42348</v>
      </c>
      <c r="D3744" s="950" t="s">
        <v>2042</v>
      </c>
      <c r="E3744" s="950">
        <v>42348</v>
      </c>
      <c r="F3744" s="957" t="s">
        <v>1284</v>
      </c>
      <c r="G3744" s="952" t="s">
        <v>1280</v>
      </c>
      <c r="H3744" s="963" t="s">
        <v>2043</v>
      </c>
      <c r="I3744" s="254">
        <v>410</v>
      </c>
      <c r="J3744" s="254">
        <v>5791.4701765530308</v>
      </c>
      <c r="K3744" s="954">
        <f t="shared" si="333"/>
        <v>2374503</v>
      </c>
      <c r="L3744" s="916" t="s">
        <v>167</v>
      </c>
      <c r="M3744" s="916" t="s">
        <v>165</v>
      </c>
      <c r="N3744" s="52" t="str">
        <f>IF(AND('331-CT'!$E$7=TH!H3744,OR(L3744="331",M3744="331")),"331",IF(AND(OR(L3744="131",M3744="131"),H3744='131-CT'!$E$7),"131",""))</f>
        <v/>
      </c>
      <c r="O3744" s="916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3"/>
    </row>
    <row r="3745" spans="1:28" s="211" customFormat="1" ht="15.75" hidden="1" customHeight="1">
      <c r="A3745" s="204" t="str">
        <f>IF(B3745&lt;&gt;"",IF(AND(B3745&gt;=_TM1,B3745&lt;=_TM2,OR(TH!L3745="1111",TH!M3745="1111")),TH!D3745,""),"")</f>
        <v/>
      </c>
      <c r="B3745" s="36">
        <f t="shared" si="331"/>
        <v>12</v>
      </c>
      <c r="C3745" s="949">
        <f t="shared" si="332"/>
        <v>42348</v>
      </c>
      <c r="D3745" s="950" t="s">
        <v>2042</v>
      </c>
      <c r="E3745" s="950">
        <v>42348</v>
      </c>
      <c r="F3745" s="957" t="s">
        <v>1285</v>
      </c>
      <c r="G3745" s="952" t="s">
        <v>1280</v>
      </c>
      <c r="H3745" s="963" t="s">
        <v>2043</v>
      </c>
      <c r="I3745" s="254">
        <v>300</v>
      </c>
      <c r="J3745" s="254">
        <v>14519.460442625908</v>
      </c>
      <c r="K3745" s="954">
        <f t="shared" si="333"/>
        <v>4355838</v>
      </c>
      <c r="L3745" s="916" t="s">
        <v>167</v>
      </c>
      <c r="M3745" s="916" t="s">
        <v>165</v>
      </c>
      <c r="N3745" s="52" t="str">
        <f>IF(AND('331-CT'!$E$7=TH!H3745,OR(L3745="331",M3745="331")),"331",IF(AND(OR(L3745="131",M3745="131"),H3745='131-CT'!$E$7),"131",""))</f>
        <v/>
      </c>
      <c r="O3745" s="916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3"/>
    </row>
    <row r="3746" spans="1:28" s="211" customFormat="1" ht="15.75" hidden="1" customHeight="1">
      <c r="A3746" s="204" t="str">
        <f>IF(B3746&lt;&gt;"",IF(AND(B3746&gt;=_TM1,B3746&lt;=_TM2,OR(TH!L3746="1111",TH!M3746="1111")),TH!D3746,""),"")</f>
        <v/>
      </c>
      <c r="B3746" s="36">
        <f t="shared" si="331"/>
        <v>12</v>
      </c>
      <c r="C3746" s="949">
        <f t="shared" si="332"/>
        <v>42348</v>
      </c>
      <c r="D3746" s="950" t="s">
        <v>2042</v>
      </c>
      <c r="E3746" s="950">
        <v>42348</v>
      </c>
      <c r="F3746" s="957" t="s">
        <v>1867</v>
      </c>
      <c r="G3746" s="952" t="s">
        <v>1286</v>
      </c>
      <c r="H3746" s="963" t="s">
        <v>2043</v>
      </c>
      <c r="I3746" s="254">
        <v>107</v>
      </c>
      <c r="J3746" s="254">
        <v>13866.90042273261</v>
      </c>
      <c r="K3746" s="954">
        <f t="shared" si="333"/>
        <v>1483758</v>
      </c>
      <c r="L3746" s="916" t="s">
        <v>167</v>
      </c>
      <c r="M3746" s="916" t="s">
        <v>165</v>
      </c>
      <c r="N3746" s="52" t="str">
        <f>IF(AND('331-CT'!$E$7=TH!H3746,OR(L3746="331",M3746="331")),"331",IF(AND(OR(L3746="131",M3746="131"),H3746='131-CT'!$E$7),"131",""))</f>
        <v/>
      </c>
      <c r="O3746" s="916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3"/>
    </row>
    <row r="3747" spans="1:28" s="211" customFormat="1" ht="15.75" hidden="1" customHeight="1">
      <c r="A3747" s="204" t="str">
        <f>IF(B3747&lt;&gt;"",IF(AND(B3747&gt;=_TM1,B3747&lt;=_TM2,OR(TH!L3747="1111",TH!M3747="1111")),TH!D3747,""),"")</f>
        <v/>
      </c>
      <c r="B3747" s="36">
        <f t="shared" si="331"/>
        <v>12</v>
      </c>
      <c r="C3747" s="949">
        <f t="shared" si="332"/>
        <v>42348</v>
      </c>
      <c r="D3747" s="950" t="s">
        <v>2042</v>
      </c>
      <c r="E3747" s="950">
        <v>42348</v>
      </c>
      <c r="F3747" s="957" t="s">
        <v>1868</v>
      </c>
      <c r="G3747" s="952" t="s">
        <v>1286</v>
      </c>
      <c r="H3747" s="963" t="s">
        <v>2043</v>
      </c>
      <c r="I3747" s="254">
        <v>205</v>
      </c>
      <c r="J3747" s="254">
        <v>13540.620412785958</v>
      </c>
      <c r="K3747" s="954">
        <f t="shared" si="333"/>
        <v>2775827</v>
      </c>
      <c r="L3747" s="916" t="s">
        <v>167</v>
      </c>
      <c r="M3747" s="916" t="s">
        <v>165</v>
      </c>
      <c r="N3747" s="52" t="str">
        <f>IF(AND('331-CT'!$E$7=TH!H3747,OR(L3747="331",M3747="331")),"331",IF(AND(OR(L3747="131",M3747="131"),H3747='131-CT'!$E$7),"131",""))</f>
        <v/>
      </c>
      <c r="O3747" s="916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3"/>
    </row>
    <row r="3748" spans="1:28" s="211" customFormat="1" ht="15.75" hidden="1" customHeight="1">
      <c r="A3748" s="204" t="str">
        <f>IF(B3748&lt;&gt;"",IF(AND(B3748&gt;=_TM1,B3748&lt;=_TM2,OR(TH!L3748="1111",TH!M3748="1111")),TH!D3748,""),"")</f>
        <v/>
      </c>
      <c r="B3748" s="36">
        <f t="shared" si="331"/>
        <v>12</v>
      </c>
      <c r="C3748" s="949">
        <f t="shared" si="332"/>
        <v>42348</v>
      </c>
      <c r="D3748" s="950" t="s">
        <v>2042</v>
      </c>
      <c r="E3748" s="950">
        <v>42348</v>
      </c>
      <c r="F3748" s="957" t="s">
        <v>719</v>
      </c>
      <c r="G3748" s="952" t="s">
        <v>1286</v>
      </c>
      <c r="H3748" s="963" t="s">
        <v>2043</v>
      </c>
      <c r="I3748" s="254">
        <v>30</v>
      </c>
      <c r="J3748" s="254">
        <v>14601.03044511257</v>
      </c>
      <c r="K3748" s="954">
        <f t="shared" si="333"/>
        <v>438031</v>
      </c>
      <c r="L3748" s="916" t="s">
        <v>167</v>
      </c>
      <c r="M3748" s="916" t="s">
        <v>165</v>
      </c>
      <c r="N3748" s="52" t="str">
        <f>IF(AND('331-CT'!$E$7=TH!H3748,OR(L3748="331",M3748="331")),"331",IF(AND(OR(L3748="131",M3748="131"),H3748='131-CT'!$E$7),"131",""))</f>
        <v/>
      </c>
      <c r="O3748" s="916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3"/>
    </row>
    <row r="3749" spans="1:28" s="211" customFormat="1" ht="15.75" hidden="1" customHeight="1">
      <c r="A3749" s="204" t="str">
        <f>IF(B3749&lt;&gt;"",IF(AND(B3749&gt;=_TM1,B3749&lt;=_TM2,OR(TH!L3749="1111",TH!M3749="1111")),TH!D3749,""),"")</f>
        <v/>
      </c>
      <c r="B3749" s="36">
        <f t="shared" si="331"/>
        <v>12</v>
      </c>
      <c r="C3749" s="949">
        <f t="shared" si="332"/>
        <v>42348</v>
      </c>
      <c r="D3749" s="950" t="s">
        <v>2042</v>
      </c>
      <c r="E3749" s="950">
        <v>42348</v>
      </c>
      <c r="F3749" s="957" t="s">
        <v>1869</v>
      </c>
      <c r="G3749" s="952" t="s">
        <v>1286</v>
      </c>
      <c r="H3749" s="963" t="s">
        <v>2043</v>
      </c>
      <c r="I3749" s="254">
        <v>125</v>
      </c>
      <c r="J3749" s="254">
        <v>8483.280258612891</v>
      </c>
      <c r="K3749" s="954">
        <f t="shared" si="333"/>
        <v>1060410</v>
      </c>
      <c r="L3749" s="916" t="s">
        <v>167</v>
      </c>
      <c r="M3749" s="916" t="s">
        <v>165</v>
      </c>
      <c r="N3749" s="52" t="str">
        <f>IF(AND('331-CT'!$E$7=TH!H3749,OR(L3749="331",M3749="331")),"331",IF(AND(OR(L3749="131",M3749="131"),H3749='131-CT'!$E$7),"131",""))</f>
        <v/>
      </c>
      <c r="O3749" s="916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3"/>
    </row>
    <row r="3750" spans="1:28" s="211" customFormat="1" ht="15.75" hidden="1" customHeight="1">
      <c r="A3750" s="204" t="str">
        <f>IF(B3750&lt;&gt;"",IF(AND(B3750&gt;=_TM1,B3750&lt;=_TM2,OR(TH!L3750="1111",TH!M3750="1111")),TH!D3750,""),"")</f>
        <v/>
      </c>
      <c r="B3750" s="36">
        <f t="shared" si="331"/>
        <v>12</v>
      </c>
      <c r="C3750" s="949">
        <f t="shared" si="332"/>
        <v>42348</v>
      </c>
      <c r="D3750" s="950" t="s">
        <v>2042</v>
      </c>
      <c r="E3750" s="950">
        <v>42348</v>
      </c>
      <c r="F3750" s="957" t="s">
        <v>721</v>
      </c>
      <c r="G3750" s="952" t="s">
        <v>1286</v>
      </c>
      <c r="H3750" s="963" t="s">
        <v>2043</v>
      </c>
      <c r="I3750" s="254">
        <v>100</v>
      </c>
      <c r="J3750" s="254">
        <v>11990.790365539373</v>
      </c>
      <c r="K3750" s="954">
        <f t="shared" si="333"/>
        <v>1199079</v>
      </c>
      <c r="L3750" s="916" t="s">
        <v>167</v>
      </c>
      <c r="M3750" s="916" t="s">
        <v>165</v>
      </c>
      <c r="N3750" s="52" t="str">
        <f>IF(AND('331-CT'!$E$7=TH!H3750,OR(L3750="331",M3750="331")),"331",IF(AND(OR(L3750="131",M3750="131"),H3750='131-CT'!$E$7),"131",""))</f>
        <v/>
      </c>
      <c r="O3750" s="916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3"/>
    </row>
    <row r="3751" spans="1:28" s="211" customFormat="1" ht="15.75" hidden="1" customHeight="1">
      <c r="A3751" s="204" t="str">
        <f>IF(B3751&lt;&gt;"",IF(AND(B3751&gt;=_TM1,B3751&lt;=_TM2,OR(TH!L3751="1111",TH!M3751="1111")),TH!D3751,""),"")</f>
        <v/>
      </c>
      <c r="B3751" s="36">
        <f t="shared" si="331"/>
        <v>12</v>
      </c>
      <c r="C3751" s="949">
        <f t="shared" si="332"/>
        <v>42348</v>
      </c>
      <c r="D3751" s="950" t="s">
        <v>2042</v>
      </c>
      <c r="E3751" s="950">
        <v>42348</v>
      </c>
      <c r="F3751" s="957" t="s">
        <v>721</v>
      </c>
      <c r="G3751" s="952" t="s">
        <v>1286</v>
      </c>
      <c r="H3751" s="963" t="s">
        <v>2043</v>
      </c>
      <c r="I3751" s="254">
        <v>20</v>
      </c>
      <c r="J3751" s="254">
        <v>11990.790365539373</v>
      </c>
      <c r="K3751" s="954">
        <f t="shared" si="333"/>
        <v>239816</v>
      </c>
      <c r="L3751" s="916" t="s">
        <v>167</v>
      </c>
      <c r="M3751" s="916" t="s">
        <v>165</v>
      </c>
      <c r="N3751" s="52" t="str">
        <f>IF(AND('331-CT'!$E$7=TH!H3751,OR(L3751="331",M3751="331")),"331",IF(AND(OR(L3751="131",M3751="131"),H3751='131-CT'!$E$7),"131",""))</f>
        <v/>
      </c>
      <c r="O3751" s="916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3"/>
    </row>
    <row r="3752" spans="1:28" s="211" customFormat="1" ht="15.75" hidden="1" customHeight="1">
      <c r="A3752" s="204" t="str">
        <f>IF(B3752&lt;&gt;"",IF(AND(B3752&gt;=_TM1,B3752&lt;=_TM2,OR(TH!L3752="1111",TH!M3752="1111")),TH!D3752,""),"")</f>
        <v/>
      </c>
      <c r="B3752" s="36">
        <f t="shared" si="331"/>
        <v>12</v>
      </c>
      <c r="C3752" s="949">
        <f t="shared" si="332"/>
        <v>42348</v>
      </c>
      <c r="D3752" s="950" t="s">
        <v>2042</v>
      </c>
      <c r="E3752" s="950">
        <v>42348</v>
      </c>
      <c r="F3752" s="957" t="s">
        <v>1870</v>
      </c>
      <c r="G3752" s="952" t="s">
        <v>1286</v>
      </c>
      <c r="H3752" s="963" t="s">
        <v>2043</v>
      </c>
      <c r="I3752" s="254">
        <v>24</v>
      </c>
      <c r="J3752" s="254">
        <v>13703.760417759284</v>
      </c>
      <c r="K3752" s="954">
        <f t="shared" si="333"/>
        <v>328890</v>
      </c>
      <c r="L3752" s="916" t="s">
        <v>167</v>
      </c>
      <c r="M3752" s="916" t="s">
        <v>165</v>
      </c>
      <c r="N3752" s="52" t="str">
        <f>IF(AND('331-CT'!$E$7=TH!H3752,OR(L3752="331",M3752="331")),"331",IF(AND(OR(L3752="131",M3752="131"),H3752='131-CT'!$E$7),"131",""))</f>
        <v/>
      </c>
      <c r="O3752" s="916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3"/>
    </row>
    <row r="3753" spans="1:28" s="211" customFormat="1" ht="15.75" hidden="1" customHeight="1">
      <c r="A3753" s="204" t="str">
        <f>IF(B3753&lt;&gt;"",IF(AND(B3753&gt;=_TM1,B3753&lt;=_TM2,OR(TH!L3753="1111",TH!M3753="1111")),TH!D3753,""),"")</f>
        <v/>
      </c>
      <c r="B3753" s="36">
        <f t="shared" si="331"/>
        <v>12</v>
      </c>
      <c r="C3753" s="949">
        <f t="shared" si="332"/>
        <v>42348</v>
      </c>
      <c r="D3753" s="950" t="s">
        <v>2042</v>
      </c>
      <c r="E3753" s="950">
        <v>42348</v>
      </c>
      <c r="F3753" s="957" t="s">
        <v>769</v>
      </c>
      <c r="G3753" s="952" t="s">
        <v>1286</v>
      </c>
      <c r="H3753" s="963" t="s">
        <v>2043</v>
      </c>
      <c r="I3753" s="254">
        <v>400</v>
      </c>
      <c r="J3753" s="254">
        <v>15987.720487385832</v>
      </c>
      <c r="K3753" s="954">
        <f t="shared" si="333"/>
        <v>6395088</v>
      </c>
      <c r="L3753" s="916" t="s">
        <v>167</v>
      </c>
      <c r="M3753" s="916" t="s">
        <v>165</v>
      </c>
      <c r="N3753" s="52" t="str">
        <f>IF(AND('331-CT'!$E$7=TH!H3753,OR(L3753="331",M3753="331")),"331",IF(AND(OR(L3753="131",M3753="131"),H3753='131-CT'!$E$7),"131",""))</f>
        <v/>
      </c>
      <c r="O3753" s="916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3"/>
    </row>
    <row r="3754" spans="1:28" s="211" customFormat="1" ht="15.75" hidden="1" customHeight="1">
      <c r="A3754" s="204" t="str">
        <f>IF(B3754&lt;&gt;"",IF(AND(B3754&gt;=_TM1,B3754&lt;=_TM2,OR(TH!L3754="1111",TH!M3754="1111")),TH!D3754,""),"")</f>
        <v/>
      </c>
      <c r="B3754" s="36">
        <f t="shared" si="331"/>
        <v>12</v>
      </c>
      <c r="C3754" s="949">
        <f t="shared" si="332"/>
        <v>42350</v>
      </c>
      <c r="D3754" s="950" t="s">
        <v>2042</v>
      </c>
      <c r="E3754" s="950">
        <v>42350</v>
      </c>
      <c r="F3754" s="957" t="s">
        <v>1026</v>
      </c>
      <c r="G3754" s="952" t="s">
        <v>1287</v>
      </c>
      <c r="H3754" s="963" t="s">
        <v>2043</v>
      </c>
      <c r="I3754" s="254">
        <v>201</v>
      </c>
      <c r="J3754" s="254">
        <v>6117.7501864996802</v>
      </c>
      <c r="K3754" s="954">
        <f t="shared" si="333"/>
        <v>1229668</v>
      </c>
      <c r="L3754" s="916" t="s">
        <v>167</v>
      </c>
      <c r="M3754" s="916" t="s">
        <v>165</v>
      </c>
      <c r="N3754" s="52" t="str">
        <f>IF(AND('331-CT'!$E$7=TH!H3754,OR(L3754="331",M3754="331")),"331",IF(AND(OR(L3754="131",M3754="131"),H3754='131-CT'!$E$7),"131",""))</f>
        <v/>
      </c>
      <c r="O3754" s="916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3"/>
    </row>
    <row r="3755" spans="1:28" s="211" customFormat="1" ht="15.75" hidden="1" customHeight="1">
      <c r="A3755" s="204" t="str">
        <f>IF(B3755&lt;&gt;"",IF(AND(B3755&gt;=_TM1,B3755&lt;=_TM2,OR(TH!L3755="1111",TH!M3755="1111")),TH!D3755,""),"")</f>
        <v/>
      </c>
      <c r="B3755" s="36">
        <f t="shared" si="331"/>
        <v>12</v>
      </c>
      <c r="C3755" s="949">
        <f t="shared" si="332"/>
        <v>42350</v>
      </c>
      <c r="D3755" s="950" t="s">
        <v>2042</v>
      </c>
      <c r="E3755" s="950">
        <v>42350</v>
      </c>
      <c r="F3755" s="957" t="s">
        <v>1288</v>
      </c>
      <c r="G3755" s="952" t="s">
        <v>1289</v>
      </c>
      <c r="H3755" s="963" t="s">
        <v>2043</v>
      </c>
      <c r="I3755" s="254">
        <v>403</v>
      </c>
      <c r="J3755" s="254">
        <v>4649.4901417397568</v>
      </c>
      <c r="K3755" s="954">
        <f t="shared" si="333"/>
        <v>1873745</v>
      </c>
      <c r="L3755" s="916" t="s">
        <v>167</v>
      </c>
      <c r="M3755" s="916" t="s">
        <v>165</v>
      </c>
      <c r="N3755" s="52" t="str">
        <f>IF(AND('331-CT'!$E$7=TH!H3755,OR(L3755="331",M3755="331")),"331",IF(AND(OR(L3755="131",M3755="131"),H3755='131-CT'!$E$7),"131",""))</f>
        <v/>
      </c>
      <c r="O3755" s="916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3"/>
    </row>
    <row r="3756" spans="1:28" s="211" customFormat="1" ht="15.75" hidden="1" customHeight="1">
      <c r="A3756" s="204" t="str">
        <f>IF(B3756&lt;&gt;"",IF(AND(B3756&gt;=_TM1,B3756&lt;=_TM2,OR(TH!L3756="1111",TH!M3756="1111")),TH!D3756,""),"")</f>
        <v/>
      </c>
      <c r="B3756" s="36">
        <f t="shared" si="331"/>
        <v>12</v>
      </c>
      <c r="C3756" s="949">
        <f t="shared" si="332"/>
        <v>42350</v>
      </c>
      <c r="D3756" s="950" t="s">
        <v>2042</v>
      </c>
      <c r="E3756" s="950">
        <v>42350</v>
      </c>
      <c r="F3756" s="957" t="s">
        <v>1290</v>
      </c>
      <c r="G3756" s="952" t="s">
        <v>1289</v>
      </c>
      <c r="H3756" s="963" t="s">
        <v>2043</v>
      </c>
      <c r="I3756" s="254">
        <v>101</v>
      </c>
      <c r="J3756" s="254">
        <v>5057.3401541730691</v>
      </c>
      <c r="K3756" s="954">
        <f t="shared" si="333"/>
        <v>510791</v>
      </c>
      <c r="L3756" s="916" t="s">
        <v>167</v>
      </c>
      <c r="M3756" s="916" t="s">
        <v>165</v>
      </c>
      <c r="N3756" s="52" t="str">
        <f>IF(AND('331-CT'!$E$7=TH!H3756,OR(L3756="331",M3756="331")),"331",IF(AND(OR(L3756="131",M3756="131"),H3756='131-CT'!$E$7),"131",""))</f>
        <v/>
      </c>
      <c r="O3756" s="916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3"/>
    </row>
    <row r="3757" spans="1:28" s="211" customFormat="1" ht="15.75" hidden="1" customHeight="1">
      <c r="A3757" s="204" t="str">
        <f>IF(B3757&lt;&gt;"",IF(AND(B3757&gt;=_TM1,B3757&lt;=_TM2,OR(TH!L3757="1111",TH!M3757="1111")),TH!D3757,""),"")</f>
        <v/>
      </c>
      <c r="B3757" s="36">
        <f t="shared" si="331"/>
        <v>12</v>
      </c>
      <c r="C3757" s="949">
        <f t="shared" si="332"/>
        <v>42350</v>
      </c>
      <c r="D3757" s="950" t="s">
        <v>2042</v>
      </c>
      <c r="E3757" s="950">
        <v>42350</v>
      </c>
      <c r="F3757" s="957" t="s">
        <v>1291</v>
      </c>
      <c r="G3757" s="952" t="s">
        <v>1289</v>
      </c>
      <c r="H3757" s="963" t="s">
        <v>2043</v>
      </c>
      <c r="I3757" s="254">
        <v>106</v>
      </c>
      <c r="J3757" s="254">
        <v>5954.6101815263555</v>
      </c>
      <c r="K3757" s="954">
        <f t="shared" si="333"/>
        <v>631189</v>
      </c>
      <c r="L3757" s="916" t="s">
        <v>167</v>
      </c>
      <c r="M3757" s="916" t="s">
        <v>165</v>
      </c>
      <c r="N3757" s="52" t="str">
        <f>IF(AND('331-CT'!$E$7=TH!H3757,OR(L3757="331",M3757="331")),"331",IF(AND(OR(L3757="131",M3757="131"),H3757='131-CT'!$E$7),"131",""))</f>
        <v/>
      </c>
      <c r="O3757" s="916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3"/>
    </row>
    <row r="3758" spans="1:28" s="211" customFormat="1" ht="15.75" hidden="1" customHeight="1">
      <c r="A3758" s="204" t="str">
        <f>IF(B3758&lt;&gt;"",IF(AND(B3758&gt;=_TM1,B3758&lt;=_TM2,OR(TH!L3758="1111",TH!M3758="1111")),TH!D3758,""),"")</f>
        <v/>
      </c>
      <c r="B3758" s="36">
        <f t="shared" si="331"/>
        <v>12</v>
      </c>
      <c r="C3758" s="949">
        <f t="shared" si="332"/>
        <v>42350</v>
      </c>
      <c r="D3758" s="950" t="s">
        <v>2042</v>
      </c>
      <c r="E3758" s="950">
        <v>42350</v>
      </c>
      <c r="F3758" s="957" t="s">
        <v>466</v>
      </c>
      <c r="G3758" s="952" t="s">
        <v>1289</v>
      </c>
      <c r="H3758" s="963" t="s">
        <v>2043</v>
      </c>
      <c r="I3758" s="254">
        <v>500</v>
      </c>
      <c r="J3758" s="254">
        <v>5220.4801591463938</v>
      </c>
      <c r="K3758" s="954">
        <f t="shared" si="333"/>
        <v>2610240</v>
      </c>
      <c r="L3758" s="916" t="s">
        <v>167</v>
      </c>
      <c r="M3758" s="916" t="s">
        <v>165</v>
      </c>
      <c r="N3758" s="52" t="str">
        <f>IF(AND('331-CT'!$E$7=TH!H3758,OR(L3758="331",M3758="331")),"331",IF(AND(OR(L3758="131",M3758="131"),H3758='131-CT'!$E$7),"131",""))</f>
        <v/>
      </c>
      <c r="O3758" s="916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3"/>
    </row>
    <row r="3759" spans="1:28" s="211" customFormat="1" ht="15.75" hidden="1" customHeight="1">
      <c r="A3759" s="204" t="str">
        <f>IF(B3759&lt;&gt;"",IF(AND(B3759&gt;=_TM1,B3759&lt;=_TM2,OR(TH!L3759="1111",TH!M3759="1111")),TH!D3759,""),"")</f>
        <v/>
      </c>
      <c r="B3759" s="36">
        <f t="shared" si="331"/>
        <v>12</v>
      </c>
      <c r="C3759" s="949">
        <f t="shared" si="332"/>
        <v>42353</v>
      </c>
      <c r="D3759" s="950" t="s">
        <v>2042</v>
      </c>
      <c r="E3759" s="950">
        <v>42353</v>
      </c>
      <c r="F3759" s="957" t="s">
        <v>1292</v>
      </c>
      <c r="G3759" s="952" t="s">
        <v>1293</v>
      </c>
      <c r="H3759" s="963" t="s">
        <v>2043</v>
      </c>
      <c r="I3759" s="254">
        <v>244</v>
      </c>
      <c r="J3759" s="254">
        <v>7341.300223799617</v>
      </c>
      <c r="K3759" s="954">
        <f t="shared" si="333"/>
        <v>1791277</v>
      </c>
      <c r="L3759" s="916" t="s">
        <v>167</v>
      </c>
      <c r="M3759" s="916" t="s">
        <v>165</v>
      </c>
      <c r="N3759" s="52" t="str">
        <f>IF(AND('331-CT'!$E$7=TH!H3759,OR(L3759="331",M3759="331")),"331",IF(AND(OR(L3759="131",M3759="131"),H3759='131-CT'!$E$7),"131",""))</f>
        <v/>
      </c>
      <c r="O3759" s="916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3"/>
    </row>
    <row r="3760" spans="1:28" s="211" customFormat="1" ht="15.75" hidden="1" customHeight="1">
      <c r="A3760" s="204" t="str">
        <f>IF(B3760&lt;&gt;"",IF(AND(B3760&gt;=_TM1,B3760&lt;=_TM2,OR(TH!L3760="1111",TH!M3760="1111")),TH!D3760,""),"")</f>
        <v/>
      </c>
      <c r="B3760" s="36">
        <f t="shared" si="331"/>
        <v>12</v>
      </c>
      <c r="C3760" s="949">
        <f t="shared" si="332"/>
        <v>42353</v>
      </c>
      <c r="D3760" s="950" t="s">
        <v>2042</v>
      </c>
      <c r="E3760" s="950">
        <v>42353</v>
      </c>
      <c r="F3760" s="957" t="s">
        <v>1714</v>
      </c>
      <c r="G3760" s="952" t="s">
        <v>1293</v>
      </c>
      <c r="H3760" s="963" t="s">
        <v>2043</v>
      </c>
      <c r="I3760" s="254">
        <v>488</v>
      </c>
      <c r="J3760" s="254">
        <v>897.27002735328642</v>
      </c>
      <c r="K3760" s="954">
        <f t="shared" si="333"/>
        <v>437868</v>
      </c>
      <c r="L3760" s="916" t="s">
        <v>167</v>
      </c>
      <c r="M3760" s="916" t="s">
        <v>165</v>
      </c>
      <c r="N3760" s="52" t="str">
        <f>IF(AND('331-CT'!$E$7=TH!H3760,OR(L3760="331",M3760="331")),"331",IF(AND(OR(L3760="131",M3760="131"),H3760='131-CT'!$E$7),"131",""))</f>
        <v/>
      </c>
      <c r="O3760" s="916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3"/>
    </row>
    <row r="3761" spans="1:28" s="211" customFormat="1" ht="15.75" hidden="1" customHeight="1">
      <c r="A3761" s="204" t="str">
        <f>IF(B3761&lt;&gt;"",IF(AND(B3761&gt;=_TM1,B3761&lt;=_TM2,OR(TH!L3761="1111",TH!M3761="1111")),TH!D3761,""),"")</f>
        <v/>
      </c>
      <c r="B3761" s="36">
        <f t="shared" si="331"/>
        <v>12</v>
      </c>
      <c r="C3761" s="949">
        <f t="shared" si="332"/>
        <v>42353</v>
      </c>
      <c r="D3761" s="950" t="s">
        <v>2042</v>
      </c>
      <c r="E3761" s="950">
        <v>42353</v>
      </c>
      <c r="F3761" s="957" t="s">
        <v>1057</v>
      </c>
      <c r="G3761" s="952" t="s">
        <v>1294</v>
      </c>
      <c r="H3761" s="963" t="s">
        <v>2043</v>
      </c>
      <c r="I3761" s="254">
        <v>508</v>
      </c>
      <c r="J3761" s="254">
        <v>13132.770400352649</v>
      </c>
      <c r="K3761" s="954">
        <f t="shared" si="333"/>
        <v>6671447</v>
      </c>
      <c r="L3761" s="916" t="s">
        <v>167</v>
      </c>
      <c r="M3761" s="916" t="s">
        <v>165</v>
      </c>
      <c r="N3761" s="52" t="str">
        <f>IF(AND('331-CT'!$E$7=TH!H3761,OR(L3761="331",M3761="331")),"331",IF(AND(OR(L3761="131",M3761="131"),H3761='131-CT'!$E$7),"131",""))</f>
        <v/>
      </c>
      <c r="O3761" s="916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3"/>
    </row>
    <row r="3762" spans="1:28" s="211" customFormat="1" ht="15.75" hidden="1" customHeight="1">
      <c r="A3762" s="204" t="str">
        <f>IF(B3762&lt;&gt;"",IF(AND(B3762&gt;=_TM1,B3762&lt;=_TM2,OR(TH!L3762="1111",TH!M3762="1111")),TH!D3762,""),"")</f>
        <v/>
      </c>
      <c r="B3762" s="36">
        <f t="shared" si="331"/>
        <v>12</v>
      </c>
      <c r="C3762" s="949">
        <f t="shared" si="332"/>
        <v>42353</v>
      </c>
      <c r="D3762" s="950" t="s">
        <v>2042</v>
      </c>
      <c r="E3762" s="950">
        <v>42353</v>
      </c>
      <c r="F3762" s="957" t="s">
        <v>1295</v>
      </c>
      <c r="G3762" s="952" t="s">
        <v>1296</v>
      </c>
      <c r="H3762" s="963" t="s">
        <v>2043</v>
      </c>
      <c r="I3762" s="254">
        <v>130</v>
      </c>
      <c r="J3762" s="254">
        <v>6525.6001989329925</v>
      </c>
      <c r="K3762" s="954">
        <f t="shared" si="333"/>
        <v>848328</v>
      </c>
      <c r="L3762" s="916" t="s">
        <v>167</v>
      </c>
      <c r="M3762" s="916" t="s">
        <v>165</v>
      </c>
      <c r="N3762" s="52" t="str">
        <f>IF(AND('331-CT'!$E$7=TH!H3762,OR(L3762="331",M3762="331")),"331",IF(AND(OR(L3762="131",M3762="131"),H3762='131-CT'!$E$7),"131",""))</f>
        <v/>
      </c>
      <c r="O3762" s="916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3"/>
    </row>
    <row r="3763" spans="1:28" s="211" customFormat="1" ht="15.75" hidden="1" customHeight="1">
      <c r="A3763" s="204" t="str">
        <f>IF(B3763&lt;&gt;"",IF(AND(B3763&gt;=_TM1,B3763&lt;=_TM2,OR(TH!L3763="1111",TH!M3763="1111")),TH!D3763,""),"")</f>
        <v/>
      </c>
      <c r="B3763" s="36">
        <f t="shared" si="331"/>
        <v>12</v>
      </c>
      <c r="C3763" s="949">
        <f t="shared" si="332"/>
        <v>42355</v>
      </c>
      <c r="D3763" s="950" t="s">
        <v>2042</v>
      </c>
      <c r="E3763" s="950">
        <v>42355</v>
      </c>
      <c r="F3763" s="957" t="s">
        <v>933</v>
      </c>
      <c r="G3763" s="952" t="s">
        <v>1297</v>
      </c>
      <c r="H3763" s="963" t="s">
        <v>2043</v>
      </c>
      <c r="I3763" s="254">
        <v>302</v>
      </c>
      <c r="J3763" s="254">
        <v>7422.8702262862789</v>
      </c>
      <c r="K3763" s="954">
        <f t="shared" si="333"/>
        <v>2241707</v>
      </c>
      <c r="L3763" s="916" t="s">
        <v>167</v>
      </c>
      <c r="M3763" s="916" t="s">
        <v>165</v>
      </c>
      <c r="N3763" s="52" t="str">
        <f>IF(AND('331-CT'!$E$7=TH!H3763,OR(L3763="331",M3763="331")),"331",IF(AND(OR(L3763="131",M3763="131"),H3763='131-CT'!$E$7),"131",""))</f>
        <v/>
      </c>
      <c r="O3763" s="916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3"/>
    </row>
    <row r="3764" spans="1:28" s="211" customFormat="1" ht="15.75" hidden="1" customHeight="1">
      <c r="A3764" s="204" t="str">
        <f>IF(B3764&lt;&gt;"",IF(AND(B3764&gt;=_TM1,B3764&lt;=_TM2,OR(TH!L3764="1111",TH!M3764="1111")),TH!D3764,""),"")</f>
        <v/>
      </c>
      <c r="B3764" s="36">
        <f t="shared" si="331"/>
        <v>12</v>
      </c>
      <c r="C3764" s="949">
        <f t="shared" si="332"/>
        <v>42355</v>
      </c>
      <c r="D3764" s="950" t="s">
        <v>2042</v>
      </c>
      <c r="E3764" s="950">
        <v>42355</v>
      </c>
      <c r="F3764" s="957" t="s">
        <v>933</v>
      </c>
      <c r="G3764" s="952" t="s">
        <v>1297</v>
      </c>
      <c r="H3764" s="963" t="s">
        <v>2043</v>
      </c>
      <c r="I3764" s="254">
        <v>300</v>
      </c>
      <c r="J3764" s="254">
        <v>7422.8702262862789</v>
      </c>
      <c r="K3764" s="954">
        <f t="shared" si="333"/>
        <v>2226861</v>
      </c>
      <c r="L3764" s="916" t="s">
        <v>167</v>
      </c>
      <c r="M3764" s="916" t="s">
        <v>165</v>
      </c>
      <c r="N3764" s="52" t="str">
        <f>IF(AND('331-CT'!$E$7=TH!H3764,OR(L3764="331",M3764="331")),"331",IF(AND(OR(L3764="131",M3764="131"),H3764='131-CT'!$E$7),"131",""))</f>
        <v/>
      </c>
      <c r="O3764" s="916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3"/>
    </row>
    <row r="3765" spans="1:28" s="211" customFormat="1" ht="15.75" hidden="1" customHeight="1">
      <c r="A3765" s="204" t="str">
        <f>IF(B3765&lt;&gt;"",IF(AND(B3765&gt;=_TM1,B3765&lt;=_TM2,OR(TH!L3765="1111",TH!M3765="1111")),TH!D3765,""),"")</f>
        <v/>
      </c>
      <c r="B3765" s="36">
        <f t="shared" si="331"/>
        <v>12</v>
      </c>
      <c r="C3765" s="949">
        <f t="shared" si="332"/>
        <v>42355</v>
      </c>
      <c r="D3765" s="950" t="s">
        <v>2042</v>
      </c>
      <c r="E3765" s="950">
        <v>42355</v>
      </c>
      <c r="F3765" s="957" t="s">
        <v>641</v>
      </c>
      <c r="G3765" s="952" t="s">
        <v>1297</v>
      </c>
      <c r="H3765" s="963" t="s">
        <v>2043</v>
      </c>
      <c r="I3765" s="254">
        <v>300</v>
      </c>
      <c r="J3765" s="254">
        <v>5383.6201641197194</v>
      </c>
      <c r="K3765" s="954">
        <f t="shared" si="333"/>
        <v>1615086</v>
      </c>
      <c r="L3765" s="916" t="s">
        <v>167</v>
      </c>
      <c r="M3765" s="916" t="s">
        <v>165</v>
      </c>
      <c r="N3765" s="52" t="str">
        <f>IF(AND('331-CT'!$E$7=TH!H3765,OR(L3765="331",M3765="331")),"331",IF(AND(OR(L3765="131",M3765="131"),H3765='131-CT'!$E$7),"131",""))</f>
        <v/>
      </c>
      <c r="O3765" s="916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3"/>
    </row>
    <row r="3766" spans="1:28" s="211" customFormat="1" ht="15.75" hidden="1" customHeight="1">
      <c r="A3766" s="204" t="str">
        <f>IF(B3766&lt;&gt;"",IF(AND(B3766&gt;=_TM1,B3766&lt;=_TM2,OR(TH!L3766="1111",TH!M3766="1111")),TH!D3766,""),"")</f>
        <v/>
      </c>
      <c r="B3766" s="36">
        <f t="shared" si="331"/>
        <v>12</v>
      </c>
      <c r="C3766" s="949">
        <f t="shared" si="332"/>
        <v>42355</v>
      </c>
      <c r="D3766" s="950" t="s">
        <v>2042</v>
      </c>
      <c r="E3766" s="950">
        <v>42355</v>
      </c>
      <c r="F3766" s="957" t="s">
        <v>641</v>
      </c>
      <c r="G3766" s="952" t="s">
        <v>1297</v>
      </c>
      <c r="H3766" s="963" t="s">
        <v>2043</v>
      </c>
      <c r="I3766" s="254">
        <v>298</v>
      </c>
      <c r="J3766" s="254">
        <v>5383.6201641197194</v>
      </c>
      <c r="K3766" s="954">
        <f t="shared" si="333"/>
        <v>1604319</v>
      </c>
      <c r="L3766" s="916" t="s">
        <v>167</v>
      </c>
      <c r="M3766" s="916" t="s">
        <v>165</v>
      </c>
      <c r="N3766" s="52" t="str">
        <f>IF(AND('331-CT'!$E$7=TH!H3766,OR(L3766="331",M3766="331")),"331",IF(AND(OR(L3766="131",M3766="131"),H3766='131-CT'!$E$7),"131",""))</f>
        <v/>
      </c>
      <c r="O3766" s="916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3"/>
    </row>
    <row r="3767" spans="1:28" s="211" customFormat="1" ht="15.75" hidden="1" customHeight="1">
      <c r="A3767" s="204" t="str">
        <f>IF(B3767&lt;&gt;"",IF(AND(B3767&gt;=_TM1,B3767&lt;=_TM2,OR(TH!L3767="1111",TH!M3767="1111")),TH!D3767,""),"")</f>
        <v/>
      </c>
      <c r="B3767" s="36">
        <f t="shared" si="331"/>
        <v>12</v>
      </c>
      <c r="C3767" s="949">
        <f t="shared" si="332"/>
        <v>42355</v>
      </c>
      <c r="D3767" s="950" t="s">
        <v>2042</v>
      </c>
      <c r="E3767" s="950">
        <v>42355</v>
      </c>
      <c r="F3767" s="957" t="s">
        <v>641</v>
      </c>
      <c r="G3767" s="952" t="s">
        <v>1297</v>
      </c>
      <c r="H3767" s="963" t="s">
        <v>2043</v>
      </c>
      <c r="I3767" s="254">
        <v>300</v>
      </c>
      <c r="J3767" s="254">
        <v>5383.6201641197194</v>
      </c>
      <c r="K3767" s="954">
        <f t="shared" si="333"/>
        <v>1615086</v>
      </c>
      <c r="L3767" s="916" t="s">
        <v>167</v>
      </c>
      <c r="M3767" s="916" t="s">
        <v>165</v>
      </c>
      <c r="N3767" s="52" t="str">
        <f>IF(AND('331-CT'!$E$7=TH!H3767,OR(L3767="331",M3767="331")),"331",IF(AND(OR(L3767="131",M3767="131"),H3767='131-CT'!$E$7),"131",""))</f>
        <v/>
      </c>
      <c r="O3767" s="916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3"/>
    </row>
    <row r="3768" spans="1:28" s="211" customFormat="1" ht="15.75" hidden="1" customHeight="1">
      <c r="A3768" s="204" t="str">
        <f>IF(B3768&lt;&gt;"",IF(AND(B3768&gt;=_TM1,B3768&lt;=_TM2,OR(TH!L3768="1111",TH!M3768="1111")),TH!D3768,""),"")</f>
        <v/>
      </c>
      <c r="B3768" s="36">
        <f t="shared" si="331"/>
        <v>12</v>
      </c>
      <c r="C3768" s="949">
        <f t="shared" si="332"/>
        <v>42355</v>
      </c>
      <c r="D3768" s="950" t="s">
        <v>2042</v>
      </c>
      <c r="E3768" s="950">
        <v>42355</v>
      </c>
      <c r="F3768" s="957" t="s">
        <v>641</v>
      </c>
      <c r="G3768" s="952" t="s">
        <v>1297</v>
      </c>
      <c r="H3768" s="963" t="s">
        <v>2043</v>
      </c>
      <c r="I3768" s="254">
        <v>300</v>
      </c>
      <c r="J3768" s="254">
        <v>5383.6201641197194</v>
      </c>
      <c r="K3768" s="954">
        <f t="shared" si="333"/>
        <v>1615086</v>
      </c>
      <c r="L3768" s="916" t="s">
        <v>167</v>
      </c>
      <c r="M3768" s="916" t="s">
        <v>165</v>
      </c>
      <c r="N3768" s="52" t="str">
        <f>IF(AND('331-CT'!$E$7=TH!H3768,OR(L3768="331",M3768="331")),"331",IF(AND(OR(L3768="131",M3768="131"),H3768='131-CT'!$E$7),"131",""))</f>
        <v/>
      </c>
      <c r="O3768" s="916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3"/>
    </row>
    <row r="3769" spans="1:28" s="211" customFormat="1" ht="15.75" hidden="1" customHeight="1">
      <c r="A3769" s="204" t="str">
        <f>IF(B3769&lt;&gt;"",IF(AND(B3769&gt;=_TM1,B3769&lt;=_TM2,OR(TH!L3769="1111",TH!M3769="1111")),TH!D3769,""),"")</f>
        <v/>
      </c>
      <c r="B3769" s="36">
        <f t="shared" si="331"/>
        <v>12</v>
      </c>
      <c r="C3769" s="949">
        <f t="shared" si="332"/>
        <v>42355</v>
      </c>
      <c r="D3769" s="950" t="s">
        <v>2042</v>
      </c>
      <c r="E3769" s="950">
        <v>42355</v>
      </c>
      <c r="F3769" s="957" t="s">
        <v>641</v>
      </c>
      <c r="G3769" s="952" t="s">
        <v>1297</v>
      </c>
      <c r="H3769" s="963" t="s">
        <v>2043</v>
      </c>
      <c r="I3769" s="254">
        <v>300</v>
      </c>
      <c r="J3769" s="254">
        <v>5383.6201641197194</v>
      </c>
      <c r="K3769" s="954">
        <f t="shared" si="333"/>
        <v>1615086</v>
      </c>
      <c r="L3769" s="916" t="s">
        <v>167</v>
      </c>
      <c r="M3769" s="916" t="s">
        <v>165</v>
      </c>
      <c r="N3769" s="52" t="str">
        <f>IF(AND('331-CT'!$E$7=TH!H3769,OR(L3769="331",M3769="331")),"331",IF(AND(OR(L3769="131",M3769="131"),H3769='131-CT'!$E$7),"131",""))</f>
        <v/>
      </c>
      <c r="O3769" s="916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3"/>
    </row>
    <row r="3770" spans="1:28" s="211" customFormat="1" ht="15.75" hidden="1" customHeight="1">
      <c r="A3770" s="204" t="str">
        <f>IF(B3770&lt;&gt;"",IF(AND(B3770&gt;=_TM1,B3770&lt;=_TM2,OR(TH!L3770="1111",TH!M3770="1111")),TH!D3770,""),"")</f>
        <v/>
      </c>
      <c r="B3770" s="36">
        <f t="shared" si="331"/>
        <v>12</v>
      </c>
      <c r="C3770" s="949">
        <f t="shared" si="332"/>
        <v>42355</v>
      </c>
      <c r="D3770" s="950" t="s">
        <v>2042</v>
      </c>
      <c r="E3770" s="950">
        <v>42355</v>
      </c>
      <c r="F3770" s="957" t="s">
        <v>1298</v>
      </c>
      <c r="G3770" s="952" t="s">
        <v>1299</v>
      </c>
      <c r="H3770" s="963" t="s">
        <v>2043</v>
      </c>
      <c r="I3770" s="254">
        <v>100</v>
      </c>
      <c r="J3770" s="254">
        <v>12480.210380459348</v>
      </c>
      <c r="K3770" s="954">
        <f t="shared" si="333"/>
        <v>1248021</v>
      </c>
      <c r="L3770" s="916" t="s">
        <v>167</v>
      </c>
      <c r="M3770" s="916" t="s">
        <v>165</v>
      </c>
      <c r="N3770" s="52" t="str">
        <f>IF(AND('331-CT'!$E$7=TH!H3770,OR(L3770="331",M3770="331")),"331",IF(AND(OR(L3770="131",M3770="131"),H3770='131-CT'!$E$7),"131",""))</f>
        <v/>
      </c>
      <c r="O3770" s="916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3"/>
    </row>
    <row r="3771" spans="1:28" s="211" customFormat="1" ht="15.75" hidden="1" customHeight="1">
      <c r="A3771" s="204" t="str">
        <f>IF(B3771&lt;&gt;"",IF(AND(B3771&gt;=_TM1,B3771&lt;=_TM2,OR(TH!L3771="1111",TH!M3771="1111")),TH!D3771,""),"")</f>
        <v/>
      </c>
      <c r="B3771" s="36">
        <f t="shared" si="331"/>
        <v>12</v>
      </c>
      <c r="C3771" s="949">
        <f t="shared" si="332"/>
        <v>42356</v>
      </c>
      <c r="D3771" s="950" t="s">
        <v>2042</v>
      </c>
      <c r="E3771" s="950">
        <v>42356</v>
      </c>
      <c r="F3771" s="957" t="s">
        <v>1301</v>
      </c>
      <c r="G3771" s="952" t="s">
        <v>1302</v>
      </c>
      <c r="H3771" s="963" t="s">
        <v>2043</v>
      </c>
      <c r="I3771" s="254">
        <v>241</v>
      </c>
      <c r="J3771" s="254">
        <v>5791.4701765530308</v>
      </c>
      <c r="K3771" s="954">
        <f t="shared" si="333"/>
        <v>1395744</v>
      </c>
      <c r="L3771" s="916" t="s">
        <v>167</v>
      </c>
      <c r="M3771" s="916" t="s">
        <v>165</v>
      </c>
      <c r="N3771" s="52" t="str">
        <f>IF(AND('331-CT'!$E$7=TH!H3771,OR(L3771="331",M3771="331")),"331",IF(AND(OR(L3771="131",M3771="131"),H3771='131-CT'!$E$7),"131",""))</f>
        <v/>
      </c>
      <c r="O3771" s="916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3"/>
    </row>
    <row r="3772" spans="1:28" s="211" customFormat="1" ht="15.75" hidden="1" customHeight="1">
      <c r="A3772" s="204" t="str">
        <f>IF(B3772&lt;&gt;"",IF(AND(B3772&gt;=_TM1,B3772&lt;=_TM2,OR(TH!L3772="1111",TH!M3772="1111")),TH!D3772,""),"")</f>
        <v/>
      </c>
      <c r="B3772" s="36">
        <f t="shared" si="331"/>
        <v>12</v>
      </c>
      <c r="C3772" s="949">
        <f t="shared" si="332"/>
        <v>42356</v>
      </c>
      <c r="D3772" s="950" t="s">
        <v>2042</v>
      </c>
      <c r="E3772" s="950">
        <v>42356</v>
      </c>
      <c r="F3772" s="957" t="s">
        <v>1715</v>
      </c>
      <c r="G3772" s="952" t="s">
        <v>1302</v>
      </c>
      <c r="H3772" s="963" t="s">
        <v>2043</v>
      </c>
      <c r="I3772" s="254">
        <v>241</v>
      </c>
      <c r="J3772" s="254">
        <v>734.13002237996159</v>
      </c>
      <c r="K3772" s="954">
        <f t="shared" si="333"/>
        <v>176925</v>
      </c>
      <c r="L3772" s="916" t="s">
        <v>167</v>
      </c>
      <c r="M3772" s="916" t="s">
        <v>165</v>
      </c>
      <c r="N3772" s="52" t="str">
        <f>IF(AND('331-CT'!$E$7=TH!H3772,OR(L3772="331",M3772="331")),"331",IF(AND(OR(L3772="131",M3772="131"),H3772='131-CT'!$E$7),"131",""))</f>
        <v/>
      </c>
      <c r="O3772" s="916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3"/>
    </row>
    <row r="3773" spans="1:28" s="211" customFormat="1" ht="15.75" hidden="1" customHeight="1">
      <c r="A3773" s="204" t="str">
        <f>IF(B3773&lt;&gt;"",IF(AND(B3773&gt;=_TM1,B3773&lt;=_TM2,OR(TH!L3773="1111",TH!M3773="1111")),TH!D3773,""),"")</f>
        <v/>
      </c>
      <c r="B3773" s="36">
        <f t="shared" si="331"/>
        <v>12</v>
      </c>
      <c r="C3773" s="949">
        <f t="shared" si="332"/>
        <v>42356</v>
      </c>
      <c r="D3773" s="950" t="s">
        <v>2042</v>
      </c>
      <c r="E3773" s="950">
        <v>42356</v>
      </c>
      <c r="F3773" s="957" t="s">
        <v>1805</v>
      </c>
      <c r="G3773" s="952" t="s">
        <v>1303</v>
      </c>
      <c r="H3773" s="963" t="s">
        <v>2043</v>
      </c>
      <c r="I3773" s="254">
        <v>480</v>
      </c>
      <c r="J3773" s="254">
        <v>12888.060392892661</v>
      </c>
      <c r="K3773" s="954">
        <f t="shared" si="333"/>
        <v>6186269</v>
      </c>
      <c r="L3773" s="916" t="s">
        <v>167</v>
      </c>
      <c r="M3773" s="916" t="s">
        <v>165</v>
      </c>
      <c r="N3773" s="52" t="str">
        <f>IF(AND('331-CT'!$E$7=TH!H3773,OR(L3773="331",M3773="331")),"331",IF(AND(OR(L3773="131",M3773="131"),H3773='131-CT'!$E$7),"131",""))</f>
        <v/>
      </c>
      <c r="O3773" s="916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3"/>
    </row>
    <row r="3774" spans="1:28" s="211" customFormat="1" ht="15.75" hidden="1" customHeight="1">
      <c r="A3774" s="204" t="str">
        <f>IF(B3774&lt;&gt;"",IF(AND(B3774&gt;=_TM1,B3774&lt;=_TM2,OR(TH!L3774="1111",TH!M3774="1111")),TH!D3774,""),"")</f>
        <v/>
      </c>
      <c r="B3774" s="36">
        <f t="shared" si="331"/>
        <v>12</v>
      </c>
      <c r="C3774" s="949">
        <f t="shared" si="332"/>
        <v>42356</v>
      </c>
      <c r="D3774" s="950" t="s">
        <v>2042</v>
      </c>
      <c r="E3774" s="950">
        <v>42356</v>
      </c>
      <c r="F3774" s="957" t="s">
        <v>755</v>
      </c>
      <c r="G3774" s="952" t="s">
        <v>1303</v>
      </c>
      <c r="H3774" s="963" t="s">
        <v>2043</v>
      </c>
      <c r="I3774" s="254">
        <v>500</v>
      </c>
      <c r="J3774" s="254">
        <v>13866.90042273261</v>
      </c>
      <c r="K3774" s="954">
        <f t="shared" si="333"/>
        <v>6933450</v>
      </c>
      <c r="L3774" s="916" t="s">
        <v>167</v>
      </c>
      <c r="M3774" s="916" t="s">
        <v>165</v>
      </c>
      <c r="N3774" s="52" t="str">
        <f>IF(AND('331-CT'!$E$7=TH!H3774,OR(L3774="331",M3774="331")),"331",IF(AND(OR(L3774="131",M3774="131"),H3774='131-CT'!$E$7),"131",""))</f>
        <v/>
      </c>
      <c r="O3774" s="916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3"/>
    </row>
    <row r="3775" spans="1:28" s="211" customFormat="1" ht="15.75" hidden="1" customHeight="1">
      <c r="A3775" s="204" t="str">
        <f>IF(B3775&lt;&gt;"",IF(AND(B3775&gt;=_TM1,B3775&lt;=_TM2,OR(TH!L3775="1111",TH!M3775="1111")),TH!D3775,""),"")</f>
        <v/>
      </c>
      <c r="B3775" s="36">
        <f t="shared" si="331"/>
        <v>12</v>
      </c>
      <c r="C3775" s="949">
        <f t="shared" si="332"/>
        <v>42356</v>
      </c>
      <c r="D3775" s="950" t="s">
        <v>2042</v>
      </c>
      <c r="E3775" s="950">
        <v>42356</v>
      </c>
      <c r="F3775" s="957" t="s">
        <v>772</v>
      </c>
      <c r="G3775" s="952" t="s">
        <v>1303</v>
      </c>
      <c r="H3775" s="963" t="s">
        <v>2043</v>
      </c>
      <c r="I3775" s="254">
        <v>500</v>
      </c>
      <c r="J3775" s="254">
        <v>8646.4202635862148</v>
      </c>
      <c r="K3775" s="954">
        <f t="shared" si="333"/>
        <v>4323210</v>
      </c>
      <c r="L3775" s="916" t="s">
        <v>167</v>
      </c>
      <c r="M3775" s="916" t="s">
        <v>165</v>
      </c>
      <c r="N3775" s="52" t="str">
        <f>IF(AND('331-CT'!$E$7=TH!H3775,OR(L3775="331",M3775="331")),"331",IF(AND(OR(L3775="131",M3775="131"),H3775='131-CT'!$E$7),"131",""))</f>
        <v/>
      </c>
      <c r="O3775" s="916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3"/>
    </row>
    <row r="3776" spans="1:28" s="211" customFormat="1" ht="15.75" hidden="1" customHeight="1">
      <c r="A3776" s="204" t="str">
        <f>IF(B3776&lt;&gt;"",IF(AND(B3776&gt;=_TM1,B3776&lt;=_TM2,OR(TH!L3776="1111",TH!M3776="1111")),TH!D3776,""),"")</f>
        <v/>
      </c>
      <c r="B3776" s="36">
        <f t="shared" si="331"/>
        <v>12</v>
      </c>
      <c r="C3776" s="949">
        <f t="shared" si="332"/>
        <v>42356</v>
      </c>
      <c r="D3776" s="950" t="s">
        <v>2042</v>
      </c>
      <c r="E3776" s="950">
        <v>42356</v>
      </c>
      <c r="F3776" s="957" t="s">
        <v>1777</v>
      </c>
      <c r="G3776" s="952" t="s">
        <v>1303</v>
      </c>
      <c r="H3776" s="963" t="s">
        <v>2043</v>
      </c>
      <c r="I3776" s="254">
        <v>50</v>
      </c>
      <c r="J3776" s="254">
        <v>15090.450460032545</v>
      </c>
      <c r="K3776" s="954">
        <f t="shared" si="333"/>
        <v>754523</v>
      </c>
      <c r="L3776" s="916" t="s">
        <v>167</v>
      </c>
      <c r="M3776" s="916" t="s">
        <v>165</v>
      </c>
      <c r="N3776" s="52" t="str">
        <f>IF(AND('331-CT'!$E$7=TH!H3776,OR(L3776="331",M3776="331")),"331",IF(AND(OR(L3776="131",M3776="131"),H3776='131-CT'!$E$7),"131",""))</f>
        <v/>
      </c>
      <c r="O3776" s="916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3"/>
    </row>
    <row r="3777" spans="1:28" s="211" customFormat="1" ht="15.75" hidden="1" customHeight="1">
      <c r="A3777" s="204" t="str">
        <f>IF(B3777&lt;&gt;"",IF(AND(B3777&gt;=_TM1,B3777&lt;=_TM2,OR(TH!L3777="1111",TH!M3777="1111")),TH!D3777,""),"")</f>
        <v/>
      </c>
      <c r="B3777" s="36">
        <f t="shared" si="331"/>
        <v>12</v>
      </c>
      <c r="C3777" s="949">
        <f t="shared" si="332"/>
        <v>42357</v>
      </c>
      <c r="D3777" s="950" t="s">
        <v>2042</v>
      </c>
      <c r="E3777" s="950">
        <v>42357</v>
      </c>
      <c r="F3777" s="957" t="s">
        <v>451</v>
      </c>
      <c r="G3777" s="952" t="s">
        <v>1304</v>
      </c>
      <c r="H3777" s="963" t="s">
        <v>2043</v>
      </c>
      <c r="I3777" s="254">
        <v>5800</v>
      </c>
      <c r="J3777" s="254">
        <v>8564.8502610995529</v>
      </c>
      <c r="K3777" s="954">
        <f t="shared" si="333"/>
        <v>49676132</v>
      </c>
      <c r="L3777" s="916" t="s">
        <v>167</v>
      </c>
      <c r="M3777" s="916" t="s">
        <v>165</v>
      </c>
      <c r="N3777" s="52" t="str">
        <f>IF(AND('331-CT'!$E$7=TH!H3777,OR(L3777="331",M3777="331")),"331",IF(AND(OR(L3777="131",M3777="131"),H3777='131-CT'!$E$7),"131",""))</f>
        <v/>
      </c>
      <c r="O3777" s="916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3"/>
    </row>
    <row r="3778" spans="1:28" s="211" customFormat="1" ht="15.75" hidden="1" customHeight="1">
      <c r="A3778" s="204" t="str">
        <f>IF(B3778&lt;&gt;"",IF(AND(B3778&gt;=_TM1,B3778&lt;=_TM2,OR(TH!L3778="1111",TH!M3778="1111")),TH!D3778,""),"")</f>
        <v/>
      </c>
      <c r="B3778" s="36">
        <f t="shared" si="331"/>
        <v>12</v>
      </c>
      <c r="C3778" s="949">
        <f t="shared" si="332"/>
        <v>42357</v>
      </c>
      <c r="D3778" s="950" t="s">
        <v>2042</v>
      </c>
      <c r="E3778" s="950">
        <v>42357</v>
      </c>
      <c r="F3778" s="957" t="s">
        <v>1305</v>
      </c>
      <c r="G3778" s="952" t="s">
        <v>1304</v>
      </c>
      <c r="H3778" s="963" t="s">
        <v>2043</v>
      </c>
      <c r="I3778" s="254">
        <v>55</v>
      </c>
      <c r="J3778" s="254">
        <v>9380.5502859661756</v>
      </c>
      <c r="K3778" s="954">
        <f t="shared" si="333"/>
        <v>515930</v>
      </c>
      <c r="L3778" s="916" t="s">
        <v>167</v>
      </c>
      <c r="M3778" s="916" t="s">
        <v>165</v>
      </c>
      <c r="N3778" s="52" t="str">
        <f>IF(AND('331-CT'!$E$7=TH!H3778,OR(L3778="331",M3778="331")),"331",IF(AND(OR(L3778="131",M3778="131"),H3778='131-CT'!$E$7),"131",""))</f>
        <v/>
      </c>
      <c r="O3778" s="916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3"/>
    </row>
    <row r="3779" spans="1:28" s="211" customFormat="1" ht="15.75" hidden="1" customHeight="1">
      <c r="A3779" s="204" t="str">
        <f>IF(B3779&lt;&gt;"",IF(AND(B3779&gt;=_TM1,B3779&lt;=_TM2,OR(TH!L3779="1111",TH!M3779="1111")),TH!D3779,""),"")</f>
        <v/>
      </c>
      <c r="B3779" s="36">
        <f t="shared" si="331"/>
        <v>12</v>
      </c>
      <c r="C3779" s="949">
        <f t="shared" si="332"/>
        <v>42357</v>
      </c>
      <c r="D3779" s="950" t="s">
        <v>2042</v>
      </c>
      <c r="E3779" s="950">
        <v>42357</v>
      </c>
      <c r="F3779" s="957" t="s">
        <v>629</v>
      </c>
      <c r="G3779" s="952" t="s">
        <v>1304</v>
      </c>
      <c r="H3779" s="963" t="s">
        <v>2043</v>
      </c>
      <c r="I3779" s="254">
        <v>161</v>
      </c>
      <c r="J3779" s="254">
        <v>10277.820313319464</v>
      </c>
      <c r="K3779" s="954">
        <f t="shared" si="333"/>
        <v>1654729</v>
      </c>
      <c r="L3779" s="916" t="s">
        <v>167</v>
      </c>
      <c r="M3779" s="916" t="s">
        <v>165</v>
      </c>
      <c r="N3779" s="52" t="str">
        <f>IF(AND('331-CT'!$E$7=TH!H3779,OR(L3779="331",M3779="331")),"331",IF(AND(OR(L3779="131",M3779="131"),H3779='131-CT'!$E$7),"131",""))</f>
        <v/>
      </c>
      <c r="O3779" s="916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3"/>
    </row>
    <row r="3780" spans="1:28" s="211" customFormat="1" ht="15.75" hidden="1" customHeight="1">
      <c r="A3780" s="204" t="str">
        <f>IF(B3780&lt;&gt;"",IF(AND(B3780&gt;=_TM1,B3780&lt;=_TM2,OR(TH!L3780="1111",TH!M3780="1111")),TH!D3780,""),"")</f>
        <v/>
      </c>
      <c r="B3780" s="36">
        <f t="shared" si="331"/>
        <v>12</v>
      </c>
      <c r="C3780" s="949">
        <f t="shared" si="332"/>
        <v>42357</v>
      </c>
      <c r="D3780" s="950" t="s">
        <v>2042</v>
      </c>
      <c r="E3780" s="950">
        <v>42357</v>
      </c>
      <c r="F3780" s="957" t="s">
        <v>1268</v>
      </c>
      <c r="G3780" s="952" t="s">
        <v>1306</v>
      </c>
      <c r="H3780" s="963" t="s">
        <v>2043</v>
      </c>
      <c r="I3780" s="254">
        <v>251</v>
      </c>
      <c r="J3780" s="254">
        <v>69334.502113663038</v>
      </c>
      <c r="K3780" s="954">
        <f t="shared" si="333"/>
        <v>17402960</v>
      </c>
      <c r="L3780" s="916" t="s">
        <v>167</v>
      </c>
      <c r="M3780" s="916" t="s">
        <v>165</v>
      </c>
      <c r="N3780" s="52" t="str">
        <f>IF(AND('331-CT'!$E$7=TH!H3780,OR(L3780="331",M3780="331")),"331",IF(AND(OR(L3780="131",M3780="131"),H3780='131-CT'!$E$7),"131",""))</f>
        <v/>
      </c>
      <c r="O3780" s="916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3"/>
    </row>
    <row r="3781" spans="1:28" s="211" customFormat="1" ht="15.75" hidden="1" customHeight="1">
      <c r="A3781" s="204" t="str">
        <f>IF(B3781&lt;&gt;"",IF(AND(B3781&gt;=_TM1,B3781&lt;=_TM2,OR(TH!L3781="1111",TH!M3781="1111")),TH!D3781,""),"")</f>
        <v/>
      </c>
      <c r="B3781" s="36">
        <f t="shared" si="331"/>
        <v>12</v>
      </c>
      <c r="C3781" s="949">
        <f t="shared" si="332"/>
        <v>42359</v>
      </c>
      <c r="D3781" s="950" t="s">
        <v>2042</v>
      </c>
      <c r="E3781" s="950">
        <v>42359</v>
      </c>
      <c r="F3781" s="957" t="s">
        <v>1977</v>
      </c>
      <c r="G3781" s="952" t="s">
        <v>1307</v>
      </c>
      <c r="H3781" s="963" t="s">
        <v>2043</v>
      </c>
      <c r="I3781" s="254">
        <v>3935</v>
      </c>
      <c r="J3781" s="254">
        <v>10114.680308346138</v>
      </c>
      <c r="K3781" s="954">
        <f t="shared" si="333"/>
        <v>39801267</v>
      </c>
      <c r="L3781" s="916" t="s">
        <v>167</v>
      </c>
      <c r="M3781" s="916" t="s">
        <v>165</v>
      </c>
      <c r="N3781" s="52" t="str">
        <f>IF(AND('331-CT'!$E$7=TH!H3781,OR(L3781="331",M3781="331")),"331",IF(AND(OR(L3781="131",M3781="131"),H3781='131-CT'!$E$7),"131",""))</f>
        <v/>
      </c>
      <c r="O3781" s="916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3"/>
    </row>
    <row r="3782" spans="1:28" s="211" customFormat="1" ht="15.75" hidden="1" customHeight="1">
      <c r="A3782" s="204" t="str">
        <f>IF(B3782&lt;&gt;"",IF(AND(B3782&gt;=_TM1,B3782&lt;=_TM2,OR(TH!L3782="1111",TH!M3782="1111")),TH!D3782,""),"")</f>
        <v/>
      </c>
      <c r="B3782" s="36">
        <f t="shared" si="331"/>
        <v>12</v>
      </c>
      <c r="C3782" s="949">
        <f t="shared" si="332"/>
        <v>42359</v>
      </c>
      <c r="D3782" s="950" t="s">
        <v>2042</v>
      </c>
      <c r="E3782" s="950">
        <v>42359</v>
      </c>
      <c r="F3782" s="957" t="s">
        <v>1982</v>
      </c>
      <c r="G3782" s="952" t="s">
        <v>1308</v>
      </c>
      <c r="H3782" s="963" t="s">
        <v>2043</v>
      </c>
      <c r="I3782" s="254">
        <v>400</v>
      </c>
      <c r="J3782" s="254">
        <v>6525.6001989329925</v>
      </c>
      <c r="K3782" s="954">
        <f t="shared" si="333"/>
        <v>2610240</v>
      </c>
      <c r="L3782" s="916" t="s">
        <v>167</v>
      </c>
      <c r="M3782" s="916" t="s">
        <v>165</v>
      </c>
      <c r="N3782" s="52" t="str">
        <f>IF(AND('331-CT'!$E$7=TH!H3782,OR(L3782="331",M3782="331")),"331",IF(AND(OR(L3782="131",M3782="131"),H3782='131-CT'!$E$7),"131",""))</f>
        <v/>
      </c>
      <c r="O3782" s="916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3"/>
    </row>
    <row r="3783" spans="1:28" s="211" customFormat="1" ht="15.75" hidden="1" customHeight="1">
      <c r="A3783" s="204" t="str">
        <f>IF(B3783&lt;&gt;"",IF(AND(B3783&gt;=_TM1,B3783&lt;=_TM2,OR(TH!L3783="1111",TH!M3783="1111")),TH!D3783,""),"")</f>
        <v/>
      </c>
      <c r="B3783" s="36">
        <f t="shared" si="331"/>
        <v>12</v>
      </c>
      <c r="C3783" s="949">
        <f t="shared" si="332"/>
        <v>42359</v>
      </c>
      <c r="D3783" s="950" t="s">
        <v>2042</v>
      </c>
      <c r="E3783" s="950">
        <v>42359</v>
      </c>
      <c r="F3783" s="957" t="s">
        <v>1985</v>
      </c>
      <c r="G3783" s="952" t="s">
        <v>1308</v>
      </c>
      <c r="H3783" s="963" t="s">
        <v>2043</v>
      </c>
      <c r="I3783" s="254">
        <v>2000</v>
      </c>
      <c r="J3783" s="254">
        <v>3181.2300969798339</v>
      </c>
      <c r="K3783" s="954">
        <f t="shared" si="333"/>
        <v>6362460</v>
      </c>
      <c r="L3783" s="916" t="s">
        <v>167</v>
      </c>
      <c r="M3783" s="916" t="s">
        <v>165</v>
      </c>
      <c r="N3783" s="52" t="str">
        <f>IF(AND('331-CT'!$E$7=TH!H3783,OR(L3783="331",M3783="331")),"331",IF(AND(OR(L3783="131",M3783="131"),H3783='131-CT'!$E$7),"131",""))</f>
        <v/>
      </c>
      <c r="O3783" s="916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3"/>
    </row>
    <row r="3784" spans="1:28" s="211" customFormat="1" ht="15.75" hidden="1" customHeight="1">
      <c r="A3784" s="204" t="str">
        <f>IF(B3784&lt;&gt;"",IF(AND(B3784&gt;=_TM1,B3784&lt;=_TM2,OR(TH!L3784="1111",TH!M3784="1111")),TH!D3784,""),"")</f>
        <v/>
      </c>
      <c r="B3784" s="36">
        <f t="shared" si="331"/>
        <v>12</v>
      </c>
      <c r="C3784" s="949">
        <f t="shared" si="332"/>
        <v>42359</v>
      </c>
      <c r="D3784" s="950" t="s">
        <v>2042</v>
      </c>
      <c r="E3784" s="950">
        <v>42359</v>
      </c>
      <c r="F3784" s="957" t="s">
        <v>1983</v>
      </c>
      <c r="G3784" s="952" t="s">
        <v>1308</v>
      </c>
      <c r="H3784" s="963" t="s">
        <v>2043</v>
      </c>
      <c r="I3784" s="254">
        <v>200</v>
      </c>
      <c r="J3784" s="254">
        <v>6688.7402039063172</v>
      </c>
      <c r="K3784" s="954">
        <f t="shared" si="333"/>
        <v>1337748</v>
      </c>
      <c r="L3784" s="916" t="s">
        <v>167</v>
      </c>
      <c r="M3784" s="916" t="s">
        <v>165</v>
      </c>
      <c r="N3784" s="52" t="str">
        <f>IF(AND('331-CT'!$E$7=TH!H3784,OR(L3784="331",M3784="331")),"331",IF(AND(OR(L3784="131",M3784="131"),H3784='131-CT'!$E$7),"131",""))</f>
        <v/>
      </c>
      <c r="O3784" s="916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3"/>
    </row>
    <row r="3785" spans="1:28" s="211" customFormat="1" ht="15.75" hidden="1" customHeight="1">
      <c r="A3785" s="204" t="str">
        <f>IF(B3785&lt;&gt;"",IF(AND(B3785&gt;=_TM1,B3785&lt;=_TM2,OR(TH!L3785="1111",TH!M3785="1111")),TH!D3785,""),"")</f>
        <v/>
      </c>
      <c r="B3785" s="36">
        <f t="shared" si="331"/>
        <v>12</v>
      </c>
      <c r="C3785" s="949">
        <f t="shared" si="332"/>
        <v>42361</v>
      </c>
      <c r="D3785" s="950" t="s">
        <v>2042</v>
      </c>
      <c r="E3785" s="950">
        <v>42361</v>
      </c>
      <c r="F3785" s="957" t="s">
        <v>1167</v>
      </c>
      <c r="G3785" s="952" t="s">
        <v>1309</v>
      </c>
      <c r="H3785" s="963" t="s">
        <v>2043</v>
      </c>
      <c r="I3785" s="254">
        <v>1453</v>
      </c>
      <c r="J3785" s="254">
        <v>9298.9802834795137</v>
      </c>
      <c r="K3785" s="954">
        <f t="shared" si="333"/>
        <v>13511418</v>
      </c>
      <c r="L3785" s="916" t="s">
        <v>167</v>
      </c>
      <c r="M3785" s="916" t="s">
        <v>165</v>
      </c>
      <c r="N3785" s="52" t="str">
        <f>IF(AND('331-CT'!$E$7=TH!H3785,OR(L3785="331",M3785="331")),"331",IF(AND(OR(L3785="131",M3785="131"),H3785='131-CT'!$E$7),"131",""))</f>
        <v/>
      </c>
      <c r="O3785" s="916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3"/>
    </row>
    <row r="3786" spans="1:28" s="211" customFormat="1" ht="15.75" hidden="1" customHeight="1">
      <c r="A3786" s="204" t="str">
        <f>IF(B3786&lt;&gt;"",IF(AND(B3786&gt;=_TM1,B3786&lt;=_TM2,OR(TH!L3786="1111",TH!M3786="1111")),TH!D3786,""),"")</f>
        <v/>
      </c>
      <c r="B3786" s="36">
        <f t="shared" si="331"/>
        <v>12</v>
      </c>
      <c r="C3786" s="949">
        <f t="shared" si="332"/>
        <v>42361</v>
      </c>
      <c r="D3786" s="950" t="s">
        <v>2042</v>
      </c>
      <c r="E3786" s="950">
        <v>42361</v>
      </c>
      <c r="F3786" s="957" t="s">
        <v>1167</v>
      </c>
      <c r="G3786" s="952" t="s">
        <v>1309</v>
      </c>
      <c r="H3786" s="963" t="s">
        <v>2043</v>
      </c>
      <c r="I3786" s="254">
        <v>100</v>
      </c>
      <c r="J3786" s="254">
        <v>9298.9802834795137</v>
      </c>
      <c r="K3786" s="954">
        <f t="shared" si="333"/>
        <v>929898</v>
      </c>
      <c r="L3786" s="916" t="s">
        <v>167</v>
      </c>
      <c r="M3786" s="916" t="s">
        <v>165</v>
      </c>
      <c r="N3786" s="52" t="str">
        <f>IF(AND('331-CT'!$E$7=TH!H3786,OR(L3786="331",M3786="331")),"331",IF(AND(OR(L3786="131",M3786="131"),H3786='131-CT'!$E$7),"131",""))</f>
        <v/>
      </c>
      <c r="O3786" s="916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3"/>
    </row>
    <row r="3787" spans="1:28" s="211" customFormat="1" ht="15.75" hidden="1" customHeight="1">
      <c r="A3787" s="204" t="str">
        <f>IF(B3787&lt;&gt;"",IF(AND(B3787&gt;=_TM1,B3787&lt;=_TM2,OR(TH!L3787="1111",TH!M3787="1111")),TH!D3787,""),"")</f>
        <v/>
      </c>
      <c r="B3787" s="36">
        <f t="shared" si="331"/>
        <v>12</v>
      </c>
      <c r="C3787" s="949">
        <f t="shared" si="332"/>
        <v>42361</v>
      </c>
      <c r="D3787" s="950" t="s">
        <v>2042</v>
      </c>
      <c r="E3787" s="950">
        <v>42361</v>
      </c>
      <c r="F3787" s="957" t="s">
        <v>1682</v>
      </c>
      <c r="G3787" s="952" t="s">
        <v>1309</v>
      </c>
      <c r="H3787" s="963" t="s">
        <v>2043</v>
      </c>
      <c r="I3787" s="254">
        <v>3106</v>
      </c>
      <c r="J3787" s="254">
        <v>815.70002486662406</v>
      </c>
      <c r="K3787" s="954">
        <f t="shared" si="333"/>
        <v>2533564</v>
      </c>
      <c r="L3787" s="916" t="s">
        <v>167</v>
      </c>
      <c r="M3787" s="916" t="s">
        <v>165</v>
      </c>
      <c r="N3787" s="52" t="str">
        <f>IF(AND('331-CT'!$E$7=TH!H3787,OR(L3787="331",M3787="331")),"331",IF(AND(OR(L3787="131",M3787="131"),H3787='131-CT'!$E$7),"131",""))</f>
        <v/>
      </c>
      <c r="O3787" s="916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3"/>
    </row>
    <row r="3788" spans="1:28" s="211" customFormat="1" ht="15.75" hidden="1" customHeight="1">
      <c r="A3788" s="204" t="str">
        <f>IF(B3788&lt;&gt;"",IF(AND(B3788&gt;=_TM1,B3788&lt;=_TM2,OR(TH!L3788="1111",TH!M3788="1111")),TH!D3788,""),"")</f>
        <v/>
      </c>
      <c r="B3788" s="36">
        <f t="shared" si="331"/>
        <v>12</v>
      </c>
      <c r="C3788" s="949">
        <f t="shared" si="332"/>
        <v>42361</v>
      </c>
      <c r="D3788" s="950" t="s">
        <v>2042</v>
      </c>
      <c r="E3788" s="950">
        <v>42361</v>
      </c>
      <c r="F3788" s="957" t="s">
        <v>1981</v>
      </c>
      <c r="G3788" s="952" t="s">
        <v>1310</v>
      </c>
      <c r="H3788" s="963" t="s">
        <v>2043</v>
      </c>
      <c r="I3788" s="254">
        <v>100</v>
      </c>
      <c r="J3788" s="254">
        <v>10848.810330726101</v>
      </c>
      <c r="K3788" s="954">
        <f t="shared" si="333"/>
        <v>1084881</v>
      </c>
      <c r="L3788" s="916" t="s">
        <v>167</v>
      </c>
      <c r="M3788" s="916" t="s">
        <v>165</v>
      </c>
      <c r="N3788" s="52" t="str">
        <f>IF(AND('331-CT'!$E$7=TH!H3788,OR(L3788="331",M3788="331")),"331",IF(AND(OR(L3788="131",M3788="131"),H3788='131-CT'!$E$7),"131",""))</f>
        <v/>
      </c>
      <c r="O3788" s="916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3"/>
    </row>
    <row r="3789" spans="1:28" s="211" customFormat="1" ht="15.75" hidden="1" customHeight="1">
      <c r="A3789" s="204" t="str">
        <f>IF(B3789&lt;&gt;"",IF(AND(B3789&gt;=_TM1,B3789&lt;=_TM2,OR(TH!L3789="1111",TH!M3789="1111")),TH!D3789,""),"")</f>
        <v/>
      </c>
      <c r="B3789" s="36">
        <f t="shared" si="331"/>
        <v>12</v>
      </c>
      <c r="C3789" s="949">
        <f t="shared" si="332"/>
        <v>42363</v>
      </c>
      <c r="D3789" s="950" t="s">
        <v>2042</v>
      </c>
      <c r="E3789" s="950">
        <v>42363</v>
      </c>
      <c r="F3789" s="957" t="s">
        <v>871</v>
      </c>
      <c r="G3789" s="952" t="s">
        <v>1311</v>
      </c>
      <c r="H3789" s="963" t="s">
        <v>2043</v>
      </c>
      <c r="I3789" s="254">
        <v>300</v>
      </c>
      <c r="J3789" s="254">
        <v>9298.9802834795137</v>
      </c>
      <c r="K3789" s="954">
        <f t="shared" si="333"/>
        <v>2789694</v>
      </c>
      <c r="L3789" s="916" t="s">
        <v>167</v>
      </c>
      <c r="M3789" s="916" t="s">
        <v>165</v>
      </c>
      <c r="N3789" s="52" t="str">
        <f>IF(AND('331-CT'!$E$7=TH!H3789,OR(L3789="331",M3789="331")),"331",IF(AND(OR(L3789="131",M3789="131"),H3789='131-CT'!$E$7),"131",""))</f>
        <v/>
      </c>
      <c r="O3789" s="916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3"/>
    </row>
    <row r="3790" spans="1:28" s="211" customFormat="1" ht="15.75" hidden="1" customHeight="1">
      <c r="A3790" s="204" t="str">
        <f>IF(B3790&lt;&gt;"",IF(AND(B3790&gt;=_TM1,B3790&lt;=_TM2,OR(TH!L3790="1111",TH!M3790="1111")),TH!D3790,""),"")</f>
        <v/>
      </c>
      <c r="B3790" s="36">
        <f t="shared" si="331"/>
        <v>12</v>
      </c>
      <c r="C3790" s="949">
        <f t="shared" si="332"/>
        <v>42363</v>
      </c>
      <c r="D3790" s="950" t="s">
        <v>2042</v>
      </c>
      <c r="E3790" s="950">
        <v>42363</v>
      </c>
      <c r="F3790" s="957" t="s">
        <v>651</v>
      </c>
      <c r="G3790" s="952" t="s">
        <v>1311</v>
      </c>
      <c r="H3790" s="963" t="s">
        <v>2043</v>
      </c>
      <c r="I3790" s="254">
        <v>102</v>
      </c>
      <c r="J3790" s="254">
        <v>46984.321432317542</v>
      </c>
      <c r="K3790" s="954">
        <f t="shared" si="333"/>
        <v>4792401</v>
      </c>
      <c r="L3790" s="916" t="s">
        <v>167</v>
      </c>
      <c r="M3790" s="916" t="s">
        <v>165</v>
      </c>
      <c r="N3790" s="52" t="str">
        <f>IF(AND('331-CT'!$E$7=TH!H3790,OR(L3790="331",M3790="331")),"331",IF(AND(OR(L3790="131",M3790="131"),H3790='131-CT'!$E$7),"131",""))</f>
        <v/>
      </c>
      <c r="O3790" s="916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3"/>
    </row>
    <row r="3791" spans="1:28" s="211" customFormat="1" ht="15.75" hidden="1" customHeight="1">
      <c r="A3791" s="204" t="str">
        <f>IF(B3791&lt;&gt;"",IF(AND(B3791&gt;=_TM1,B3791&lt;=_TM2,OR(TH!L3791="1111",TH!M3791="1111")),TH!D3791,""),"")</f>
        <v/>
      </c>
      <c r="B3791" s="36">
        <f t="shared" si="331"/>
        <v>12</v>
      </c>
      <c r="C3791" s="949">
        <f t="shared" si="332"/>
        <v>42363</v>
      </c>
      <c r="D3791" s="950" t="s">
        <v>2042</v>
      </c>
      <c r="E3791" s="950">
        <v>42363</v>
      </c>
      <c r="F3791" s="957" t="s">
        <v>1312</v>
      </c>
      <c r="G3791" s="952" t="s">
        <v>1311</v>
      </c>
      <c r="H3791" s="963" t="s">
        <v>2043</v>
      </c>
      <c r="I3791" s="254">
        <v>17</v>
      </c>
      <c r="J3791" s="254">
        <v>41437.561263224503</v>
      </c>
      <c r="K3791" s="954">
        <f t="shared" si="333"/>
        <v>704439</v>
      </c>
      <c r="L3791" s="916" t="s">
        <v>167</v>
      </c>
      <c r="M3791" s="916" t="s">
        <v>165</v>
      </c>
      <c r="N3791" s="52" t="str">
        <f>IF(AND('331-CT'!$E$7=TH!H3791,OR(L3791="331",M3791="331")),"331",IF(AND(OR(L3791="131",M3791="131"),H3791='131-CT'!$E$7),"131",""))</f>
        <v/>
      </c>
      <c r="O3791" s="916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3"/>
    </row>
    <row r="3792" spans="1:28" s="211" customFormat="1" ht="15.75" hidden="1" customHeight="1">
      <c r="A3792" s="204" t="str">
        <f>IF(B3792&lt;&gt;"",IF(AND(B3792&gt;=_TM1,B3792&lt;=_TM2,OR(TH!L3792="1111",TH!M3792="1111")),TH!D3792,""),"")</f>
        <v/>
      </c>
      <c r="B3792" s="36">
        <f t="shared" si="331"/>
        <v>12</v>
      </c>
      <c r="C3792" s="949">
        <f t="shared" si="332"/>
        <v>42363</v>
      </c>
      <c r="D3792" s="950" t="s">
        <v>2042</v>
      </c>
      <c r="E3792" s="950">
        <v>42363</v>
      </c>
      <c r="F3792" s="957" t="s">
        <v>1313</v>
      </c>
      <c r="G3792" s="952" t="s">
        <v>1314</v>
      </c>
      <c r="H3792" s="963" t="s">
        <v>2043</v>
      </c>
      <c r="I3792" s="254">
        <v>380</v>
      </c>
      <c r="J3792" s="254">
        <v>8483.280258612891</v>
      </c>
      <c r="K3792" s="954">
        <f t="shared" si="333"/>
        <v>3223646</v>
      </c>
      <c r="L3792" s="916" t="s">
        <v>167</v>
      </c>
      <c r="M3792" s="916" t="s">
        <v>165</v>
      </c>
      <c r="N3792" s="52" t="str">
        <f>IF(AND('331-CT'!$E$7=TH!H3792,OR(L3792="331",M3792="331")),"331",IF(AND(OR(L3792="131",M3792="131"),H3792='131-CT'!$E$7),"131",""))</f>
        <v/>
      </c>
      <c r="O3792" s="916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3"/>
    </row>
    <row r="3793" spans="1:28" s="211" customFormat="1" ht="15.75" hidden="1" customHeight="1">
      <c r="A3793" s="204" t="str">
        <f>IF(B3793&lt;&gt;"",IF(AND(B3793&gt;=_TM1,B3793&lt;=_TM2,OR(TH!L3793="1111",TH!M3793="1111")),TH!D3793,""),"")</f>
        <v/>
      </c>
      <c r="B3793" s="36">
        <f t="shared" si="326"/>
        <v>12</v>
      </c>
      <c r="C3793" s="949">
        <f t="shared" si="313"/>
        <v>42363</v>
      </c>
      <c r="D3793" s="950" t="s">
        <v>2042</v>
      </c>
      <c r="E3793" s="950">
        <v>42363</v>
      </c>
      <c r="F3793" s="957" t="s">
        <v>1130</v>
      </c>
      <c r="G3793" s="952" t="s">
        <v>1315</v>
      </c>
      <c r="H3793" s="963" t="s">
        <v>2043</v>
      </c>
      <c r="I3793" s="254">
        <v>218</v>
      </c>
      <c r="J3793" s="254">
        <v>6525.6001989329925</v>
      </c>
      <c r="K3793" s="954">
        <f t="shared" si="327"/>
        <v>1422581</v>
      </c>
      <c r="L3793" s="916" t="s">
        <v>167</v>
      </c>
      <c r="M3793" s="916" t="s">
        <v>165</v>
      </c>
      <c r="N3793" s="52" t="str">
        <f>IF(AND('331-CT'!$E$7=TH!H3793,OR(L3793="331",M3793="331")),"331",IF(AND(OR(L3793="131",M3793="131"),H3793='131-CT'!$E$7),"131",""))</f>
        <v/>
      </c>
      <c r="O3793" s="916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3"/>
    </row>
    <row r="3794" spans="1:28" s="211" customFormat="1" ht="15.75" hidden="1" customHeight="1">
      <c r="A3794" s="204" t="str">
        <f>IF(B3794&lt;&gt;"",IF(AND(B3794&gt;=_TM1,B3794&lt;=_TM2,OR(TH!L3794="1111",TH!M3794="1111")),TH!D3794,""),"")</f>
        <v/>
      </c>
      <c r="B3794" s="36">
        <f t="shared" si="326"/>
        <v>12</v>
      </c>
      <c r="C3794" s="949">
        <f t="shared" si="313"/>
        <v>42363</v>
      </c>
      <c r="D3794" s="950" t="s">
        <v>2042</v>
      </c>
      <c r="E3794" s="950">
        <v>42363</v>
      </c>
      <c r="F3794" s="957" t="s">
        <v>1133</v>
      </c>
      <c r="G3794" s="952" t="s">
        <v>1315</v>
      </c>
      <c r="H3794" s="963" t="s">
        <v>2043</v>
      </c>
      <c r="I3794" s="254">
        <v>300</v>
      </c>
      <c r="J3794" s="254">
        <v>7586.0102312596046</v>
      </c>
      <c r="K3794" s="954">
        <f t="shared" si="327"/>
        <v>2275803</v>
      </c>
      <c r="L3794" s="916" t="s">
        <v>167</v>
      </c>
      <c r="M3794" s="916" t="s">
        <v>165</v>
      </c>
      <c r="N3794" s="52" t="str">
        <f>IF(AND('331-CT'!$E$7=TH!H3794,OR(L3794="331",M3794="331")),"331",IF(AND(OR(L3794="131",M3794="131"),H3794='131-CT'!$E$7),"131",""))</f>
        <v/>
      </c>
      <c r="O3794" s="916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3"/>
    </row>
    <row r="3795" spans="1:28" s="211" customFormat="1" ht="15.75" hidden="1" customHeight="1">
      <c r="A3795" s="204" t="str">
        <f>IF(B3795&lt;&gt;"",IF(AND(B3795&gt;=_TM1,B3795&lt;=_TM2,OR(TH!L3795="1111",TH!M3795="1111")),TH!D3795,""),"")</f>
        <v/>
      </c>
      <c r="B3795" s="36">
        <f t="shared" si="326"/>
        <v>12</v>
      </c>
      <c r="C3795" s="949">
        <f t="shared" si="313"/>
        <v>42363</v>
      </c>
      <c r="D3795" s="950" t="s">
        <v>2042</v>
      </c>
      <c r="E3795" s="950">
        <v>42363</v>
      </c>
      <c r="F3795" s="957" t="s">
        <v>1134</v>
      </c>
      <c r="G3795" s="952" t="s">
        <v>1315</v>
      </c>
      <c r="H3795" s="963" t="s">
        <v>2043</v>
      </c>
      <c r="I3795" s="254">
        <v>513</v>
      </c>
      <c r="J3795" s="254">
        <v>13622.190415272622</v>
      </c>
      <c r="K3795" s="954">
        <f t="shared" si="327"/>
        <v>6988184</v>
      </c>
      <c r="L3795" s="916" t="s">
        <v>167</v>
      </c>
      <c r="M3795" s="916" t="s">
        <v>165</v>
      </c>
      <c r="N3795" s="52" t="str">
        <f>IF(AND('331-CT'!$E$7=TH!H3795,OR(L3795="331",M3795="331")),"331",IF(AND(OR(L3795="131",M3795="131"),H3795='131-CT'!$E$7),"131",""))</f>
        <v/>
      </c>
      <c r="O3795" s="916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3"/>
    </row>
    <row r="3796" spans="1:28" s="211" customFormat="1" ht="15.75" hidden="1" customHeight="1">
      <c r="A3796" s="204" t="str">
        <f>IF(B3796&lt;&gt;"",IF(AND(B3796&gt;=_TM1,B3796&lt;=_TM2,OR(TH!L3796="1111",TH!M3796="1111")),TH!D3796,""),"")</f>
        <v/>
      </c>
      <c r="B3796" s="36">
        <f t="shared" si="326"/>
        <v>12</v>
      </c>
      <c r="C3796" s="949">
        <f t="shared" si="313"/>
        <v>42364</v>
      </c>
      <c r="D3796" s="950" t="s">
        <v>2042</v>
      </c>
      <c r="E3796" s="950">
        <v>42364</v>
      </c>
      <c r="F3796" s="957" t="s">
        <v>468</v>
      </c>
      <c r="G3796" s="952" t="s">
        <v>1316</v>
      </c>
      <c r="H3796" s="963" t="s">
        <v>2043</v>
      </c>
      <c r="I3796" s="254">
        <v>992</v>
      </c>
      <c r="J3796" s="254">
        <v>4160.0701268197827</v>
      </c>
      <c r="K3796" s="954">
        <f t="shared" si="327"/>
        <v>4126790</v>
      </c>
      <c r="L3796" s="916" t="s">
        <v>167</v>
      </c>
      <c r="M3796" s="916" t="s">
        <v>165</v>
      </c>
      <c r="N3796" s="52" t="str">
        <f>IF(AND('331-CT'!$E$7=TH!H3796,OR(L3796="331",M3796="331")),"331",IF(AND(OR(L3796="131",M3796="131"),H3796='131-CT'!$E$7),"131",""))</f>
        <v/>
      </c>
      <c r="O3796" s="916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3"/>
    </row>
    <row r="3797" spans="1:28" s="211" customFormat="1" ht="15.75" hidden="1" customHeight="1">
      <c r="A3797" s="204" t="str">
        <f>IF(B3797&lt;&gt;"",IF(AND(B3797&gt;=_TM1,B3797&lt;=_TM2,OR(TH!L3797="1111",TH!M3797="1111")),TH!D3797,""),"")</f>
        <v/>
      </c>
      <c r="B3797" s="36">
        <f t="shared" si="326"/>
        <v>12</v>
      </c>
      <c r="C3797" s="949">
        <f t="shared" si="313"/>
        <v>42364</v>
      </c>
      <c r="D3797" s="950" t="s">
        <v>2042</v>
      </c>
      <c r="E3797" s="950">
        <v>42364</v>
      </c>
      <c r="F3797" s="957" t="s">
        <v>1317</v>
      </c>
      <c r="G3797" s="952" t="s">
        <v>1316</v>
      </c>
      <c r="H3797" s="963" t="s">
        <v>2043</v>
      </c>
      <c r="I3797" s="254">
        <v>305</v>
      </c>
      <c r="J3797" s="254">
        <v>5138.9101566597319</v>
      </c>
      <c r="K3797" s="954">
        <f t="shared" si="327"/>
        <v>1567368</v>
      </c>
      <c r="L3797" s="916" t="s">
        <v>167</v>
      </c>
      <c r="M3797" s="916" t="s">
        <v>165</v>
      </c>
      <c r="N3797" s="52" t="str">
        <f>IF(AND('331-CT'!$E$7=TH!H3797,OR(L3797="331",M3797="331")),"331",IF(AND(OR(L3797="131",M3797="131"),H3797='131-CT'!$E$7),"131",""))</f>
        <v/>
      </c>
      <c r="O3797" s="916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3"/>
    </row>
    <row r="3798" spans="1:28" s="211" customFormat="1" ht="15.75" hidden="1" customHeight="1">
      <c r="A3798" s="204" t="str">
        <f>IF(B3798&lt;&gt;"",IF(AND(B3798&gt;=_TM1,B3798&lt;=_TM2,OR(TH!L3798="1111",TH!M3798="1111")),TH!D3798,""),"")</f>
        <v/>
      </c>
      <c r="B3798" s="36">
        <f t="shared" si="326"/>
        <v>12</v>
      </c>
      <c r="C3798" s="949">
        <f t="shared" si="313"/>
        <v>42366</v>
      </c>
      <c r="D3798" s="950" t="s">
        <v>2042</v>
      </c>
      <c r="E3798" s="950">
        <v>42366</v>
      </c>
      <c r="F3798" s="957" t="s">
        <v>440</v>
      </c>
      <c r="G3798" s="952" t="s">
        <v>1318</v>
      </c>
      <c r="H3798" s="963" t="s">
        <v>2043</v>
      </c>
      <c r="I3798" s="254">
        <v>298</v>
      </c>
      <c r="J3798" s="254">
        <v>7749.1502362329284</v>
      </c>
      <c r="K3798" s="954">
        <f t="shared" si="327"/>
        <v>2309247</v>
      </c>
      <c r="L3798" s="916" t="s">
        <v>167</v>
      </c>
      <c r="M3798" s="916" t="s">
        <v>165</v>
      </c>
      <c r="N3798" s="52" t="str">
        <f>IF(AND('331-CT'!$E$7=TH!H3798,OR(L3798="331",M3798="331")),"331",IF(AND(OR(L3798="131",M3798="131"),H3798='131-CT'!$E$7),"131",""))</f>
        <v/>
      </c>
      <c r="O3798" s="916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3"/>
    </row>
    <row r="3799" spans="1:28" s="211" customFormat="1" ht="15.75" hidden="1" customHeight="1">
      <c r="A3799" s="204" t="str">
        <f>IF(B3799&lt;&gt;"",IF(AND(B3799&gt;=_TM1,B3799&lt;=_TM2,OR(TH!L3799="1111",TH!M3799="1111")),TH!D3799,""),"")</f>
        <v/>
      </c>
      <c r="B3799" s="36">
        <f t="shared" si="326"/>
        <v>12</v>
      </c>
      <c r="C3799" s="949">
        <f t="shared" si="313"/>
        <v>42366</v>
      </c>
      <c r="D3799" s="950" t="s">
        <v>2042</v>
      </c>
      <c r="E3799" s="950">
        <v>42366</v>
      </c>
      <c r="F3799" s="957" t="s">
        <v>440</v>
      </c>
      <c r="G3799" s="952" t="s">
        <v>1318</v>
      </c>
      <c r="H3799" s="963" t="s">
        <v>2043</v>
      </c>
      <c r="I3799" s="254">
        <v>202</v>
      </c>
      <c r="J3799" s="254">
        <v>7749.1502362329284</v>
      </c>
      <c r="K3799" s="954">
        <f t="shared" si="327"/>
        <v>1565328</v>
      </c>
      <c r="L3799" s="916" t="s">
        <v>167</v>
      </c>
      <c r="M3799" s="916" t="s">
        <v>165</v>
      </c>
      <c r="N3799" s="52" t="str">
        <f>IF(AND('331-CT'!$E$7=TH!H3799,OR(L3799="331",M3799="331")),"331",IF(AND(OR(L3799="131",M3799="131"),H3799='131-CT'!$E$7),"131",""))</f>
        <v/>
      </c>
      <c r="O3799" s="916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3"/>
    </row>
    <row r="3800" spans="1:28" s="211" customFormat="1" ht="15.75" hidden="1" customHeight="1">
      <c r="A3800" s="204" t="str">
        <f>IF(B3800&lt;&gt;"",IF(AND(B3800&gt;=_TM1,B3800&lt;=_TM2,OR(TH!L3800="1111",TH!M3800="1111")),TH!D3800,""),"")</f>
        <v/>
      </c>
      <c r="B3800" s="36">
        <f t="shared" si="326"/>
        <v>12</v>
      </c>
      <c r="C3800" s="949">
        <f t="shared" si="313"/>
        <v>42366</v>
      </c>
      <c r="D3800" s="950" t="s">
        <v>2042</v>
      </c>
      <c r="E3800" s="950">
        <v>42366</v>
      </c>
      <c r="F3800" s="957" t="s">
        <v>440</v>
      </c>
      <c r="G3800" s="952" t="s">
        <v>1318</v>
      </c>
      <c r="H3800" s="963" t="s">
        <v>2043</v>
      </c>
      <c r="I3800" s="254">
        <v>509</v>
      </c>
      <c r="J3800" s="254">
        <v>7749.1502362329284</v>
      </c>
      <c r="K3800" s="954">
        <f t="shared" si="327"/>
        <v>3944317</v>
      </c>
      <c r="L3800" s="916" t="s">
        <v>167</v>
      </c>
      <c r="M3800" s="916" t="s">
        <v>165</v>
      </c>
      <c r="N3800" s="52" t="str">
        <f>IF(AND('331-CT'!$E$7=TH!H3800,OR(L3800="331",M3800="331")),"331",IF(AND(OR(L3800="131",M3800="131"),H3800='131-CT'!$E$7),"131",""))</f>
        <v/>
      </c>
      <c r="O3800" s="916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3"/>
    </row>
    <row r="3801" spans="1:28" s="211" customFormat="1" ht="15.75" hidden="1" customHeight="1">
      <c r="A3801" s="204" t="str">
        <f>IF(B3801&lt;&gt;"",IF(AND(B3801&gt;=_TM1,B3801&lt;=_TM2,OR(TH!L3801="1111",TH!M3801="1111")),TH!D3801,""),"")</f>
        <v/>
      </c>
      <c r="B3801" s="36">
        <f t="shared" si="326"/>
        <v>12</v>
      </c>
      <c r="C3801" s="949">
        <f t="shared" si="313"/>
        <v>42366</v>
      </c>
      <c r="D3801" s="950" t="s">
        <v>2042</v>
      </c>
      <c r="E3801" s="950">
        <v>42366</v>
      </c>
      <c r="F3801" s="957" t="s">
        <v>440</v>
      </c>
      <c r="G3801" s="952" t="s">
        <v>1318</v>
      </c>
      <c r="H3801" s="963" t="s">
        <v>2043</v>
      </c>
      <c r="I3801" s="254">
        <v>401</v>
      </c>
      <c r="J3801" s="254">
        <v>7749.1502362329284</v>
      </c>
      <c r="K3801" s="954">
        <f t="shared" si="327"/>
        <v>3107409</v>
      </c>
      <c r="L3801" s="916" t="s">
        <v>167</v>
      </c>
      <c r="M3801" s="916" t="s">
        <v>165</v>
      </c>
      <c r="N3801" s="52" t="str">
        <f>IF(AND('331-CT'!$E$7=TH!H3801,OR(L3801="331",M3801="331")),"331",IF(AND(OR(L3801="131",M3801="131"),H3801='131-CT'!$E$7),"131",""))</f>
        <v/>
      </c>
      <c r="O3801" s="916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3"/>
    </row>
    <row r="3802" spans="1:28" s="211" customFormat="1" ht="15.75" hidden="1" customHeight="1">
      <c r="A3802" s="204" t="str">
        <f>IF(B3802&lt;&gt;"",IF(AND(B3802&gt;=_TM1,B3802&lt;=_TM2,OR(TH!L3802="1111",TH!M3802="1111")),TH!D3802,""),"")</f>
        <v/>
      </c>
      <c r="B3802" s="36">
        <f t="shared" si="326"/>
        <v>12</v>
      </c>
      <c r="C3802" s="949">
        <f t="shared" si="313"/>
        <v>42366</v>
      </c>
      <c r="D3802" s="950" t="s">
        <v>2042</v>
      </c>
      <c r="E3802" s="950">
        <v>42366</v>
      </c>
      <c r="F3802" s="957" t="s">
        <v>2039</v>
      </c>
      <c r="G3802" s="952" t="s">
        <v>1319</v>
      </c>
      <c r="H3802" s="963" t="s">
        <v>2043</v>
      </c>
      <c r="I3802" s="254">
        <v>2200</v>
      </c>
      <c r="J3802" s="254">
        <v>9543.6902909395012</v>
      </c>
      <c r="K3802" s="954">
        <f t="shared" si="327"/>
        <v>20996119</v>
      </c>
      <c r="L3802" s="916" t="s">
        <v>167</v>
      </c>
      <c r="M3802" s="916" t="s">
        <v>165</v>
      </c>
      <c r="N3802" s="52" t="str">
        <f>IF(AND('331-CT'!$E$7=TH!H3802,OR(L3802="331",M3802="331")),"331",IF(AND(OR(L3802="131",M3802="131"),H3802='131-CT'!$E$7),"131",""))</f>
        <v/>
      </c>
      <c r="O3802" s="916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3"/>
    </row>
    <row r="3803" spans="1:28" s="211" customFormat="1" ht="15.75" hidden="1" customHeight="1">
      <c r="A3803" s="204" t="str">
        <f>IF(B3803&lt;&gt;"",IF(AND(B3803&gt;=_TM1,B3803&lt;=_TM2,OR(TH!L3803="1111",TH!M3803="1111")),TH!D3803,""),"")</f>
        <v/>
      </c>
      <c r="B3803" s="36">
        <f t="shared" si="326"/>
        <v>12</v>
      </c>
      <c r="C3803" s="949">
        <f t="shared" si="313"/>
        <v>42367</v>
      </c>
      <c r="D3803" s="950" t="s">
        <v>2042</v>
      </c>
      <c r="E3803" s="950">
        <v>42367</v>
      </c>
      <c r="F3803" s="957" t="s">
        <v>440</v>
      </c>
      <c r="G3803" s="952" t="s">
        <v>1320</v>
      </c>
      <c r="H3803" s="963" t="s">
        <v>2043</v>
      </c>
      <c r="I3803" s="254">
        <v>310</v>
      </c>
      <c r="J3803" s="254">
        <v>7749.1502362329284</v>
      </c>
      <c r="K3803" s="954">
        <f t="shared" si="327"/>
        <v>2402237</v>
      </c>
      <c r="L3803" s="916" t="s">
        <v>167</v>
      </c>
      <c r="M3803" s="916" t="s">
        <v>165</v>
      </c>
      <c r="N3803" s="52" t="str">
        <f>IF(AND('331-CT'!$E$7=TH!H3803,OR(L3803="331",M3803="331")),"331",IF(AND(OR(L3803="131",M3803="131"),H3803='131-CT'!$E$7),"131",""))</f>
        <v/>
      </c>
      <c r="O3803" s="916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3"/>
    </row>
    <row r="3804" spans="1:28" s="211" customFormat="1" ht="15.75" hidden="1" customHeight="1">
      <c r="A3804" s="204" t="str">
        <f>IF(B3804&lt;&gt;"",IF(AND(B3804&gt;=_TM1,B3804&lt;=_TM2,OR(TH!L3804="1111",TH!M3804="1111")),TH!D3804,""),"")</f>
        <v/>
      </c>
      <c r="B3804" s="36">
        <f t="shared" si="326"/>
        <v>12</v>
      </c>
      <c r="C3804" s="949">
        <f t="shared" si="313"/>
        <v>42367</v>
      </c>
      <c r="D3804" s="950" t="s">
        <v>2042</v>
      </c>
      <c r="E3804" s="950">
        <v>42367</v>
      </c>
      <c r="F3804" s="957" t="s">
        <v>1026</v>
      </c>
      <c r="G3804" s="952" t="s">
        <v>1320</v>
      </c>
      <c r="H3804" s="963" t="s">
        <v>2043</v>
      </c>
      <c r="I3804" s="254">
        <v>408</v>
      </c>
      <c r="J3804" s="254">
        <v>6117.7501864996802</v>
      </c>
      <c r="K3804" s="954">
        <f t="shared" si="327"/>
        <v>2496042</v>
      </c>
      <c r="L3804" s="916" t="s">
        <v>167</v>
      </c>
      <c r="M3804" s="916" t="s">
        <v>165</v>
      </c>
      <c r="N3804" s="52" t="str">
        <f>IF(AND('331-CT'!$E$7=TH!H3804,OR(L3804="331",M3804="331")),"331",IF(AND(OR(L3804="131",M3804="131"),H3804='131-CT'!$E$7),"131",""))</f>
        <v/>
      </c>
      <c r="O3804" s="916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3"/>
    </row>
    <row r="3805" spans="1:28" s="211" customFormat="1" ht="15.75" hidden="1" customHeight="1">
      <c r="A3805" s="204" t="str">
        <f>IF(B3805&lt;&gt;"",IF(AND(B3805&gt;=_TM1,B3805&lt;=_TM2,OR(TH!L3805="1111",TH!M3805="1111")),TH!D3805,""),"")</f>
        <v/>
      </c>
      <c r="B3805" s="36">
        <f t="shared" si="326"/>
        <v>12</v>
      </c>
      <c r="C3805" s="949">
        <f t="shared" si="313"/>
        <v>42367</v>
      </c>
      <c r="D3805" s="950" t="s">
        <v>2042</v>
      </c>
      <c r="E3805" s="950">
        <v>42367</v>
      </c>
      <c r="F3805" s="957" t="s">
        <v>1115</v>
      </c>
      <c r="G3805" s="952" t="s">
        <v>1321</v>
      </c>
      <c r="H3805" s="963" t="s">
        <v>2043</v>
      </c>
      <c r="I3805" s="254">
        <v>250</v>
      </c>
      <c r="J3805" s="254">
        <v>8972.700273532866</v>
      </c>
      <c r="K3805" s="954">
        <f t="shared" si="327"/>
        <v>2243175</v>
      </c>
      <c r="L3805" s="916" t="s">
        <v>167</v>
      </c>
      <c r="M3805" s="916" t="s">
        <v>165</v>
      </c>
      <c r="N3805" s="52" t="str">
        <f>IF(AND('331-CT'!$E$7=TH!H3805,OR(L3805="331",M3805="331")),"331",IF(AND(OR(L3805="131",M3805="131"),H3805='131-CT'!$E$7),"131",""))</f>
        <v/>
      </c>
      <c r="O3805" s="916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3"/>
    </row>
    <row r="3806" spans="1:28" s="211" customFormat="1" ht="15.75" hidden="1" customHeight="1">
      <c r="A3806" s="204" t="str">
        <f>IF(B3806&lt;&gt;"",IF(AND(B3806&gt;=_TM1,B3806&lt;=_TM2,OR(TH!L3806="1111",TH!M3806="1111")),TH!D3806,""),"")</f>
        <v/>
      </c>
      <c r="B3806" s="36">
        <f t="shared" si="326"/>
        <v>12</v>
      </c>
      <c r="C3806" s="949">
        <f t="shared" si="313"/>
        <v>42367</v>
      </c>
      <c r="D3806" s="950" t="s">
        <v>2042</v>
      </c>
      <c r="E3806" s="950">
        <v>42367</v>
      </c>
      <c r="F3806" s="957" t="s">
        <v>1322</v>
      </c>
      <c r="G3806" s="952" t="s">
        <v>1323</v>
      </c>
      <c r="H3806" s="963" t="s">
        <v>2043</v>
      </c>
      <c r="I3806" s="254">
        <v>1000</v>
      </c>
      <c r="J3806" s="254">
        <v>4160.0701268197827</v>
      </c>
      <c r="K3806" s="954">
        <f t="shared" si="327"/>
        <v>4160070</v>
      </c>
      <c r="L3806" s="916" t="s">
        <v>167</v>
      </c>
      <c r="M3806" s="916" t="s">
        <v>165</v>
      </c>
      <c r="N3806" s="52" t="str">
        <f>IF(AND('331-CT'!$E$7=TH!H3806,OR(L3806="331",M3806="331")),"331",IF(AND(OR(L3806="131",M3806="131"),H3806='131-CT'!$E$7),"131",""))</f>
        <v/>
      </c>
      <c r="O3806" s="916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3"/>
    </row>
    <row r="3807" spans="1:28" s="211" customFormat="1" ht="15.75" hidden="1" customHeight="1">
      <c r="A3807" s="204" t="str">
        <f>IF(B3807&lt;&gt;"",IF(AND(B3807&gt;=_TM1,B3807&lt;=_TM2,OR(TH!L3807="1111",TH!M3807="1111")),TH!D3807,""),"")</f>
        <v/>
      </c>
      <c r="B3807" s="36">
        <f t="shared" si="326"/>
        <v>12</v>
      </c>
      <c r="C3807" s="949">
        <f t="shared" si="313"/>
        <v>42368</v>
      </c>
      <c r="D3807" s="950" t="s">
        <v>2042</v>
      </c>
      <c r="E3807" s="950">
        <v>42368</v>
      </c>
      <c r="F3807" s="957" t="s">
        <v>1324</v>
      </c>
      <c r="G3807" s="952" t="s">
        <v>1325</v>
      </c>
      <c r="H3807" s="963" t="s">
        <v>2043</v>
      </c>
      <c r="I3807" s="254">
        <v>114</v>
      </c>
      <c r="J3807" s="254">
        <v>68845.082098743063</v>
      </c>
      <c r="K3807" s="954">
        <f t="shared" si="327"/>
        <v>7848339</v>
      </c>
      <c r="L3807" s="916" t="s">
        <v>167</v>
      </c>
      <c r="M3807" s="916" t="s">
        <v>165</v>
      </c>
      <c r="N3807" s="52" t="str">
        <f>IF(AND('331-CT'!$E$7=TH!H3807,OR(L3807="331",M3807="331")),"331",IF(AND(OR(L3807="131",M3807="131"),H3807='131-CT'!$E$7),"131",""))</f>
        <v/>
      </c>
      <c r="O3807" s="916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3"/>
    </row>
    <row r="3808" spans="1:28" s="211" customFormat="1" ht="15.75" hidden="1" customHeight="1">
      <c r="A3808" s="204" t="str">
        <f>IF(B3808&lt;&gt;"",IF(AND(B3808&gt;=_TM1,B3808&lt;=_TM2,OR(TH!L3808="1111",TH!M3808="1111")),TH!D3808,""),"")</f>
        <v/>
      </c>
      <c r="B3808" s="36">
        <f t="shared" si="326"/>
        <v>12</v>
      </c>
      <c r="C3808" s="949">
        <f t="shared" ref="C3808:C3820" si="334">E3808</f>
        <v>42368</v>
      </c>
      <c r="D3808" s="950" t="s">
        <v>2042</v>
      </c>
      <c r="E3808" s="950">
        <v>42368</v>
      </c>
      <c r="F3808" s="957" t="s">
        <v>1326</v>
      </c>
      <c r="G3808" s="952" t="s">
        <v>1325</v>
      </c>
      <c r="H3808" s="963" t="s">
        <v>2043</v>
      </c>
      <c r="I3808" s="254">
        <v>56</v>
      </c>
      <c r="J3808" s="254">
        <v>62482.621904783402</v>
      </c>
      <c r="K3808" s="954">
        <f t="shared" si="327"/>
        <v>3499027</v>
      </c>
      <c r="L3808" s="916" t="s">
        <v>167</v>
      </c>
      <c r="M3808" s="916" t="s">
        <v>165</v>
      </c>
      <c r="N3808" s="52" t="str">
        <f>IF(AND('331-CT'!$E$7=TH!H3808,OR(L3808="331",M3808="331")),"331",IF(AND(OR(L3808="131",M3808="131"),H3808='131-CT'!$E$7),"131",""))</f>
        <v/>
      </c>
      <c r="O3808" s="916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3"/>
    </row>
    <row r="3809" spans="1:28" s="211" customFormat="1" ht="15.75" hidden="1" customHeight="1">
      <c r="A3809" s="204" t="str">
        <f>IF(B3809&lt;&gt;"",IF(AND(B3809&gt;=_TM1,B3809&lt;=_TM2,OR(TH!L3809="1111",TH!M3809="1111")),TH!D3809,""),"")</f>
        <v/>
      </c>
      <c r="B3809" s="36">
        <f t="shared" si="326"/>
        <v>12</v>
      </c>
      <c r="C3809" s="949">
        <f t="shared" si="334"/>
        <v>42368</v>
      </c>
      <c r="D3809" s="950" t="s">
        <v>2042</v>
      </c>
      <c r="E3809" s="950">
        <v>42368</v>
      </c>
      <c r="F3809" s="957" t="s">
        <v>954</v>
      </c>
      <c r="G3809" s="952" t="s">
        <v>1325</v>
      </c>
      <c r="H3809" s="963" t="s">
        <v>2043</v>
      </c>
      <c r="I3809" s="254">
        <v>14</v>
      </c>
      <c r="J3809" s="254">
        <v>69823.922128583028</v>
      </c>
      <c r="K3809" s="954">
        <f t="shared" si="327"/>
        <v>977535</v>
      </c>
      <c r="L3809" s="916" t="s">
        <v>167</v>
      </c>
      <c r="M3809" s="916" t="s">
        <v>165</v>
      </c>
      <c r="N3809" s="52" t="str">
        <f>IF(AND('331-CT'!$E$7=TH!H3809,OR(L3809="331",M3809="331")),"331",IF(AND(OR(L3809="131",M3809="131"),H3809='131-CT'!$E$7),"131",""))</f>
        <v/>
      </c>
      <c r="O3809" s="916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3"/>
    </row>
    <row r="3810" spans="1:28" s="211" customFormat="1" ht="15.75" hidden="1" customHeight="1">
      <c r="A3810" s="204" t="str">
        <f>IF(B3810&lt;&gt;"",IF(AND(B3810&gt;=_TM1,B3810&lt;=_TM2,OR(TH!L3810="1111",TH!M3810="1111")),TH!D3810,""),"")</f>
        <v/>
      </c>
      <c r="B3810" s="36">
        <f t="shared" si="326"/>
        <v>12</v>
      </c>
      <c r="C3810" s="949">
        <f t="shared" si="334"/>
        <v>42368</v>
      </c>
      <c r="D3810" s="950" t="s">
        <v>2042</v>
      </c>
      <c r="E3810" s="950">
        <v>42368</v>
      </c>
      <c r="F3810" s="957" t="s">
        <v>764</v>
      </c>
      <c r="G3810" s="952" t="s">
        <v>1325</v>
      </c>
      <c r="H3810" s="963" t="s">
        <v>2043</v>
      </c>
      <c r="I3810" s="254">
        <v>30</v>
      </c>
      <c r="J3810" s="254">
        <v>12153.930370512699</v>
      </c>
      <c r="K3810" s="954">
        <f t="shared" si="327"/>
        <v>364618</v>
      </c>
      <c r="L3810" s="916" t="s">
        <v>167</v>
      </c>
      <c r="M3810" s="916" t="s">
        <v>165</v>
      </c>
      <c r="N3810" s="52" t="str">
        <f>IF(AND('331-CT'!$E$7=TH!H3810,OR(L3810="331",M3810="331")),"331",IF(AND(OR(L3810="131",M3810="131"),H3810='131-CT'!$E$7),"131",""))</f>
        <v/>
      </c>
      <c r="O3810" s="916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3"/>
    </row>
    <row r="3811" spans="1:28" s="211" customFormat="1" ht="15.75" hidden="1" customHeight="1">
      <c r="A3811" s="204" t="str">
        <f>IF(B3811&lt;&gt;"",IF(AND(B3811&gt;=_TM1,B3811&lt;=_TM2,OR(TH!L3811="1111",TH!M3811="1111")),TH!D3811,""),"")</f>
        <v/>
      </c>
      <c r="B3811" s="36">
        <f t="shared" si="326"/>
        <v>12</v>
      </c>
      <c r="C3811" s="949">
        <f t="shared" si="334"/>
        <v>42368</v>
      </c>
      <c r="D3811" s="950" t="s">
        <v>2042</v>
      </c>
      <c r="E3811" s="950">
        <v>42368</v>
      </c>
      <c r="F3811" s="957" t="s">
        <v>1327</v>
      </c>
      <c r="G3811" s="952" t="s">
        <v>1325</v>
      </c>
      <c r="H3811" s="963" t="s">
        <v>2043</v>
      </c>
      <c r="I3811" s="254">
        <v>56</v>
      </c>
      <c r="J3811" s="254">
        <v>15906.150484899168</v>
      </c>
      <c r="K3811" s="954">
        <f t="shared" si="327"/>
        <v>890744</v>
      </c>
      <c r="L3811" s="916" t="s">
        <v>167</v>
      </c>
      <c r="M3811" s="916" t="s">
        <v>165</v>
      </c>
      <c r="N3811" s="52" t="str">
        <f>IF(AND('331-CT'!$E$7=TH!H3811,OR(L3811="331",M3811="331")),"331",IF(AND(OR(L3811="131",M3811="131"),H3811='131-CT'!$E$7),"131",""))</f>
        <v/>
      </c>
      <c r="O3811" s="916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3"/>
    </row>
    <row r="3812" spans="1:28" s="211" customFormat="1" ht="15.75" hidden="1" customHeight="1">
      <c r="A3812" s="204" t="str">
        <f>IF(B3812&lt;&gt;"",IF(AND(B3812&gt;=_TM1,B3812&lt;=_TM2,OR(TH!L3812="1111",TH!M3812="1111")),TH!D3812,""),"")</f>
        <v/>
      </c>
      <c r="B3812" s="36">
        <f t="shared" si="326"/>
        <v>12</v>
      </c>
      <c r="C3812" s="949">
        <f t="shared" si="334"/>
        <v>42368</v>
      </c>
      <c r="D3812" s="950" t="s">
        <v>2042</v>
      </c>
      <c r="E3812" s="950">
        <v>42368</v>
      </c>
      <c r="F3812" s="957" t="s">
        <v>1328</v>
      </c>
      <c r="G3812" s="952" t="s">
        <v>1325</v>
      </c>
      <c r="H3812" s="963" t="s">
        <v>2043</v>
      </c>
      <c r="I3812" s="254">
        <v>30</v>
      </c>
      <c r="J3812" s="254">
        <v>12153.930370512699</v>
      </c>
      <c r="K3812" s="954">
        <f t="shared" si="327"/>
        <v>364618</v>
      </c>
      <c r="L3812" s="916" t="s">
        <v>167</v>
      </c>
      <c r="M3812" s="916" t="s">
        <v>165</v>
      </c>
      <c r="N3812" s="52" t="str">
        <f>IF(AND('331-CT'!$E$7=TH!H3812,OR(L3812="331",M3812="331")),"331",IF(AND(OR(L3812="131",M3812="131"),H3812='131-CT'!$E$7),"131",""))</f>
        <v/>
      </c>
      <c r="O3812" s="916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3"/>
    </row>
    <row r="3813" spans="1:28" s="211" customFormat="1" ht="15.75" hidden="1" customHeight="1">
      <c r="A3813" s="204" t="str">
        <f>IF(B3813&lt;&gt;"",IF(AND(B3813&gt;=_TM1,B3813&lt;=_TM2,OR(TH!L3813="1111",TH!M3813="1111")),TH!D3813,""),"")</f>
        <v/>
      </c>
      <c r="B3813" s="36">
        <f t="shared" si="326"/>
        <v>12</v>
      </c>
      <c r="C3813" s="949">
        <f t="shared" si="334"/>
        <v>42368</v>
      </c>
      <c r="D3813" s="950" t="s">
        <v>2042</v>
      </c>
      <c r="E3813" s="950">
        <v>42368</v>
      </c>
      <c r="F3813" s="957" t="s">
        <v>1329</v>
      </c>
      <c r="G3813" s="952" t="s">
        <v>1325</v>
      </c>
      <c r="H3813" s="963" t="s">
        <v>2043</v>
      </c>
      <c r="I3813" s="254">
        <v>130</v>
      </c>
      <c r="J3813" s="254">
        <v>35482.951081698142</v>
      </c>
      <c r="K3813" s="954">
        <f t="shared" si="327"/>
        <v>4612784</v>
      </c>
      <c r="L3813" s="916" t="s">
        <v>167</v>
      </c>
      <c r="M3813" s="916" t="s">
        <v>165</v>
      </c>
      <c r="N3813" s="52" t="str">
        <f>IF(AND('331-CT'!$E$7=TH!H3813,OR(L3813="331",M3813="331")),"331",IF(AND(OR(L3813="131",M3813="131"),H3813='131-CT'!$E$7),"131",""))</f>
        <v/>
      </c>
      <c r="O3813" s="916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3"/>
    </row>
    <row r="3814" spans="1:28" s="211" customFormat="1" ht="15.75" hidden="1" customHeight="1">
      <c r="A3814" s="204" t="str">
        <f>IF(B3814&lt;&gt;"",IF(AND(B3814&gt;=_TM1,B3814&lt;=_TM2,OR(TH!L3814="1111",TH!M3814="1111")),TH!D3814,""),"")</f>
        <v/>
      </c>
      <c r="B3814" s="36">
        <f t="shared" si="326"/>
        <v>12</v>
      </c>
      <c r="C3814" s="949">
        <f t="shared" si="334"/>
        <v>42368</v>
      </c>
      <c r="D3814" s="950" t="s">
        <v>2042</v>
      </c>
      <c r="E3814" s="950">
        <v>42368</v>
      </c>
      <c r="F3814" s="957" t="s">
        <v>1330</v>
      </c>
      <c r="G3814" s="952" t="s">
        <v>1325</v>
      </c>
      <c r="H3814" s="963" t="s">
        <v>2043</v>
      </c>
      <c r="I3814" s="254">
        <v>7</v>
      </c>
      <c r="J3814" s="254">
        <v>22839.600696265472</v>
      </c>
      <c r="K3814" s="954">
        <f t="shared" si="327"/>
        <v>159877</v>
      </c>
      <c r="L3814" s="916" t="s">
        <v>167</v>
      </c>
      <c r="M3814" s="916" t="s">
        <v>165</v>
      </c>
      <c r="N3814" s="52" t="str">
        <f>IF(AND('331-CT'!$E$7=TH!H3814,OR(L3814="331",M3814="331")),"331",IF(AND(OR(L3814="131",M3814="131"),H3814='131-CT'!$E$7),"131",""))</f>
        <v/>
      </c>
      <c r="O3814" s="916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3"/>
    </row>
    <row r="3815" spans="1:28" s="211" customFormat="1" ht="15.75" hidden="1" customHeight="1">
      <c r="A3815" s="204" t="str">
        <f>IF(B3815&lt;&gt;"",IF(AND(B3815&gt;=_TM1,B3815&lt;=_TM2,OR(TH!L3815="1111",TH!M3815="1111")),TH!D3815,""),"")</f>
        <v/>
      </c>
      <c r="B3815" s="36">
        <f t="shared" si="326"/>
        <v>12</v>
      </c>
      <c r="C3815" s="949">
        <f t="shared" si="334"/>
        <v>42368</v>
      </c>
      <c r="D3815" s="950" t="s">
        <v>2042</v>
      </c>
      <c r="E3815" s="950">
        <v>42368</v>
      </c>
      <c r="F3815" s="957" t="s">
        <v>481</v>
      </c>
      <c r="G3815" s="952" t="s">
        <v>1331</v>
      </c>
      <c r="H3815" s="963" t="s">
        <v>2043</v>
      </c>
      <c r="I3815" s="254">
        <v>221</v>
      </c>
      <c r="J3815" s="254">
        <v>59138.251802830244</v>
      </c>
      <c r="K3815" s="954">
        <f t="shared" si="327"/>
        <v>13069554</v>
      </c>
      <c r="L3815" s="916" t="s">
        <v>167</v>
      </c>
      <c r="M3815" s="916" t="s">
        <v>165</v>
      </c>
      <c r="N3815" s="52" t="str">
        <f>IF(AND('331-CT'!$E$7=TH!H3815,OR(L3815="331",M3815="331")),"331",IF(AND(OR(L3815="131",M3815="131"),H3815='131-CT'!$E$7),"131",""))</f>
        <v/>
      </c>
      <c r="O3815" s="916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3"/>
    </row>
    <row r="3816" spans="1:28" s="211" customFormat="1" ht="15.75" hidden="1" customHeight="1">
      <c r="A3816" s="204" t="str">
        <f>IF(B3816&lt;&gt;"",IF(AND(B3816&gt;=_TM1,B3816&lt;=_TM2,OR(TH!L3816="1111",TH!M3816="1111")),TH!D3816,""),"")</f>
        <v/>
      </c>
      <c r="B3816" s="36">
        <f t="shared" si="326"/>
        <v>12</v>
      </c>
      <c r="C3816" s="949">
        <f t="shared" si="334"/>
        <v>42368</v>
      </c>
      <c r="D3816" s="950" t="s">
        <v>2042</v>
      </c>
      <c r="E3816" s="950">
        <v>42368</v>
      </c>
      <c r="F3816" s="957" t="s">
        <v>1332</v>
      </c>
      <c r="G3816" s="952" t="s">
        <v>1331</v>
      </c>
      <c r="H3816" s="963" t="s">
        <v>2043</v>
      </c>
      <c r="I3816" s="254">
        <v>103</v>
      </c>
      <c r="J3816" s="254">
        <v>32954.281004611614</v>
      </c>
      <c r="K3816" s="954">
        <f t="shared" si="327"/>
        <v>3394291</v>
      </c>
      <c r="L3816" s="916" t="s">
        <v>167</v>
      </c>
      <c r="M3816" s="916" t="s">
        <v>165</v>
      </c>
      <c r="N3816" s="52" t="str">
        <f>IF(AND('331-CT'!$E$7=TH!H3816,OR(L3816="331",M3816="331")),"331",IF(AND(OR(L3816="131",M3816="131"),H3816='131-CT'!$E$7),"131",""))</f>
        <v/>
      </c>
      <c r="O3816" s="916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3"/>
    </row>
    <row r="3817" spans="1:28" s="211" customFormat="1" ht="15.75" hidden="1" customHeight="1">
      <c r="A3817" s="204" t="str">
        <f>IF(B3817&lt;&gt;"",IF(AND(B3817&gt;=_TM1,B3817&lt;=_TM2,OR(TH!L3817="1111",TH!M3817="1111")),TH!D3817,""),"")</f>
        <v/>
      </c>
      <c r="B3817" s="36">
        <f t="shared" si="326"/>
        <v>12</v>
      </c>
      <c r="C3817" s="949">
        <f t="shared" si="334"/>
        <v>42368</v>
      </c>
      <c r="D3817" s="950" t="s">
        <v>2042</v>
      </c>
      <c r="E3817" s="950">
        <v>42368</v>
      </c>
      <c r="F3817" s="957" t="s">
        <v>1330</v>
      </c>
      <c r="G3817" s="952" t="s">
        <v>1331</v>
      </c>
      <c r="H3817" s="963" t="s">
        <v>2043</v>
      </c>
      <c r="I3817" s="254">
        <v>143</v>
      </c>
      <c r="J3817" s="254">
        <v>22839.600696265472</v>
      </c>
      <c r="K3817" s="954">
        <f t="shared" si="327"/>
        <v>3266063</v>
      </c>
      <c r="L3817" s="916" t="s">
        <v>167</v>
      </c>
      <c r="M3817" s="916" t="s">
        <v>165</v>
      </c>
      <c r="N3817" s="52" t="str">
        <f>IF(AND('331-CT'!$E$7=TH!H3817,OR(L3817="331",M3817="331")),"331",IF(AND(OR(L3817="131",M3817="131"),H3817='131-CT'!$E$7),"131",""))</f>
        <v/>
      </c>
      <c r="O3817" s="916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3"/>
    </row>
    <row r="3818" spans="1:28" s="211" customFormat="1" ht="15.75" hidden="1" customHeight="1">
      <c r="A3818" s="204" t="str">
        <f>IF(B3818&lt;&gt;"",IF(AND(B3818&gt;=_TM1,B3818&lt;=_TM2,OR(TH!L3818="1111",TH!M3818="1111")),TH!D3818,""),"")</f>
        <v/>
      </c>
      <c r="B3818" s="36">
        <f t="shared" si="326"/>
        <v>12</v>
      </c>
      <c r="C3818" s="949">
        <f t="shared" si="334"/>
        <v>42369</v>
      </c>
      <c r="D3818" s="950" t="s">
        <v>2042</v>
      </c>
      <c r="E3818" s="950">
        <v>42369</v>
      </c>
      <c r="F3818" s="957" t="s">
        <v>1333</v>
      </c>
      <c r="G3818" s="952" t="s">
        <v>1334</v>
      </c>
      <c r="H3818" s="963" t="s">
        <v>2043</v>
      </c>
      <c r="I3818" s="254">
        <v>340</v>
      </c>
      <c r="J3818" s="254">
        <v>22187.040676372177</v>
      </c>
      <c r="K3818" s="954">
        <f t="shared" si="327"/>
        <v>7543594</v>
      </c>
      <c r="L3818" s="916" t="s">
        <v>167</v>
      </c>
      <c r="M3818" s="916" t="s">
        <v>165</v>
      </c>
      <c r="N3818" s="52" t="str">
        <f>IF(AND('331-CT'!$E$7=TH!H3818,OR(L3818="331",M3818="331")),"331",IF(AND(OR(L3818="131",M3818="131"),H3818='131-CT'!$E$7),"131",""))</f>
        <v/>
      </c>
      <c r="O3818" s="916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3"/>
    </row>
    <row r="3819" spans="1:28" s="211" customFormat="1" ht="15.75" hidden="1" customHeight="1">
      <c r="A3819" s="204" t="str">
        <f>IF(B3819&lt;&gt;"",IF(AND(B3819&gt;=_TM1,B3819&lt;=_TM2,OR(TH!L3819="1111",TH!M3819="1111")),TH!D3819,""),"")</f>
        <v/>
      </c>
      <c r="B3819" s="36">
        <f t="shared" si="326"/>
        <v>12</v>
      </c>
      <c r="C3819" s="949">
        <f t="shared" si="334"/>
        <v>42369</v>
      </c>
      <c r="D3819" s="950" t="s">
        <v>2042</v>
      </c>
      <c r="E3819" s="950">
        <v>42369</v>
      </c>
      <c r="F3819" s="957" t="s">
        <v>1336</v>
      </c>
      <c r="G3819" s="952" t="s">
        <v>1334</v>
      </c>
      <c r="H3819" s="963" t="s">
        <v>2043</v>
      </c>
      <c r="I3819" s="254">
        <v>208</v>
      </c>
      <c r="J3819" s="254">
        <v>23900.010728592086</v>
      </c>
      <c r="K3819" s="954">
        <f t="shared" si="327"/>
        <v>4971202</v>
      </c>
      <c r="L3819" s="916" t="s">
        <v>167</v>
      </c>
      <c r="M3819" s="916" t="s">
        <v>165</v>
      </c>
      <c r="N3819" s="52" t="str">
        <f>IF(AND('331-CT'!$E$7=TH!H3819,OR(L3819="331",M3819="331")),"331",IF(AND(OR(L3819="131",M3819="131"),H3819='131-CT'!$E$7),"131",""))</f>
        <v/>
      </c>
      <c r="O3819" s="916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3"/>
    </row>
    <row r="3820" spans="1:28" s="211" customFormat="1" ht="15.75" hidden="1" customHeight="1">
      <c r="A3820" s="204" t="str">
        <f>IF(B3820&lt;&gt;"",IF(AND(B3820&gt;=_TM1,B3820&lt;=_TM2,OR(TH!L3820="1111",TH!M3820="1111")),TH!D3820,""),"")</f>
        <v/>
      </c>
      <c r="B3820" s="36">
        <f t="shared" si="326"/>
        <v>12</v>
      </c>
      <c r="C3820" s="949">
        <f t="shared" si="334"/>
        <v>42369</v>
      </c>
      <c r="D3820" s="950" t="s">
        <v>2042</v>
      </c>
      <c r="E3820" s="950">
        <v>42369</v>
      </c>
      <c r="F3820" s="957" t="s">
        <v>1337</v>
      </c>
      <c r="G3820" s="952" t="s">
        <v>1334</v>
      </c>
      <c r="H3820" s="963" t="s">
        <v>2043</v>
      </c>
      <c r="I3820" s="254">
        <v>249</v>
      </c>
      <c r="J3820" s="254">
        <v>21045.060641558903</v>
      </c>
      <c r="K3820" s="954">
        <f t="shared" si="327"/>
        <v>5240220</v>
      </c>
      <c r="L3820" s="916" t="s">
        <v>167</v>
      </c>
      <c r="M3820" s="916" t="s">
        <v>165</v>
      </c>
      <c r="N3820" s="52" t="str">
        <f>IF(AND('331-CT'!$E$7=TH!H3820,OR(L3820="331",M3820="331")),"331",IF(AND(OR(L3820="131",M3820="131"),H3820='131-CT'!$E$7),"131",""))</f>
        <v/>
      </c>
      <c r="O3820" s="916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3"/>
    </row>
    <row r="3821" spans="1:28" s="211" customFormat="1" ht="15.75" hidden="1" customHeight="1">
      <c r="A3821" s="204" t="str">
        <f>IF(B3821&lt;&gt;"",IF(AND(B3821&gt;=_TM1,B3821&lt;=_TM2,OR(TH!L3821="1111",TH!M3821="1111")),TH!D3821,""),"")</f>
        <v/>
      </c>
      <c r="B3821" s="36">
        <f t="shared" ref="B3821:B3828" si="335">IF(C3821&lt;&gt;"",MONTH(C3821),"")</f>
        <v>12</v>
      </c>
      <c r="C3821" s="949">
        <f t="shared" ref="C3821:C3828" si="336">E3821</f>
        <v>42369</v>
      </c>
      <c r="D3821" s="950" t="s">
        <v>2042</v>
      </c>
      <c r="E3821" s="950">
        <v>42369</v>
      </c>
      <c r="F3821" s="957" t="s">
        <v>1338</v>
      </c>
      <c r="G3821" s="952" t="s">
        <v>1339</v>
      </c>
      <c r="H3821" s="963" t="s">
        <v>2043</v>
      </c>
      <c r="I3821" s="254">
        <v>250</v>
      </c>
      <c r="J3821" s="254">
        <v>21616.050658965538</v>
      </c>
      <c r="K3821" s="954">
        <f t="shared" ref="K3821:K3828" si="337">ROUND(I3821*J3821,0)</f>
        <v>5404013</v>
      </c>
      <c r="L3821" s="916" t="s">
        <v>167</v>
      </c>
      <c r="M3821" s="916" t="s">
        <v>165</v>
      </c>
      <c r="N3821" s="52" t="str">
        <f>IF(AND('331-CT'!$E$7=TH!H3821,OR(L3821="331",M3821="331")),"331",IF(AND(OR(L3821="131",M3821="131"),H3821='131-CT'!$E$7),"131",""))</f>
        <v/>
      </c>
      <c r="O3821" s="916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3"/>
    </row>
    <row r="3822" spans="1:28" s="211" customFormat="1" ht="15.75" hidden="1" customHeight="1">
      <c r="A3822" s="204" t="str">
        <f>IF(B3822&lt;&gt;"",IF(AND(B3822&gt;=_TM1,B3822&lt;=_TM2,OR(TH!L3822="1111",TH!M3822="1111")),TH!D3822,""),"")</f>
        <v/>
      </c>
      <c r="B3822" s="36">
        <f t="shared" si="335"/>
        <v>12</v>
      </c>
      <c r="C3822" s="949">
        <f t="shared" si="336"/>
        <v>42369</v>
      </c>
      <c r="D3822" s="950" t="s">
        <v>2042</v>
      </c>
      <c r="E3822" s="950">
        <v>42369</v>
      </c>
      <c r="F3822" s="957" t="s">
        <v>1340</v>
      </c>
      <c r="G3822" s="952" t="s">
        <v>1339</v>
      </c>
      <c r="H3822" s="963" t="s">
        <v>2043</v>
      </c>
      <c r="I3822" s="254">
        <v>81</v>
      </c>
      <c r="J3822" s="254">
        <v>18026.970549552392</v>
      </c>
      <c r="K3822" s="954">
        <f t="shared" si="337"/>
        <v>1460185</v>
      </c>
      <c r="L3822" s="916" t="s">
        <v>167</v>
      </c>
      <c r="M3822" s="916" t="s">
        <v>165</v>
      </c>
      <c r="N3822" s="52" t="str">
        <f>IF(AND('331-CT'!$E$7=TH!H3822,OR(L3822="331",M3822="331")),"331",IF(AND(OR(L3822="131",M3822="131"),H3822='131-CT'!$E$7),"131",""))</f>
        <v/>
      </c>
      <c r="O3822" s="916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3"/>
    </row>
    <row r="3823" spans="1:28" s="211" customFormat="1" ht="15.75" hidden="1" customHeight="1">
      <c r="A3823" s="204" t="str">
        <f>IF(B3823&lt;&gt;"",IF(AND(B3823&gt;=_TM1,B3823&lt;=_TM2,OR(TH!L3823="1111",TH!M3823="1111")),TH!D3823,""),"")</f>
        <v/>
      </c>
      <c r="B3823" s="36">
        <f t="shared" si="335"/>
        <v>12</v>
      </c>
      <c r="C3823" s="949">
        <f t="shared" si="336"/>
        <v>42369</v>
      </c>
      <c r="D3823" s="950" t="s">
        <v>2042</v>
      </c>
      <c r="E3823" s="950">
        <v>42369</v>
      </c>
      <c r="F3823" s="957" t="s">
        <v>1341</v>
      </c>
      <c r="G3823" s="952" t="s">
        <v>1339</v>
      </c>
      <c r="H3823" s="963" t="s">
        <v>2043</v>
      </c>
      <c r="I3823" s="254">
        <v>250</v>
      </c>
      <c r="J3823" s="254">
        <v>1305.1200397865985</v>
      </c>
      <c r="K3823" s="954">
        <f t="shared" si="337"/>
        <v>326280</v>
      </c>
      <c r="L3823" s="916" t="s">
        <v>167</v>
      </c>
      <c r="M3823" s="916" t="s">
        <v>165</v>
      </c>
      <c r="N3823" s="52" t="str">
        <f>IF(AND('331-CT'!$E$7=TH!H3823,OR(L3823="331",M3823="331")),"331",IF(AND(OR(L3823="131",M3823="131"),H3823='131-CT'!$E$7),"131",""))</f>
        <v/>
      </c>
      <c r="O3823" s="916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3"/>
    </row>
    <row r="3824" spans="1:28" s="211" customFormat="1" ht="15.75" hidden="1" customHeight="1">
      <c r="A3824" s="204" t="str">
        <f>IF(B3824&lt;&gt;"",IF(AND(B3824&gt;=_TM1,B3824&lt;=_TM2,OR(TH!L3824="1111",TH!M3824="1111")),TH!D3824,""),"")</f>
        <v/>
      </c>
      <c r="B3824" s="36">
        <f t="shared" si="335"/>
        <v>12</v>
      </c>
      <c r="C3824" s="949">
        <f t="shared" si="336"/>
        <v>42369</v>
      </c>
      <c r="D3824" s="950" t="s">
        <v>2042</v>
      </c>
      <c r="E3824" s="950">
        <v>42369</v>
      </c>
      <c r="F3824" s="957" t="s">
        <v>1342</v>
      </c>
      <c r="G3824" s="952" t="s">
        <v>1339</v>
      </c>
      <c r="H3824" s="963" t="s">
        <v>2043</v>
      </c>
      <c r="I3824" s="254">
        <v>1000</v>
      </c>
      <c r="J3824" s="254">
        <v>978.84002983994878</v>
      </c>
      <c r="K3824" s="954">
        <f t="shared" si="337"/>
        <v>978840</v>
      </c>
      <c r="L3824" s="916" t="s">
        <v>167</v>
      </c>
      <c r="M3824" s="916" t="s">
        <v>165</v>
      </c>
      <c r="N3824" s="52" t="str">
        <f>IF(AND('331-CT'!$E$7=TH!H3824,OR(L3824="331",M3824="331")),"331",IF(AND(OR(L3824="131",M3824="131"),H3824='131-CT'!$E$7),"131",""))</f>
        <v/>
      </c>
      <c r="O3824" s="916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3"/>
    </row>
    <row r="3825" spans="1:30" s="211" customFormat="1" ht="15.75" hidden="1" customHeight="1">
      <c r="A3825" s="204" t="str">
        <f>IF(B3825&lt;&gt;"",IF(AND(B3825&gt;=_TM1,B3825&lt;=_TM2,OR(TH!L3825="1111",TH!M3825="1111")),TH!D3825,""),"")</f>
        <v/>
      </c>
      <c r="B3825" s="36">
        <f t="shared" si="335"/>
        <v>12</v>
      </c>
      <c r="C3825" s="949">
        <f t="shared" si="336"/>
        <v>42369</v>
      </c>
      <c r="D3825" s="950" t="s">
        <v>2042</v>
      </c>
      <c r="E3825" s="950">
        <v>42369</v>
      </c>
      <c r="F3825" s="957" t="s">
        <v>1343</v>
      </c>
      <c r="G3825" s="952" t="s">
        <v>1339</v>
      </c>
      <c r="H3825" s="963" t="s">
        <v>2043</v>
      </c>
      <c r="I3825" s="254">
        <v>243</v>
      </c>
      <c r="J3825" s="254">
        <v>2365.5300721132098</v>
      </c>
      <c r="K3825" s="954">
        <f t="shared" si="337"/>
        <v>574824</v>
      </c>
      <c r="L3825" s="916" t="s">
        <v>167</v>
      </c>
      <c r="M3825" s="916" t="s">
        <v>165</v>
      </c>
      <c r="N3825" s="52" t="str">
        <f>IF(AND('331-CT'!$E$7=TH!H3825,OR(L3825="331",M3825="331")),"331",IF(AND(OR(L3825="131",M3825="131"),H3825='131-CT'!$E$7),"131",""))</f>
        <v/>
      </c>
      <c r="O3825" s="916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3"/>
    </row>
    <row r="3826" spans="1:30" s="211" customFormat="1" ht="15.75" hidden="1" customHeight="1">
      <c r="A3826" s="204" t="str">
        <f>IF(B3826&lt;&gt;"",IF(AND(B3826&gt;=_TM1,B3826&lt;=_TM2,OR(TH!L3826="1111",TH!M3826="1111")),TH!D3826,""),"")</f>
        <v/>
      </c>
      <c r="B3826" s="36">
        <f t="shared" si="335"/>
        <v>12</v>
      </c>
      <c r="C3826" s="949">
        <f t="shared" si="336"/>
        <v>42369</v>
      </c>
      <c r="D3826" s="950" t="s">
        <v>2042</v>
      </c>
      <c r="E3826" s="950">
        <v>42369</v>
      </c>
      <c r="F3826" s="957" t="s">
        <v>1344</v>
      </c>
      <c r="G3826" s="952" t="s">
        <v>1339</v>
      </c>
      <c r="H3826" s="963" t="s">
        <v>2043</v>
      </c>
      <c r="I3826" s="254">
        <v>162</v>
      </c>
      <c r="J3826" s="254">
        <v>734.13002237996159</v>
      </c>
      <c r="K3826" s="954">
        <f t="shared" si="337"/>
        <v>118929</v>
      </c>
      <c r="L3826" s="916" t="s">
        <v>167</v>
      </c>
      <c r="M3826" s="916" t="s">
        <v>165</v>
      </c>
      <c r="N3826" s="52" t="str">
        <f>IF(AND('331-CT'!$E$7=TH!H3826,OR(L3826="331",M3826="331")),"331",IF(AND(OR(L3826="131",M3826="131"),H3826='131-CT'!$E$7),"131",""))</f>
        <v/>
      </c>
      <c r="O3826" s="916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3"/>
    </row>
    <row r="3827" spans="1:30" s="211" customFormat="1" ht="15.75" hidden="1" customHeight="1">
      <c r="A3827" s="204" t="str">
        <f>IF(B3827&lt;&gt;"",IF(AND(B3827&gt;=_TM1,B3827&lt;=_TM2,OR(TH!L3827="1111",TH!M3827="1111")),TH!D3827,""),"")</f>
        <v/>
      </c>
      <c r="B3827" s="36">
        <f t="shared" si="335"/>
        <v>12</v>
      </c>
      <c r="C3827" s="949">
        <f t="shared" si="336"/>
        <v>42369</v>
      </c>
      <c r="D3827" s="950" t="s">
        <v>2042</v>
      </c>
      <c r="E3827" s="950">
        <v>42369</v>
      </c>
      <c r="F3827" s="957" t="s">
        <v>1345</v>
      </c>
      <c r="G3827" s="952" t="s">
        <v>1339</v>
      </c>
      <c r="H3827" s="963" t="s">
        <v>2043</v>
      </c>
      <c r="I3827" s="254">
        <v>648</v>
      </c>
      <c r="J3827" s="254">
        <v>570.99001740663687</v>
      </c>
      <c r="K3827" s="954">
        <f t="shared" si="337"/>
        <v>370002</v>
      </c>
      <c r="L3827" s="916" t="s">
        <v>167</v>
      </c>
      <c r="M3827" s="916" t="s">
        <v>165</v>
      </c>
      <c r="N3827" s="52" t="str">
        <f>IF(AND('331-CT'!$E$7=TH!H3827,OR(L3827="331",M3827="331")),"331",IF(AND(OR(L3827="131",M3827="131"),H3827='131-CT'!$E$7),"131",""))</f>
        <v/>
      </c>
      <c r="O3827" s="916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3"/>
    </row>
    <row r="3828" spans="1:30" s="211" customFormat="1" ht="15.75" hidden="1" customHeight="1">
      <c r="A3828" s="204" t="str">
        <f>IF(B3828&lt;&gt;"",IF(AND(B3828&gt;=_TM1,B3828&lt;=_TM2,OR(TH!L3828="1111",TH!M3828="1111")),TH!D3828,""),"")</f>
        <v/>
      </c>
      <c r="B3828" s="36">
        <f t="shared" si="335"/>
        <v>12</v>
      </c>
      <c r="C3828" s="949">
        <f t="shared" si="336"/>
        <v>42369</v>
      </c>
      <c r="D3828" s="950" t="s">
        <v>2042</v>
      </c>
      <c r="E3828" s="950">
        <v>42369</v>
      </c>
      <c r="F3828" s="957" t="s">
        <v>1346</v>
      </c>
      <c r="G3828" s="952" t="s">
        <v>1339</v>
      </c>
      <c r="H3828" s="963" t="s">
        <v>2043</v>
      </c>
      <c r="I3828" s="254">
        <v>500</v>
      </c>
      <c r="J3828" s="254">
        <v>3752.2201143864709</v>
      </c>
      <c r="K3828" s="954">
        <f t="shared" si="337"/>
        <v>1876110</v>
      </c>
      <c r="L3828" s="916" t="s">
        <v>167</v>
      </c>
      <c r="M3828" s="916" t="s">
        <v>165</v>
      </c>
      <c r="N3828" s="52" t="str">
        <f>IF(AND('331-CT'!$E$7=TH!H3828,OR(L3828="331",M3828="331")),"331",IF(AND(OR(L3828="131",M3828="131"),H3828='131-CT'!$E$7),"131",""))</f>
        <v/>
      </c>
      <c r="O3828" s="916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3"/>
    </row>
    <row r="3829" spans="1:30" s="881" customFormat="1" ht="15.75" hidden="1" customHeight="1">
      <c r="A3829" s="932" t="str">
        <f>IF(B3829&lt;&gt;"",IF(AND(B3829&gt;=_TM1,B3829&lt;=_TM2,OR(TH!L3829="1111",TH!M3829="1111")),TH!D3829,""),"")</f>
        <v/>
      </c>
      <c r="B3829" s="870">
        <f t="shared" ref="B3829:B5056" si="338">IF(C3829&lt;&gt;"",MONTH(C3829),"")</f>
        <v>1</v>
      </c>
      <c r="C3829" s="871">
        <f t="shared" ref="C3829:C5056" si="339">E3829</f>
        <v>42010</v>
      </c>
      <c r="D3829" s="872" t="s">
        <v>2044</v>
      </c>
      <c r="E3829" s="872">
        <v>42010</v>
      </c>
      <c r="F3829" s="873" t="s">
        <v>425</v>
      </c>
      <c r="G3829" s="874" t="s">
        <v>426</v>
      </c>
      <c r="H3829" s="883" t="s">
        <v>2045</v>
      </c>
      <c r="I3829" s="876">
        <v>936</v>
      </c>
      <c r="J3829" s="876">
        <v>6869.4672876240038</v>
      </c>
      <c r="K3829" s="877">
        <f t="shared" ref="K3829:K5056" si="340">ROUND(I3829*J3829,0)</f>
        <v>6429821</v>
      </c>
      <c r="L3829" s="934" t="s">
        <v>172</v>
      </c>
      <c r="M3829" s="934" t="s">
        <v>167</v>
      </c>
      <c r="N3829" s="52" t="str">
        <f>IF(AND('331-CT'!$E$7=TH!H3829,OR(L3829="331",M3829="331")),"331",IF(AND(OR(L3829="131",M3829="131"),H3829='131-CT'!$E$7),"131",""))</f>
        <v/>
      </c>
      <c r="O3829" s="916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79"/>
      <c r="AD3829" s="591" t="str">
        <f>IF(VLOOKUP(F3829,NXT!$C$12:$C$666,1,0)&lt;&gt;"","","x")</f>
        <v/>
      </c>
    </row>
    <row r="3830" spans="1:30" s="211" customFormat="1" ht="15.75" hidden="1" customHeight="1">
      <c r="A3830" s="204" t="str">
        <f>IF(B3830&lt;&gt;"",IF(AND(B3830&gt;=_TM1,B3830&lt;=_TM2,OR(TH!L3830="1111",TH!M3830="1111")),TH!D3830,""),"")</f>
        <v/>
      </c>
      <c r="B3830" s="36">
        <f t="shared" si="338"/>
        <v>1</v>
      </c>
      <c r="C3830" s="184">
        <f t="shared" si="339"/>
        <v>42010</v>
      </c>
      <c r="D3830" s="191" t="s">
        <v>2044</v>
      </c>
      <c r="E3830" s="191">
        <v>42010</v>
      </c>
      <c r="F3830" s="192" t="s">
        <v>428</v>
      </c>
      <c r="G3830" s="483" t="s">
        <v>426</v>
      </c>
      <c r="H3830" s="193" t="s">
        <v>2045</v>
      </c>
      <c r="I3830" s="256">
        <v>316</v>
      </c>
      <c r="J3830" s="256">
        <v>8126.0771573113216</v>
      </c>
      <c r="K3830" s="599">
        <f t="shared" si="340"/>
        <v>2567840</v>
      </c>
      <c r="L3830" s="194" t="s">
        <v>172</v>
      </c>
      <c r="M3830" s="194" t="s">
        <v>167</v>
      </c>
      <c r="N3830" s="52" t="str">
        <f>IF(AND('331-CT'!$E$7=TH!H3830,OR(L3830="331",M3830="331")),"331",IF(AND(OR(L3830="131",M3830="131"),H3830='131-CT'!$E$7),"131",""))</f>
        <v/>
      </c>
      <c r="O3830" s="916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3"/>
      <c r="AD3830" s="591" t="str">
        <f>IF(VLOOKUP(F3830,NXT!$C$12:$C$666,1,0)&lt;&gt;"","","x")</f>
        <v/>
      </c>
    </row>
    <row r="3831" spans="1:30" s="211" customFormat="1" ht="15.75" hidden="1" customHeight="1">
      <c r="A3831" s="204" t="str">
        <f>IF(B3831&lt;&gt;"",IF(AND(B3831&gt;=_TM1,B3831&lt;=_TM2,OR(TH!L3831="1111",TH!M3831="1111")),TH!D3831,""),"")</f>
        <v/>
      </c>
      <c r="B3831" s="36">
        <f t="shared" si="338"/>
        <v>1</v>
      </c>
      <c r="C3831" s="184">
        <f t="shared" si="339"/>
        <v>42011</v>
      </c>
      <c r="D3831" s="191" t="s">
        <v>2044</v>
      </c>
      <c r="E3831" s="191">
        <v>42011</v>
      </c>
      <c r="F3831" s="192" t="s">
        <v>430</v>
      </c>
      <c r="G3831" s="483" t="s">
        <v>431</v>
      </c>
      <c r="H3831" s="193" t="s">
        <v>2045</v>
      </c>
      <c r="I3831" s="256">
        <v>500</v>
      </c>
      <c r="J3831" s="256">
        <v>7539.6592181239066</v>
      </c>
      <c r="K3831" s="599">
        <f t="shared" si="340"/>
        <v>3769830</v>
      </c>
      <c r="L3831" s="194" t="s">
        <v>172</v>
      </c>
      <c r="M3831" s="194" t="s">
        <v>167</v>
      </c>
      <c r="N3831" s="52" t="str">
        <f>IF(AND('331-CT'!$E$7=TH!H3831,OR(L3831="331",M3831="331")),"331",IF(AND(OR(L3831="131",M3831="131"),H3831='131-CT'!$E$7),"131",""))</f>
        <v/>
      </c>
      <c r="O3831" s="916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3"/>
      <c r="AD3831" s="591" t="str">
        <f>IF(VLOOKUP(F3831,NXT!$C$12:$C$666,1,0)&lt;&gt;"","","x")</f>
        <v/>
      </c>
    </row>
    <row r="3832" spans="1:30" s="211" customFormat="1" ht="15.75" hidden="1" customHeight="1">
      <c r="A3832" s="204" t="str">
        <f>IF(B3832&lt;&gt;"",IF(AND(B3832&gt;=_TM1,B3832&lt;=_TM2,OR(TH!L3832="1111",TH!M3832="1111")),TH!D3832,""),"")</f>
        <v/>
      </c>
      <c r="B3832" s="36">
        <f t="shared" si="338"/>
        <v>1</v>
      </c>
      <c r="C3832" s="184">
        <f t="shared" si="339"/>
        <v>42011</v>
      </c>
      <c r="D3832" s="191" t="s">
        <v>2044</v>
      </c>
      <c r="E3832" s="191">
        <v>42011</v>
      </c>
      <c r="F3832" s="192" t="s">
        <v>432</v>
      </c>
      <c r="G3832" s="483" t="s">
        <v>433</v>
      </c>
      <c r="H3832" s="193" t="s">
        <v>2045</v>
      </c>
      <c r="I3832" s="256">
        <v>660</v>
      </c>
      <c r="J3832" s="256">
        <v>10471.748914060981</v>
      </c>
      <c r="K3832" s="599">
        <f t="shared" si="340"/>
        <v>6911354</v>
      </c>
      <c r="L3832" s="194" t="s">
        <v>172</v>
      </c>
      <c r="M3832" s="194" t="s">
        <v>167</v>
      </c>
      <c r="N3832" s="52" t="str">
        <f>IF(AND('331-CT'!$E$7=TH!H3832,OR(L3832="331",M3832="331")),"331",IF(AND(OR(L3832="131",M3832="131"),H3832='131-CT'!$E$7),"131",""))</f>
        <v/>
      </c>
      <c r="O3832" s="916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3"/>
      <c r="AD3832" s="591" t="str">
        <f>IF(VLOOKUP(F3832,NXT!$C$12:$C$666,1,0)&lt;&gt;"","","x")</f>
        <v/>
      </c>
    </row>
    <row r="3833" spans="1:30" s="211" customFormat="1" ht="15.75" hidden="1" customHeight="1">
      <c r="A3833" s="204" t="str">
        <f>IF(B3833&lt;&gt;"",IF(AND(B3833&gt;=_TM1,B3833&lt;=_TM2,OR(TH!L3833="1111",TH!M3833="1111")),TH!D3833,""),"")</f>
        <v/>
      </c>
      <c r="B3833" s="36">
        <f t="shared" si="338"/>
        <v>1</v>
      </c>
      <c r="C3833" s="184">
        <f t="shared" si="339"/>
        <v>42011</v>
      </c>
      <c r="D3833" s="191" t="s">
        <v>2044</v>
      </c>
      <c r="E3833" s="191">
        <v>42011</v>
      </c>
      <c r="F3833" s="192" t="s">
        <v>435</v>
      </c>
      <c r="G3833" s="483" t="s">
        <v>433</v>
      </c>
      <c r="H3833" s="193" t="s">
        <v>2045</v>
      </c>
      <c r="I3833" s="256">
        <v>661</v>
      </c>
      <c r="J3833" s="256">
        <v>9550.235009623615</v>
      </c>
      <c r="K3833" s="599">
        <f t="shared" si="340"/>
        <v>6312705</v>
      </c>
      <c r="L3833" s="194" t="s">
        <v>172</v>
      </c>
      <c r="M3833" s="194" t="s">
        <v>167</v>
      </c>
      <c r="N3833" s="52" t="str">
        <f>IF(AND('331-CT'!$E$7=TH!H3833,OR(L3833="331",M3833="331")),"331",IF(AND(OR(L3833="131",M3833="131"),H3833='131-CT'!$E$7),"131",""))</f>
        <v/>
      </c>
      <c r="O3833" s="916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3"/>
      <c r="AD3833" s="591" t="str">
        <f>IF(VLOOKUP(F3833,NXT!$C$12:$C$666,1,0)&lt;&gt;"","","x")</f>
        <v/>
      </c>
    </row>
    <row r="3834" spans="1:30" s="211" customFormat="1" ht="15.75" hidden="1" customHeight="1">
      <c r="A3834" s="204" t="str">
        <f>IF(B3834&lt;&gt;"",IF(AND(B3834&gt;=_TM1,B3834&lt;=_TM2,OR(TH!L3834="1111",TH!M3834="1111")),TH!D3834,""),"")</f>
        <v/>
      </c>
      <c r="B3834" s="36">
        <f t="shared" si="338"/>
        <v>1</v>
      </c>
      <c r="C3834" s="184">
        <f t="shared" si="339"/>
        <v>42012</v>
      </c>
      <c r="D3834" s="191" t="s">
        <v>2044</v>
      </c>
      <c r="E3834" s="191">
        <v>42012</v>
      </c>
      <c r="F3834" s="192" t="s">
        <v>436</v>
      </c>
      <c r="G3834" s="483" t="s">
        <v>437</v>
      </c>
      <c r="H3834" s="193" t="s">
        <v>2045</v>
      </c>
      <c r="I3834" s="256">
        <v>7200</v>
      </c>
      <c r="J3834" s="256">
        <v>6199.275357124101</v>
      </c>
      <c r="K3834" s="599">
        <f t="shared" si="340"/>
        <v>44634783</v>
      </c>
      <c r="L3834" s="194" t="s">
        <v>172</v>
      </c>
      <c r="M3834" s="194" t="s">
        <v>167</v>
      </c>
      <c r="N3834" s="52" t="str">
        <f>IF(AND('331-CT'!$E$7=TH!H3834,OR(L3834="331",M3834="331")),"331",IF(AND(OR(L3834="131",M3834="131"),H3834='131-CT'!$E$7),"131",""))</f>
        <v/>
      </c>
      <c r="O3834" s="916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3"/>
      <c r="AD3834" s="591" t="str">
        <f>IF(VLOOKUP(F3834,NXT!$C$12:$C$666,1,0)&lt;&gt;"","","x")</f>
        <v/>
      </c>
    </row>
    <row r="3835" spans="1:30" s="211" customFormat="1" ht="15.75" hidden="1" customHeight="1">
      <c r="A3835" s="204" t="str">
        <f>IF(B3835&lt;&gt;"",IF(AND(B3835&gt;=_TM1,B3835&lt;=_TM2,OR(TH!L3835="1111",TH!M3835="1111")),TH!D3835,""),"")</f>
        <v/>
      </c>
      <c r="B3835" s="36">
        <f t="shared" si="338"/>
        <v>1</v>
      </c>
      <c r="C3835" s="184">
        <f t="shared" si="339"/>
        <v>42017</v>
      </c>
      <c r="D3835" s="191" t="s">
        <v>2044</v>
      </c>
      <c r="E3835" s="191">
        <v>42017</v>
      </c>
      <c r="F3835" s="192" t="s">
        <v>440</v>
      </c>
      <c r="G3835" s="483" t="s">
        <v>438</v>
      </c>
      <c r="H3835" s="193" t="s">
        <v>2045</v>
      </c>
      <c r="I3835" s="256">
        <v>503</v>
      </c>
      <c r="J3835" s="256">
        <v>7958.5291746863459</v>
      </c>
      <c r="K3835" s="599">
        <f t="shared" si="340"/>
        <v>4003140</v>
      </c>
      <c r="L3835" s="194" t="s">
        <v>172</v>
      </c>
      <c r="M3835" s="194" t="s">
        <v>167</v>
      </c>
      <c r="N3835" s="52" t="str">
        <f>IF(AND('331-CT'!$E$7=TH!H3835,OR(L3835="331",M3835="331")),"331",IF(AND(OR(L3835="131",M3835="131"),H3835='131-CT'!$E$7),"131",""))</f>
        <v/>
      </c>
      <c r="O3835" s="916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43"/>
      <c r="AD3835" s="591" t="str">
        <f>IF(VLOOKUP(F3835,NXT!$C$12:$C$666,1,0)&lt;&gt;"","","x")</f>
        <v/>
      </c>
    </row>
    <row r="3836" spans="1:30" s="211" customFormat="1" ht="15.75" hidden="1" customHeight="1">
      <c r="A3836" s="204" t="str">
        <f>IF(B3836&lt;&gt;"",IF(AND(B3836&gt;=_TM1,B3836&lt;=_TM2,OR(TH!L3836="1111",TH!M3836="1111")),TH!D3836,""),"")</f>
        <v/>
      </c>
      <c r="B3836" s="36">
        <f t="shared" si="338"/>
        <v>1</v>
      </c>
      <c r="C3836" s="184">
        <f t="shared" si="339"/>
        <v>42017</v>
      </c>
      <c r="D3836" s="191" t="s">
        <v>2044</v>
      </c>
      <c r="E3836" s="191">
        <v>42017</v>
      </c>
      <c r="F3836" s="192" t="s">
        <v>440</v>
      </c>
      <c r="G3836" s="483" t="s">
        <v>438</v>
      </c>
      <c r="H3836" s="193" t="s">
        <v>2045</v>
      </c>
      <c r="I3836" s="256">
        <v>499</v>
      </c>
      <c r="J3836" s="256">
        <v>7958.5291746863459</v>
      </c>
      <c r="K3836" s="599">
        <f t="shared" si="340"/>
        <v>3971306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6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3"/>
      <c r="AD3836" s="591" t="str">
        <f>IF(VLOOKUP(F3836,NXT!$C$12:$C$666,1,0)&lt;&gt;"","","x")</f>
        <v/>
      </c>
    </row>
    <row r="3837" spans="1:30" s="211" customFormat="1" ht="15.75" hidden="1" customHeight="1">
      <c r="A3837" s="204" t="str">
        <f>IF(B3837&lt;&gt;"",IF(AND(B3837&gt;=_TM1,B3837&lt;=_TM2,OR(TH!L3837="1111",TH!M3837="1111")),TH!D3837,""),"")</f>
        <v/>
      </c>
      <c r="B3837" s="36">
        <f t="shared" si="338"/>
        <v>1</v>
      </c>
      <c r="C3837" s="184">
        <f t="shared" si="339"/>
        <v>42018</v>
      </c>
      <c r="D3837" s="191" t="s">
        <v>2044</v>
      </c>
      <c r="E3837" s="191">
        <v>42018</v>
      </c>
      <c r="F3837" s="192" t="s">
        <v>441</v>
      </c>
      <c r="G3837" s="483" t="s">
        <v>442</v>
      </c>
      <c r="H3837" s="193" t="s">
        <v>2045</v>
      </c>
      <c r="I3837" s="256">
        <v>27</v>
      </c>
      <c r="J3837" s="256">
        <v>24797.101428496404</v>
      </c>
      <c r="K3837" s="599">
        <f t="shared" si="340"/>
        <v>669522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6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3"/>
      <c r="AD3837" s="591" t="str">
        <f>IF(VLOOKUP(F3837,NXT!$C$12:$C$666,1,0)&lt;&gt;"","","x")</f>
        <v/>
      </c>
    </row>
    <row r="3838" spans="1:30" s="211" customFormat="1" ht="15.75" hidden="1" customHeight="1">
      <c r="A3838" s="204" t="str">
        <f>IF(B3838&lt;&gt;"",IF(AND(B3838&gt;=_TM1,B3838&lt;=_TM2,OR(TH!L3838="1111",TH!M3838="1111")),TH!D3838,""),"")</f>
        <v/>
      </c>
      <c r="B3838" s="36">
        <f t="shared" si="338"/>
        <v>1</v>
      </c>
      <c r="C3838" s="184">
        <f t="shared" si="339"/>
        <v>42018</v>
      </c>
      <c r="D3838" s="191" t="s">
        <v>2044</v>
      </c>
      <c r="E3838" s="191">
        <v>42018</v>
      </c>
      <c r="F3838" s="192" t="s">
        <v>444</v>
      </c>
      <c r="G3838" s="483" t="s">
        <v>442</v>
      </c>
      <c r="H3838" s="193" t="s">
        <v>2045</v>
      </c>
      <c r="I3838" s="256">
        <v>67</v>
      </c>
      <c r="J3838" s="256">
        <v>20440.853880247036</v>
      </c>
      <c r="K3838" s="599">
        <f t="shared" si="340"/>
        <v>1369537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6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3"/>
      <c r="AD3838" s="591" t="str">
        <f>IF(VLOOKUP(F3838,NXT!$C$12:$C$666,1,0)&lt;&gt;"","","x")</f>
        <v/>
      </c>
    </row>
    <row r="3839" spans="1:30" s="211" customFormat="1" ht="15.75" hidden="1" customHeight="1">
      <c r="A3839" s="204" t="str">
        <f>IF(B3839&lt;&gt;"",IF(AND(B3839&gt;=_TM1,B3839&lt;=_TM2,OR(TH!L3839="1111",TH!M3839="1111")),TH!D3839,""),"")</f>
        <v/>
      </c>
      <c r="B3839" s="36">
        <f t="shared" si="338"/>
        <v>1</v>
      </c>
      <c r="C3839" s="184">
        <f t="shared" si="339"/>
        <v>42018</v>
      </c>
      <c r="D3839" s="191" t="s">
        <v>2044</v>
      </c>
      <c r="E3839" s="191">
        <v>42018</v>
      </c>
      <c r="F3839" s="192" t="s">
        <v>445</v>
      </c>
      <c r="G3839" s="483" t="s">
        <v>442</v>
      </c>
      <c r="H3839" s="193" t="s">
        <v>2045</v>
      </c>
      <c r="I3839" s="256">
        <v>85</v>
      </c>
      <c r="J3839" s="256">
        <v>14492.900497060398</v>
      </c>
      <c r="K3839" s="599">
        <f t="shared" si="340"/>
        <v>1231897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6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3"/>
      <c r="AD3839" s="591" t="str">
        <f>IF(VLOOKUP(F3839,NXT!$C$12:$C$666,1,0)&lt;&gt;"","","x")</f>
        <v/>
      </c>
    </row>
    <row r="3840" spans="1:30" s="211" customFormat="1" ht="15.75" hidden="1" customHeight="1">
      <c r="A3840" s="204" t="str">
        <f>IF(B3840&lt;&gt;"",IF(AND(B3840&gt;=_TM1,B3840&lt;=_TM2,OR(TH!L3840="1111",TH!M3840="1111")),TH!D3840,""),"")</f>
        <v/>
      </c>
      <c r="B3840" s="36">
        <f t="shared" si="338"/>
        <v>1</v>
      </c>
      <c r="C3840" s="184">
        <f t="shared" si="339"/>
        <v>42018</v>
      </c>
      <c r="D3840" s="191" t="s">
        <v>2044</v>
      </c>
      <c r="E3840" s="191">
        <v>42018</v>
      </c>
      <c r="F3840" s="192" t="s">
        <v>446</v>
      </c>
      <c r="G3840" s="483" t="s">
        <v>442</v>
      </c>
      <c r="H3840" s="193" t="s">
        <v>2045</v>
      </c>
      <c r="I3840" s="256">
        <v>572</v>
      </c>
      <c r="J3840" s="256">
        <v>7958.5291746863459</v>
      </c>
      <c r="K3840" s="599">
        <f t="shared" si="340"/>
        <v>4552279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6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3"/>
      <c r="AD3840" s="591" t="str">
        <f>IF(VLOOKUP(F3840,NXT!$C$12:$C$666,1,0)&lt;&gt;"","","x")</f>
        <v/>
      </c>
    </row>
    <row r="3841" spans="1:30" s="211" customFormat="1" ht="15.75" hidden="1" customHeight="1">
      <c r="A3841" s="204" t="str">
        <f>IF(B3841&lt;&gt;"",IF(AND(B3841&gt;=_TM1,B3841&lt;=_TM2,OR(TH!L3841="1111",TH!M3841="1111")),TH!D3841,""),"")</f>
        <v/>
      </c>
      <c r="B3841" s="36">
        <f t="shared" si="338"/>
        <v>1</v>
      </c>
      <c r="C3841" s="184">
        <f t="shared" si="339"/>
        <v>42018</v>
      </c>
      <c r="D3841" s="191" t="s">
        <v>2044</v>
      </c>
      <c r="E3841" s="191">
        <v>42018</v>
      </c>
      <c r="F3841" s="192" t="s">
        <v>1680</v>
      </c>
      <c r="G3841" s="483" t="s">
        <v>442</v>
      </c>
      <c r="H3841" s="193" t="s">
        <v>2045</v>
      </c>
      <c r="I3841" s="256">
        <v>358</v>
      </c>
      <c r="J3841" s="256">
        <v>1256.6098696873178</v>
      </c>
      <c r="K3841" s="599">
        <f t="shared" si="340"/>
        <v>449866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6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3"/>
      <c r="AD3841" s="591" t="str">
        <f>IF(VLOOKUP(F3841,NXT!$C$12:$C$666,1,0)&lt;&gt;"","","x")</f>
        <v/>
      </c>
    </row>
    <row r="3842" spans="1:30" s="211" customFormat="1" ht="15.75" hidden="1" customHeight="1">
      <c r="A3842" s="204" t="str">
        <f>IF(B3842&lt;&gt;"",IF(AND(B3842&gt;=_TM1,B3842&lt;=_TM2,OR(TH!L3842="1111",TH!M3842="1111")),TH!D3842,""),"")</f>
        <v/>
      </c>
      <c r="B3842" s="36">
        <f t="shared" si="338"/>
        <v>1</v>
      </c>
      <c r="C3842" s="184">
        <f t="shared" si="339"/>
        <v>42018</v>
      </c>
      <c r="D3842" s="191" t="s">
        <v>2044</v>
      </c>
      <c r="E3842" s="191">
        <v>42018</v>
      </c>
      <c r="F3842" s="192" t="s">
        <v>1681</v>
      </c>
      <c r="G3842" s="483" t="s">
        <v>442</v>
      </c>
      <c r="H3842" s="193" t="s">
        <v>2045</v>
      </c>
      <c r="I3842" s="256">
        <v>1144</v>
      </c>
      <c r="J3842" s="256">
        <v>921.51390443736636</v>
      </c>
      <c r="K3842" s="599">
        <f t="shared" si="340"/>
        <v>1054212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6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3"/>
      <c r="AD3842" s="591" t="str">
        <f>IF(VLOOKUP(F3842,NXT!$C$12:$C$666,1,0)&lt;&gt;"","","x")</f>
        <v/>
      </c>
    </row>
    <row r="3843" spans="1:30" s="211" customFormat="1" ht="15.75" hidden="1" customHeight="1">
      <c r="A3843" s="204" t="str">
        <f>IF(B3843&lt;&gt;"",IF(AND(B3843&gt;=_TM1,B3843&lt;=_TM2,OR(TH!L3843="1111",TH!M3843="1111")),TH!D3843,""),"")</f>
        <v/>
      </c>
      <c r="B3843" s="36">
        <f t="shared" si="338"/>
        <v>1</v>
      </c>
      <c r="C3843" s="184">
        <f t="shared" si="339"/>
        <v>42024</v>
      </c>
      <c r="D3843" s="191" t="s">
        <v>2044</v>
      </c>
      <c r="E3843" s="191">
        <v>42024</v>
      </c>
      <c r="F3843" s="192" t="s">
        <v>447</v>
      </c>
      <c r="G3843" s="483" t="s">
        <v>448</v>
      </c>
      <c r="H3843" s="193" t="s">
        <v>2045</v>
      </c>
      <c r="I3843" s="256">
        <v>220</v>
      </c>
      <c r="J3843" s="256">
        <v>10052.878957498542</v>
      </c>
      <c r="K3843" s="599">
        <f t="shared" si="340"/>
        <v>2211633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6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3"/>
      <c r="AD3843" s="591" t="str">
        <f>IF(VLOOKUP(F3843,NXT!$C$12:$C$666,1,0)&lt;&gt;"","","x")</f>
        <v/>
      </c>
    </row>
    <row r="3844" spans="1:30" s="211" customFormat="1" ht="15.75" hidden="1" customHeight="1">
      <c r="A3844" s="204" t="str">
        <f>IF(B3844&lt;&gt;"",IF(AND(B3844&gt;=_TM1,B3844&lt;=_TM2,OR(TH!L3844="1111",TH!M3844="1111")),TH!D3844,""),"")</f>
        <v/>
      </c>
      <c r="B3844" s="36">
        <f t="shared" si="338"/>
        <v>1</v>
      </c>
      <c r="C3844" s="184">
        <f t="shared" si="339"/>
        <v>42024</v>
      </c>
      <c r="D3844" s="191" t="s">
        <v>2044</v>
      </c>
      <c r="E3844" s="191">
        <v>42024</v>
      </c>
      <c r="F3844" s="192" t="s">
        <v>432</v>
      </c>
      <c r="G3844" s="483" t="s">
        <v>450</v>
      </c>
      <c r="H3844" s="193" t="s">
        <v>2045</v>
      </c>
      <c r="I3844" s="256">
        <v>455</v>
      </c>
      <c r="J3844" s="256">
        <v>10471.748914060981</v>
      </c>
      <c r="K3844" s="599">
        <f t="shared" si="340"/>
        <v>4764646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6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3"/>
      <c r="AD3844" s="591" t="str">
        <f>IF(VLOOKUP(F3844,NXT!$C$12:$C$666,1,0)&lt;&gt;"","","x")</f>
        <v/>
      </c>
    </row>
    <row r="3845" spans="1:30" s="211" customFormat="1" ht="15.75" hidden="1" customHeight="1">
      <c r="A3845" s="204" t="str">
        <f>IF(B3845&lt;&gt;"",IF(AND(B3845&gt;=_TM1,B3845&lt;=_TM2,OR(TH!L3845="1111",TH!M3845="1111")),TH!D3845,""),"")</f>
        <v/>
      </c>
      <c r="B3845" s="36">
        <f t="shared" si="338"/>
        <v>1</v>
      </c>
      <c r="C3845" s="184">
        <f t="shared" si="339"/>
        <v>42024</v>
      </c>
      <c r="D3845" s="191" t="s">
        <v>2044</v>
      </c>
      <c r="E3845" s="191">
        <v>42024</v>
      </c>
      <c r="F3845" s="192" t="s">
        <v>435</v>
      </c>
      <c r="G3845" s="483" t="s">
        <v>450</v>
      </c>
      <c r="H3845" s="193" t="s">
        <v>2045</v>
      </c>
      <c r="I3845" s="256">
        <v>51</v>
      </c>
      <c r="J3845" s="256">
        <v>9550.235009623615</v>
      </c>
      <c r="K3845" s="599">
        <f t="shared" si="340"/>
        <v>487062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6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3"/>
      <c r="AD3845" s="591" t="str">
        <f>IF(VLOOKUP(F3845,NXT!$C$12:$C$666,1,0)&lt;&gt;"","","x")</f>
        <v/>
      </c>
    </row>
    <row r="3846" spans="1:30" s="211" customFormat="1" ht="15.75" hidden="1" customHeight="1">
      <c r="A3846" s="204" t="str">
        <f>IF(B3846&lt;&gt;"",IF(AND(B3846&gt;=_TM1,B3846&lt;=_TM2,OR(TH!L3846="1111",TH!M3846="1111")),TH!D3846,""),"")</f>
        <v/>
      </c>
      <c r="B3846" s="36">
        <f t="shared" si="338"/>
        <v>1</v>
      </c>
      <c r="C3846" s="184">
        <f t="shared" si="339"/>
        <v>42024</v>
      </c>
      <c r="D3846" s="191" t="s">
        <v>2044</v>
      </c>
      <c r="E3846" s="191">
        <v>42024</v>
      </c>
      <c r="F3846" s="192" t="s">
        <v>451</v>
      </c>
      <c r="G3846" s="483" t="s">
        <v>452</v>
      </c>
      <c r="H3846" s="193" t="s">
        <v>2045</v>
      </c>
      <c r="I3846" s="256">
        <v>1934</v>
      </c>
      <c r="J3846" s="256">
        <v>8796.2690878112244</v>
      </c>
      <c r="K3846" s="599">
        <f t="shared" si="340"/>
        <v>17011984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6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3"/>
      <c r="AD3846" s="591" t="str">
        <f>IF(VLOOKUP(F3846,NXT!$C$12:$C$666,1,0)&lt;&gt;"","","x")</f>
        <v/>
      </c>
    </row>
    <row r="3847" spans="1:30" s="211" customFormat="1" ht="15.75" hidden="1" customHeight="1">
      <c r="A3847" s="204" t="str">
        <f>IF(B3847&lt;&gt;"",IF(AND(B3847&gt;=_TM1,B3847&lt;=_TM2,OR(TH!L3847="1111",TH!M3847="1111")),TH!D3847,""),"")</f>
        <v/>
      </c>
      <c r="B3847" s="36">
        <f t="shared" si="338"/>
        <v>1</v>
      </c>
      <c r="C3847" s="184">
        <f t="shared" si="339"/>
        <v>42025</v>
      </c>
      <c r="D3847" s="191" t="s">
        <v>2044</v>
      </c>
      <c r="E3847" s="191">
        <v>42025</v>
      </c>
      <c r="F3847" s="192" t="s">
        <v>453</v>
      </c>
      <c r="G3847" s="483" t="s">
        <v>454</v>
      </c>
      <c r="H3847" s="193" t="s">
        <v>2045</v>
      </c>
      <c r="I3847" s="256">
        <v>105</v>
      </c>
      <c r="J3847" s="256">
        <v>12231.002731623226</v>
      </c>
      <c r="K3847" s="599">
        <f t="shared" si="340"/>
        <v>1284255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6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3"/>
      <c r="AD3847" s="591" t="str">
        <f>IF(VLOOKUP(F3847,NXT!$C$12:$C$666,1,0)&lt;&gt;"","","x")</f>
        <v/>
      </c>
    </row>
    <row r="3848" spans="1:30" s="211" customFormat="1" ht="15.75" hidden="1" customHeight="1">
      <c r="A3848" s="204" t="str">
        <f>IF(B3848&lt;&gt;"",IF(AND(B3848&gt;=_TM1,B3848&lt;=_TM2,OR(TH!L3848="1111",TH!M3848="1111")),TH!D3848,""),"")</f>
        <v/>
      </c>
      <c r="B3848" s="36">
        <f t="shared" si="338"/>
        <v>1</v>
      </c>
      <c r="C3848" s="184">
        <f t="shared" si="339"/>
        <v>42025</v>
      </c>
      <c r="D3848" s="191" t="s">
        <v>2044</v>
      </c>
      <c r="E3848" s="191">
        <v>42025</v>
      </c>
      <c r="F3848" s="192" t="s">
        <v>455</v>
      </c>
      <c r="G3848" s="483" t="s">
        <v>454</v>
      </c>
      <c r="H3848" s="193" t="s">
        <v>2045</v>
      </c>
      <c r="I3848" s="256">
        <v>32</v>
      </c>
      <c r="J3848" s="256">
        <v>10304.200931436006</v>
      </c>
      <c r="K3848" s="599">
        <f t="shared" si="340"/>
        <v>329734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6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3"/>
      <c r="AD3848" s="591" t="str">
        <f>IF(VLOOKUP(F3848,NXT!$C$12:$C$666,1,0)&lt;&gt;"","","x")</f>
        <v/>
      </c>
    </row>
    <row r="3849" spans="1:30" s="211" customFormat="1" ht="15.75" hidden="1" customHeight="1">
      <c r="A3849" s="204" t="str">
        <f>IF(B3849&lt;&gt;"",IF(AND(B3849&gt;=_TM1,B3849&lt;=_TM2,OR(TH!L3849="1111",TH!M3849="1111")),TH!D3849,""),"")</f>
        <v/>
      </c>
      <c r="B3849" s="36">
        <f t="shared" si="338"/>
        <v>1</v>
      </c>
      <c r="C3849" s="184">
        <f t="shared" si="339"/>
        <v>42025</v>
      </c>
      <c r="D3849" s="191" t="s">
        <v>2044</v>
      </c>
      <c r="E3849" s="191">
        <v>42025</v>
      </c>
      <c r="F3849" s="192" t="s">
        <v>432</v>
      </c>
      <c r="G3849" s="483" t="s">
        <v>454</v>
      </c>
      <c r="H3849" s="193" t="s">
        <v>2045</v>
      </c>
      <c r="I3849" s="256">
        <v>102</v>
      </c>
      <c r="J3849" s="256">
        <v>10471.748914060981</v>
      </c>
      <c r="K3849" s="599">
        <f t="shared" si="340"/>
        <v>1068118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6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3"/>
      <c r="AD3849" s="591" t="str">
        <f>IF(VLOOKUP(F3849,NXT!$C$12:$C$666,1,0)&lt;&gt;"","","x")</f>
        <v/>
      </c>
    </row>
    <row r="3850" spans="1:30" s="211" customFormat="1" ht="15.75" hidden="1" customHeight="1">
      <c r="A3850" s="204" t="str">
        <f>IF(B3850&lt;&gt;"",IF(AND(B3850&gt;=_TM1,B3850&lt;=_TM2,OR(TH!L3850="1111",TH!M3850="1111")),TH!D3850,""),"")</f>
        <v/>
      </c>
      <c r="B3850" s="36">
        <f t="shared" si="338"/>
        <v>1</v>
      </c>
      <c r="C3850" s="184">
        <f t="shared" si="339"/>
        <v>42025</v>
      </c>
      <c r="D3850" s="191" t="s">
        <v>2044</v>
      </c>
      <c r="E3850" s="191">
        <v>42025</v>
      </c>
      <c r="F3850" s="192" t="s">
        <v>456</v>
      </c>
      <c r="G3850" s="483" t="s">
        <v>454</v>
      </c>
      <c r="H3850" s="193" t="s">
        <v>2045</v>
      </c>
      <c r="I3850" s="256">
        <v>102</v>
      </c>
      <c r="J3850" s="256">
        <v>11225.714835873372</v>
      </c>
      <c r="K3850" s="599">
        <f t="shared" si="340"/>
        <v>1145023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6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3"/>
      <c r="AD3850" s="591" t="str">
        <f>IF(VLOOKUP(F3850,NXT!$C$12:$C$666,1,0)&lt;&gt;"","","x")</f>
        <v/>
      </c>
    </row>
    <row r="3851" spans="1:30" s="211" customFormat="1" ht="15.75" hidden="1" customHeight="1">
      <c r="A3851" s="204" t="str">
        <f>IF(B3851&lt;&gt;"",IF(AND(B3851&gt;=_TM1,B3851&lt;=_TM2,OR(TH!L3851="1111",TH!M3851="1111")),TH!D3851,""),"")</f>
        <v/>
      </c>
      <c r="B3851" s="36">
        <f t="shared" si="338"/>
        <v>1</v>
      </c>
      <c r="C3851" s="184">
        <f t="shared" si="339"/>
        <v>42025</v>
      </c>
      <c r="D3851" s="191" t="s">
        <v>2044</v>
      </c>
      <c r="E3851" s="191">
        <v>42025</v>
      </c>
      <c r="F3851" s="192" t="s">
        <v>457</v>
      </c>
      <c r="G3851" s="483" t="s">
        <v>454</v>
      </c>
      <c r="H3851" s="193" t="s">
        <v>2045</v>
      </c>
      <c r="I3851" s="256">
        <v>40</v>
      </c>
      <c r="J3851" s="256">
        <v>7455.8852268114188</v>
      </c>
      <c r="K3851" s="599">
        <f t="shared" si="340"/>
        <v>298235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6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3"/>
      <c r="AD3851" s="591" t="str">
        <f>IF(VLOOKUP(F3851,NXT!$C$12:$C$666,1,0)&lt;&gt;"","","x")</f>
        <v/>
      </c>
    </row>
    <row r="3852" spans="1:30" s="211" customFormat="1" ht="15.75" hidden="1" customHeight="1">
      <c r="A3852" s="204" t="str">
        <f>IF(B3852&lt;&gt;"",IF(AND(B3852&gt;=_TM1,B3852&lt;=_TM2,OR(TH!L3852="1111",TH!M3852="1111")),TH!D3852,""),"")</f>
        <v/>
      </c>
      <c r="B3852" s="36">
        <f t="shared" si="338"/>
        <v>1</v>
      </c>
      <c r="C3852" s="184">
        <f t="shared" si="339"/>
        <v>42025</v>
      </c>
      <c r="D3852" s="191" t="s">
        <v>2044</v>
      </c>
      <c r="E3852" s="191">
        <v>42025</v>
      </c>
      <c r="F3852" s="192" t="s">
        <v>451</v>
      </c>
      <c r="G3852" s="483" t="s">
        <v>454</v>
      </c>
      <c r="H3852" s="193" t="s">
        <v>2045</v>
      </c>
      <c r="I3852" s="256">
        <v>298</v>
      </c>
      <c r="J3852" s="256">
        <v>8796.2690878112244</v>
      </c>
      <c r="K3852" s="599">
        <f t="shared" si="340"/>
        <v>2621288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6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3"/>
      <c r="AD3852" s="591" t="str">
        <f>IF(VLOOKUP(F3852,NXT!$C$12:$C$666,1,0)&lt;&gt;"","","x")</f>
        <v/>
      </c>
    </row>
    <row r="3853" spans="1:30" s="211" customFormat="1" ht="15.75" hidden="1" customHeight="1">
      <c r="A3853" s="204" t="str">
        <f>IF(B3853&lt;&gt;"",IF(AND(B3853&gt;=_TM1,B3853&lt;=_TM2,OR(TH!L3853="1111",TH!M3853="1111")),TH!D3853,""),"")</f>
        <v/>
      </c>
      <c r="B3853" s="36">
        <f t="shared" si="338"/>
        <v>1</v>
      </c>
      <c r="C3853" s="184">
        <f t="shared" si="339"/>
        <v>42025</v>
      </c>
      <c r="D3853" s="191" t="s">
        <v>2044</v>
      </c>
      <c r="E3853" s="191">
        <v>42025</v>
      </c>
      <c r="F3853" s="192" t="s">
        <v>458</v>
      </c>
      <c r="G3853" s="483" t="s">
        <v>454</v>
      </c>
      <c r="H3853" s="193" t="s">
        <v>2045</v>
      </c>
      <c r="I3853" s="256">
        <v>51</v>
      </c>
      <c r="J3853" s="256">
        <v>8880.0430791237122</v>
      </c>
      <c r="K3853" s="599">
        <f t="shared" si="340"/>
        <v>452882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6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3"/>
      <c r="AD3853" s="591" t="str">
        <f>IF(VLOOKUP(F3853,NXT!$C$12:$C$666,1,0)&lt;&gt;"","","x")</f>
        <v/>
      </c>
    </row>
    <row r="3854" spans="1:30" s="211" customFormat="1" ht="15.75" hidden="1" customHeight="1">
      <c r="A3854" s="204" t="str">
        <f>IF(B3854&lt;&gt;"",IF(AND(B3854&gt;=_TM1,B3854&lt;=_TM2,OR(TH!L3854="1111",TH!M3854="1111")),TH!D3854,""),"")</f>
        <v/>
      </c>
      <c r="B3854" s="36">
        <f t="shared" si="338"/>
        <v>1</v>
      </c>
      <c r="C3854" s="184">
        <f t="shared" si="339"/>
        <v>42025</v>
      </c>
      <c r="D3854" s="191" t="s">
        <v>2044</v>
      </c>
      <c r="E3854" s="191">
        <v>42025</v>
      </c>
      <c r="F3854" s="192" t="s">
        <v>459</v>
      </c>
      <c r="G3854" s="483" t="s">
        <v>454</v>
      </c>
      <c r="H3854" s="193" t="s">
        <v>2045</v>
      </c>
      <c r="I3854" s="256">
        <v>380</v>
      </c>
      <c r="J3854" s="256">
        <v>11058.166853248396</v>
      </c>
      <c r="K3854" s="599">
        <f t="shared" si="340"/>
        <v>4202103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6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3"/>
      <c r="AD3854" s="591" t="str">
        <f>IF(VLOOKUP(F3854,NXT!$C$12:$C$666,1,0)&lt;&gt;"","","x")</f>
        <v/>
      </c>
    </row>
    <row r="3855" spans="1:30" s="211" customFormat="1" ht="15.75" hidden="1" customHeight="1">
      <c r="A3855" s="204" t="str">
        <f>IF(B3855&lt;&gt;"",IF(AND(B3855&gt;=_TM1,B3855&lt;=_TM2,OR(TH!L3855="1111",TH!M3855="1111")),TH!D3855,""),"")</f>
        <v/>
      </c>
      <c r="B3855" s="36">
        <f t="shared" si="338"/>
        <v>1</v>
      </c>
      <c r="C3855" s="184">
        <f t="shared" si="339"/>
        <v>42026</v>
      </c>
      <c r="D3855" s="191" t="s">
        <v>2044</v>
      </c>
      <c r="E3855" s="191">
        <v>42026</v>
      </c>
      <c r="F3855" s="192" t="s">
        <v>460</v>
      </c>
      <c r="G3855" s="483" t="s">
        <v>461</v>
      </c>
      <c r="H3855" s="193" t="s">
        <v>2045</v>
      </c>
      <c r="I3855" s="256">
        <v>733</v>
      </c>
      <c r="J3855" s="256">
        <v>9634.0090009361029</v>
      </c>
      <c r="K3855" s="599">
        <f t="shared" si="340"/>
        <v>7061729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6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3"/>
      <c r="AD3855" s="591" t="str">
        <f>IF(VLOOKUP(F3855,NXT!$C$12:$C$666,1,0)&lt;&gt;"","","x")</f>
        <v/>
      </c>
    </row>
    <row r="3856" spans="1:30" s="211" customFormat="1" ht="15.75" hidden="1" customHeight="1">
      <c r="A3856" s="204" t="str">
        <f>IF(B3856&lt;&gt;"",IF(AND(B3856&gt;=_TM1,B3856&lt;=_TM2,OR(TH!L3856="1111",TH!M3856="1111")),TH!D3856,""),"")</f>
        <v/>
      </c>
      <c r="B3856" s="36">
        <f t="shared" si="338"/>
        <v>1</v>
      </c>
      <c r="C3856" s="184">
        <f t="shared" si="339"/>
        <v>42026</v>
      </c>
      <c r="D3856" s="191" t="s">
        <v>2044</v>
      </c>
      <c r="E3856" s="191">
        <v>42026</v>
      </c>
      <c r="F3856" s="192" t="s">
        <v>463</v>
      </c>
      <c r="G3856" s="483" t="s">
        <v>464</v>
      </c>
      <c r="H3856" s="193" t="s">
        <v>2045</v>
      </c>
      <c r="I3856" s="256">
        <v>120</v>
      </c>
      <c r="J3856" s="256">
        <v>7372.1112354989309</v>
      </c>
      <c r="K3856" s="599">
        <f t="shared" si="340"/>
        <v>884653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6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3"/>
      <c r="AD3856" s="591" t="str">
        <f>IF(VLOOKUP(F3856,NXT!$C$12:$C$666,1,0)&lt;&gt;"","","x")</f>
        <v/>
      </c>
    </row>
    <row r="3857" spans="1:30" s="211" customFormat="1" ht="15.75" hidden="1" customHeight="1">
      <c r="A3857" s="204" t="str">
        <f>IF(B3857&lt;&gt;"",IF(AND(B3857&gt;=_TM1,B3857&lt;=_TM2,OR(TH!L3857="1111",TH!M3857="1111")),TH!D3857,""),"")</f>
        <v/>
      </c>
      <c r="B3857" s="36">
        <f t="shared" si="338"/>
        <v>1</v>
      </c>
      <c r="C3857" s="184">
        <f t="shared" si="339"/>
        <v>42026</v>
      </c>
      <c r="D3857" s="191" t="s">
        <v>2044</v>
      </c>
      <c r="E3857" s="191">
        <v>42026</v>
      </c>
      <c r="F3857" s="192" t="s">
        <v>466</v>
      </c>
      <c r="G3857" s="483" t="s">
        <v>464</v>
      </c>
      <c r="H3857" s="193" t="s">
        <v>2045</v>
      </c>
      <c r="I3857" s="256">
        <v>499</v>
      </c>
      <c r="J3857" s="256">
        <v>5361.5354439992225</v>
      </c>
      <c r="K3857" s="599">
        <f t="shared" si="340"/>
        <v>2675406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6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3"/>
      <c r="AD3857" s="591" t="str">
        <f>IF(VLOOKUP(F3857,NXT!$C$12:$C$666,1,0)&lt;&gt;"","","x")</f>
        <v/>
      </c>
    </row>
    <row r="3858" spans="1:30" s="211" customFormat="1" ht="15.75" hidden="1" customHeight="1">
      <c r="A3858" s="204" t="str">
        <f>IF(B3858&lt;&gt;"",IF(AND(B3858&gt;=_TM1,B3858&lt;=_TM2,OR(TH!L3858="1111",TH!M3858="1111")),TH!D3858,""),"")</f>
        <v/>
      </c>
      <c r="B3858" s="36">
        <f t="shared" si="338"/>
        <v>1</v>
      </c>
      <c r="C3858" s="184">
        <f t="shared" si="339"/>
        <v>42026</v>
      </c>
      <c r="D3858" s="191" t="s">
        <v>2044</v>
      </c>
      <c r="E3858" s="191">
        <v>42026</v>
      </c>
      <c r="F3858" s="192" t="s">
        <v>467</v>
      </c>
      <c r="G3858" s="483" t="s">
        <v>464</v>
      </c>
      <c r="H3858" s="193" t="s">
        <v>2045</v>
      </c>
      <c r="I3858" s="256">
        <v>295</v>
      </c>
      <c r="J3858" s="256">
        <v>3937.377591686929</v>
      </c>
      <c r="K3858" s="599">
        <f t="shared" si="340"/>
        <v>1161526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6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3"/>
      <c r="AD3858" s="591" t="str">
        <f>IF(VLOOKUP(F3858,NXT!$C$12:$C$666,1,0)&lt;&gt;"","","x")</f>
        <v/>
      </c>
    </row>
    <row r="3859" spans="1:30" s="211" customFormat="1" ht="15.75" hidden="1" customHeight="1">
      <c r="A3859" s="204" t="str">
        <f>IF(B3859&lt;&gt;"",IF(AND(B3859&gt;=_TM1,B3859&lt;=_TM2,OR(TH!L3859="1111",TH!M3859="1111")),TH!D3859,""),"")</f>
        <v/>
      </c>
      <c r="B3859" s="36">
        <f t="shared" si="338"/>
        <v>1</v>
      </c>
      <c r="C3859" s="184">
        <f t="shared" si="339"/>
        <v>42026</v>
      </c>
      <c r="D3859" s="191" t="s">
        <v>2044</v>
      </c>
      <c r="E3859" s="191">
        <v>42026</v>
      </c>
      <c r="F3859" s="192" t="s">
        <v>468</v>
      </c>
      <c r="G3859" s="483" t="s">
        <v>464</v>
      </c>
      <c r="H3859" s="193" t="s">
        <v>2045</v>
      </c>
      <c r="I3859" s="256">
        <v>1506</v>
      </c>
      <c r="J3859" s="256">
        <v>4272.4735569368804</v>
      </c>
      <c r="K3859" s="599">
        <f t="shared" si="340"/>
        <v>6434345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6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3"/>
      <c r="AD3859" s="591" t="str">
        <f>IF(VLOOKUP(F3859,NXT!$C$12:$C$666,1,0)&lt;&gt;"","","x")</f>
        <v/>
      </c>
    </row>
    <row r="3860" spans="1:30" s="211" customFormat="1" ht="15.75" hidden="1" customHeight="1">
      <c r="A3860" s="204" t="str">
        <f>IF(B3860&lt;&gt;"",IF(AND(B3860&gt;=_TM1,B3860&lt;=_TM2,OR(TH!L3860="1111",TH!M3860="1111")),TH!D3860,""),"")</f>
        <v/>
      </c>
      <c r="B3860" s="36">
        <f t="shared" si="338"/>
        <v>1</v>
      </c>
      <c r="C3860" s="184">
        <f t="shared" si="339"/>
        <v>42026</v>
      </c>
      <c r="D3860" s="191" t="s">
        <v>2044</v>
      </c>
      <c r="E3860" s="191">
        <v>42026</v>
      </c>
      <c r="F3860" s="192" t="s">
        <v>469</v>
      </c>
      <c r="G3860" s="483" t="s">
        <v>470</v>
      </c>
      <c r="H3860" s="193" t="s">
        <v>2045</v>
      </c>
      <c r="I3860" s="256">
        <v>504</v>
      </c>
      <c r="J3860" s="256">
        <v>9801.5569835610786</v>
      </c>
      <c r="K3860" s="599">
        <f t="shared" si="340"/>
        <v>4939985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6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3"/>
      <c r="AD3860" s="591" t="str">
        <f>IF(VLOOKUP(F3860,NXT!$C$12:$C$666,1,0)&lt;&gt;"","","x")</f>
        <v/>
      </c>
    </row>
    <row r="3861" spans="1:30" s="211" customFormat="1" ht="15.75" hidden="1" customHeight="1">
      <c r="A3861" s="204" t="str">
        <f>IF(B3861&lt;&gt;"",IF(AND(B3861&gt;=_TM1,B3861&lt;=_TM2,OR(TH!L3861="1111",TH!M3861="1111")),TH!D3861,""),"")</f>
        <v/>
      </c>
      <c r="B3861" s="36">
        <f t="shared" si="338"/>
        <v>1</v>
      </c>
      <c r="C3861" s="184">
        <f t="shared" si="339"/>
        <v>42028</v>
      </c>
      <c r="D3861" s="191" t="s">
        <v>2044</v>
      </c>
      <c r="E3861" s="191">
        <v>42028</v>
      </c>
      <c r="F3861" s="192" t="s">
        <v>425</v>
      </c>
      <c r="G3861" s="483" t="s">
        <v>472</v>
      </c>
      <c r="H3861" s="193" t="s">
        <v>2045</v>
      </c>
      <c r="I3861" s="256">
        <v>1045</v>
      </c>
      <c r="J3861" s="256">
        <v>6869.4672876240038</v>
      </c>
      <c r="K3861" s="599">
        <f t="shared" si="340"/>
        <v>7178593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6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3"/>
      <c r="AD3861" s="591" t="str">
        <f>IF(VLOOKUP(F3861,NXT!$C$12:$C$666,1,0)&lt;&gt;"","","x")</f>
        <v/>
      </c>
    </row>
    <row r="3862" spans="1:30" s="211" customFormat="1" ht="15.75" hidden="1" customHeight="1">
      <c r="A3862" s="204" t="str">
        <f>IF(B3862&lt;&gt;"",IF(AND(B3862&gt;=_TM1,B3862&lt;=_TM2,OR(TH!L3862="1111",TH!M3862="1111")),TH!D3862,""),"")</f>
        <v/>
      </c>
      <c r="B3862" s="36">
        <f t="shared" si="338"/>
        <v>1</v>
      </c>
      <c r="C3862" s="184">
        <f t="shared" si="339"/>
        <v>42028</v>
      </c>
      <c r="D3862" s="191" t="s">
        <v>2044</v>
      </c>
      <c r="E3862" s="191">
        <v>42028</v>
      </c>
      <c r="F3862" s="192" t="s">
        <v>473</v>
      </c>
      <c r="G3862" s="483" t="s">
        <v>472</v>
      </c>
      <c r="H3862" s="193" t="s">
        <v>2045</v>
      </c>
      <c r="I3862" s="256">
        <v>318</v>
      </c>
      <c r="J3862" s="256">
        <v>7623.4332094363945</v>
      </c>
      <c r="K3862" s="599">
        <f t="shared" si="340"/>
        <v>2424252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6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3"/>
      <c r="AD3862" s="591" t="str">
        <f>IF(VLOOKUP(F3862,NXT!$C$12:$C$666,1,0)&lt;&gt;"","","x")</f>
        <v/>
      </c>
    </row>
    <row r="3863" spans="1:30" s="211" customFormat="1" ht="15.75" hidden="1" customHeight="1">
      <c r="A3863" s="204" t="str">
        <f>IF(B3863&lt;&gt;"",IF(AND(B3863&gt;=_TM1,B3863&lt;=_TM2,OR(TH!L3863="1111",TH!M3863="1111")),TH!D3863,""),"")</f>
        <v/>
      </c>
      <c r="B3863" s="36">
        <f t="shared" ref="B3863:B4117" si="341">IF(C3863&lt;&gt;"",MONTH(C3863),"")</f>
        <v>1</v>
      </c>
      <c r="C3863" s="184">
        <f t="shared" ref="C3863:C4117" si="342">E3863</f>
        <v>42028</v>
      </c>
      <c r="D3863" s="191" t="s">
        <v>2044</v>
      </c>
      <c r="E3863" s="191">
        <v>42028</v>
      </c>
      <c r="F3863" s="192" t="s">
        <v>474</v>
      </c>
      <c r="G3863" s="483" t="s">
        <v>475</v>
      </c>
      <c r="H3863" s="193" t="s">
        <v>2045</v>
      </c>
      <c r="I3863" s="256">
        <v>858</v>
      </c>
      <c r="J3863" s="256">
        <v>7455.8852268114188</v>
      </c>
      <c r="K3863" s="599">
        <f t="shared" ref="K3863:K4117" si="343">ROUND(I3863*J3863,0)</f>
        <v>6397150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6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3"/>
      <c r="AD3863" s="591" t="str">
        <f>IF(VLOOKUP(F3863,NXT!$C$12:$C$666,1,0)&lt;&gt;"","","x")</f>
        <v/>
      </c>
    </row>
    <row r="3864" spans="1:30" s="211" customFormat="1" ht="15.75" hidden="1" customHeight="1">
      <c r="A3864" s="204" t="str">
        <f>IF(B3864&lt;&gt;"",IF(AND(B3864&gt;=_TM1,B3864&lt;=_TM2,OR(TH!L3864="1111",TH!M3864="1111")),TH!D3864,""),"")</f>
        <v/>
      </c>
      <c r="B3864" s="36">
        <f t="shared" si="341"/>
        <v>1</v>
      </c>
      <c r="C3864" s="184">
        <f t="shared" si="342"/>
        <v>42028</v>
      </c>
      <c r="D3864" s="191" t="s">
        <v>2044</v>
      </c>
      <c r="E3864" s="191">
        <v>42028</v>
      </c>
      <c r="F3864" s="192" t="s">
        <v>1683</v>
      </c>
      <c r="G3864" s="483" t="s">
        <v>475</v>
      </c>
      <c r="H3864" s="193" t="s">
        <v>2045</v>
      </c>
      <c r="I3864" s="256">
        <v>1716</v>
      </c>
      <c r="J3864" s="256">
        <v>586.41793918741496</v>
      </c>
      <c r="K3864" s="599">
        <f t="shared" si="343"/>
        <v>1006293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6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3"/>
      <c r="AD3864" s="591" t="str">
        <f>IF(VLOOKUP(F3864,NXT!$C$12:$C$666,1,0)&lt;&gt;"","","x")</f>
        <v/>
      </c>
    </row>
    <row r="3865" spans="1:30" s="211" customFormat="1" ht="15.75" hidden="1" customHeight="1">
      <c r="A3865" s="204" t="str">
        <f>IF(B3865&lt;&gt;"",IF(AND(B3865&gt;=_TM1,B3865&lt;=_TM2,OR(TH!L3865="1111",TH!M3865="1111")),TH!D3865,""),"")</f>
        <v/>
      </c>
      <c r="B3865" s="36">
        <f t="shared" si="341"/>
        <v>1</v>
      </c>
      <c r="C3865" s="184">
        <f t="shared" si="342"/>
        <v>42028</v>
      </c>
      <c r="D3865" s="191" t="s">
        <v>2044</v>
      </c>
      <c r="E3865" s="191">
        <v>42028</v>
      </c>
      <c r="F3865" s="192" t="s">
        <v>476</v>
      </c>
      <c r="G3865" s="483" t="s">
        <v>475</v>
      </c>
      <c r="H3865" s="193" t="s">
        <v>2045</v>
      </c>
      <c r="I3865" s="256">
        <v>3</v>
      </c>
      <c r="J3865" s="256">
        <v>13320.064618685568</v>
      </c>
      <c r="K3865" s="599">
        <f t="shared" si="343"/>
        <v>39960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6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3"/>
      <c r="AD3865" s="591" t="str">
        <f>IF(VLOOKUP(F3865,NXT!$C$12:$C$666,1,0)&lt;&gt;"","","x")</f>
        <v/>
      </c>
    </row>
    <row r="3866" spans="1:30" s="211" customFormat="1" ht="15.75" hidden="1" customHeight="1">
      <c r="A3866" s="204" t="str">
        <f>IF(B3866&lt;&gt;"",IF(AND(B3866&gt;=_TM1,B3866&lt;=_TM2,OR(TH!L3866="1111",TH!M3866="1111")),TH!D3866,""),"")</f>
        <v/>
      </c>
      <c r="B3866" s="36">
        <f t="shared" si="341"/>
        <v>1</v>
      </c>
      <c r="C3866" s="184">
        <f t="shared" si="342"/>
        <v>42028</v>
      </c>
      <c r="D3866" s="191" t="s">
        <v>2044</v>
      </c>
      <c r="E3866" s="191">
        <v>42028</v>
      </c>
      <c r="F3866" s="192" t="s">
        <v>1684</v>
      </c>
      <c r="G3866" s="483" t="s">
        <v>475</v>
      </c>
      <c r="H3866" s="193" t="s">
        <v>2045</v>
      </c>
      <c r="I3866" s="256">
        <v>6</v>
      </c>
      <c r="J3866" s="256">
        <v>1089.0618870623421</v>
      </c>
      <c r="K3866" s="599">
        <f t="shared" si="343"/>
        <v>6534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6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3"/>
      <c r="AD3866" s="591" t="str">
        <f>IF(VLOOKUP(F3866,NXT!$C$12:$C$666,1,0)&lt;&gt;"","","x")</f>
        <v/>
      </c>
    </row>
    <row r="3867" spans="1:30" s="211" customFormat="1" ht="15.75" hidden="1" customHeight="1">
      <c r="A3867" s="204" t="str">
        <f>IF(B3867&lt;&gt;"",IF(AND(B3867&gt;=_TM1,B3867&lt;=_TM2,OR(TH!L3867="1111",TH!M3867="1111")),TH!D3867,""),"")</f>
        <v/>
      </c>
      <c r="B3867" s="36">
        <f t="shared" si="341"/>
        <v>1</v>
      </c>
      <c r="C3867" s="184">
        <f t="shared" si="342"/>
        <v>42028</v>
      </c>
      <c r="D3867" s="191" t="s">
        <v>2044</v>
      </c>
      <c r="E3867" s="191">
        <v>42028</v>
      </c>
      <c r="F3867" s="192" t="s">
        <v>477</v>
      </c>
      <c r="G3867" s="483" t="s">
        <v>475</v>
      </c>
      <c r="H3867" s="193" t="s">
        <v>2045</v>
      </c>
      <c r="I3867" s="256">
        <v>63</v>
      </c>
      <c r="J3867" s="256">
        <v>14744.222470997862</v>
      </c>
      <c r="K3867" s="599">
        <f t="shared" si="343"/>
        <v>928886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6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3"/>
      <c r="AD3867" s="591" t="str">
        <f>IF(VLOOKUP(F3867,NXT!$C$12:$C$666,1,0)&lt;&gt;"","","x")</f>
        <v/>
      </c>
    </row>
    <row r="3868" spans="1:30" s="211" customFormat="1" ht="15.75" hidden="1" customHeight="1">
      <c r="A3868" s="204" t="str">
        <f>IF(B3868&lt;&gt;"",IF(AND(B3868&gt;=_TM1,B3868&lt;=_TM2,OR(TH!L3868="1111",TH!M3868="1111")),TH!D3868,""),"")</f>
        <v/>
      </c>
      <c r="B3868" s="36">
        <f t="shared" si="341"/>
        <v>1</v>
      </c>
      <c r="C3868" s="184">
        <f t="shared" si="342"/>
        <v>42028</v>
      </c>
      <c r="D3868" s="191" t="s">
        <v>2044</v>
      </c>
      <c r="E3868" s="191">
        <v>42028</v>
      </c>
      <c r="F3868" s="192" t="s">
        <v>1685</v>
      </c>
      <c r="G3868" s="483" t="s">
        <v>475</v>
      </c>
      <c r="H3868" s="193" t="s">
        <v>2045</v>
      </c>
      <c r="I3868" s="256">
        <v>126</v>
      </c>
      <c r="J3868" s="256">
        <v>921.51390443736636</v>
      </c>
      <c r="K3868" s="599">
        <f t="shared" si="343"/>
        <v>116111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6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3"/>
      <c r="AD3868" s="591" t="str">
        <f>IF(VLOOKUP(F3868,NXT!$C$12:$C$666,1,0)&lt;&gt;"","","x")</f>
        <v/>
      </c>
    </row>
    <row r="3869" spans="1:30" s="211" customFormat="1" ht="15.75" hidden="1" customHeight="1">
      <c r="A3869" s="204" t="str">
        <f>IF(B3869&lt;&gt;"",IF(AND(B3869&gt;=_TM1,B3869&lt;=_TM2,OR(TH!L3869="1111",TH!M3869="1111")),TH!D3869,""),"")</f>
        <v/>
      </c>
      <c r="B3869" s="36">
        <f t="shared" si="341"/>
        <v>1</v>
      </c>
      <c r="C3869" s="184">
        <f t="shared" si="342"/>
        <v>42028</v>
      </c>
      <c r="D3869" s="191" t="s">
        <v>2044</v>
      </c>
      <c r="E3869" s="191">
        <v>42028</v>
      </c>
      <c r="F3869" s="192" t="s">
        <v>1686</v>
      </c>
      <c r="G3869" s="483" t="s">
        <v>475</v>
      </c>
      <c r="H3869" s="193" t="s">
        <v>2045</v>
      </c>
      <c r="I3869" s="256">
        <v>126</v>
      </c>
      <c r="J3869" s="256">
        <v>1675.479826249757</v>
      </c>
      <c r="K3869" s="599">
        <f t="shared" si="343"/>
        <v>211110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6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3"/>
      <c r="AD3869" s="591" t="str">
        <f>IF(VLOOKUP(F3869,NXT!$C$12:$C$666,1,0)&lt;&gt;"","","x")</f>
        <v/>
      </c>
    </row>
    <row r="3870" spans="1:30" s="211" customFormat="1" ht="15.75" hidden="1" customHeight="1">
      <c r="A3870" s="204" t="str">
        <f>IF(B3870&lt;&gt;"",IF(AND(B3870&gt;=_TM1,B3870&lt;=_TM2,OR(TH!L3870="1111",TH!M3870="1111")),TH!D3870,""),"")</f>
        <v/>
      </c>
      <c r="B3870" s="36">
        <f t="shared" si="341"/>
        <v>1</v>
      </c>
      <c r="C3870" s="184">
        <f t="shared" si="342"/>
        <v>42031</v>
      </c>
      <c r="D3870" s="191" t="s">
        <v>2044</v>
      </c>
      <c r="E3870" s="191">
        <v>42031</v>
      </c>
      <c r="F3870" s="192" t="s">
        <v>478</v>
      </c>
      <c r="G3870" s="483" t="s">
        <v>479</v>
      </c>
      <c r="H3870" s="193" t="s">
        <v>2045</v>
      </c>
      <c r="I3870" s="256">
        <v>303</v>
      </c>
      <c r="J3870" s="256">
        <v>11225.714835873372</v>
      </c>
      <c r="K3870" s="599">
        <f t="shared" si="343"/>
        <v>3401392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6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3"/>
      <c r="AD3870" s="591" t="str">
        <f>IF(VLOOKUP(F3870,NXT!$C$12:$C$666,1,0)&lt;&gt;"","","x")</f>
        <v/>
      </c>
    </row>
    <row r="3871" spans="1:30" s="211" customFormat="1" ht="15.75" hidden="1" customHeight="1">
      <c r="A3871" s="204" t="str">
        <f>IF(B3871&lt;&gt;"",IF(AND(B3871&gt;=_TM1,B3871&lt;=_TM2,OR(TH!L3871="1111",TH!M3871="1111")),TH!D3871,""),"")</f>
        <v/>
      </c>
      <c r="B3871" s="36">
        <f t="shared" si="341"/>
        <v>1</v>
      </c>
      <c r="C3871" s="184">
        <f t="shared" si="342"/>
        <v>42031</v>
      </c>
      <c r="D3871" s="191" t="s">
        <v>2044</v>
      </c>
      <c r="E3871" s="191">
        <v>42031</v>
      </c>
      <c r="F3871" s="192" t="s">
        <v>481</v>
      </c>
      <c r="G3871" s="483" t="s">
        <v>482</v>
      </c>
      <c r="H3871" s="193" t="s">
        <v>2045</v>
      </c>
      <c r="I3871" s="256">
        <v>380</v>
      </c>
      <c r="J3871" s="256">
        <v>60736.143701553694</v>
      </c>
      <c r="K3871" s="599">
        <f t="shared" si="343"/>
        <v>23079735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6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3"/>
      <c r="AD3871" s="591" t="str">
        <f>IF(VLOOKUP(F3871,NXT!$C$12:$C$666,1,0)&lt;&gt;"","","x")</f>
        <v/>
      </c>
    </row>
    <row r="3872" spans="1:30" s="211" customFormat="1" ht="15.75" hidden="1" customHeight="1">
      <c r="A3872" s="204" t="str">
        <f>IF(B3872&lt;&gt;"",IF(AND(B3872&gt;=_TM1,B3872&lt;=_TM2,OR(TH!L3872="1111",TH!M3872="1111")),TH!D3872,""),"")</f>
        <v/>
      </c>
      <c r="B3872" s="36">
        <f t="shared" si="341"/>
        <v>1</v>
      </c>
      <c r="C3872" s="184">
        <f t="shared" si="342"/>
        <v>42032</v>
      </c>
      <c r="D3872" s="191" t="s">
        <v>2044</v>
      </c>
      <c r="E3872" s="191">
        <v>42032</v>
      </c>
      <c r="F3872" s="192" t="s">
        <v>483</v>
      </c>
      <c r="G3872" s="483" t="s">
        <v>484</v>
      </c>
      <c r="H3872" s="193" t="s">
        <v>2045</v>
      </c>
      <c r="I3872" s="256">
        <v>50</v>
      </c>
      <c r="J3872" s="256">
        <v>12984.968653435617</v>
      </c>
      <c r="K3872" s="599">
        <f t="shared" si="343"/>
        <v>649248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6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3"/>
      <c r="AD3872" s="591" t="str">
        <f>IF(VLOOKUP(F3872,NXT!$C$12:$C$666,1,0)&lt;&gt;"","","x")</f>
        <v/>
      </c>
    </row>
    <row r="3873" spans="1:30" s="211" customFormat="1" ht="15.75" hidden="1" customHeight="1">
      <c r="A3873" s="204" t="str">
        <f>IF(B3873&lt;&gt;"",IF(AND(B3873&gt;=_TM1,B3873&lt;=_TM2,OR(TH!L3873="1111",TH!M3873="1111")),TH!D3873,""),"")</f>
        <v/>
      </c>
      <c r="B3873" s="36">
        <f t="shared" si="341"/>
        <v>1</v>
      </c>
      <c r="C3873" s="184">
        <f t="shared" si="342"/>
        <v>42032</v>
      </c>
      <c r="D3873" s="191" t="s">
        <v>2044</v>
      </c>
      <c r="E3873" s="191">
        <v>42032</v>
      </c>
      <c r="F3873" s="192" t="s">
        <v>1687</v>
      </c>
      <c r="G3873" s="483" t="s">
        <v>484</v>
      </c>
      <c r="H3873" s="193" t="s">
        <v>2045</v>
      </c>
      <c r="I3873" s="256">
        <v>100</v>
      </c>
      <c r="J3873" s="256">
        <v>1926.8018001872206</v>
      </c>
      <c r="K3873" s="599">
        <f t="shared" si="343"/>
        <v>192680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6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3"/>
      <c r="AD3873" s="591" t="str">
        <f>IF(VLOOKUP(F3873,NXT!$C$12:$C$666,1,0)&lt;&gt;"","","x")</f>
        <v/>
      </c>
    </row>
    <row r="3874" spans="1:30" s="211" customFormat="1" ht="15.75" hidden="1" customHeight="1">
      <c r="A3874" s="204" t="str">
        <f>IF(B3874&lt;&gt;"",IF(AND(B3874&gt;=_TM1,B3874&lt;=_TM2,OR(TH!L3874="1111",TH!M3874="1111")),TH!D3874,""),"")</f>
        <v/>
      </c>
      <c r="B3874" s="36">
        <f t="shared" si="341"/>
        <v>1</v>
      </c>
      <c r="C3874" s="184">
        <f t="shared" si="342"/>
        <v>42032</v>
      </c>
      <c r="D3874" s="191" t="s">
        <v>2044</v>
      </c>
      <c r="E3874" s="191">
        <v>42032</v>
      </c>
      <c r="F3874" s="192" t="s">
        <v>485</v>
      </c>
      <c r="G3874" s="483" t="s">
        <v>486</v>
      </c>
      <c r="H3874" s="193" t="s">
        <v>2045</v>
      </c>
      <c r="I3874" s="256">
        <v>63</v>
      </c>
      <c r="J3874" s="256">
        <v>18849.148045309768</v>
      </c>
      <c r="K3874" s="599">
        <f t="shared" si="343"/>
        <v>1187496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6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3"/>
      <c r="AD3874" s="591" t="str">
        <f>IF(VLOOKUP(F3874,NXT!$C$12:$C$666,1,0)&lt;&gt;"","","x")</f>
        <v/>
      </c>
    </row>
    <row r="3875" spans="1:30" s="211" customFormat="1" ht="15.75" hidden="1" customHeight="1">
      <c r="A3875" s="204" t="str">
        <f>IF(B3875&lt;&gt;"",IF(AND(B3875&gt;=_TM1,B3875&lt;=_TM2,OR(TH!L3875="1111",TH!M3875="1111")),TH!D3875,""),"")</f>
        <v/>
      </c>
      <c r="B3875" s="36">
        <f t="shared" si="341"/>
        <v>1</v>
      </c>
      <c r="C3875" s="184">
        <f t="shared" si="342"/>
        <v>42032</v>
      </c>
      <c r="D3875" s="191" t="s">
        <v>2044</v>
      </c>
      <c r="E3875" s="191">
        <v>42032</v>
      </c>
      <c r="F3875" s="192" t="s">
        <v>1682</v>
      </c>
      <c r="G3875" s="483" t="s">
        <v>486</v>
      </c>
      <c r="H3875" s="193" t="s">
        <v>2045</v>
      </c>
      <c r="I3875" s="256">
        <v>126</v>
      </c>
      <c r="J3875" s="256">
        <v>837.73991312487851</v>
      </c>
      <c r="K3875" s="599">
        <f t="shared" si="343"/>
        <v>105555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6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3"/>
      <c r="AD3875" s="591" t="str">
        <f>IF(VLOOKUP(F3875,NXT!$C$12:$C$666,1,0)&lt;&gt;"","","x")</f>
        <v/>
      </c>
    </row>
    <row r="3876" spans="1:30" s="211" customFormat="1" ht="15.75" hidden="1" customHeight="1">
      <c r="A3876" s="204" t="str">
        <f>IF(B3876&lt;&gt;"",IF(AND(B3876&gt;=_TM1,B3876&lt;=_TM2,OR(TH!L3876="1111",TH!M3876="1111")),TH!D3876,""),"")</f>
        <v/>
      </c>
      <c r="B3876" s="36">
        <f t="shared" si="341"/>
        <v>1</v>
      </c>
      <c r="C3876" s="184">
        <f t="shared" si="342"/>
        <v>42032</v>
      </c>
      <c r="D3876" s="191" t="s">
        <v>2044</v>
      </c>
      <c r="E3876" s="191">
        <v>42032</v>
      </c>
      <c r="F3876" s="192" t="s">
        <v>441</v>
      </c>
      <c r="G3876" s="483" t="s">
        <v>486</v>
      </c>
      <c r="H3876" s="193" t="s">
        <v>2045</v>
      </c>
      <c r="I3876" s="256">
        <v>50</v>
      </c>
      <c r="J3876" s="256">
        <v>24797.101428496404</v>
      </c>
      <c r="K3876" s="599">
        <f t="shared" si="343"/>
        <v>1239855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6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3"/>
      <c r="AD3876" s="591" t="str">
        <f>IF(VLOOKUP(F3876,NXT!$C$12:$C$666,1,0)&lt;&gt;"","","x")</f>
        <v/>
      </c>
    </row>
    <row r="3877" spans="1:30" s="211" customFormat="1" ht="15.75" hidden="1" customHeight="1">
      <c r="A3877" s="204" t="str">
        <f>IF(B3877&lt;&gt;"",IF(AND(B3877&gt;=_TM1,B3877&lt;=_TM2,OR(TH!L3877="1111",TH!M3877="1111")),TH!D3877,""),"")</f>
        <v/>
      </c>
      <c r="B3877" s="36">
        <f t="shared" si="341"/>
        <v>1</v>
      </c>
      <c r="C3877" s="184">
        <f t="shared" si="342"/>
        <v>42032</v>
      </c>
      <c r="D3877" s="191" t="s">
        <v>2044</v>
      </c>
      <c r="E3877" s="191">
        <v>42032</v>
      </c>
      <c r="F3877" s="192" t="s">
        <v>1688</v>
      </c>
      <c r="G3877" s="483" t="s">
        <v>486</v>
      </c>
      <c r="H3877" s="193" t="s">
        <v>2045</v>
      </c>
      <c r="I3877" s="256">
        <v>100</v>
      </c>
      <c r="J3877" s="256">
        <v>1340.3838609998056</v>
      </c>
      <c r="K3877" s="599">
        <f t="shared" si="343"/>
        <v>134038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6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3"/>
      <c r="AD3877" s="591" t="str">
        <f>IF(VLOOKUP(F3877,NXT!$C$12:$C$666,1,0)&lt;&gt;"","","x")</f>
        <v/>
      </c>
    </row>
    <row r="3878" spans="1:30" s="211" customFormat="1" ht="15.75" hidden="1" customHeight="1">
      <c r="A3878" s="204" t="str">
        <f>IF(B3878&lt;&gt;"",IF(AND(B3878&gt;=_TM1,B3878&lt;=_TM2,OR(TH!L3878="1111",TH!M3878="1111")),TH!D3878,""),"")</f>
        <v/>
      </c>
      <c r="B3878" s="36">
        <f t="shared" si="341"/>
        <v>1</v>
      </c>
      <c r="C3878" s="184">
        <f t="shared" si="342"/>
        <v>42034</v>
      </c>
      <c r="D3878" s="191" t="s">
        <v>2044</v>
      </c>
      <c r="E3878" s="191">
        <v>42034</v>
      </c>
      <c r="F3878" s="192" t="s">
        <v>487</v>
      </c>
      <c r="G3878" s="483" t="s">
        <v>488</v>
      </c>
      <c r="H3878" s="193" t="s">
        <v>2045</v>
      </c>
      <c r="I3878" s="256">
        <v>207</v>
      </c>
      <c r="J3878" s="256">
        <v>6953.2412789364917</v>
      </c>
      <c r="K3878" s="599">
        <f t="shared" si="343"/>
        <v>1439321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6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3"/>
      <c r="AD3878" s="591" t="str">
        <f>IF(VLOOKUP(F3878,NXT!$C$12:$C$666,1,0)&lt;&gt;"","","x")</f>
        <v/>
      </c>
    </row>
    <row r="3879" spans="1:30" s="211" customFormat="1" ht="15.75" hidden="1" customHeight="1">
      <c r="A3879" s="204" t="str">
        <f>IF(B3879&lt;&gt;"",IF(AND(B3879&gt;=_TM1,B3879&lt;=_TM2,OR(TH!L3879="1111",TH!M3879="1111")),TH!D3879,""),"")</f>
        <v/>
      </c>
      <c r="B3879" s="36">
        <f t="shared" si="341"/>
        <v>1</v>
      </c>
      <c r="C3879" s="184">
        <f t="shared" si="342"/>
        <v>42034</v>
      </c>
      <c r="D3879" s="191" t="s">
        <v>2044</v>
      </c>
      <c r="E3879" s="191">
        <v>42034</v>
      </c>
      <c r="F3879" s="192" t="s">
        <v>565</v>
      </c>
      <c r="G3879" s="483" t="s">
        <v>489</v>
      </c>
      <c r="H3879" s="193" t="s">
        <v>2045</v>
      </c>
      <c r="I3879" s="256">
        <v>250</v>
      </c>
      <c r="J3879" s="256">
        <v>7455.8852268114188</v>
      </c>
      <c r="K3879" s="599">
        <f t="shared" si="343"/>
        <v>1863971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6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3"/>
      <c r="AD3879" s="591" t="str">
        <f>IF(VLOOKUP(F3879,NXT!$C$12:$C$666,1,0)&lt;&gt;"","","x")</f>
        <v/>
      </c>
    </row>
    <row r="3880" spans="1:30" s="211" customFormat="1" ht="15.75" hidden="1" customHeight="1">
      <c r="A3880" s="204" t="str">
        <f>IF(B3880&lt;&gt;"",IF(AND(B3880&gt;=_TM1,B3880&lt;=_TM2,OR(TH!L3880="1111",TH!M3880="1111")),TH!D3880,""),"")</f>
        <v/>
      </c>
      <c r="B3880" s="36">
        <f t="shared" si="341"/>
        <v>1</v>
      </c>
      <c r="C3880" s="184">
        <f t="shared" si="342"/>
        <v>42034</v>
      </c>
      <c r="D3880" s="191" t="s">
        <v>2044</v>
      </c>
      <c r="E3880" s="191">
        <v>42034</v>
      </c>
      <c r="F3880" s="192" t="s">
        <v>622</v>
      </c>
      <c r="G3880" s="483" t="s">
        <v>489</v>
      </c>
      <c r="H3880" s="193" t="s">
        <v>2045</v>
      </c>
      <c r="I3880" s="256">
        <v>217</v>
      </c>
      <c r="J3880" s="256">
        <v>7790.9811920613702</v>
      </c>
      <c r="K3880" s="599">
        <f t="shared" si="343"/>
        <v>1690643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6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3"/>
      <c r="AD3880" s="591" t="str">
        <f>IF(VLOOKUP(F3880,NXT!$C$12:$C$666,1,0)&lt;&gt;"","","x")</f>
        <v/>
      </c>
    </row>
    <row r="3881" spans="1:30" s="211" customFormat="1" ht="15.75" hidden="1" customHeight="1">
      <c r="A3881" s="204" t="str">
        <f>IF(B3881&lt;&gt;"",IF(AND(B3881&gt;=_TM1,B3881&lt;=_TM2,OR(TH!L3881="1111",TH!M3881="1111")),TH!D3881,""),"")</f>
        <v/>
      </c>
      <c r="B3881" s="36">
        <f t="shared" si="341"/>
        <v>1</v>
      </c>
      <c r="C3881" s="184">
        <f t="shared" si="342"/>
        <v>42034</v>
      </c>
      <c r="D3881" s="191" t="s">
        <v>2044</v>
      </c>
      <c r="E3881" s="191">
        <v>42034</v>
      </c>
      <c r="F3881" s="192" t="s">
        <v>1716</v>
      </c>
      <c r="G3881" s="483" t="s">
        <v>490</v>
      </c>
      <c r="H3881" s="193" t="s">
        <v>2045</v>
      </c>
      <c r="I3881" s="256">
        <v>400</v>
      </c>
      <c r="J3881" s="256">
        <v>1340.3838609998056</v>
      </c>
      <c r="K3881" s="599">
        <f t="shared" si="343"/>
        <v>536154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6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3"/>
      <c r="AD3881" s="591" t="str">
        <f>IF(VLOOKUP(F3881,NXT!$C$12:$C$666,1,0)&lt;&gt;"","","x")</f>
        <v/>
      </c>
    </row>
    <row r="3882" spans="1:30" s="211" customFormat="1" ht="15.75" hidden="1" customHeight="1">
      <c r="A3882" s="204" t="str">
        <f>IF(B3882&lt;&gt;"",IF(AND(B3882&gt;=_TM1,B3882&lt;=_TM2,OR(TH!L3882="1111",TH!M3882="1111")),TH!D3882,""),"")</f>
        <v/>
      </c>
      <c r="B3882" s="36">
        <f t="shared" si="341"/>
        <v>1</v>
      </c>
      <c r="C3882" s="184">
        <f t="shared" si="342"/>
        <v>42034</v>
      </c>
      <c r="D3882" s="191" t="s">
        <v>2044</v>
      </c>
      <c r="E3882" s="191">
        <v>42034</v>
      </c>
      <c r="F3882" s="192" t="s">
        <v>1717</v>
      </c>
      <c r="G3882" s="483" t="s">
        <v>490</v>
      </c>
      <c r="H3882" s="193" t="s">
        <v>2045</v>
      </c>
      <c r="I3882" s="256">
        <v>600</v>
      </c>
      <c r="J3882" s="256">
        <v>1424.1578523122935</v>
      </c>
      <c r="K3882" s="599">
        <f t="shared" si="343"/>
        <v>854495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6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3"/>
      <c r="AD3882" s="591" t="str">
        <f>IF(VLOOKUP(F3882,NXT!$C$12:$C$666,1,0)&lt;&gt;"","","x")</f>
        <v/>
      </c>
    </row>
    <row r="3883" spans="1:30" s="211" customFormat="1" ht="15.75" hidden="1" customHeight="1">
      <c r="A3883" s="204" t="str">
        <f>IF(B3883&lt;&gt;"",IF(AND(B3883&gt;=_TM1,B3883&lt;=_TM2,OR(TH!L3883="1111",TH!M3883="1111")),TH!D3883,""),"")</f>
        <v/>
      </c>
      <c r="B3883" s="36">
        <f t="shared" si="341"/>
        <v>1</v>
      </c>
      <c r="C3883" s="184">
        <f t="shared" si="342"/>
        <v>42034</v>
      </c>
      <c r="D3883" s="191" t="s">
        <v>2044</v>
      </c>
      <c r="E3883" s="191">
        <v>42034</v>
      </c>
      <c r="F3883" s="192" t="s">
        <v>1718</v>
      </c>
      <c r="G3883" s="483" t="s">
        <v>490</v>
      </c>
      <c r="H3883" s="193" t="s">
        <v>2045</v>
      </c>
      <c r="I3883" s="256">
        <v>200</v>
      </c>
      <c r="J3883" s="256">
        <v>2010.5757914997084</v>
      </c>
      <c r="K3883" s="599">
        <f t="shared" si="343"/>
        <v>402115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6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3"/>
      <c r="AD3883" s="591" t="str">
        <f>IF(VLOOKUP(F3883,NXT!$C$12:$C$666,1,0)&lt;&gt;"","","x")</f>
        <v/>
      </c>
    </row>
    <row r="3884" spans="1:30" s="211" customFormat="1" ht="15.75" hidden="1" customHeight="1">
      <c r="A3884" s="204" t="str">
        <f>IF(B3884&lt;&gt;"",IF(AND(B3884&gt;=_TM1,B3884&lt;=_TM2,OR(TH!L3884="1111",TH!M3884="1111")),TH!D3884,""),"")</f>
        <v/>
      </c>
      <c r="B3884" s="36">
        <f t="shared" si="341"/>
        <v>2</v>
      </c>
      <c r="C3884" s="184">
        <f t="shared" si="342"/>
        <v>42037</v>
      </c>
      <c r="D3884" s="191" t="s">
        <v>2044</v>
      </c>
      <c r="E3884" s="191">
        <v>42037</v>
      </c>
      <c r="F3884" s="192" t="s">
        <v>493</v>
      </c>
      <c r="G3884" s="483" t="s">
        <v>494</v>
      </c>
      <c r="H3884" s="193" t="s">
        <v>2045</v>
      </c>
      <c r="I3884" s="256">
        <v>247</v>
      </c>
      <c r="J3884" s="256">
        <v>6450.5973310615645</v>
      </c>
      <c r="K3884" s="599">
        <f t="shared" si="343"/>
        <v>1593298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6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3"/>
      <c r="AD3884" s="591" t="str">
        <f>IF(VLOOKUP(F3884,NXT!$C$12:$C$666,1,0)&lt;&gt;"","","x")</f>
        <v/>
      </c>
    </row>
    <row r="3885" spans="1:30" s="211" customFormat="1" ht="15.75" hidden="1" customHeight="1">
      <c r="A3885" s="204" t="str">
        <f>IF(B3885&lt;&gt;"",IF(AND(B3885&gt;=_TM1,B3885&lt;=_TM2,OR(TH!L3885="1111",TH!M3885="1111")),TH!D3885,""),"")</f>
        <v/>
      </c>
      <c r="B3885" s="36">
        <f t="shared" si="341"/>
        <v>2</v>
      </c>
      <c r="C3885" s="184">
        <f t="shared" si="342"/>
        <v>42037</v>
      </c>
      <c r="D3885" s="191" t="s">
        <v>2044</v>
      </c>
      <c r="E3885" s="191">
        <v>42037</v>
      </c>
      <c r="F3885" s="192" t="s">
        <v>496</v>
      </c>
      <c r="G3885" s="483" t="s">
        <v>494</v>
      </c>
      <c r="H3885" s="193" t="s">
        <v>2045</v>
      </c>
      <c r="I3885" s="256">
        <v>109</v>
      </c>
      <c r="J3885" s="256">
        <v>3937.377591686929</v>
      </c>
      <c r="K3885" s="599">
        <f t="shared" si="343"/>
        <v>429174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6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3"/>
      <c r="AD3885" s="591" t="str">
        <f>IF(VLOOKUP(F3885,NXT!$C$12:$C$666,1,0)&lt;&gt;"","","x")</f>
        <v/>
      </c>
    </row>
    <row r="3886" spans="1:30" s="211" customFormat="1" ht="15.75" hidden="1" customHeight="1">
      <c r="A3886" s="204" t="str">
        <f>IF(B3886&lt;&gt;"",IF(AND(B3886&gt;=_TM1,B3886&lt;=_TM2,OR(TH!L3886="1111",TH!M3886="1111")),TH!D3886,""),"")</f>
        <v/>
      </c>
      <c r="B3886" s="36">
        <f t="shared" si="341"/>
        <v>2</v>
      </c>
      <c r="C3886" s="184">
        <f t="shared" si="342"/>
        <v>42039</v>
      </c>
      <c r="D3886" s="191" t="s">
        <v>2044</v>
      </c>
      <c r="E3886" s="191">
        <v>42039</v>
      </c>
      <c r="F3886" s="192" t="s">
        <v>451</v>
      </c>
      <c r="G3886" s="483" t="s">
        <v>497</v>
      </c>
      <c r="H3886" s="193" t="s">
        <v>2045</v>
      </c>
      <c r="I3886" s="256">
        <v>1312</v>
      </c>
      <c r="J3886" s="256">
        <v>8796.2690878112244</v>
      </c>
      <c r="K3886" s="599">
        <f t="shared" si="343"/>
        <v>11540705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6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3"/>
      <c r="AD3886" s="591" t="str">
        <f>IF(VLOOKUP(F3886,NXT!$C$12:$C$666,1,0)&lt;&gt;"","","x")</f>
        <v/>
      </c>
    </row>
    <row r="3887" spans="1:30" s="211" customFormat="1" ht="15.75" hidden="1" customHeight="1">
      <c r="A3887" s="204" t="str">
        <f>IF(B3887&lt;&gt;"",IF(AND(B3887&gt;=_TM1,B3887&lt;=_TM2,OR(TH!L3887="1111",TH!M3887="1111")),TH!D3887,""),"")</f>
        <v/>
      </c>
      <c r="B3887" s="36">
        <f t="shared" si="341"/>
        <v>2</v>
      </c>
      <c r="C3887" s="184">
        <f t="shared" si="342"/>
        <v>42039</v>
      </c>
      <c r="D3887" s="191" t="s">
        <v>2044</v>
      </c>
      <c r="E3887" s="191">
        <v>42039</v>
      </c>
      <c r="F3887" s="192" t="s">
        <v>432</v>
      </c>
      <c r="G3887" s="483" t="s">
        <v>497</v>
      </c>
      <c r="H3887" s="193" t="s">
        <v>2045</v>
      </c>
      <c r="I3887" s="256">
        <v>202</v>
      </c>
      <c r="J3887" s="256">
        <v>10471.748914060981</v>
      </c>
      <c r="K3887" s="599">
        <f t="shared" si="343"/>
        <v>2115293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6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3"/>
      <c r="AD3887" s="591" t="str">
        <f>IF(VLOOKUP(F3887,NXT!$C$12:$C$666,1,0)&lt;&gt;"","","x")</f>
        <v/>
      </c>
    </row>
    <row r="3888" spans="1:30" s="211" customFormat="1" ht="15.75" hidden="1" customHeight="1">
      <c r="A3888" s="204" t="str">
        <f>IF(B3888&lt;&gt;"",IF(AND(B3888&gt;=_TM1,B3888&lt;=_TM2,OR(TH!L3888="1111",TH!M3888="1111")),TH!D3888,""),"")</f>
        <v/>
      </c>
      <c r="B3888" s="36">
        <f t="shared" si="341"/>
        <v>2</v>
      </c>
      <c r="C3888" s="184">
        <f t="shared" si="342"/>
        <v>42039</v>
      </c>
      <c r="D3888" s="191" t="s">
        <v>2044</v>
      </c>
      <c r="E3888" s="191">
        <v>42039</v>
      </c>
      <c r="F3888" s="192" t="s">
        <v>498</v>
      </c>
      <c r="G3888" s="483" t="s">
        <v>497</v>
      </c>
      <c r="H3888" s="193" t="s">
        <v>2045</v>
      </c>
      <c r="I3888" s="256">
        <v>22</v>
      </c>
      <c r="J3888" s="256">
        <v>8712.4950964987365</v>
      </c>
      <c r="K3888" s="599">
        <f t="shared" si="343"/>
        <v>191675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6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3"/>
      <c r="AD3888" s="591" t="str">
        <f>IF(VLOOKUP(F3888,NXT!$C$12:$C$666,1,0)&lt;&gt;"","","x")</f>
        <v/>
      </c>
    </row>
    <row r="3889" spans="1:30" s="211" customFormat="1" ht="15.75" hidden="1" customHeight="1">
      <c r="A3889" s="204" t="str">
        <f>IF(B3889&lt;&gt;"",IF(AND(B3889&gt;=_TM1,B3889&lt;=_TM2,OR(TH!L3889="1111",TH!M3889="1111")),TH!D3889,""),"")</f>
        <v/>
      </c>
      <c r="B3889" s="36">
        <f t="shared" si="341"/>
        <v>2</v>
      </c>
      <c r="C3889" s="184">
        <f t="shared" si="342"/>
        <v>42040</v>
      </c>
      <c r="D3889" s="191" t="s">
        <v>2044</v>
      </c>
      <c r="E3889" s="191">
        <v>42040</v>
      </c>
      <c r="F3889" s="192" t="s">
        <v>1167</v>
      </c>
      <c r="G3889" s="483" t="s">
        <v>499</v>
      </c>
      <c r="H3889" s="193" t="s">
        <v>2045</v>
      </c>
      <c r="I3889" s="256">
        <v>819</v>
      </c>
      <c r="J3889" s="256">
        <v>9550.235009623615</v>
      </c>
      <c r="K3889" s="599">
        <f t="shared" si="343"/>
        <v>7821642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6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3"/>
      <c r="AD3889" s="591" t="str">
        <f>IF(VLOOKUP(F3889,NXT!$C$12:$C$666,1,0)&lt;&gt;"","","x")</f>
        <v/>
      </c>
    </row>
    <row r="3890" spans="1:30" s="211" customFormat="1" ht="15.75" hidden="1" customHeight="1">
      <c r="A3890" s="204" t="str">
        <f>IF(B3890&lt;&gt;"",IF(AND(B3890&gt;=_TM1,B3890&lt;=_TM2,OR(TH!L3890="1111",TH!M3890="1111")),TH!D3890,""),"")</f>
        <v/>
      </c>
      <c r="B3890" s="36">
        <f t="shared" si="341"/>
        <v>2</v>
      </c>
      <c r="C3890" s="184">
        <f t="shared" si="342"/>
        <v>42040</v>
      </c>
      <c r="D3890" s="191" t="s">
        <v>2044</v>
      </c>
      <c r="E3890" s="191">
        <v>42040</v>
      </c>
      <c r="F3890" s="192" t="s">
        <v>1682</v>
      </c>
      <c r="G3890" s="483" t="s">
        <v>499</v>
      </c>
      <c r="H3890" s="193" t="s">
        <v>2045</v>
      </c>
      <c r="I3890" s="256">
        <v>1638</v>
      </c>
      <c r="J3890" s="256">
        <v>837.73991312487851</v>
      </c>
      <c r="K3890" s="599">
        <f t="shared" si="343"/>
        <v>1372218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6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3"/>
      <c r="AD3890" s="591" t="str">
        <f>IF(VLOOKUP(F3890,NXT!$C$12:$C$666,1,0)&lt;&gt;"","","x")</f>
        <v/>
      </c>
    </row>
    <row r="3891" spans="1:30" s="211" customFormat="1" ht="15.75" hidden="1" customHeight="1">
      <c r="A3891" s="204" t="str">
        <f>IF(B3891&lt;&gt;"",IF(AND(B3891&gt;=_TM1,B3891&lt;=_TM2,OR(TH!L3891="1111",TH!M3891="1111")),TH!D3891,""),"")</f>
        <v/>
      </c>
      <c r="B3891" s="36">
        <f t="shared" si="341"/>
        <v>2</v>
      </c>
      <c r="C3891" s="184">
        <f t="shared" si="342"/>
        <v>42040</v>
      </c>
      <c r="D3891" s="191" t="s">
        <v>2044</v>
      </c>
      <c r="E3891" s="191">
        <v>42040</v>
      </c>
      <c r="F3891" s="192" t="s">
        <v>501</v>
      </c>
      <c r="G3891" s="483" t="s">
        <v>502</v>
      </c>
      <c r="H3891" s="193" t="s">
        <v>2045</v>
      </c>
      <c r="I3891" s="256">
        <v>780</v>
      </c>
      <c r="J3891" s="256">
        <v>10136.65294881103</v>
      </c>
      <c r="K3891" s="599">
        <f t="shared" si="343"/>
        <v>7906589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6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3"/>
      <c r="AD3891" s="591" t="str">
        <f>IF(VLOOKUP(F3891,NXT!$C$12:$C$666,1,0)&lt;&gt;"","","x")</f>
        <v/>
      </c>
    </row>
    <row r="3892" spans="1:30" s="211" customFormat="1" ht="15.75" hidden="1" customHeight="1">
      <c r="A3892" s="204" t="str">
        <f>IF(B3892&lt;&gt;"",IF(AND(B3892&gt;=_TM1,B3892&lt;=_TM2,OR(TH!L3892="1111",TH!M3892="1111")),TH!D3892,""),"")</f>
        <v/>
      </c>
      <c r="B3892" s="36">
        <f t="shared" si="341"/>
        <v>2</v>
      </c>
      <c r="C3892" s="184">
        <f t="shared" si="342"/>
        <v>42041</v>
      </c>
      <c r="D3892" s="191" t="s">
        <v>2044</v>
      </c>
      <c r="E3892" s="191">
        <v>42041</v>
      </c>
      <c r="F3892" s="192" t="s">
        <v>503</v>
      </c>
      <c r="G3892" s="483" t="s">
        <v>504</v>
      </c>
      <c r="H3892" s="193" t="s">
        <v>2045</v>
      </c>
      <c r="I3892" s="256">
        <v>202</v>
      </c>
      <c r="J3892" s="256">
        <v>10723.070887998445</v>
      </c>
      <c r="K3892" s="599">
        <f t="shared" si="343"/>
        <v>2166060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6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3"/>
      <c r="AD3892" s="591" t="str">
        <f>IF(VLOOKUP(F3892,NXT!$C$12:$C$666,1,0)&lt;&gt;"","","x")</f>
        <v/>
      </c>
    </row>
    <row r="3893" spans="1:30" s="211" customFormat="1" ht="15.75" hidden="1" customHeight="1">
      <c r="A3893" s="204" t="str">
        <f>IF(B3893&lt;&gt;"",IF(AND(B3893&gt;=_TM1,B3893&lt;=_TM2,OR(TH!L3893="1111",TH!M3893="1111")),TH!D3893,""),"")</f>
        <v/>
      </c>
      <c r="B3893" s="36">
        <f t="shared" si="341"/>
        <v>2</v>
      </c>
      <c r="C3893" s="184">
        <f t="shared" si="342"/>
        <v>42041</v>
      </c>
      <c r="D3893" s="191" t="s">
        <v>2044</v>
      </c>
      <c r="E3893" s="191">
        <v>42041</v>
      </c>
      <c r="F3893" s="192" t="s">
        <v>506</v>
      </c>
      <c r="G3893" s="483" t="s">
        <v>507</v>
      </c>
      <c r="H3893" s="193" t="s">
        <v>2045</v>
      </c>
      <c r="I3893" s="256">
        <v>69</v>
      </c>
      <c r="J3893" s="256">
        <v>8461.173122561273</v>
      </c>
      <c r="K3893" s="599">
        <f t="shared" si="343"/>
        <v>583821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6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3"/>
      <c r="AD3893" s="591" t="str">
        <f>IF(VLOOKUP(F3893,NXT!$C$12:$C$666,1,0)&lt;&gt;"","","x")</f>
        <v/>
      </c>
    </row>
    <row r="3894" spans="1:30" s="211" customFormat="1" ht="15.75" hidden="1" customHeight="1">
      <c r="A3894" s="204" t="str">
        <f>IF(B3894&lt;&gt;"",IF(AND(B3894&gt;=_TM1,B3894&lt;=_TM2,OR(TH!L3894="1111",TH!M3894="1111")),TH!D3894,""),"")</f>
        <v/>
      </c>
      <c r="B3894" s="36">
        <f t="shared" si="341"/>
        <v>2</v>
      </c>
      <c r="C3894" s="184">
        <f t="shared" si="342"/>
        <v>42041</v>
      </c>
      <c r="D3894" s="191" t="s">
        <v>2044</v>
      </c>
      <c r="E3894" s="191">
        <v>42041</v>
      </c>
      <c r="F3894" s="192" t="s">
        <v>508</v>
      </c>
      <c r="G3894" s="483" t="s">
        <v>507</v>
      </c>
      <c r="H3894" s="193" t="s">
        <v>2045</v>
      </c>
      <c r="I3894" s="256">
        <v>87</v>
      </c>
      <c r="J3894" s="256">
        <v>6283.0493484365888</v>
      </c>
      <c r="K3894" s="599">
        <f t="shared" si="343"/>
        <v>546625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6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3"/>
      <c r="AD3894" s="591" t="str">
        <f>IF(VLOOKUP(F3894,NXT!$C$12:$C$666,1,0)&lt;&gt;"","","x")</f>
        <v/>
      </c>
    </row>
    <row r="3895" spans="1:30" s="211" customFormat="1" ht="15.75" hidden="1" customHeight="1">
      <c r="A3895" s="204" t="str">
        <f>IF(B3895&lt;&gt;"",IF(AND(B3895&gt;=_TM1,B3895&lt;=_TM2,OR(TH!L3895="1111",TH!M3895="1111")),TH!D3895,""),"")</f>
        <v/>
      </c>
      <c r="B3895" s="36">
        <f t="shared" si="341"/>
        <v>2</v>
      </c>
      <c r="C3895" s="184">
        <f t="shared" si="342"/>
        <v>42041</v>
      </c>
      <c r="D3895" s="191" t="s">
        <v>2044</v>
      </c>
      <c r="E3895" s="191">
        <v>42041</v>
      </c>
      <c r="F3895" s="192" t="s">
        <v>509</v>
      </c>
      <c r="G3895" s="483" t="s">
        <v>507</v>
      </c>
      <c r="H3895" s="193" t="s">
        <v>2045</v>
      </c>
      <c r="I3895" s="256">
        <v>4</v>
      </c>
      <c r="J3895" s="256">
        <v>5361.5354439992225</v>
      </c>
      <c r="K3895" s="599">
        <f t="shared" si="343"/>
        <v>21446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6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3"/>
      <c r="AD3895" s="591" t="str">
        <f>IF(VLOOKUP(F3895,NXT!$C$12:$C$666,1,0)&lt;&gt;"","","x")</f>
        <v/>
      </c>
    </row>
    <row r="3896" spans="1:30" s="211" customFormat="1" ht="15.75" hidden="1" customHeight="1">
      <c r="A3896" s="204" t="str">
        <f>IF(B3896&lt;&gt;"",IF(AND(B3896&gt;=_TM1,B3896&lt;=_TM2,OR(TH!L3896="1111",TH!M3896="1111")),TH!D3896,""),"")</f>
        <v/>
      </c>
      <c r="B3896" s="36">
        <f t="shared" si="341"/>
        <v>2</v>
      </c>
      <c r="C3896" s="184">
        <f t="shared" si="342"/>
        <v>42041</v>
      </c>
      <c r="D3896" s="191" t="s">
        <v>2044</v>
      </c>
      <c r="E3896" s="191">
        <v>42041</v>
      </c>
      <c r="F3896" s="192" t="s">
        <v>510</v>
      </c>
      <c r="G3896" s="483" t="s">
        <v>507</v>
      </c>
      <c r="H3896" s="193" t="s">
        <v>2045</v>
      </c>
      <c r="I3896" s="256">
        <v>4</v>
      </c>
      <c r="J3896" s="256">
        <v>8377.3991312487851</v>
      </c>
      <c r="K3896" s="599">
        <f t="shared" si="343"/>
        <v>33510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6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3"/>
      <c r="AD3896" s="591" t="str">
        <f>IF(VLOOKUP(F3896,NXT!$C$12:$C$666,1,0)&lt;&gt;"","","x")</f>
        <v/>
      </c>
    </row>
    <row r="3897" spans="1:30" s="211" customFormat="1" ht="15.75" hidden="1" customHeight="1">
      <c r="A3897" s="204" t="str">
        <f>IF(B3897&lt;&gt;"",IF(AND(B3897&gt;=_TM1,B3897&lt;=_TM2,OR(TH!L3897="1111",TH!M3897="1111")),TH!D3897,""),"")</f>
        <v/>
      </c>
      <c r="B3897" s="36">
        <f t="shared" si="341"/>
        <v>2</v>
      </c>
      <c r="C3897" s="184">
        <f t="shared" si="342"/>
        <v>42041</v>
      </c>
      <c r="D3897" s="191" t="s">
        <v>2044</v>
      </c>
      <c r="E3897" s="191">
        <v>42041</v>
      </c>
      <c r="F3897" s="192" t="s">
        <v>511</v>
      </c>
      <c r="G3897" s="483" t="s">
        <v>507</v>
      </c>
      <c r="H3897" s="193" t="s">
        <v>2045</v>
      </c>
      <c r="I3897" s="256">
        <v>13</v>
      </c>
      <c r="J3897" s="256">
        <v>9969.1049661860543</v>
      </c>
      <c r="K3897" s="599">
        <f t="shared" si="343"/>
        <v>129598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6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3"/>
      <c r="AD3897" s="591" t="str">
        <f>IF(VLOOKUP(F3897,NXT!$C$12:$C$666,1,0)&lt;&gt;"","","x")</f>
        <v/>
      </c>
    </row>
    <row r="3898" spans="1:30" s="211" customFormat="1" ht="15.75" hidden="1" customHeight="1">
      <c r="A3898" s="204" t="str">
        <f>IF(B3898&lt;&gt;"",IF(AND(B3898&gt;=_TM1,B3898&lt;=_TM2,OR(TH!L3898="1111",TH!M3898="1111")),TH!D3898,""),"")</f>
        <v/>
      </c>
      <c r="B3898" s="36">
        <f t="shared" si="341"/>
        <v>2</v>
      </c>
      <c r="C3898" s="184">
        <f t="shared" si="342"/>
        <v>42041</v>
      </c>
      <c r="D3898" s="191" t="s">
        <v>2044</v>
      </c>
      <c r="E3898" s="191">
        <v>42041</v>
      </c>
      <c r="F3898" s="192" t="s">
        <v>512</v>
      </c>
      <c r="G3898" s="483" t="s">
        <v>507</v>
      </c>
      <c r="H3898" s="193" t="s">
        <v>2045</v>
      </c>
      <c r="I3898" s="256">
        <v>68</v>
      </c>
      <c r="J3898" s="256">
        <v>11477.036809810836</v>
      </c>
      <c r="K3898" s="599">
        <f t="shared" si="343"/>
        <v>780439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6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3"/>
      <c r="AD3898" s="591" t="str">
        <f>IF(VLOOKUP(F3898,NXT!$C$12:$C$666,1,0)&lt;&gt;"","","x")</f>
        <v/>
      </c>
    </row>
    <row r="3899" spans="1:30" s="211" customFormat="1" ht="15.75" hidden="1" customHeight="1">
      <c r="A3899" s="204" t="str">
        <f>IF(B3899&lt;&gt;"",IF(AND(B3899&gt;=_TM1,B3899&lt;=_TM2,OR(TH!L3899="1111",TH!M3899="1111")),TH!D3899,""),"")</f>
        <v/>
      </c>
      <c r="B3899" s="36">
        <f t="shared" si="341"/>
        <v>2</v>
      </c>
      <c r="C3899" s="184">
        <f t="shared" si="342"/>
        <v>42041</v>
      </c>
      <c r="D3899" s="191" t="s">
        <v>2044</v>
      </c>
      <c r="E3899" s="191">
        <v>42041</v>
      </c>
      <c r="F3899" s="192" t="s">
        <v>1689</v>
      </c>
      <c r="G3899" s="483" t="s">
        <v>507</v>
      </c>
      <c r="H3899" s="193" t="s">
        <v>2045</v>
      </c>
      <c r="I3899" s="256">
        <v>490</v>
      </c>
      <c r="J3899" s="256">
        <v>502.64394787492711</v>
      </c>
      <c r="K3899" s="599">
        <f t="shared" si="343"/>
        <v>246296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6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3"/>
      <c r="AD3899" s="591" t="str">
        <f>IF(VLOOKUP(F3899,NXT!$C$12:$C$666,1,0)&lt;&gt;"","","x")</f>
        <v/>
      </c>
    </row>
    <row r="3900" spans="1:30" s="211" customFormat="1" ht="15.75" hidden="1" customHeight="1">
      <c r="A3900" s="204" t="str">
        <f>IF(B3900&lt;&gt;"",IF(AND(B3900&gt;=_TM1,B3900&lt;=_TM2,OR(TH!L3900="1111",TH!M3900="1111")),TH!D3900,""),"")</f>
        <v/>
      </c>
      <c r="B3900" s="36">
        <f t="shared" si="341"/>
        <v>2</v>
      </c>
      <c r="C3900" s="184">
        <f t="shared" si="342"/>
        <v>42041</v>
      </c>
      <c r="D3900" s="191" t="s">
        <v>2044</v>
      </c>
      <c r="E3900" s="191">
        <v>42041</v>
      </c>
      <c r="F3900" s="192" t="s">
        <v>477</v>
      </c>
      <c r="G3900" s="483" t="s">
        <v>507</v>
      </c>
      <c r="H3900" s="193" t="s">
        <v>2045</v>
      </c>
      <c r="I3900" s="256">
        <v>42</v>
      </c>
      <c r="J3900" s="256">
        <v>14744.222470997862</v>
      </c>
      <c r="K3900" s="599">
        <f t="shared" si="343"/>
        <v>619257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6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3"/>
      <c r="AD3900" s="591" t="str">
        <f>IF(VLOOKUP(F3900,NXT!$C$12:$C$666,1,0)&lt;&gt;"","","x")</f>
        <v/>
      </c>
    </row>
    <row r="3901" spans="1:30" s="211" customFormat="1" ht="15.75" hidden="1" customHeight="1">
      <c r="A3901" s="204" t="str">
        <f>IF(B3901&lt;&gt;"",IF(AND(B3901&gt;=_TM1,B3901&lt;=_TM2,OR(TH!L3901="1111",TH!M3901="1111")),TH!D3901,""),"")</f>
        <v/>
      </c>
      <c r="B3901" s="36">
        <f t="shared" si="341"/>
        <v>2</v>
      </c>
      <c r="C3901" s="184">
        <f t="shared" si="342"/>
        <v>42041</v>
      </c>
      <c r="D3901" s="191" t="s">
        <v>2044</v>
      </c>
      <c r="E3901" s="191">
        <v>42041</v>
      </c>
      <c r="F3901" s="192" t="s">
        <v>1682</v>
      </c>
      <c r="G3901" s="483" t="s">
        <v>507</v>
      </c>
      <c r="H3901" s="193" t="s">
        <v>2045</v>
      </c>
      <c r="I3901" s="256">
        <v>84</v>
      </c>
      <c r="J3901" s="256">
        <v>837.73991312487851</v>
      </c>
      <c r="K3901" s="599">
        <f t="shared" si="343"/>
        <v>70370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6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3"/>
      <c r="AD3901" s="591" t="str">
        <f>IF(VLOOKUP(F3901,NXT!$C$12:$C$666,1,0)&lt;&gt;"","","x")</f>
        <v/>
      </c>
    </row>
    <row r="3902" spans="1:30" s="211" customFormat="1" ht="15.75" hidden="1" customHeight="1">
      <c r="A3902" s="204" t="str">
        <f>IF(B3902&lt;&gt;"",IF(AND(B3902&gt;=_TM1,B3902&lt;=_TM2,OR(TH!L3902="1111",TH!M3902="1111")),TH!D3902,""),"")</f>
        <v/>
      </c>
      <c r="B3902" s="36">
        <f t="shared" si="341"/>
        <v>2</v>
      </c>
      <c r="C3902" s="184">
        <f t="shared" si="342"/>
        <v>42042</v>
      </c>
      <c r="D3902" s="191" t="s">
        <v>2044</v>
      </c>
      <c r="E3902" s="191">
        <v>42042</v>
      </c>
      <c r="F3902" s="192" t="s">
        <v>440</v>
      </c>
      <c r="G3902" s="483" t="s">
        <v>513</v>
      </c>
      <c r="H3902" s="193" t="s">
        <v>2045</v>
      </c>
      <c r="I3902" s="256">
        <v>1025</v>
      </c>
      <c r="J3902" s="256">
        <v>7958.5291746863459</v>
      </c>
      <c r="K3902" s="599">
        <f t="shared" si="343"/>
        <v>8157492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6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3"/>
      <c r="AD3902" s="591" t="str">
        <f>IF(VLOOKUP(F3902,NXT!$C$12:$C$666,1,0)&lt;&gt;"","","x")</f>
        <v/>
      </c>
    </row>
    <row r="3903" spans="1:30" s="211" customFormat="1" ht="15.75" hidden="1" customHeight="1">
      <c r="A3903" s="204" t="str">
        <f>IF(B3903&lt;&gt;"",IF(AND(B3903&gt;=_TM1,B3903&lt;=_TM2,OR(TH!L3903="1111",TH!M3903="1111")),TH!D3903,""),"")</f>
        <v/>
      </c>
      <c r="B3903" s="36">
        <f t="shared" si="341"/>
        <v>2</v>
      </c>
      <c r="C3903" s="184">
        <f t="shared" si="342"/>
        <v>42044</v>
      </c>
      <c r="D3903" s="191" t="s">
        <v>2044</v>
      </c>
      <c r="E3903" s="191">
        <v>42044</v>
      </c>
      <c r="F3903" s="192" t="s">
        <v>514</v>
      </c>
      <c r="G3903" s="483" t="s">
        <v>515</v>
      </c>
      <c r="H3903" s="193" t="s">
        <v>2045</v>
      </c>
      <c r="I3903" s="256">
        <v>992</v>
      </c>
      <c r="J3903" s="256">
        <v>7707.2072007488823</v>
      </c>
      <c r="K3903" s="599">
        <f t="shared" si="343"/>
        <v>7645550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6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3"/>
      <c r="AD3903" s="591" t="str">
        <f>IF(VLOOKUP(F3903,NXT!$C$12:$C$666,1,0)&lt;&gt;"","","x")</f>
        <v/>
      </c>
    </row>
    <row r="3904" spans="1:30" s="211" customFormat="1" ht="15.75" hidden="1" customHeight="1">
      <c r="A3904" s="204" t="str">
        <f>IF(B3904&lt;&gt;"",IF(AND(B3904&gt;=_TM1,B3904&lt;=_TM2,OR(TH!L3904="1111",TH!M3904="1111")),TH!D3904,""),"")</f>
        <v/>
      </c>
      <c r="B3904" s="36">
        <f t="shared" si="341"/>
        <v>2</v>
      </c>
      <c r="C3904" s="184">
        <f t="shared" si="342"/>
        <v>42044</v>
      </c>
      <c r="D3904" s="191" t="s">
        <v>2044</v>
      </c>
      <c r="E3904" s="191">
        <v>42044</v>
      </c>
      <c r="F3904" s="192" t="s">
        <v>432</v>
      </c>
      <c r="G3904" s="483" t="s">
        <v>517</v>
      </c>
      <c r="H3904" s="193" t="s">
        <v>2045</v>
      </c>
      <c r="I3904" s="256">
        <v>1980</v>
      </c>
      <c r="J3904" s="256">
        <v>10471.748914060981</v>
      </c>
      <c r="K3904" s="599">
        <f t="shared" si="343"/>
        <v>20734063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6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3"/>
      <c r="AD3904" s="591" t="str">
        <f>IF(VLOOKUP(F3904,NXT!$C$12:$C$666,1,0)&lt;&gt;"","","x")</f>
        <v/>
      </c>
    </row>
    <row r="3905" spans="1:30" s="211" customFormat="1" ht="15.75" hidden="1" customHeight="1">
      <c r="A3905" s="204" t="str">
        <f>IF(B3905&lt;&gt;"",IF(AND(B3905&gt;=_TM1,B3905&lt;=_TM2,OR(TH!L3905="1111",TH!M3905="1111")),TH!D3905,""),"")</f>
        <v/>
      </c>
      <c r="B3905" s="36">
        <f t="shared" si="341"/>
        <v>2</v>
      </c>
      <c r="C3905" s="184">
        <f t="shared" si="342"/>
        <v>42044</v>
      </c>
      <c r="D3905" s="191" t="s">
        <v>2044</v>
      </c>
      <c r="E3905" s="191">
        <v>42044</v>
      </c>
      <c r="F3905" s="192" t="s">
        <v>451</v>
      </c>
      <c r="G3905" s="483" t="s">
        <v>517</v>
      </c>
      <c r="H3905" s="193" t="s">
        <v>2045</v>
      </c>
      <c r="I3905" s="256">
        <v>200</v>
      </c>
      <c r="J3905" s="256">
        <v>8796.2690878112244</v>
      </c>
      <c r="K3905" s="599">
        <f t="shared" si="343"/>
        <v>1759254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6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3"/>
      <c r="AD3905" s="591" t="str">
        <f>IF(VLOOKUP(F3905,NXT!$C$12:$C$666,1,0)&lt;&gt;"","","x")</f>
        <v/>
      </c>
    </row>
    <row r="3906" spans="1:30" s="211" customFormat="1" ht="15.75" hidden="1" customHeight="1">
      <c r="A3906" s="204" t="str">
        <f>IF(B3906&lt;&gt;"",IF(AND(B3906&gt;=_TM1,B3906&lt;=_TM2,OR(TH!L3906="1111",TH!M3906="1111")),TH!D3906,""),"")</f>
        <v/>
      </c>
      <c r="B3906" s="36">
        <f t="shared" si="341"/>
        <v>2</v>
      </c>
      <c r="C3906" s="184">
        <f t="shared" si="342"/>
        <v>42044</v>
      </c>
      <c r="D3906" s="191" t="s">
        <v>2044</v>
      </c>
      <c r="E3906" s="191">
        <v>42044</v>
      </c>
      <c r="F3906" s="192" t="s">
        <v>518</v>
      </c>
      <c r="G3906" s="483" t="s">
        <v>517</v>
      </c>
      <c r="H3906" s="193" t="s">
        <v>2045</v>
      </c>
      <c r="I3906" s="256">
        <v>555</v>
      </c>
      <c r="J3906" s="256">
        <v>9717.7829922485907</v>
      </c>
      <c r="K3906" s="599">
        <f t="shared" si="343"/>
        <v>5393370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6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3"/>
      <c r="AD3906" s="591" t="str">
        <f>IF(VLOOKUP(F3906,NXT!$C$12:$C$666,1,0)&lt;&gt;"","","x")</f>
        <v/>
      </c>
    </row>
    <row r="3907" spans="1:30" s="211" customFormat="1" ht="15.75" hidden="1" customHeight="1">
      <c r="A3907" s="204" t="str">
        <f>IF(B3907&lt;&gt;"",IF(AND(B3907&gt;=_TM1,B3907&lt;=_TM2,OR(TH!L3907="1111",TH!M3907="1111")),TH!D3907,""),"")</f>
        <v/>
      </c>
      <c r="B3907" s="36">
        <f t="shared" si="341"/>
        <v>2</v>
      </c>
      <c r="C3907" s="184">
        <f t="shared" si="342"/>
        <v>42047</v>
      </c>
      <c r="D3907" s="191" t="s">
        <v>2044</v>
      </c>
      <c r="E3907" s="191">
        <v>42047</v>
      </c>
      <c r="F3907" s="192" t="s">
        <v>432</v>
      </c>
      <c r="G3907" s="483" t="s">
        <v>519</v>
      </c>
      <c r="H3907" s="193" t="s">
        <v>2045</v>
      </c>
      <c r="I3907" s="256">
        <v>351</v>
      </c>
      <c r="J3907" s="256">
        <v>10471.748914060981</v>
      </c>
      <c r="K3907" s="599">
        <f t="shared" si="343"/>
        <v>3675584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6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3"/>
      <c r="AD3907" s="591" t="str">
        <f>IF(VLOOKUP(F3907,NXT!$C$12:$C$666,1,0)&lt;&gt;"","","x")</f>
        <v/>
      </c>
    </row>
    <row r="3908" spans="1:30" s="211" customFormat="1" ht="15.75" hidden="1" customHeight="1">
      <c r="A3908" s="204" t="str">
        <f>IF(B3908&lt;&gt;"",IF(AND(B3908&gt;=_TM1,B3908&lt;=_TM2,OR(TH!L3908="1111",TH!M3908="1111")),TH!D3908,""),"")</f>
        <v/>
      </c>
      <c r="B3908" s="36">
        <f t="shared" si="341"/>
        <v>2</v>
      </c>
      <c r="C3908" s="184">
        <f t="shared" si="342"/>
        <v>42047</v>
      </c>
      <c r="D3908" s="191" t="s">
        <v>2044</v>
      </c>
      <c r="E3908" s="191">
        <v>42047</v>
      </c>
      <c r="F3908" s="192" t="s">
        <v>1719</v>
      </c>
      <c r="G3908" s="483" t="s">
        <v>520</v>
      </c>
      <c r="H3908" s="193" t="s">
        <v>2045</v>
      </c>
      <c r="I3908" s="256">
        <v>500</v>
      </c>
      <c r="J3908" s="256">
        <v>502.64394787492711</v>
      </c>
      <c r="K3908" s="599">
        <f t="shared" si="343"/>
        <v>251322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6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3"/>
      <c r="AD3908" s="591" t="str">
        <f>IF(VLOOKUP(F3908,NXT!$C$12:$C$666,1,0)&lt;&gt;"","","x")</f>
        <v/>
      </c>
    </row>
    <row r="3909" spans="1:30" s="211" customFormat="1" ht="15.75" hidden="1" customHeight="1">
      <c r="A3909" s="204" t="str">
        <f>IF(B3909&lt;&gt;"",IF(AND(B3909&gt;=_TM1,B3909&lt;=_TM2,OR(TH!L3909="1111",TH!M3909="1111")),TH!D3909,""),"")</f>
        <v/>
      </c>
      <c r="B3909" s="36">
        <f t="shared" si="341"/>
        <v>2</v>
      </c>
      <c r="C3909" s="184">
        <f t="shared" si="342"/>
        <v>42047</v>
      </c>
      <c r="D3909" s="191" t="s">
        <v>2044</v>
      </c>
      <c r="E3909" s="191">
        <v>42047</v>
      </c>
      <c r="F3909" s="192" t="s">
        <v>1720</v>
      </c>
      <c r="G3909" s="483" t="s">
        <v>520</v>
      </c>
      <c r="H3909" s="193" t="s">
        <v>2045</v>
      </c>
      <c r="I3909" s="256">
        <v>1000</v>
      </c>
      <c r="J3909" s="256">
        <v>670.19193049990281</v>
      </c>
      <c r="K3909" s="599">
        <f t="shared" si="343"/>
        <v>670192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6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3"/>
      <c r="AD3909" s="591" t="str">
        <f>IF(VLOOKUP(F3909,NXT!$C$12:$C$666,1,0)&lt;&gt;"","","x")</f>
        <v/>
      </c>
    </row>
    <row r="3910" spans="1:30" s="211" customFormat="1" ht="15.75" hidden="1" customHeight="1">
      <c r="A3910" s="204" t="str">
        <f>IF(B3910&lt;&gt;"",IF(AND(B3910&gt;=_TM1,B3910&lt;=_TM2,OR(TH!L3910="1111",TH!M3910="1111")),TH!D3910,""),"")</f>
        <v/>
      </c>
      <c r="B3910" s="36">
        <f t="shared" si="341"/>
        <v>2</v>
      </c>
      <c r="C3910" s="184">
        <f t="shared" si="342"/>
        <v>42047</v>
      </c>
      <c r="D3910" s="191" t="s">
        <v>2044</v>
      </c>
      <c r="E3910" s="191">
        <v>42047</v>
      </c>
      <c r="F3910" s="192" t="s">
        <v>521</v>
      </c>
      <c r="G3910" s="483" t="s">
        <v>522</v>
      </c>
      <c r="H3910" s="193" t="s">
        <v>2045</v>
      </c>
      <c r="I3910" s="256">
        <v>1018</v>
      </c>
      <c r="J3910" s="256">
        <v>5780.4054005616617</v>
      </c>
      <c r="K3910" s="599">
        <f t="shared" si="343"/>
        <v>5884453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6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3"/>
      <c r="AD3910" s="591" t="str">
        <f>IF(VLOOKUP(F3910,NXT!$C$12:$C$666,1,0)&lt;&gt;"","","x")</f>
        <v/>
      </c>
    </row>
    <row r="3911" spans="1:30" s="211" customFormat="1" ht="15.75" hidden="1" customHeight="1">
      <c r="A3911" s="204" t="str">
        <f>IF(B3911&lt;&gt;"",IF(AND(B3911&gt;=_TM1,B3911&lt;=_TM2,OR(TH!L3911="1111",TH!M3911="1111")),TH!D3911,""),"")</f>
        <v/>
      </c>
      <c r="B3911" s="36">
        <f t="shared" si="341"/>
        <v>2</v>
      </c>
      <c r="C3911" s="184">
        <f t="shared" si="342"/>
        <v>42047</v>
      </c>
      <c r="D3911" s="191" t="s">
        <v>2044</v>
      </c>
      <c r="E3911" s="191">
        <v>42047</v>
      </c>
      <c r="F3911" s="192" t="s">
        <v>523</v>
      </c>
      <c r="G3911" s="483" t="s">
        <v>522</v>
      </c>
      <c r="H3911" s="193" t="s">
        <v>2045</v>
      </c>
      <c r="I3911" s="256">
        <v>317</v>
      </c>
      <c r="J3911" s="256">
        <v>4440.0215395618561</v>
      </c>
      <c r="K3911" s="599">
        <f t="shared" si="343"/>
        <v>1407487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6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3"/>
      <c r="AD3911" s="591" t="str">
        <f>IF(VLOOKUP(F3911,NXT!$C$12:$C$666,1,0)&lt;&gt;"","","x")</f>
        <v/>
      </c>
    </row>
    <row r="3912" spans="1:30" s="211" customFormat="1" ht="15.75" hidden="1" customHeight="1">
      <c r="A3912" s="204" t="str">
        <f>IF(B3912&lt;&gt;"",IF(AND(B3912&gt;=_TM1,B3912&lt;=_TM2,OR(TH!L3912="1111",TH!M3912="1111")),TH!D3912,""),"")</f>
        <v/>
      </c>
      <c r="B3912" s="36">
        <f t="shared" si="341"/>
        <v>2</v>
      </c>
      <c r="C3912" s="184">
        <f t="shared" si="342"/>
        <v>42047</v>
      </c>
      <c r="D3912" s="191" t="s">
        <v>2044</v>
      </c>
      <c r="E3912" s="191">
        <v>42047</v>
      </c>
      <c r="F3912" s="192" t="s">
        <v>524</v>
      </c>
      <c r="G3912" s="483" t="s">
        <v>525</v>
      </c>
      <c r="H3912" s="193" t="s">
        <v>2045</v>
      </c>
      <c r="I3912" s="256">
        <v>203</v>
      </c>
      <c r="J3912" s="256">
        <v>5864.1793918741496</v>
      </c>
      <c r="K3912" s="599">
        <f t="shared" si="343"/>
        <v>1190428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6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3"/>
      <c r="AD3912" s="591" t="str">
        <f>IF(VLOOKUP(F3912,NXT!$C$12:$C$666,1,0)&lt;&gt;"","","x")</f>
        <v/>
      </c>
    </row>
    <row r="3913" spans="1:30" s="211" customFormat="1" ht="15.75" hidden="1" customHeight="1">
      <c r="A3913" s="204" t="str">
        <f>IF(B3913&lt;&gt;"",IF(AND(B3913&gt;=_TM1,B3913&lt;=_TM2,OR(TH!L3913="1111",TH!M3913="1111")),TH!D3913,""),"")</f>
        <v/>
      </c>
      <c r="B3913" s="36">
        <f t="shared" si="341"/>
        <v>2</v>
      </c>
      <c r="C3913" s="184">
        <f t="shared" si="342"/>
        <v>42047</v>
      </c>
      <c r="D3913" s="191" t="s">
        <v>2044</v>
      </c>
      <c r="E3913" s="191">
        <v>42047</v>
      </c>
      <c r="F3913" s="192" t="s">
        <v>526</v>
      </c>
      <c r="G3913" s="483" t="s">
        <v>525</v>
      </c>
      <c r="H3913" s="193" t="s">
        <v>2045</v>
      </c>
      <c r="I3913" s="256">
        <v>203</v>
      </c>
      <c r="J3913" s="256">
        <v>7037.0152702489795</v>
      </c>
      <c r="K3913" s="599">
        <f t="shared" si="343"/>
        <v>1428514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6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3"/>
      <c r="AD3913" s="591" t="str">
        <f>IF(VLOOKUP(F3913,NXT!$C$12:$C$666,1,0)&lt;&gt;"","","x")</f>
        <v/>
      </c>
    </row>
    <row r="3914" spans="1:30" s="211" customFormat="1" ht="15.75" hidden="1" customHeight="1">
      <c r="A3914" s="204" t="str">
        <f>IF(B3914&lt;&gt;"",IF(AND(B3914&gt;=_TM1,B3914&lt;=_TM2,OR(TH!L3914="1111",TH!M3914="1111")),TH!D3914,""),"")</f>
        <v/>
      </c>
      <c r="B3914" s="36">
        <f t="shared" si="341"/>
        <v>2</v>
      </c>
      <c r="C3914" s="184">
        <f t="shared" si="342"/>
        <v>42063</v>
      </c>
      <c r="D3914" s="191" t="s">
        <v>2044</v>
      </c>
      <c r="E3914" s="191">
        <v>42063</v>
      </c>
      <c r="F3914" s="192" t="s">
        <v>425</v>
      </c>
      <c r="G3914" s="483" t="s">
        <v>527</v>
      </c>
      <c r="H3914" s="193" t="s">
        <v>2045</v>
      </c>
      <c r="I3914" s="256">
        <v>907</v>
      </c>
      <c r="J3914" s="256">
        <v>6869.4672876240038</v>
      </c>
      <c r="K3914" s="599">
        <f t="shared" si="343"/>
        <v>6230607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6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3"/>
      <c r="AD3914" s="591" t="str">
        <f>IF(VLOOKUP(F3914,NXT!$C$12:$C$666,1,0)&lt;&gt;"","","x")</f>
        <v/>
      </c>
    </row>
    <row r="3915" spans="1:30" s="211" customFormat="1" ht="15.75" hidden="1" customHeight="1">
      <c r="A3915" s="204" t="str">
        <f>IF(B3915&lt;&gt;"",IF(AND(B3915&gt;=_TM1,B3915&lt;=_TM2,OR(TH!L3915="1111",TH!M3915="1111")),TH!D3915,""),"")</f>
        <v/>
      </c>
      <c r="B3915" s="36">
        <f t="shared" si="341"/>
        <v>2</v>
      </c>
      <c r="C3915" s="184">
        <f t="shared" si="342"/>
        <v>42063</v>
      </c>
      <c r="D3915" s="191" t="s">
        <v>2044</v>
      </c>
      <c r="E3915" s="191">
        <v>42063</v>
      </c>
      <c r="F3915" s="192" t="s">
        <v>473</v>
      </c>
      <c r="G3915" s="483" t="s">
        <v>527</v>
      </c>
      <c r="H3915" s="193" t="s">
        <v>2045</v>
      </c>
      <c r="I3915" s="256">
        <v>300</v>
      </c>
      <c r="J3915" s="256">
        <v>7623.4332094363945</v>
      </c>
      <c r="K3915" s="599">
        <f t="shared" si="343"/>
        <v>2287030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6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3"/>
      <c r="AD3915" s="591" t="str">
        <f>IF(VLOOKUP(F3915,NXT!$C$12:$C$666,1,0)&lt;&gt;"","","x")</f>
        <v/>
      </c>
    </row>
    <row r="3916" spans="1:30" s="211" customFormat="1" ht="15.75" hidden="1" customHeight="1">
      <c r="A3916" s="204" t="str">
        <f>IF(B3916&lt;&gt;"",IF(AND(B3916&gt;=_TM1,B3916&lt;=_TM2,OR(TH!L3916="1111",TH!M3916="1111")),TH!D3916,""),"")</f>
        <v/>
      </c>
      <c r="B3916" s="36">
        <f t="shared" si="341"/>
        <v>2</v>
      </c>
      <c r="C3916" s="184">
        <f t="shared" si="342"/>
        <v>42063</v>
      </c>
      <c r="D3916" s="191" t="s">
        <v>2044</v>
      </c>
      <c r="E3916" s="191">
        <v>42063</v>
      </c>
      <c r="F3916" s="192" t="s">
        <v>428</v>
      </c>
      <c r="G3916" s="483" t="s">
        <v>527</v>
      </c>
      <c r="H3916" s="193" t="s">
        <v>2045</v>
      </c>
      <c r="I3916" s="256">
        <v>317</v>
      </c>
      <c r="J3916" s="256">
        <v>8126.0771573113216</v>
      </c>
      <c r="K3916" s="599">
        <f t="shared" si="343"/>
        <v>2575966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6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3"/>
      <c r="AD3916" s="591" t="str">
        <f>IF(VLOOKUP(F3916,NXT!$C$12:$C$666,1,0)&lt;&gt;"","","x")</f>
        <v/>
      </c>
    </row>
    <row r="3917" spans="1:30" s="211" customFormat="1" ht="15.75" hidden="1" customHeight="1">
      <c r="A3917" s="204" t="str">
        <f>IF(B3917&lt;&gt;"",IF(AND(B3917&gt;=_TM1,B3917&lt;=_TM2,OR(TH!L3917="1111",TH!M3917="1111")),TH!D3917,""),"")</f>
        <v/>
      </c>
      <c r="B3917" s="36">
        <f t="shared" si="341"/>
        <v>2</v>
      </c>
      <c r="C3917" s="184">
        <f t="shared" si="342"/>
        <v>42063</v>
      </c>
      <c r="D3917" s="191" t="s">
        <v>2044</v>
      </c>
      <c r="E3917" s="191">
        <v>42063</v>
      </c>
      <c r="F3917" s="192" t="s">
        <v>528</v>
      </c>
      <c r="G3917" s="483" t="s">
        <v>527</v>
      </c>
      <c r="H3917" s="193" t="s">
        <v>2045</v>
      </c>
      <c r="I3917" s="256">
        <v>314</v>
      </c>
      <c r="J3917" s="256">
        <v>13236.29062737308</v>
      </c>
      <c r="K3917" s="599">
        <f t="shared" si="343"/>
        <v>4156195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6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3"/>
      <c r="AD3917" s="591" t="str">
        <f>IF(VLOOKUP(F3917,NXT!$C$12:$C$666,1,0)&lt;&gt;"","","x")</f>
        <v/>
      </c>
    </row>
    <row r="3918" spans="1:30" s="211" customFormat="1" ht="15.75" hidden="1" customHeight="1">
      <c r="A3918" s="204" t="str">
        <f>IF(B3918&lt;&gt;"",IF(AND(B3918&gt;=_TM1,B3918&lt;=_TM2,OR(TH!L3918="1111",TH!M3918="1111")),TH!D3918,""),"")</f>
        <v/>
      </c>
      <c r="B3918" s="36">
        <f t="shared" si="341"/>
        <v>3</v>
      </c>
      <c r="C3918" s="184">
        <f t="shared" si="342"/>
        <v>42066</v>
      </c>
      <c r="D3918" s="191" t="s">
        <v>2044</v>
      </c>
      <c r="E3918" s="191">
        <v>42066</v>
      </c>
      <c r="F3918" s="192" t="s">
        <v>440</v>
      </c>
      <c r="G3918" s="483" t="s">
        <v>529</v>
      </c>
      <c r="H3918" s="193" t="s">
        <v>2045</v>
      </c>
      <c r="I3918" s="256">
        <v>618</v>
      </c>
      <c r="J3918" s="256">
        <v>7958.5291746863459</v>
      </c>
      <c r="K3918" s="599">
        <f t="shared" si="343"/>
        <v>4918371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6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3"/>
      <c r="AD3918" s="591" t="str">
        <f>IF(VLOOKUP(F3918,NXT!$C$12:$C$666,1,0)&lt;&gt;"","","x")</f>
        <v/>
      </c>
    </row>
    <row r="3919" spans="1:30" s="211" customFormat="1" ht="15.75" hidden="1" customHeight="1">
      <c r="A3919" s="204" t="str">
        <f>IF(B3919&lt;&gt;"",IF(AND(B3919&gt;=_TM1,B3919&lt;=_TM2,OR(TH!L3919="1111",TH!M3919="1111")),TH!D3919,""),"")</f>
        <v/>
      </c>
      <c r="B3919" s="36">
        <f t="shared" si="341"/>
        <v>3</v>
      </c>
      <c r="C3919" s="184">
        <f t="shared" si="342"/>
        <v>42066</v>
      </c>
      <c r="D3919" s="191" t="s">
        <v>2044</v>
      </c>
      <c r="E3919" s="191">
        <v>42066</v>
      </c>
      <c r="F3919" s="192" t="s">
        <v>530</v>
      </c>
      <c r="G3919" s="483" t="s">
        <v>531</v>
      </c>
      <c r="H3919" s="193" t="s">
        <v>2045</v>
      </c>
      <c r="I3919" s="256">
        <v>380</v>
      </c>
      <c r="J3919" s="256">
        <v>13655.16058393552</v>
      </c>
      <c r="K3919" s="599">
        <f t="shared" si="343"/>
        <v>5188961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6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3"/>
      <c r="AD3919" s="591" t="str">
        <f>IF(VLOOKUP(F3919,NXT!$C$12:$C$666,1,0)&lt;&gt;"","","x")</f>
        <v/>
      </c>
    </row>
    <row r="3920" spans="1:30" s="211" customFormat="1" ht="15.75" hidden="1" customHeight="1">
      <c r="A3920" s="204" t="str">
        <f>IF(B3920&lt;&gt;"",IF(AND(B3920&gt;=_TM1,B3920&lt;=_TM2,OR(TH!L3920="1111",TH!M3920="1111")),TH!D3920,""),"")</f>
        <v/>
      </c>
      <c r="B3920" s="36">
        <f t="shared" si="341"/>
        <v>3</v>
      </c>
      <c r="C3920" s="184">
        <f t="shared" si="342"/>
        <v>42066</v>
      </c>
      <c r="D3920" s="191" t="s">
        <v>2044</v>
      </c>
      <c r="E3920" s="191">
        <v>42066</v>
      </c>
      <c r="F3920" s="192" t="s">
        <v>532</v>
      </c>
      <c r="G3920" s="483" t="s">
        <v>533</v>
      </c>
      <c r="H3920" s="193" t="s">
        <v>2045</v>
      </c>
      <c r="I3920" s="256">
        <v>200</v>
      </c>
      <c r="J3920" s="256">
        <v>25048.423402433869</v>
      </c>
      <c r="K3920" s="599">
        <f t="shared" si="343"/>
        <v>5009685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6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3"/>
      <c r="AD3920" s="591" t="str">
        <f>IF(VLOOKUP(F3920,NXT!$C$12:$C$666,1,0)&lt;&gt;"","","x")</f>
        <v/>
      </c>
    </row>
    <row r="3921" spans="1:30" s="211" customFormat="1" ht="15.75" hidden="1" customHeight="1">
      <c r="A3921" s="204" t="str">
        <f>IF(B3921&lt;&gt;"",IF(AND(B3921&gt;=_TM1,B3921&lt;=_TM2,OR(TH!L3921="1111",TH!M3921="1111")),TH!D3921,""),"")</f>
        <v/>
      </c>
      <c r="B3921" s="36">
        <f t="shared" si="341"/>
        <v>3</v>
      </c>
      <c r="C3921" s="184">
        <f t="shared" si="342"/>
        <v>42066</v>
      </c>
      <c r="D3921" s="191" t="s">
        <v>2044</v>
      </c>
      <c r="E3921" s="191">
        <v>42066</v>
      </c>
      <c r="F3921" s="192" t="s">
        <v>535</v>
      </c>
      <c r="G3921" s="483" t="s">
        <v>536</v>
      </c>
      <c r="H3921" s="193" t="s">
        <v>2045</v>
      </c>
      <c r="I3921" s="256">
        <v>617</v>
      </c>
      <c r="J3921" s="256">
        <v>5277.7614526867346</v>
      </c>
      <c r="K3921" s="599">
        <f t="shared" si="343"/>
        <v>3256379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6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3"/>
      <c r="AD3921" s="591" t="str">
        <f>IF(VLOOKUP(F3921,NXT!$C$12:$C$666,1,0)&lt;&gt;"","","x")</f>
        <v/>
      </c>
    </row>
    <row r="3922" spans="1:30" s="211" customFormat="1" ht="15.75" hidden="1" customHeight="1">
      <c r="A3922" s="204" t="str">
        <f>IF(B3922&lt;&gt;"",IF(AND(B3922&gt;=_TM1,B3922&lt;=_TM2,OR(TH!L3922="1111",TH!M3922="1111")),TH!D3922,""),"")</f>
        <v/>
      </c>
      <c r="B3922" s="36">
        <f t="shared" si="341"/>
        <v>3</v>
      </c>
      <c r="C3922" s="184">
        <f t="shared" si="342"/>
        <v>42066</v>
      </c>
      <c r="D3922" s="191" t="s">
        <v>2044</v>
      </c>
      <c r="E3922" s="191">
        <v>42066</v>
      </c>
      <c r="F3922" s="192" t="s">
        <v>537</v>
      </c>
      <c r="G3922" s="483" t="s">
        <v>538</v>
      </c>
      <c r="H3922" s="193" t="s">
        <v>2045</v>
      </c>
      <c r="I3922" s="256">
        <v>24</v>
      </c>
      <c r="J3922" s="256">
        <v>9215.1390443736636</v>
      </c>
      <c r="K3922" s="599">
        <f t="shared" si="343"/>
        <v>221163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6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3"/>
      <c r="AD3922" s="591" t="str">
        <f>IF(VLOOKUP(F3922,NXT!$C$12:$C$666,1,0)&lt;&gt;"","","x")</f>
        <v/>
      </c>
    </row>
    <row r="3923" spans="1:30" s="211" customFormat="1" ht="15.75" hidden="1" customHeight="1">
      <c r="A3923" s="204" t="str">
        <f>IF(B3923&lt;&gt;"",IF(AND(B3923&gt;=_TM1,B3923&lt;=_TM2,OR(TH!L3923="1111",TH!M3923="1111")),TH!D3923,""),"")</f>
        <v/>
      </c>
      <c r="B3923" s="36">
        <f t="shared" si="341"/>
        <v>3</v>
      </c>
      <c r="C3923" s="184">
        <f t="shared" si="342"/>
        <v>42066</v>
      </c>
      <c r="D3923" s="191" t="s">
        <v>2044</v>
      </c>
      <c r="E3923" s="191">
        <v>42066</v>
      </c>
      <c r="F3923" s="192" t="s">
        <v>539</v>
      </c>
      <c r="G3923" s="483" t="s">
        <v>538</v>
      </c>
      <c r="H3923" s="193" t="s">
        <v>2045</v>
      </c>
      <c r="I3923" s="256">
        <v>30</v>
      </c>
      <c r="J3923" s="256">
        <v>9466.4610183111272</v>
      </c>
      <c r="K3923" s="599">
        <f t="shared" si="343"/>
        <v>283994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6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3"/>
      <c r="AD3923" s="591" t="str">
        <f>IF(VLOOKUP(F3923,NXT!$C$12:$C$666,1,0)&lt;&gt;"","","x")</f>
        <v/>
      </c>
    </row>
    <row r="3924" spans="1:30" s="211" customFormat="1" ht="15.75" hidden="1" customHeight="1">
      <c r="A3924" s="204" t="str">
        <f>IF(B3924&lt;&gt;"",IF(AND(B3924&gt;=_TM1,B3924&lt;=_TM2,OR(TH!L3924="1111",TH!M3924="1111")),TH!D3924,""),"")</f>
        <v/>
      </c>
      <c r="B3924" s="36">
        <f t="shared" si="341"/>
        <v>3</v>
      </c>
      <c r="C3924" s="184">
        <f t="shared" si="342"/>
        <v>42066</v>
      </c>
      <c r="D3924" s="191" t="s">
        <v>2044</v>
      </c>
      <c r="E3924" s="191">
        <v>42066</v>
      </c>
      <c r="F3924" s="192" t="s">
        <v>540</v>
      </c>
      <c r="G3924" s="483" t="s">
        <v>538</v>
      </c>
      <c r="H3924" s="193" t="s">
        <v>2045</v>
      </c>
      <c r="I3924" s="256">
        <v>53</v>
      </c>
      <c r="J3924" s="256">
        <v>9634.0090009361029</v>
      </c>
      <c r="K3924" s="599">
        <f t="shared" si="343"/>
        <v>510602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6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3"/>
      <c r="AD3924" s="591" t="str">
        <f>IF(VLOOKUP(F3924,NXT!$C$12:$C$666,1,0)&lt;&gt;"","","x")</f>
        <v/>
      </c>
    </row>
    <row r="3925" spans="1:30" s="211" customFormat="1" ht="15.75" hidden="1" customHeight="1">
      <c r="A3925" s="204" t="str">
        <f>IF(B3925&lt;&gt;"",IF(AND(B3925&gt;=_TM1,B3925&lt;=_TM2,OR(TH!L3925="1111",TH!M3925="1111")),TH!D3925,""),"")</f>
        <v/>
      </c>
      <c r="B3925" s="36">
        <f t="shared" si="341"/>
        <v>3</v>
      </c>
      <c r="C3925" s="184">
        <f t="shared" si="342"/>
        <v>42066</v>
      </c>
      <c r="D3925" s="191" t="s">
        <v>2044</v>
      </c>
      <c r="E3925" s="191">
        <v>42066</v>
      </c>
      <c r="F3925" s="192" t="s">
        <v>541</v>
      </c>
      <c r="G3925" s="483" t="s">
        <v>538</v>
      </c>
      <c r="H3925" s="193" t="s">
        <v>2045</v>
      </c>
      <c r="I3925" s="256">
        <v>1</v>
      </c>
      <c r="J3925" s="256">
        <v>8042.3031659988337</v>
      </c>
      <c r="K3925" s="599">
        <f t="shared" si="343"/>
        <v>8042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6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3"/>
      <c r="AD3925" s="591" t="str">
        <f>IF(VLOOKUP(F3925,NXT!$C$12:$C$666,1,0)&lt;&gt;"","","x")</f>
        <v/>
      </c>
    </row>
    <row r="3926" spans="1:30" s="211" customFormat="1" ht="15.75" hidden="1" customHeight="1">
      <c r="A3926" s="204" t="str">
        <f>IF(B3926&lt;&gt;"",IF(AND(B3926&gt;=_TM1,B3926&lt;=_TM2,OR(TH!L3926="1111",TH!M3926="1111")),TH!D3926,""),"")</f>
        <v/>
      </c>
      <c r="B3926" s="36">
        <f t="shared" si="341"/>
        <v>3</v>
      </c>
      <c r="C3926" s="184">
        <f t="shared" si="342"/>
        <v>42069</v>
      </c>
      <c r="D3926" s="191" t="s">
        <v>2044</v>
      </c>
      <c r="E3926" s="191">
        <v>42069</v>
      </c>
      <c r="F3926" s="192" t="s">
        <v>1167</v>
      </c>
      <c r="G3926" s="483" t="s">
        <v>542</v>
      </c>
      <c r="H3926" s="193" t="s">
        <v>2045</v>
      </c>
      <c r="I3926" s="256">
        <v>100</v>
      </c>
      <c r="J3926" s="256">
        <v>9550.235009623615</v>
      </c>
      <c r="K3926" s="599">
        <f t="shared" si="343"/>
        <v>955024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6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3"/>
      <c r="AD3926" s="591" t="str">
        <f>IF(VLOOKUP(F3926,NXT!$C$12:$C$666,1,0)&lt;&gt;"","","x")</f>
        <v/>
      </c>
    </row>
    <row r="3927" spans="1:30" s="211" customFormat="1" ht="15.75" hidden="1" customHeight="1">
      <c r="A3927" s="204" t="str">
        <f>IF(B3927&lt;&gt;"",IF(AND(B3927&gt;=_TM1,B3927&lt;=_TM2,OR(TH!L3927="1111",TH!M3927="1111")),TH!D3927,""),"")</f>
        <v/>
      </c>
      <c r="B3927" s="36">
        <f t="shared" si="341"/>
        <v>3</v>
      </c>
      <c r="C3927" s="184">
        <f t="shared" si="342"/>
        <v>42069</v>
      </c>
      <c r="D3927" s="191" t="s">
        <v>2044</v>
      </c>
      <c r="E3927" s="191">
        <v>42069</v>
      </c>
      <c r="F3927" s="192" t="s">
        <v>1682</v>
      </c>
      <c r="G3927" s="483" t="s">
        <v>542</v>
      </c>
      <c r="H3927" s="193" t="s">
        <v>2045</v>
      </c>
      <c r="I3927" s="256">
        <v>200</v>
      </c>
      <c r="J3927" s="256">
        <v>837.73991312487851</v>
      </c>
      <c r="K3927" s="599">
        <f t="shared" si="343"/>
        <v>167548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6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3"/>
      <c r="AD3927" s="591" t="str">
        <f>IF(VLOOKUP(F3927,NXT!$C$12:$C$666,1,0)&lt;&gt;"","","x")</f>
        <v/>
      </c>
    </row>
    <row r="3928" spans="1:30" s="211" customFormat="1" ht="15.75" hidden="1" customHeight="1">
      <c r="A3928" s="204" t="str">
        <f>IF(B3928&lt;&gt;"",IF(AND(B3928&gt;=_TM1,B3928&lt;=_TM2,OR(TH!L3928="1111",TH!M3928="1111")),TH!D3928,""),"")</f>
        <v/>
      </c>
      <c r="B3928" s="36">
        <f t="shared" si="341"/>
        <v>3</v>
      </c>
      <c r="C3928" s="184">
        <f t="shared" si="342"/>
        <v>42070</v>
      </c>
      <c r="D3928" s="191" t="s">
        <v>2044</v>
      </c>
      <c r="E3928" s="191">
        <v>42070</v>
      </c>
      <c r="F3928" s="192" t="s">
        <v>543</v>
      </c>
      <c r="G3928" s="483" t="s">
        <v>544</v>
      </c>
      <c r="H3928" s="193" t="s">
        <v>2045</v>
      </c>
      <c r="I3928" s="256">
        <v>800</v>
      </c>
      <c r="J3928" s="256">
        <v>8042.3031659988337</v>
      </c>
      <c r="K3928" s="599">
        <f t="shared" si="343"/>
        <v>6433843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6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3"/>
      <c r="AD3928" s="591" t="str">
        <f>IF(VLOOKUP(F3928,NXT!$C$12:$C$666,1,0)&lt;&gt;"","","x")</f>
        <v/>
      </c>
    </row>
    <row r="3929" spans="1:30" s="211" customFormat="1" ht="15.75" hidden="1" customHeight="1">
      <c r="A3929" s="204" t="str">
        <f>IF(B3929&lt;&gt;"",IF(AND(B3929&gt;=_TM1,B3929&lt;=_TM2,OR(TH!L3929="1111",TH!M3929="1111")),TH!D3929,""),"")</f>
        <v/>
      </c>
      <c r="B3929" s="36">
        <f t="shared" si="341"/>
        <v>3</v>
      </c>
      <c r="C3929" s="184">
        <f t="shared" si="342"/>
        <v>42070</v>
      </c>
      <c r="D3929" s="191" t="s">
        <v>2044</v>
      </c>
      <c r="E3929" s="191">
        <v>42070</v>
      </c>
      <c r="F3929" s="192" t="s">
        <v>545</v>
      </c>
      <c r="G3929" s="483" t="s">
        <v>544</v>
      </c>
      <c r="H3929" s="193" t="s">
        <v>2045</v>
      </c>
      <c r="I3929" s="256">
        <v>815</v>
      </c>
      <c r="J3929" s="256">
        <v>8712.4950964987365</v>
      </c>
      <c r="K3929" s="599">
        <f t="shared" si="343"/>
        <v>7100684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6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3"/>
      <c r="AD3929" s="591" t="str">
        <f>IF(VLOOKUP(F3929,NXT!$C$12:$C$666,1,0)&lt;&gt;"","","x")</f>
        <v/>
      </c>
    </row>
    <row r="3930" spans="1:30" s="211" customFormat="1" ht="15.75" hidden="1" customHeight="1">
      <c r="A3930" s="204" t="str">
        <f>IF(B3930&lt;&gt;"",IF(AND(B3930&gt;=_TM1,B3930&lt;=_TM2,OR(TH!L3930="1111",TH!M3930="1111")),TH!D3930,""),"")</f>
        <v/>
      </c>
      <c r="B3930" s="36">
        <f t="shared" si="341"/>
        <v>3</v>
      </c>
      <c r="C3930" s="184">
        <f t="shared" si="342"/>
        <v>42070</v>
      </c>
      <c r="D3930" s="191" t="s">
        <v>2044</v>
      </c>
      <c r="E3930" s="191">
        <v>42070</v>
      </c>
      <c r="F3930" s="192" t="s">
        <v>546</v>
      </c>
      <c r="G3930" s="483" t="s">
        <v>544</v>
      </c>
      <c r="H3930" s="193" t="s">
        <v>2045</v>
      </c>
      <c r="I3930" s="256">
        <v>303</v>
      </c>
      <c r="J3930" s="256">
        <v>9382.6870269986393</v>
      </c>
      <c r="K3930" s="599">
        <f t="shared" si="343"/>
        <v>2842954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6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3"/>
      <c r="AD3930" s="591" t="str">
        <f>IF(VLOOKUP(F3930,NXT!$C$12:$C$666,1,0)&lt;&gt;"","","x")</f>
        <v/>
      </c>
    </row>
    <row r="3931" spans="1:30" s="211" customFormat="1" ht="15.75" hidden="1" customHeight="1">
      <c r="A3931" s="204" t="str">
        <f>IF(B3931&lt;&gt;"",IF(AND(B3931&gt;=_TM1,B3931&lt;=_TM2,OR(TH!L3931="1111",TH!M3931="1111")),TH!D3931,""),"")</f>
        <v/>
      </c>
      <c r="B3931" s="36">
        <f t="shared" si="341"/>
        <v>3</v>
      </c>
      <c r="C3931" s="184">
        <f t="shared" si="342"/>
        <v>42070</v>
      </c>
      <c r="D3931" s="191" t="s">
        <v>2044</v>
      </c>
      <c r="E3931" s="191">
        <v>42070</v>
      </c>
      <c r="F3931" s="192" t="s">
        <v>1689</v>
      </c>
      <c r="G3931" s="483" t="s">
        <v>544</v>
      </c>
      <c r="H3931" s="193" t="s">
        <v>2045</v>
      </c>
      <c r="I3931" s="256">
        <v>1900</v>
      </c>
      <c r="J3931" s="256">
        <v>502.64394787492711</v>
      </c>
      <c r="K3931" s="599">
        <f t="shared" si="343"/>
        <v>955024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6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3"/>
      <c r="AD3931" s="591" t="str">
        <f>IF(VLOOKUP(F3931,NXT!$C$12:$C$666,1,0)&lt;&gt;"","","x")</f>
        <v/>
      </c>
    </row>
    <row r="3932" spans="1:30" s="211" customFormat="1" ht="15.75" hidden="1" customHeight="1">
      <c r="A3932" s="204" t="str">
        <f>IF(B3932&lt;&gt;"",IF(AND(B3932&gt;=_TM1,B3932&lt;=_TM2,OR(TH!L3932="1111",TH!M3932="1111")),TH!D3932,""),"")</f>
        <v/>
      </c>
      <c r="B3932" s="36">
        <f t="shared" si="341"/>
        <v>3</v>
      </c>
      <c r="C3932" s="184">
        <f t="shared" si="342"/>
        <v>42073</v>
      </c>
      <c r="D3932" s="191" t="s">
        <v>2044</v>
      </c>
      <c r="E3932" s="191">
        <v>42073</v>
      </c>
      <c r="F3932" s="192" t="s">
        <v>440</v>
      </c>
      <c r="G3932" s="483" t="s">
        <v>547</v>
      </c>
      <c r="H3932" s="193" t="s">
        <v>2045</v>
      </c>
      <c r="I3932" s="256">
        <v>569</v>
      </c>
      <c r="J3932" s="256">
        <v>7958.5291746863459</v>
      </c>
      <c r="K3932" s="599">
        <f t="shared" si="343"/>
        <v>4528403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6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3"/>
      <c r="AD3932" s="591" t="str">
        <f>IF(VLOOKUP(F3932,NXT!$C$12:$C$666,1,0)&lt;&gt;"","","x")</f>
        <v/>
      </c>
    </row>
    <row r="3933" spans="1:30" s="211" customFormat="1" ht="15.75" hidden="1" customHeight="1">
      <c r="A3933" s="204" t="str">
        <f>IF(B3933&lt;&gt;"",IF(AND(B3933&gt;=_TM1,B3933&lt;=_TM2,OR(TH!L3933="1111",TH!M3933="1111")),TH!D3933,""),"")</f>
        <v/>
      </c>
      <c r="B3933" s="36">
        <f t="shared" si="341"/>
        <v>3</v>
      </c>
      <c r="C3933" s="184">
        <f t="shared" si="342"/>
        <v>42075</v>
      </c>
      <c r="D3933" s="191" t="s">
        <v>2044</v>
      </c>
      <c r="E3933" s="191">
        <v>42075</v>
      </c>
      <c r="F3933" s="192" t="s">
        <v>466</v>
      </c>
      <c r="G3933" s="483" t="s">
        <v>548</v>
      </c>
      <c r="H3933" s="193" t="s">
        <v>2045</v>
      </c>
      <c r="I3933" s="256">
        <v>900</v>
      </c>
      <c r="J3933" s="256">
        <v>5361.5354439992225</v>
      </c>
      <c r="K3933" s="599">
        <f t="shared" si="343"/>
        <v>4825382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6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3"/>
      <c r="AD3933" s="591" t="str">
        <f>IF(VLOOKUP(F3933,NXT!$C$12:$C$666,1,0)&lt;&gt;"","","x")</f>
        <v/>
      </c>
    </row>
    <row r="3934" spans="1:30" s="211" customFormat="1" ht="15.75" hidden="1" customHeight="1">
      <c r="A3934" s="204" t="str">
        <f>IF(B3934&lt;&gt;"",IF(AND(B3934&gt;=_TM1,B3934&lt;=_TM2,OR(TH!L3934="1111",TH!M3934="1111")),TH!D3934,""),"")</f>
        <v/>
      </c>
      <c r="B3934" s="36">
        <f t="shared" si="341"/>
        <v>3</v>
      </c>
      <c r="C3934" s="184">
        <f t="shared" si="342"/>
        <v>42075</v>
      </c>
      <c r="D3934" s="191" t="s">
        <v>2044</v>
      </c>
      <c r="E3934" s="191">
        <v>42075</v>
      </c>
      <c r="F3934" s="192" t="s">
        <v>549</v>
      </c>
      <c r="G3934" s="483" t="s">
        <v>548</v>
      </c>
      <c r="H3934" s="193" t="s">
        <v>2045</v>
      </c>
      <c r="I3934" s="256">
        <v>118</v>
      </c>
      <c r="J3934" s="256">
        <v>4523.795530874344</v>
      </c>
      <c r="K3934" s="599">
        <f t="shared" si="343"/>
        <v>533808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6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3"/>
      <c r="AD3934" s="591" t="str">
        <f>IF(VLOOKUP(F3934,NXT!$C$12:$C$666,1,0)&lt;&gt;"","","x")</f>
        <v/>
      </c>
    </row>
    <row r="3935" spans="1:30" s="211" customFormat="1" ht="15.75" hidden="1" customHeight="1">
      <c r="A3935" s="204" t="str">
        <f>IF(B3935&lt;&gt;"",IF(AND(B3935&gt;=_TM1,B3935&lt;=_TM2,OR(TH!L3935="1111",TH!M3935="1111")),TH!D3935,""),"")</f>
        <v/>
      </c>
      <c r="B3935" s="36">
        <f t="shared" si="341"/>
        <v>3</v>
      </c>
      <c r="C3935" s="184">
        <f t="shared" si="342"/>
        <v>42077</v>
      </c>
      <c r="D3935" s="191" t="s">
        <v>2044</v>
      </c>
      <c r="E3935" s="191">
        <v>42077</v>
      </c>
      <c r="F3935" s="192" t="s">
        <v>550</v>
      </c>
      <c r="G3935" s="483" t="s">
        <v>551</v>
      </c>
      <c r="H3935" s="193" t="s">
        <v>2045</v>
      </c>
      <c r="I3935" s="256">
        <v>55</v>
      </c>
      <c r="J3935" s="256">
        <v>11309.48882718586</v>
      </c>
      <c r="K3935" s="599">
        <f t="shared" si="343"/>
        <v>622022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6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3"/>
      <c r="AD3935" s="591" t="str">
        <f>IF(VLOOKUP(F3935,NXT!$C$12:$C$666,1,0)&lt;&gt;"","","x")</f>
        <v/>
      </c>
    </row>
    <row r="3936" spans="1:30" s="211" customFormat="1" ht="15.75" hidden="1" customHeight="1">
      <c r="A3936" s="204" t="str">
        <f>IF(B3936&lt;&gt;"",IF(AND(B3936&gt;=_TM1,B3936&lt;=_TM2,OR(TH!L3936="1111",TH!M3936="1111")),TH!D3936,""),"")</f>
        <v/>
      </c>
      <c r="B3936" s="36">
        <f t="shared" si="341"/>
        <v>3</v>
      </c>
      <c r="C3936" s="184">
        <f t="shared" si="342"/>
        <v>42077</v>
      </c>
      <c r="D3936" s="191" t="s">
        <v>2044</v>
      </c>
      <c r="E3936" s="191">
        <v>42077</v>
      </c>
      <c r="F3936" s="192" t="s">
        <v>552</v>
      </c>
      <c r="G3936" s="483" t="s">
        <v>551</v>
      </c>
      <c r="H3936" s="193" t="s">
        <v>2045</v>
      </c>
      <c r="I3936" s="256">
        <v>110</v>
      </c>
      <c r="J3936" s="256">
        <v>9382.6870269986393</v>
      </c>
      <c r="K3936" s="599">
        <f t="shared" si="343"/>
        <v>1032096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6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3"/>
      <c r="AD3936" s="591" t="str">
        <f>IF(VLOOKUP(F3936,NXT!$C$12:$C$666,1,0)&lt;&gt;"","","x")</f>
        <v/>
      </c>
    </row>
    <row r="3937" spans="1:30" s="211" customFormat="1" ht="15.75" hidden="1" customHeight="1">
      <c r="A3937" s="204" t="str">
        <f>IF(B3937&lt;&gt;"",IF(AND(B3937&gt;=_TM1,B3937&lt;=_TM2,OR(TH!L3937="1111",TH!M3937="1111")),TH!D3937,""),"")</f>
        <v/>
      </c>
      <c r="B3937" s="36">
        <f t="shared" si="341"/>
        <v>3</v>
      </c>
      <c r="C3937" s="184">
        <f t="shared" si="342"/>
        <v>42077</v>
      </c>
      <c r="D3937" s="191" t="s">
        <v>2044</v>
      </c>
      <c r="E3937" s="191">
        <v>42077</v>
      </c>
      <c r="F3937" s="192" t="s">
        <v>553</v>
      </c>
      <c r="G3937" s="483" t="s">
        <v>551</v>
      </c>
      <c r="H3937" s="193" t="s">
        <v>2045</v>
      </c>
      <c r="I3937" s="256">
        <v>232</v>
      </c>
      <c r="J3937" s="256">
        <v>8461.173122561273</v>
      </c>
      <c r="K3937" s="599">
        <f t="shared" si="343"/>
        <v>1962992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6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3"/>
      <c r="AD3937" s="591" t="str">
        <f>IF(VLOOKUP(F3937,NXT!$C$12:$C$666,1,0)&lt;&gt;"","","x")</f>
        <v/>
      </c>
    </row>
    <row r="3938" spans="1:30" s="211" customFormat="1" ht="15.75" hidden="1" customHeight="1">
      <c r="A3938" s="204" t="str">
        <f>IF(B3938&lt;&gt;"",IF(AND(B3938&gt;=_TM1,B3938&lt;=_TM2,OR(TH!L3938="1111",TH!M3938="1111")),TH!D3938,""),"")</f>
        <v/>
      </c>
      <c r="B3938" s="36">
        <f t="shared" si="341"/>
        <v>3</v>
      </c>
      <c r="C3938" s="184">
        <f t="shared" si="342"/>
        <v>42077</v>
      </c>
      <c r="D3938" s="191" t="s">
        <v>2044</v>
      </c>
      <c r="E3938" s="191">
        <v>42077</v>
      </c>
      <c r="F3938" s="192" t="s">
        <v>432</v>
      </c>
      <c r="G3938" s="483" t="s">
        <v>551</v>
      </c>
      <c r="H3938" s="193" t="s">
        <v>2045</v>
      </c>
      <c r="I3938" s="256">
        <v>406</v>
      </c>
      <c r="J3938" s="256">
        <v>10471.748914060981</v>
      </c>
      <c r="K3938" s="599">
        <f t="shared" si="343"/>
        <v>4251530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6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3"/>
      <c r="AD3938" s="591" t="str">
        <f>IF(VLOOKUP(F3938,NXT!$C$12:$C$666,1,0)&lt;&gt;"","","x")</f>
        <v/>
      </c>
    </row>
    <row r="3939" spans="1:30" s="211" customFormat="1" ht="15.75" hidden="1" customHeight="1">
      <c r="A3939" s="204" t="str">
        <f>IF(B3939&lt;&gt;"",IF(AND(B3939&gt;=_TM1,B3939&lt;=_TM2,OR(TH!L3939="1111",TH!M3939="1111")),TH!D3939,""),"")</f>
        <v/>
      </c>
      <c r="B3939" s="36">
        <f t="shared" si="341"/>
        <v>3</v>
      </c>
      <c r="C3939" s="184">
        <f t="shared" si="342"/>
        <v>42077</v>
      </c>
      <c r="D3939" s="191" t="s">
        <v>2044</v>
      </c>
      <c r="E3939" s="191">
        <v>42077</v>
      </c>
      <c r="F3939" s="192" t="s">
        <v>1721</v>
      </c>
      <c r="G3939" s="483" t="s">
        <v>554</v>
      </c>
      <c r="H3939" s="193" t="s">
        <v>2045</v>
      </c>
      <c r="I3939" s="256">
        <v>165</v>
      </c>
      <c r="J3939" s="256">
        <v>14241.578523122935</v>
      </c>
      <c r="K3939" s="599">
        <f t="shared" si="343"/>
        <v>2349860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6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3"/>
      <c r="AD3939" s="591" t="str">
        <f>IF(VLOOKUP(F3939,NXT!$C$12:$C$666,1,0)&lt;&gt;"","","x")</f>
        <v/>
      </c>
    </row>
    <row r="3940" spans="1:30" s="211" customFormat="1" ht="15.75" hidden="1" customHeight="1">
      <c r="A3940" s="204" t="str">
        <f>IF(B3940&lt;&gt;"",IF(AND(B3940&gt;=_TM1,B3940&lt;=_TM2,OR(TH!L3940="1111",TH!M3940="1111")),TH!D3940,""),"")</f>
        <v/>
      </c>
      <c r="B3940" s="36">
        <f t="shared" si="341"/>
        <v>3</v>
      </c>
      <c r="C3940" s="184">
        <f t="shared" si="342"/>
        <v>42077</v>
      </c>
      <c r="D3940" s="191" t="s">
        <v>2044</v>
      </c>
      <c r="E3940" s="191">
        <v>42077</v>
      </c>
      <c r="F3940" s="192" t="s">
        <v>1722</v>
      </c>
      <c r="G3940" s="483" t="s">
        <v>554</v>
      </c>
      <c r="H3940" s="193" t="s">
        <v>2045</v>
      </c>
      <c r="I3940" s="256">
        <v>250</v>
      </c>
      <c r="J3940" s="256">
        <v>17676.312166934935</v>
      </c>
      <c r="K3940" s="599">
        <f t="shared" si="343"/>
        <v>4419078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6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3"/>
      <c r="AD3940" s="591" t="str">
        <f>IF(VLOOKUP(F3940,NXT!$C$12:$C$666,1,0)&lt;&gt;"","","x")</f>
        <v/>
      </c>
    </row>
    <row r="3941" spans="1:30" s="211" customFormat="1" ht="15.75" hidden="1" customHeight="1">
      <c r="A3941" s="204" t="str">
        <f>IF(B3941&lt;&gt;"",IF(AND(B3941&gt;=_TM1,B3941&lt;=_TM2,OR(TH!L3941="1111",TH!M3941="1111")),TH!D3941,""),"")</f>
        <v/>
      </c>
      <c r="B3941" s="36">
        <f t="shared" si="341"/>
        <v>3</v>
      </c>
      <c r="C3941" s="184">
        <f t="shared" si="342"/>
        <v>42077</v>
      </c>
      <c r="D3941" s="191" t="s">
        <v>2044</v>
      </c>
      <c r="E3941" s="191">
        <v>42077</v>
      </c>
      <c r="F3941" s="192" t="s">
        <v>1723</v>
      </c>
      <c r="G3941" s="483" t="s">
        <v>554</v>
      </c>
      <c r="H3941" s="193" t="s">
        <v>2045</v>
      </c>
      <c r="I3941" s="256">
        <v>20</v>
      </c>
      <c r="J3941" s="256">
        <v>15163.092427560301</v>
      </c>
      <c r="K3941" s="599">
        <f t="shared" si="343"/>
        <v>303262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6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3"/>
      <c r="AD3941" s="591" t="str">
        <f>IF(VLOOKUP(F3941,NXT!$C$12:$C$666,1,0)&lt;&gt;"","","x")</f>
        <v/>
      </c>
    </row>
    <row r="3942" spans="1:30" s="211" customFormat="1" ht="15.75" hidden="1" customHeight="1">
      <c r="A3942" s="204" t="str">
        <f>IF(B3942&lt;&gt;"",IF(AND(B3942&gt;=_TM1,B3942&lt;=_TM2,OR(TH!L3942="1111",TH!M3942="1111")),TH!D3942,""),"")</f>
        <v/>
      </c>
      <c r="B3942" s="36">
        <f t="shared" si="341"/>
        <v>3</v>
      </c>
      <c r="C3942" s="184">
        <f t="shared" si="342"/>
        <v>42077</v>
      </c>
      <c r="D3942" s="191" t="s">
        <v>2044</v>
      </c>
      <c r="E3942" s="191">
        <v>42077</v>
      </c>
      <c r="F3942" s="192" t="s">
        <v>1724</v>
      </c>
      <c r="G3942" s="483" t="s">
        <v>554</v>
      </c>
      <c r="H3942" s="193" t="s">
        <v>2045</v>
      </c>
      <c r="I3942" s="256">
        <v>20</v>
      </c>
      <c r="J3942" s="256">
        <v>14744.222470997862</v>
      </c>
      <c r="K3942" s="599">
        <f t="shared" si="343"/>
        <v>294884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6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3"/>
      <c r="AD3942" s="591" t="str">
        <f>IF(VLOOKUP(F3942,NXT!$C$12:$C$666,1,0)&lt;&gt;"","","x")</f>
        <v/>
      </c>
    </row>
    <row r="3943" spans="1:30" s="211" customFormat="1" ht="15.75" hidden="1" customHeight="1">
      <c r="A3943" s="204" t="str">
        <f>IF(B3943&lt;&gt;"",IF(AND(B3943&gt;=_TM1,B3943&lt;=_TM2,OR(TH!L3943="1111",TH!M3943="1111")),TH!D3943,""),"")</f>
        <v/>
      </c>
      <c r="B3943" s="36">
        <f t="shared" si="341"/>
        <v>3</v>
      </c>
      <c r="C3943" s="184">
        <f t="shared" si="342"/>
        <v>42079</v>
      </c>
      <c r="D3943" s="191" t="s">
        <v>2044</v>
      </c>
      <c r="E3943" s="191">
        <v>42079</v>
      </c>
      <c r="F3943" s="192" t="s">
        <v>556</v>
      </c>
      <c r="G3943" s="483" t="s">
        <v>557</v>
      </c>
      <c r="H3943" s="193" t="s">
        <v>2045</v>
      </c>
      <c r="I3943" s="256">
        <v>236</v>
      </c>
      <c r="J3943" s="256">
        <v>4858.8914961242954</v>
      </c>
      <c r="K3943" s="599">
        <f t="shared" si="343"/>
        <v>1146698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6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3"/>
      <c r="AD3943" s="591" t="str">
        <f>IF(VLOOKUP(F3943,NXT!$C$12:$C$666,1,0)&lt;&gt;"","","x")</f>
        <v/>
      </c>
    </row>
    <row r="3944" spans="1:30" s="211" customFormat="1" ht="15.75" hidden="1" customHeight="1">
      <c r="A3944" s="204" t="str">
        <f>IF(B3944&lt;&gt;"",IF(AND(B3944&gt;=_TM1,B3944&lt;=_TM2,OR(TH!L3944="1111",TH!M3944="1111")),TH!D3944,""),"")</f>
        <v/>
      </c>
      <c r="B3944" s="36">
        <f t="shared" si="341"/>
        <v>3</v>
      </c>
      <c r="C3944" s="184">
        <f t="shared" si="342"/>
        <v>42079</v>
      </c>
      <c r="D3944" s="191" t="s">
        <v>2044</v>
      </c>
      <c r="E3944" s="191">
        <v>42079</v>
      </c>
      <c r="F3944" s="192" t="s">
        <v>558</v>
      </c>
      <c r="G3944" s="483" t="s">
        <v>557</v>
      </c>
      <c r="H3944" s="193" t="s">
        <v>2045</v>
      </c>
      <c r="I3944" s="256">
        <v>8</v>
      </c>
      <c r="J3944" s="256">
        <v>11141.940844560884</v>
      </c>
      <c r="K3944" s="599">
        <f t="shared" si="343"/>
        <v>89136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6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3"/>
      <c r="AD3944" s="591" t="str">
        <f>IF(VLOOKUP(F3944,NXT!$C$12:$C$666,1,0)&lt;&gt;"","","x")</f>
        <v/>
      </c>
    </row>
    <row r="3945" spans="1:30" s="211" customFormat="1" ht="15.75" hidden="1" customHeight="1">
      <c r="A3945" s="204" t="str">
        <f>IF(B3945&lt;&gt;"",IF(AND(B3945&gt;=_TM1,B3945&lt;=_TM2,OR(TH!L3945="1111",TH!M3945="1111")),TH!D3945,""),"")</f>
        <v/>
      </c>
      <c r="B3945" s="36">
        <f t="shared" si="341"/>
        <v>3</v>
      </c>
      <c r="C3945" s="184">
        <f t="shared" si="342"/>
        <v>42079</v>
      </c>
      <c r="D3945" s="191" t="s">
        <v>2044</v>
      </c>
      <c r="E3945" s="191">
        <v>42079</v>
      </c>
      <c r="F3945" s="192" t="s">
        <v>559</v>
      </c>
      <c r="G3945" s="483" t="s">
        <v>557</v>
      </c>
      <c r="H3945" s="193" t="s">
        <v>2045</v>
      </c>
      <c r="I3945" s="256">
        <v>21</v>
      </c>
      <c r="J3945" s="256">
        <v>12398.550714248202</v>
      </c>
      <c r="K3945" s="599">
        <f t="shared" si="343"/>
        <v>260370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6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3"/>
      <c r="AD3945" s="591" t="str">
        <f>IF(VLOOKUP(F3945,NXT!$C$12:$C$666,1,0)&lt;&gt;"","","x")</f>
        <v/>
      </c>
    </row>
    <row r="3946" spans="1:30" s="211" customFormat="1" ht="15.75" hidden="1" customHeight="1">
      <c r="A3946" s="204" t="str">
        <f>IF(B3946&lt;&gt;"",IF(AND(B3946&gt;=_TM1,B3946&lt;=_TM2,OR(TH!L3946="1111",TH!M3946="1111")),TH!D3946,""),"")</f>
        <v/>
      </c>
      <c r="B3946" s="36">
        <f t="shared" si="341"/>
        <v>3</v>
      </c>
      <c r="C3946" s="184">
        <f t="shared" si="342"/>
        <v>42079</v>
      </c>
      <c r="D3946" s="191" t="s">
        <v>2044</v>
      </c>
      <c r="E3946" s="191">
        <v>42079</v>
      </c>
      <c r="F3946" s="192" t="s">
        <v>560</v>
      </c>
      <c r="G3946" s="483" t="s">
        <v>557</v>
      </c>
      <c r="H3946" s="193" t="s">
        <v>2045</v>
      </c>
      <c r="I3946" s="256">
        <v>10</v>
      </c>
      <c r="J3946" s="256">
        <v>6115.5013658116131</v>
      </c>
      <c r="K3946" s="599">
        <f t="shared" si="343"/>
        <v>61155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6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3"/>
      <c r="AD3946" s="591" t="str">
        <f>IF(VLOOKUP(F3946,NXT!$C$12:$C$666,1,0)&lt;&gt;"","","x")</f>
        <v/>
      </c>
    </row>
    <row r="3947" spans="1:30" s="211" customFormat="1" ht="15.75" hidden="1" customHeight="1">
      <c r="A3947" s="204" t="str">
        <f>IF(B3947&lt;&gt;"",IF(AND(B3947&gt;=_TM1,B3947&lt;=_TM2,OR(TH!L3947="1111",TH!M3947="1111")),TH!D3947,""),"")</f>
        <v/>
      </c>
      <c r="B3947" s="36">
        <f t="shared" si="341"/>
        <v>3</v>
      </c>
      <c r="C3947" s="184">
        <f t="shared" si="342"/>
        <v>42079</v>
      </c>
      <c r="D3947" s="191" t="s">
        <v>2044</v>
      </c>
      <c r="E3947" s="191">
        <v>42079</v>
      </c>
      <c r="F3947" s="192" t="s">
        <v>561</v>
      </c>
      <c r="G3947" s="483" t="s">
        <v>557</v>
      </c>
      <c r="H3947" s="193" t="s">
        <v>2045</v>
      </c>
      <c r="I3947" s="256">
        <v>28</v>
      </c>
      <c r="J3947" s="256">
        <v>10723.070887998445</v>
      </c>
      <c r="K3947" s="599">
        <f t="shared" si="343"/>
        <v>300246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6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3"/>
      <c r="AD3947" s="591" t="str">
        <f>IF(VLOOKUP(F3947,NXT!$C$12:$C$666,1,0)&lt;&gt;"","","x")</f>
        <v/>
      </c>
    </row>
    <row r="3948" spans="1:30" s="211" customFormat="1" ht="15.75" hidden="1" customHeight="1">
      <c r="A3948" s="204" t="str">
        <f>IF(B3948&lt;&gt;"",IF(AND(B3948&gt;=_TM1,B3948&lt;=_TM2,OR(TH!L3948="1111",TH!M3948="1111")),TH!D3948,""),"")</f>
        <v/>
      </c>
      <c r="B3948" s="36">
        <f t="shared" si="341"/>
        <v>3</v>
      </c>
      <c r="C3948" s="184">
        <f t="shared" si="342"/>
        <v>42079</v>
      </c>
      <c r="D3948" s="191" t="s">
        <v>2044</v>
      </c>
      <c r="E3948" s="191">
        <v>42079</v>
      </c>
      <c r="F3948" s="192" t="s">
        <v>1690</v>
      </c>
      <c r="G3948" s="483" t="s">
        <v>557</v>
      </c>
      <c r="H3948" s="193" t="s">
        <v>2045</v>
      </c>
      <c r="I3948" s="256">
        <v>500</v>
      </c>
      <c r="J3948" s="256">
        <v>335.0959652499514</v>
      </c>
      <c r="K3948" s="599">
        <f t="shared" si="343"/>
        <v>167548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6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3"/>
      <c r="AD3948" s="591" t="str">
        <f>IF(VLOOKUP(F3948,NXT!$C$12:$C$666,1,0)&lt;&gt;"","","x")</f>
        <v/>
      </c>
    </row>
    <row r="3949" spans="1:30" s="211" customFormat="1" ht="15.75" hidden="1" customHeight="1">
      <c r="A3949" s="204" t="str">
        <f>IF(B3949&lt;&gt;"",IF(AND(B3949&gt;=_TM1,B3949&lt;=_TM2,OR(TH!L3949="1111",TH!M3949="1111")),TH!D3949,""),"")</f>
        <v/>
      </c>
      <c r="B3949" s="36">
        <f t="shared" si="341"/>
        <v>3</v>
      </c>
      <c r="C3949" s="184">
        <f t="shared" si="342"/>
        <v>42080</v>
      </c>
      <c r="D3949" s="191" t="s">
        <v>2044</v>
      </c>
      <c r="E3949" s="191">
        <v>42080</v>
      </c>
      <c r="F3949" s="192" t="s">
        <v>425</v>
      </c>
      <c r="G3949" s="483" t="s">
        <v>562</v>
      </c>
      <c r="H3949" s="193" t="s">
        <v>2045</v>
      </c>
      <c r="I3949" s="256">
        <v>903</v>
      </c>
      <c r="J3949" s="256">
        <v>6869.4672876240038</v>
      </c>
      <c r="K3949" s="599">
        <f t="shared" si="343"/>
        <v>6203129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6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3"/>
      <c r="AD3949" s="591" t="str">
        <f>IF(VLOOKUP(F3949,NXT!$C$12:$C$666,1,0)&lt;&gt;"","","x")</f>
        <v/>
      </c>
    </row>
    <row r="3950" spans="1:30" s="211" customFormat="1" ht="15.75" hidden="1" customHeight="1">
      <c r="A3950" s="204" t="str">
        <f>IF(B3950&lt;&gt;"",IF(AND(B3950&gt;=_TM1,B3950&lt;=_TM2,OR(TH!L3950="1111",TH!M3950="1111")),TH!D3950,""),"")</f>
        <v/>
      </c>
      <c r="B3950" s="36">
        <f t="shared" si="341"/>
        <v>3</v>
      </c>
      <c r="C3950" s="184">
        <f t="shared" si="342"/>
        <v>42080</v>
      </c>
      <c r="D3950" s="191" t="s">
        <v>2044</v>
      </c>
      <c r="E3950" s="191">
        <v>42080</v>
      </c>
      <c r="F3950" s="192" t="s">
        <v>473</v>
      </c>
      <c r="G3950" s="483" t="s">
        <v>562</v>
      </c>
      <c r="H3950" s="193" t="s">
        <v>2045</v>
      </c>
      <c r="I3950" s="256">
        <v>289</v>
      </c>
      <c r="J3950" s="256">
        <v>7623.4332094363945</v>
      </c>
      <c r="K3950" s="599">
        <f t="shared" si="343"/>
        <v>2203172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6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3"/>
      <c r="AD3950" s="591" t="str">
        <f>IF(VLOOKUP(F3950,NXT!$C$12:$C$666,1,0)&lt;&gt;"","","x")</f>
        <v/>
      </c>
    </row>
    <row r="3951" spans="1:30" s="211" customFormat="1" ht="15.75" hidden="1" customHeight="1">
      <c r="A3951" s="204" t="str">
        <f>IF(B3951&lt;&gt;"",IF(AND(B3951&gt;=_TM1,B3951&lt;=_TM2,OR(TH!L3951="1111",TH!M3951="1111")),TH!D3951,""),"")</f>
        <v/>
      </c>
      <c r="B3951" s="36">
        <f t="shared" si="341"/>
        <v>3</v>
      </c>
      <c r="C3951" s="184">
        <f t="shared" si="342"/>
        <v>42080</v>
      </c>
      <c r="D3951" s="191" t="s">
        <v>2044</v>
      </c>
      <c r="E3951" s="191">
        <v>42080</v>
      </c>
      <c r="F3951" s="192" t="s">
        <v>563</v>
      </c>
      <c r="G3951" s="483" t="s">
        <v>562</v>
      </c>
      <c r="H3951" s="193" t="s">
        <v>2045</v>
      </c>
      <c r="I3951" s="256">
        <v>300</v>
      </c>
      <c r="J3951" s="256">
        <v>16084.606331997667</v>
      </c>
      <c r="K3951" s="599">
        <f t="shared" si="343"/>
        <v>4825382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6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3"/>
      <c r="AD3951" s="591" t="str">
        <f>IF(VLOOKUP(F3951,NXT!$C$12:$C$666,1,0)&lt;&gt;"","","x")</f>
        <v/>
      </c>
    </row>
    <row r="3952" spans="1:30" s="211" customFormat="1" ht="15.75" hidden="1" customHeight="1">
      <c r="A3952" s="204" t="str">
        <f>IF(B3952&lt;&gt;"",IF(AND(B3952&gt;=_TM1,B3952&lt;=_TM2,OR(TH!L3952="1111",TH!M3952="1111")),TH!D3952,""),"")</f>
        <v/>
      </c>
      <c r="B3952" s="36">
        <f t="shared" si="341"/>
        <v>3</v>
      </c>
      <c r="C3952" s="184">
        <f t="shared" si="342"/>
        <v>42080</v>
      </c>
      <c r="D3952" s="191" t="s">
        <v>2044</v>
      </c>
      <c r="E3952" s="191">
        <v>42080</v>
      </c>
      <c r="F3952" s="192" t="s">
        <v>528</v>
      </c>
      <c r="G3952" s="483" t="s">
        <v>562</v>
      </c>
      <c r="H3952" s="193" t="s">
        <v>2045</v>
      </c>
      <c r="I3952" s="256">
        <v>300</v>
      </c>
      <c r="J3952" s="256">
        <v>13236.29062737308</v>
      </c>
      <c r="K3952" s="599">
        <f t="shared" si="343"/>
        <v>3970887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6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3"/>
      <c r="AD3952" s="591" t="str">
        <f>IF(VLOOKUP(F3952,NXT!$C$12:$C$666,1,0)&lt;&gt;"","","x")</f>
        <v/>
      </c>
    </row>
    <row r="3953" spans="1:30" s="211" customFormat="1" ht="15.75" hidden="1" customHeight="1">
      <c r="A3953" s="204" t="str">
        <f>IF(B3953&lt;&gt;"",IF(AND(B3953&gt;=_TM1,B3953&lt;=_TM2,OR(TH!L3953="1111",TH!M3953="1111")),TH!D3953,""),"")</f>
        <v/>
      </c>
      <c r="B3953" s="36">
        <f t="shared" si="341"/>
        <v>3</v>
      </c>
      <c r="C3953" s="184">
        <f t="shared" si="342"/>
        <v>42080</v>
      </c>
      <c r="D3953" s="191" t="s">
        <v>2044</v>
      </c>
      <c r="E3953" s="191">
        <v>42080</v>
      </c>
      <c r="F3953" s="192" t="s">
        <v>478</v>
      </c>
      <c r="G3953" s="483" t="s">
        <v>564</v>
      </c>
      <c r="H3953" s="193" t="s">
        <v>2045</v>
      </c>
      <c r="I3953" s="256">
        <v>604</v>
      </c>
      <c r="J3953" s="256">
        <v>11225.714835873372</v>
      </c>
      <c r="K3953" s="599">
        <f t="shared" si="343"/>
        <v>6780332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6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3"/>
      <c r="AD3953" s="591" t="str">
        <f>IF(VLOOKUP(F3953,NXT!$C$12:$C$666,1,0)&lt;&gt;"","","x")</f>
        <v/>
      </c>
    </row>
    <row r="3954" spans="1:30" s="211" customFormat="1" ht="15.75" hidden="1" customHeight="1">
      <c r="A3954" s="204" t="str">
        <f>IF(B3954&lt;&gt;"",IF(AND(B3954&gt;=_TM1,B3954&lt;=_TM2,OR(TH!L3954="1111",TH!M3954="1111")),TH!D3954,""),"")</f>
        <v/>
      </c>
      <c r="B3954" s="36">
        <f t="shared" si="341"/>
        <v>3</v>
      </c>
      <c r="C3954" s="184">
        <f t="shared" si="342"/>
        <v>42080</v>
      </c>
      <c r="D3954" s="191" t="s">
        <v>2044</v>
      </c>
      <c r="E3954" s="191">
        <v>42080</v>
      </c>
      <c r="F3954" s="192" t="s">
        <v>565</v>
      </c>
      <c r="G3954" s="483" t="s">
        <v>564</v>
      </c>
      <c r="H3954" s="193" t="s">
        <v>2045</v>
      </c>
      <c r="I3954" s="256">
        <v>206</v>
      </c>
      <c r="J3954" s="256">
        <v>7455.8852268114188</v>
      </c>
      <c r="K3954" s="599">
        <f t="shared" si="343"/>
        <v>1535912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6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3"/>
      <c r="AD3954" s="591" t="str">
        <f>IF(VLOOKUP(F3954,NXT!$C$12:$C$666,1,0)&lt;&gt;"","","x")</f>
        <v/>
      </c>
    </row>
    <row r="3955" spans="1:30" s="211" customFormat="1" ht="15.75" hidden="1" customHeight="1">
      <c r="A3955" s="204" t="str">
        <f>IF(B3955&lt;&gt;"",IF(AND(B3955&gt;=_TM1,B3955&lt;=_TM2,OR(TH!L3955="1111",TH!M3955="1111")),TH!D3955,""),"")</f>
        <v/>
      </c>
      <c r="B3955" s="36">
        <f t="shared" si="341"/>
        <v>3</v>
      </c>
      <c r="C3955" s="184">
        <f t="shared" si="342"/>
        <v>42080</v>
      </c>
      <c r="D3955" s="191" t="s">
        <v>2044</v>
      </c>
      <c r="E3955" s="191">
        <v>42080</v>
      </c>
      <c r="F3955" s="192" t="s">
        <v>566</v>
      </c>
      <c r="G3955" s="483" t="s">
        <v>564</v>
      </c>
      <c r="H3955" s="193" t="s">
        <v>2045</v>
      </c>
      <c r="I3955" s="256">
        <v>205</v>
      </c>
      <c r="J3955" s="256">
        <v>7874.755183373858</v>
      </c>
      <c r="K3955" s="599">
        <f t="shared" si="343"/>
        <v>1614325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6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3"/>
      <c r="AD3955" s="591" t="str">
        <f>IF(VLOOKUP(F3955,NXT!$C$12:$C$666,1,0)&lt;&gt;"","","x")</f>
        <v/>
      </c>
    </row>
    <row r="3956" spans="1:30" s="211" customFormat="1" ht="15.75" hidden="1" customHeight="1">
      <c r="A3956" s="204" t="str">
        <f>IF(B3956&lt;&gt;"",IF(AND(B3956&gt;=_TM1,B3956&lt;=_TM2,OR(TH!L3956="1111",TH!M3956="1111")),TH!D3956,""),"")</f>
        <v/>
      </c>
      <c r="B3956" s="36">
        <f t="shared" si="341"/>
        <v>3</v>
      </c>
      <c r="C3956" s="184">
        <f t="shared" si="342"/>
        <v>42080</v>
      </c>
      <c r="D3956" s="191" t="s">
        <v>2044</v>
      </c>
      <c r="E3956" s="191">
        <v>42080</v>
      </c>
      <c r="F3956" s="192" t="s">
        <v>567</v>
      </c>
      <c r="G3956" s="483" t="s">
        <v>564</v>
      </c>
      <c r="H3956" s="193" t="s">
        <v>2045</v>
      </c>
      <c r="I3956" s="256">
        <v>306</v>
      </c>
      <c r="J3956" s="256">
        <v>7288.3372441864431</v>
      </c>
      <c r="K3956" s="599">
        <f t="shared" si="343"/>
        <v>2230231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6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3"/>
      <c r="AD3956" s="591" t="str">
        <f>IF(VLOOKUP(F3956,NXT!$C$12:$C$666,1,0)&lt;&gt;"","","x")</f>
        <v/>
      </c>
    </row>
    <row r="3957" spans="1:30" s="211" customFormat="1" ht="15.75" hidden="1" customHeight="1">
      <c r="A3957" s="204" t="str">
        <f>IF(B3957&lt;&gt;"",IF(AND(B3957&gt;=_TM1,B3957&lt;=_TM2,OR(TH!L3957="1111",TH!M3957="1111")),TH!D3957,""),"")</f>
        <v/>
      </c>
      <c r="B3957" s="36">
        <f t="shared" si="341"/>
        <v>3</v>
      </c>
      <c r="C3957" s="184">
        <f t="shared" si="342"/>
        <v>42082</v>
      </c>
      <c r="D3957" s="191" t="s">
        <v>2044</v>
      </c>
      <c r="E3957" s="191">
        <v>42082</v>
      </c>
      <c r="F3957" s="192" t="s">
        <v>440</v>
      </c>
      <c r="G3957" s="483" t="s">
        <v>568</v>
      </c>
      <c r="H3957" s="193" t="s">
        <v>2045</v>
      </c>
      <c r="I3957" s="256">
        <v>490</v>
      </c>
      <c r="J3957" s="256">
        <v>7958.5291746863459</v>
      </c>
      <c r="K3957" s="599">
        <f t="shared" si="343"/>
        <v>3899679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6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3"/>
      <c r="AD3957" s="591" t="str">
        <f>IF(VLOOKUP(F3957,NXT!$C$12:$C$666,1,0)&lt;&gt;"","","x")</f>
        <v/>
      </c>
    </row>
    <row r="3958" spans="1:30" s="211" customFormat="1" ht="15.75" hidden="1" customHeight="1">
      <c r="A3958" s="204" t="str">
        <f>IF(B3958&lt;&gt;"",IF(AND(B3958&gt;=_TM1,B3958&lt;=_TM2,OR(TH!L3958="1111",TH!M3958="1111")),TH!D3958,""),"")</f>
        <v/>
      </c>
      <c r="B3958" s="36">
        <f t="shared" si="341"/>
        <v>3</v>
      </c>
      <c r="C3958" s="184">
        <f t="shared" si="342"/>
        <v>42082</v>
      </c>
      <c r="D3958" s="191" t="s">
        <v>2044</v>
      </c>
      <c r="E3958" s="191">
        <v>42082</v>
      </c>
      <c r="F3958" s="192" t="s">
        <v>569</v>
      </c>
      <c r="G3958" s="483" t="s">
        <v>568</v>
      </c>
      <c r="H3958" s="193" t="s">
        <v>2045</v>
      </c>
      <c r="I3958" s="256">
        <v>215</v>
      </c>
      <c r="J3958" s="256">
        <v>8042.3031659988337</v>
      </c>
      <c r="K3958" s="599">
        <f t="shared" si="343"/>
        <v>1729095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6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3"/>
      <c r="AD3958" s="591" t="str">
        <f>IF(VLOOKUP(F3958,NXT!$C$12:$C$666,1,0)&lt;&gt;"","","x")</f>
        <v/>
      </c>
    </row>
    <row r="3959" spans="1:30" s="211" customFormat="1" ht="15.75" hidden="1" customHeight="1">
      <c r="A3959" s="204" t="str">
        <f>IF(B3959&lt;&gt;"",IF(AND(B3959&gt;=_TM1,B3959&lt;=_TM2,OR(TH!L3959="1111",TH!M3959="1111")),TH!D3959,""),"")</f>
        <v/>
      </c>
      <c r="B3959" s="36">
        <f t="shared" si="341"/>
        <v>3</v>
      </c>
      <c r="C3959" s="184">
        <f t="shared" si="342"/>
        <v>42082</v>
      </c>
      <c r="D3959" s="191" t="s">
        <v>2044</v>
      </c>
      <c r="E3959" s="191">
        <v>42082</v>
      </c>
      <c r="F3959" s="192" t="s">
        <v>570</v>
      </c>
      <c r="G3959" s="483" t="s">
        <v>571</v>
      </c>
      <c r="H3959" s="193" t="s">
        <v>2045</v>
      </c>
      <c r="I3959" s="256">
        <v>200</v>
      </c>
      <c r="J3959" s="256">
        <v>5864.1793918741496</v>
      </c>
      <c r="K3959" s="599">
        <f t="shared" si="343"/>
        <v>1172836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6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3"/>
      <c r="AD3959" s="591" t="str">
        <f>IF(VLOOKUP(F3959,NXT!$C$12:$C$666,1,0)&lt;&gt;"","","x")</f>
        <v/>
      </c>
    </row>
    <row r="3960" spans="1:30" s="211" customFormat="1" ht="15.75" hidden="1" customHeight="1">
      <c r="A3960" s="204" t="str">
        <f>IF(B3960&lt;&gt;"",IF(AND(B3960&gt;=_TM1,B3960&lt;=_TM2,OR(TH!L3960="1111",TH!M3960="1111")),TH!D3960,""),"")</f>
        <v/>
      </c>
      <c r="B3960" s="36">
        <f t="shared" si="341"/>
        <v>3</v>
      </c>
      <c r="C3960" s="184">
        <f t="shared" si="342"/>
        <v>42082</v>
      </c>
      <c r="D3960" s="191" t="s">
        <v>2044</v>
      </c>
      <c r="E3960" s="191">
        <v>42082</v>
      </c>
      <c r="F3960" s="192" t="s">
        <v>457</v>
      </c>
      <c r="G3960" s="483" t="s">
        <v>571</v>
      </c>
      <c r="H3960" s="193" t="s">
        <v>2045</v>
      </c>
      <c r="I3960" s="256">
        <v>205</v>
      </c>
      <c r="J3960" s="256">
        <v>6366.8233397490767</v>
      </c>
      <c r="K3960" s="599">
        <f t="shared" si="343"/>
        <v>1305199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6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3"/>
      <c r="AD3960" s="591" t="str">
        <f>IF(VLOOKUP(F3960,NXT!$C$12:$C$666,1,0)&lt;&gt;"","","x")</f>
        <v/>
      </c>
    </row>
    <row r="3961" spans="1:30" s="211" customFormat="1" ht="15.75" hidden="1" customHeight="1">
      <c r="A3961" s="204" t="str">
        <f>IF(B3961&lt;&gt;"",IF(AND(B3961&gt;=_TM1,B3961&lt;=_TM2,OR(TH!L3961="1111",TH!M3961="1111")),TH!D3961,""),"")</f>
        <v/>
      </c>
      <c r="B3961" s="36">
        <f t="shared" si="341"/>
        <v>3</v>
      </c>
      <c r="C3961" s="184">
        <f t="shared" si="342"/>
        <v>42082</v>
      </c>
      <c r="D3961" s="191" t="s">
        <v>2044</v>
      </c>
      <c r="E3961" s="191">
        <v>42082</v>
      </c>
      <c r="F3961" s="192" t="s">
        <v>573</v>
      </c>
      <c r="G3961" s="483" t="s">
        <v>571</v>
      </c>
      <c r="H3961" s="193" t="s">
        <v>2045</v>
      </c>
      <c r="I3961" s="256">
        <v>208</v>
      </c>
      <c r="J3961" s="256">
        <v>5612.857417936686</v>
      </c>
      <c r="K3961" s="599">
        <f t="shared" si="343"/>
        <v>1167474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6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3"/>
      <c r="AD3961" s="591" t="str">
        <f>IF(VLOOKUP(F3961,NXT!$C$12:$C$666,1,0)&lt;&gt;"","","x")</f>
        <v/>
      </c>
    </row>
    <row r="3962" spans="1:30" s="211" customFormat="1" ht="15.75" hidden="1" customHeight="1">
      <c r="A3962" s="204" t="str">
        <f>IF(B3962&lt;&gt;"",IF(AND(B3962&gt;=_TM1,B3962&lt;=_TM2,OR(TH!L3962="1111",TH!M3962="1111")),TH!D3962,""),"")</f>
        <v/>
      </c>
      <c r="B3962" s="36">
        <f t="shared" si="341"/>
        <v>3</v>
      </c>
      <c r="C3962" s="184">
        <f t="shared" si="342"/>
        <v>42088</v>
      </c>
      <c r="D3962" s="191" t="s">
        <v>2044</v>
      </c>
      <c r="E3962" s="191">
        <v>42088</v>
      </c>
      <c r="F3962" s="192" t="s">
        <v>574</v>
      </c>
      <c r="G3962" s="483" t="s">
        <v>575</v>
      </c>
      <c r="H3962" s="193" t="s">
        <v>2045</v>
      </c>
      <c r="I3962" s="256">
        <v>500</v>
      </c>
      <c r="J3962" s="256">
        <v>1340.3838609998056</v>
      </c>
      <c r="K3962" s="599">
        <f t="shared" si="343"/>
        <v>670192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6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3"/>
      <c r="AD3962" s="591" t="str">
        <f>IF(VLOOKUP(F3962,NXT!$C$12:$C$666,1,0)&lt;&gt;"","","x")</f>
        <v/>
      </c>
    </row>
    <row r="3963" spans="1:30" s="211" customFormat="1" ht="15.75" hidden="1" customHeight="1">
      <c r="A3963" s="204" t="str">
        <f>IF(B3963&lt;&gt;"",IF(AND(B3963&gt;=_TM1,B3963&lt;=_TM2,OR(TH!L3963="1111",TH!M3963="1111")),TH!D3963,""),"")</f>
        <v/>
      </c>
      <c r="B3963" s="36">
        <f t="shared" si="341"/>
        <v>3</v>
      </c>
      <c r="C3963" s="184">
        <f t="shared" si="342"/>
        <v>42088</v>
      </c>
      <c r="D3963" s="191" t="s">
        <v>2044</v>
      </c>
      <c r="E3963" s="191">
        <v>42088</v>
      </c>
      <c r="F3963" s="192" t="s">
        <v>577</v>
      </c>
      <c r="G3963" s="483" t="s">
        <v>575</v>
      </c>
      <c r="H3963" s="193" t="s">
        <v>2045</v>
      </c>
      <c r="I3963" s="256">
        <v>50</v>
      </c>
      <c r="J3963" s="256">
        <v>13571.386592623032</v>
      </c>
      <c r="K3963" s="599">
        <f t="shared" si="343"/>
        <v>678569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6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3"/>
      <c r="AD3963" s="591" t="str">
        <f>IF(VLOOKUP(F3963,NXT!$C$12:$C$666,1,0)&lt;&gt;"","","x")</f>
        <v/>
      </c>
    </row>
    <row r="3964" spans="1:30" s="211" customFormat="1" ht="15.75" hidden="1" customHeight="1">
      <c r="A3964" s="204" t="str">
        <f>IF(B3964&lt;&gt;"",IF(AND(B3964&gt;=_TM1,B3964&lt;=_TM2,OR(TH!L3964="1111",TH!M3964="1111")),TH!D3964,""),"")</f>
        <v/>
      </c>
      <c r="B3964" s="36">
        <f t="shared" si="341"/>
        <v>3</v>
      </c>
      <c r="C3964" s="184">
        <f t="shared" si="342"/>
        <v>42088</v>
      </c>
      <c r="D3964" s="191" t="s">
        <v>2044</v>
      </c>
      <c r="E3964" s="191">
        <v>42088</v>
      </c>
      <c r="F3964" s="192" t="s">
        <v>578</v>
      </c>
      <c r="G3964" s="483" t="s">
        <v>575</v>
      </c>
      <c r="H3964" s="193" t="s">
        <v>2045</v>
      </c>
      <c r="I3964" s="256">
        <v>12</v>
      </c>
      <c r="J3964" s="256">
        <v>12231.002731623226</v>
      </c>
      <c r="K3964" s="599">
        <f t="shared" si="343"/>
        <v>146772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6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3"/>
      <c r="AD3964" s="591" t="str">
        <f>IF(VLOOKUP(F3964,NXT!$C$12:$C$666,1,0)&lt;&gt;"","","x")</f>
        <v/>
      </c>
    </row>
    <row r="3965" spans="1:30" s="211" customFormat="1" ht="15.75" hidden="1" customHeight="1">
      <c r="A3965" s="204" t="str">
        <f>IF(B3965&lt;&gt;"",IF(AND(B3965&gt;=_TM1,B3965&lt;=_TM2,OR(TH!L3965="1111",TH!M3965="1111")),TH!D3965,""),"")</f>
        <v/>
      </c>
      <c r="B3965" s="36">
        <f t="shared" si="341"/>
        <v>3</v>
      </c>
      <c r="C3965" s="184">
        <f t="shared" si="342"/>
        <v>42088</v>
      </c>
      <c r="D3965" s="191" t="s">
        <v>2044</v>
      </c>
      <c r="E3965" s="191">
        <v>42088</v>
      </c>
      <c r="F3965" s="192" t="s">
        <v>521</v>
      </c>
      <c r="G3965" s="483" t="s">
        <v>579</v>
      </c>
      <c r="H3965" s="193" t="s">
        <v>2045</v>
      </c>
      <c r="I3965" s="256">
        <v>1490</v>
      </c>
      <c r="J3965" s="256">
        <v>5696.6314092491739</v>
      </c>
      <c r="K3965" s="599">
        <f t="shared" si="343"/>
        <v>8487981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6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3"/>
      <c r="AD3965" s="591" t="str">
        <f>IF(VLOOKUP(F3965,NXT!$C$12:$C$666,1,0)&lt;&gt;"","","x")</f>
        <v/>
      </c>
    </row>
    <row r="3966" spans="1:30" s="211" customFormat="1" ht="15.75" hidden="1" customHeight="1">
      <c r="A3966" s="204" t="str">
        <f>IF(B3966&lt;&gt;"",IF(AND(B3966&gt;=_TM1,B3966&lt;=_TM2,OR(TH!L3966="1111",TH!M3966="1111")),TH!D3966,""),"")</f>
        <v/>
      </c>
      <c r="B3966" s="36">
        <f t="shared" si="341"/>
        <v>3</v>
      </c>
      <c r="C3966" s="184">
        <f t="shared" si="342"/>
        <v>42088</v>
      </c>
      <c r="D3966" s="191" t="s">
        <v>2044</v>
      </c>
      <c r="E3966" s="191">
        <v>42088</v>
      </c>
      <c r="F3966" s="192" t="s">
        <v>580</v>
      </c>
      <c r="G3966" s="483" t="s">
        <v>581</v>
      </c>
      <c r="H3966" s="193" t="s">
        <v>2045</v>
      </c>
      <c r="I3966" s="256">
        <v>100</v>
      </c>
      <c r="J3966" s="256">
        <v>12984.968653435617</v>
      </c>
      <c r="K3966" s="599">
        <f t="shared" si="343"/>
        <v>1298497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6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3"/>
      <c r="AD3966" s="591" t="str">
        <f>IF(VLOOKUP(F3966,NXT!$C$12:$C$666,1,0)&lt;&gt;"","","x")</f>
        <v/>
      </c>
    </row>
    <row r="3967" spans="1:30" s="211" customFormat="1" ht="15.75" hidden="1" customHeight="1">
      <c r="A3967" s="204" t="str">
        <f>IF(B3967&lt;&gt;"",IF(AND(B3967&gt;=_TM1,B3967&lt;=_TM2,OR(TH!L3967="1111",TH!M3967="1111")),TH!D3967,""),"")</f>
        <v/>
      </c>
      <c r="B3967" s="36">
        <f t="shared" si="341"/>
        <v>3</v>
      </c>
      <c r="C3967" s="184">
        <f t="shared" si="342"/>
        <v>42088</v>
      </c>
      <c r="D3967" s="191" t="s">
        <v>2044</v>
      </c>
      <c r="E3967" s="191">
        <v>42088</v>
      </c>
      <c r="F3967" s="192" t="s">
        <v>501</v>
      </c>
      <c r="G3967" s="483" t="s">
        <v>583</v>
      </c>
      <c r="H3967" s="193" t="s">
        <v>2045</v>
      </c>
      <c r="I3967" s="256">
        <v>30</v>
      </c>
      <c r="J3967" s="256">
        <v>10136.65294881103</v>
      </c>
      <c r="K3967" s="599">
        <f t="shared" si="343"/>
        <v>304100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6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3"/>
      <c r="AD3967" s="591" t="str">
        <f>IF(VLOOKUP(F3967,NXT!$C$12:$C$666,1,0)&lt;&gt;"","","x")</f>
        <v/>
      </c>
    </row>
    <row r="3968" spans="1:30" s="211" customFormat="1" ht="15.75" hidden="1" customHeight="1">
      <c r="A3968" s="204" t="str">
        <f>IF(B3968&lt;&gt;"",IF(AND(B3968&gt;=_TM1,B3968&lt;=_TM2,OR(TH!L3968="1111",TH!M3968="1111")),TH!D3968,""),"")</f>
        <v/>
      </c>
      <c r="B3968" s="36">
        <f t="shared" si="341"/>
        <v>3</v>
      </c>
      <c r="C3968" s="184">
        <f t="shared" si="342"/>
        <v>42088</v>
      </c>
      <c r="D3968" s="191" t="s">
        <v>2044</v>
      </c>
      <c r="E3968" s="191">
        <v>42088</v>
      </c>
      <c r="F3968" s="192" t="s">
        <v>584</v>
      </c>
      <c r="G3968" s="483" t="s">
        <v>583</v>
      </c>
      <c r="H3968" s="193" t="s">
        <v>2045</v>
      </c>
      <c r="I3968" s="256">
        <v>347</v>
      </c>
      <c r="J3968" s="256">
        <v>15246.866418872789</v>
      </c>
      <c r="K3968" s="599">
        <f t="shared" si="343"/>
        <v>5290663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6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3"/>
      <c r="AD3968" s="591" t="str">
        <f>IF(VLOOKUP(F3968,NXT!$C$12:$C$666,1,0)&lt;&gt;"","","x")</f>
        <v/>
      </c>
    </row>
    <row r="3969" spans="1:30" s="211" customFormat="1" ht="15.75" hidden="1" customHeight="1">
      <c r="A3969" s="204" t="str">
        <f>IF(B3969&lt;&gt;"",IF(AND(B3969&gt;=_TM1,B3969&lt;=_TM2,OR(TH!L3969="1111",TH!M3969="1111")),TH!D3969,""),"")</f>
        <v/>
      </c>
      <c r="B3969" s="36">
        <f t="shared" si="341"/>
        <v>3</v>
      </c>
      <c r="C3969" s="184">
        <f t="shared" si="342"/>
        <v>42090</v>
      </c>
      <c r="D3969" s="191" t="s">
        <v>2044</v>
      </c>
      <c r="E3969" s="191">
        <v>42090</v>
      </c>
      <c r="F3969" s="192" t="s">
        <v>587</v>
      </c>
      <c r="G3969" s="483" t="s">
        <v>588</v>
      </c>
      <c r="H3969" s="193" t="s">
        <v>2045</v>
      </c>
      <c r="I3969" s="256">
        <v>24</v>
      </c>
      <c r="J3969" s="256">
        <v>5277.7614526867346</v>
      </c>
      <c r="K3969" s="599">
        <f t="shared" si="343"/>
        <v>126666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6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3"/>
      <c r="AD3969" s="591" t="str">
        <f>IF(VLOOKUP(F3969,NXT!$C$12:$C$666,1,0)&lt;&gt;"","","x")</f>
        <v/>
      </c>
    </row>
    <row r="3970" spans="1:30" s="211" customFormat="1" ht="15.75" hidden="1" customHeight="1">
      <c r="A3970" s="204" t="str">
        <f>IF(B3970&lt;&gt;"",IF(AND(B3970&gt;=_TM1,B3970&lt;=_TM2,OR(TH!L3970="1111",TH!M3970="1111")),TH!D3970,""),"")</f>
        <v/>
      </c>
      <c r="B3970" s="36">
        <f t="shared" si="341"/>
        <v>3</v>
      </c>
      <c r="C3970" s="184">
        <f t="shared" si="342"/>
        <v>42090</v>
      </c>
      <c r="D3970" s="191" t="s">
        <v>2044</v>
      </c>
      <c r="E3970" s="191">
        <v>42090</v>
      </c>
      <c r="F3970" s="192" t="s">
        <v>1725</v>
      </c>
      <c r="G3970" s="483" t="s">
        <v>589</v>
      </c>
      <c r="H3970" s="193" t="s">
        <v>2045</v>
      </c>
      <c r="I3970" s="256">
        <v>1900</v>
      </c>
      <c r="J3970" s="256">
        <v>83.773991312487851</v>
      </c>
      <c r="K3970" s="599">
        <f t="shared" si="343"/>
        <v>159171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6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3"/>
      <c r="AD3970" s="591" t="str">
        <f>IF(VLOOKUP(F3970,NXT!$C$12:$C$666,1,0)&lt;&gt;"","","x")</f>
        <v/>
      </c>
    </row>
    <row r="3971" spans="1:30" s="211" customFormat="1" ht="15.75" hidden="1" customHeight="1">
      <c r="A3971" s="204" t="str">
        <f>IF(B3971&lt;&gt;"",IF(AND(B3971&gt;=_TM1,B3971&lt;=_TM2,OR(TH!L3971="1111",TH!M3971="1111")),TH!D3971,""),"")</f>
        <v/>
      </c>
      <c r="B3971" s="36">
        <f t="shared" si="341"/>
        <v>3</v>
      </c>
      <c r="C3971" s="184">
        <f t="shared" si="342"/>
        <v>42091</v>
      </c>
      <c r="D3971" s="191" t="s">
        <v>2044</v>
      </c>
      <c r="E3971" s="191">
        <v>42091</v>
      </c>
      <c r="F3971" s="192" t="s">
        <v>521</v>
      </c>
      <c r="G3971" s="483" t="s">
        <v>585</v>
      </c>
      <c r="H3971" s="193" t="s">
        <v>2045</v>
      </c>
      <c r="I3971" s="256">
        <v>504</v>
      </c>
      <c r="J3971" s="256">
        <v>5696.6314092491739</v>
      </c>
      <c r="K3971" s="599">
        <f t="shared" si="343"/>
        <v>2871102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6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3"/>
      <c r="AD3971" s="591" t="str">
        <f>IF(VLOOKUP(F3971,NXT!$C$12:$C$666,1,0)&lt;&gt;"","","x")</f>
        <v/>
      </c>
    </row>
    <row r="3972" spans="1:30" s="211" customFormat="1" ht="15.75" hidden="1" customHeight="1">
      <c r="A3972" s="204" t="str">
        <f>IF(B3972&lt;&gt;"",IF(AND(B3972&gt;=_TM1,B3972&lt;=_TM2,OR(TH!L3972="1111",TH!M3972="1111")),TH!D3972,""),"")</f>
        <v/>
      </c>
      <c r="B3972" s="36">
        <f t="shared" si="341"/>
        <v>3</v>
      </c>
      <c r="C3972" s="184">
        <f t="shared" si="342"/>
        <v>42091</v>
      </c>
      <c r="D3972" s="191" t="s">
        <v>2044</v>
      </c>
      <c r="E3972" s="191">
        <v>42091</v>
      </c>
      <c r="F3972" s="192" t="s">
        <v>481</v>
      </c>
      <c r="G3972" s="483" t="s">
        <v>586</v>
      </c>
      <c r="H3972" s="193" t="s">
        <v>2045</v>
      </c>
      <c r="I3972" s="256">
        <v>350</v>
      </c>
      <c r="J3972" s="256">
        <v>60736.143701553694</v>
      </c>
      <c r="K3972" s="599">
        <f t="shared" si="343"/>
        <v>21257650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6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3"/>
      <c r="AD3972" s="591" t="str">
        <f>IF(VLOOKUP(F3972,NXT!$C$12:$C$666,1,0)&lt;&gt;"","","x")</f>
        <v/>
      </c>
    </row>
    <row r="3973" spans="1:30" s="211" customFormat="1" ht="15.75" hidden="1" customHeight="1">
      <c r="A3973" s="204" t="str">
        <f>IF(B3973&lt;&gt;"",IF(AND(B3973&gt;=_TM1,B3973&lt;=_TM2,OR(TH!L3973="1111",TH!M3973="1111")),TH!D3973,""),"")</f>
        <v/>
      </c>
      <c r="B3973" s="36">
        <f t="shared" si="341"/>
        <v>3</v>
      </c>
      <c r="C3973" s="184">
        <f t="shared" si="342"/>
        <v>42094</v>
      </c>
      <c r="D3973" s="191" t="s">
        <v>2044</v>
      </c>
      <c r="E3973" s="191">
        <v>42094</v>
      </c>
      <c r="F3973" s="192" t="s">
        <v>1167</v>
      </c>
      <c r="G3973" s="483" t="s">
        <v>591</v>
      </c>
      <c r="H3973" s="193" t="s">
        <v>2045</v>
      </c>
      <c r="I3973" s="256">
        <v>50</v>
      </c>
      <c r="J3973" s="256">
        <v>9717.7829922485907</v>
      </c>
      <c r="K3973" s="599">
        <f t="shared" si="343"/>
        <v>485889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6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3"/>
      <c r="AD3973" s="591" t="str">
        <f>IF(VLOOKUP(F3973,NXT!$C$12:$C$666,1,0)&lt;&gt;"","","x")</f>
        <v/>
      </c>
    </row>
    <row r="3974" spans="1:30" s="211" customFormat="1" ht="15.75" hidden="1" customHeight="1">
      <c r="A3974" s="204" t="str">
        <f>IF(B3974&lt;&gt;"",IF(AND(B3974&gt;=_TM1,B3974&lt;=_TM2,OR(TH!L3974="1111",TH!M3974="1111")),TH!D3974,""),"")</f>
        <v/>
      </c>
      <c r="B3974" s="36">
        <f t="shared" si="341"/>
        <v>3</v>
      </c>
      <c r="C3974" s="184">
        <f t="shared" si="342"/>
        <v>42094</v>
      </c>
      <c r="D3974" s="191" t="s">
        <v>2044</v>
      </c>
      <c r="E3974" s="191">
        <v>42094</v>
      </c>
      <c r="F3974" s="192" t="s">
        <v>1167</v>
      </c>
      <c r="G3974" s="483" t="s">
        <v>591</v>
      </c>
      <c r="H3974" s="193" t="s">
        <v>2045</v>
      </c>
      <c r="I3974" s="256">
        <v>773</v>
      </c>
      <c r="J3974" s="256">
        <v>9717.7829922485907</v>
      </c>
      <c r="K3974" s="599">
        <f t="shared" si="343"/>
        <v>7511846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6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3"/>
      <c r="AD3974" s="591" t="str">
        <f>IF(VLOOKUP(F3974,NXT!$C$12:$C$666,1,0)&lt;&gt;"","","x")</f>
        <v/>
      </c>
    </row>
    <row r="3975" spans="1:30" s="211" customFormat="1" ht="15.75" hidden="1" customHeight="1">
      <c r="A3975" s="204" t="str">
        <f>IF(B3975&lt;&gt;"",IF(AND(B3975&gt;=_TM1,B3975&lt;=_TM2,OR(TH!L3975="1111",TH!M3975="1111")),TH!D3975,""),"")</f>
        <v/>
      </c>
      <c r="B3975" s="36">
        <f t="shared" si="341"/>
        <v>3</v>
      </c>
      <c r="C3975" s="184">
        <f t="shared" si="342"/>
        <v>42094</v>
      </c>
      <c r="D3975" s="191" t="s">
        <v>2044</v>
      </c>
      <c r="E3975" s="191">
        <v>42094</v>
      </c>
      <c r="F3975" s="192" t="s">
        <v>1682</v>
      </c>
      <c r="G3975" s="483" t="s">
        <v>591</v>
      </c>
      <c r="H3975" s="193" t="s">
        <v>2045</v>
      </c>
      <c r="I3975" s="256">
        <v>1646</v>
      </c>
      <c r="J3975" s="256">
        <v>837.73991312487851</v>
      </c>
      <c r="K3975" s="599">
        <f t="shared" si="343"/>
        <v>1378920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6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3"/>
      <c r="AD3975" s="591" t="str">
        <f>IF(VLOOKUP(F3975,NXT!$C$12:$C$666,1,0)&lt;&gt;"","","x")</f>
        <v/>
      </c>
    </row>
    <row r="3976" spans="1:30" s="211" customFormat="1" ht="15.75" hidden="1" customHeight="1">
      <c r="A3976" s="204" t="str">
        <f>IF(B3976&lt;&gt;"",IF(AND(B3976&gt;=_TM1,B3976&lt;=_TM2,OR(TH!L3976="1111",TH!M3976="1111")),TH!D3976,""),"")</f>
        <v/>
      </c>
      <c r="B3976" s="36">
        <f t="shared" si="341"/>
        <v>3</v>
      </c>
      <c r="C3976" s="184">
        <f t="shared" si="342"/>
        <v>42094</v>
      </c>
      <c r="D3976" s="191" t="s">
        <v>2044</v>
      </c>
      <c r="E3976" s="191">
        <v>42094</v>
      </c>
      <c r="F3976" s="192" t="s">
        <v>481</v>
      </c>
      <c r="G3976" s="483" t="s">
        <v>592</v>
      </c>
      <c r="H3976" s="193" t="s">
        <v>2045</v>
      </c>
      <c r="I3976" s="256">
        <v>102</v>
      </c>
      <c r="J3976" s="256">
        <v>60736.143701553694</v>
      </c>
      <c r="K3976" s="599">
        <f t="shared" si="343"/>
        <v>6195087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6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3"/>
      <c r="AD3976" s="591" t="str">
        <f>IF(VLOOKUP(F3976,NXT!$C$12:$C$666,1,0)&lt;&gt;"","","x")</f>
        <v/>
      </c>
    </row>
    <row r="3977" spans="1:30" s="211" customFormat="1" ht="15.75" hidden="1" customHeight="1">
      <c r="A3977" s="204" t="str">
        <f>IF(B3977&lt;&gt;"",IF(AND(B3977&gt;=_TM1,B3977&lt;=_TM2,OR(TH!L3977="1111",TH!M3977="1111")),TH!D3977,""),"")</f>
        <v/>
      </c>
      <c r="B3977" s="36">
        <f t="shared" si="341"/>
        <v>3</v>
      </c>
      <c r="C3977" s="184">
        <f t="shared" si="342"/>
        <v>42094</v>
      </c>
      <c r="D3977" s="191" t="s">
        <v>2044</v>
      </c>
      <c r="E3977" s="191">
        <v>42094</v>
      </c>
      <c r="F3977" s="192" t="s">
        <v>593</v>
      </c>
      <c r="G3977" s="483" t="s">
        <v>592</v>
      </c>
      <c r="H3977" s="193" t="s">
        <v>2045</v>
      </c>
      <c r="I3977" s="256">
        <v>25</v>
      </c>
      <c r="J3977" s="256">
        <v>34933.754377307436</v>
      </c>
      <c r="K3977" s="599">
        <f t="shared" si="343"/>
        <v>873344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6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3"/>
      <c r="AD3977" s="591" t="str">
        <f>IF(VLOOKUP(F3977,NXT!$C$12:$C$666,1,0)&lt;&gt;"","","x")</f>
        <v/>
      </c>
    </row>
    <row r="3978" spans="1:30" s="211" customFormat="1" ht="15.75" hidden="1" customHeight="1">
      <c r="A3978" s="204" t="str">
        <f>IF(B3978&lt;&gt;"",IF(AND(B3978&gt;=_TM1,B3978&lt;=_TM2,OR(TH!L3978="1111",TH!M3978="1111")),TH!D3978,""),"")</f>
        <v/>
      </c>
      <c r="B3978" s="36">
        <f t="shared" si="341"/>
        <v>3</v>
      </c>
      <c r="C3978" s="184">
        <f t="shared" si="342"/>
        <v>42094</v>
      </c>
      <c r="D3978" s="191" t="s">
        <v>2044</v>
      </c>
      <c r="E3978" s="191">
        <v>42094</v>
      </c>
      <c r="F3978" s="192" t="s">
        <v>594</v>
      </c>
      <c r="G3978" s="483" t="s">
        <v>592</v>
      </c>
      <c r="H3978" s="193" t="s">
        <v>2045</v>
      </c>
      <c r="I3978" s="256">
        <v>11</v>
      </c>
      <c r="J3978" s="256">
        <v>42808.509560681297</v>
      </c>
      <c r="K3978" s="599">
        <f t="shared" si="343"/>
        <v>470894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6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3"/>
      <c r="AD3978" s="591" t="str">
        <f>IF(VLOOKUP(F3978,NXT!$C$12:$C$666,1,0)&lt;&gt;"","","x")</f>
        <v/>
      </c>
    </row>
    <row r="3979" spans="1:30" s="211" customFormat="1" ht="15.75" hidden="1" customHeight="1">
      <c r="A3979" s="204" t="str">
        <f>IF(B3979&lt;&gt;"",IF(AND(B3979&gt;=_TM1,B3979&lt;=_TM2,OR(TH!L3979="1111",TH!M3979="1111")),TH!D3979,""),"")</f>
        <v/>
      </c>
      <c r="B3979" s="36">
        <f t="shared" si="341"/>
        <v>3</v>
      </c>
      <c r="C3979" s="184">
        <f t="shared" si="342"/>
        <v>42094</v>
      </c>
      <c r="D3979" s="191" t="s">
        <v>2044</v>
      </c>
      <c r="E3979" s="191">
        <v>42094</v>
      </c>
      <c r="F3979" s="192" t="s">
        <v>595</v>
      </c>
      <c r="G3979" s="483" t="s">
        <v>592</v>
      </c>
      <c r="H3979" s="193" t="s">
        <v>2045</v>
      </c>
      <c r="I3979" s="256">
        <v>13</v>
      </c>
      <c r="J3979" s="256">
        <v>34849.980385994946</v>
      </c>
      <c r="K3979" s="599">
        <f t="shared" si="343"/>
        <v>453050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6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3"/>
      <c r="AD3979" s="591" t="str">
        <f>IF(VLOOKUP(F3979,NXT!$C$12:$C$666,1,0)&lt;&gt;"","","x")</f>
        <v/>
      </c>
    </row>
    <row r="3980" spans="1:30" s="211" customFormat="1" ht="15.75" hidden="1" customHeight="1">
      <c r="A3980" s="204" t="str">
        <f>IF(B3980&lt;&gt;"",IF(AND(B3980&gt;=_TM1,B3980&lt;=_TM2,OR(TH!L3980="1111",TH!M3980="1111")),TH!D3980,""),"")</f>
        <v/>
      </c>
      <c r="B3980" s="36">
        <f t="shared" si="341"/>
        <v>3</v>
      </c>
      <c r="C3980" s="184">
        <f t="shared" si="342"/>
        <v>42094</v>
      </c>
      <c r="D3980" s="191" t="s">
        <v>2044</v>
      </c>
      <c r="E3980" s="191">
        <v>42094</v>
      </c>
      <c r="F3980" s="192" t="s">
        <v>596</v>
      </c>
      <c r="G3980" s="483" t="s">
        <v>592</v>
      </c>
      <c r="H3980" s="193" t="s">
        <v>2045</v>
      </c>
      <c r="I3980" s="256">
        <v>19</v>
      </c>
      <c r="J3980" s="256">
        <v>67689.384980490184</v>
      </c>
      <c r="K3980" s="599">
        <f t="shared" si="343"/>
        <v>1286098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6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3"/>
      <c r="AD3980" s="591" t="str">
        <f>IF(VLOOKUP(F3980,NXT!$C$12:$C$666,1,0)&lt;&gt;"","","x")</f>
        <v/>
      </c>
    </row>
    <row r="3981" spans="1:30" s="211" customFormat="1" ht="15.75" hidden="1" customHeight="1">
      <c r="A3981" s="204" t="str">
        <f>IF(B3981&lt;&gt;"",IF(AND(B3981&gt;=_TM1,B3981&lt;=_TM2,OR(TH!L3981="1111",TH!M3981="1111")),TH!D3981,""),"")</f>
        <v/>
      </c>
      <c r="B3981" s="36">
        <f t="shared" si="341"/>
        <v>3</v>
      </c>
      <c r="C3981" s="184">
        <f t="shared" si="342"/>
        <v>42094</v>
      </c>
      <c r="D3981" s="191" t="s">
        <v>2044</v>
      </c>
      <c r="E3981" s="191">
        <v>42094</v>
      </c>
      <c r="F3981" s="192" t="s">
        <v>597</v>
      </c>
      <c r="G3981" s="483" t="s">
        <v>592</v>
      </c>
      <c r="H3981" s="193" t="s">
        <v>2045</v>
      </c>
      <c r="I3981" s="256">
        <v>60</v>
      </c>
      <c r="J3981" s="256">
        <v>72045.632528739545</v>
      </c>
      <c r="K3981" s="599">
        <f t="shared" si="343"/>
        <v>4322738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6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3"/>
      <c r="AD3981" s="591" t="str">
        <f>IF(VLOOKUP(F3981,NXT!$C$12:$C$666,1,0)&lt;&gt;"","","x")</f>
        <v/>
      </c>
    </row>
    <row r="3982" spans="1:30" s="211" customFormat="1" ht="15.75" hidden="1" customHeight="1">
      <c r="A3982" s="204" t="str">
        <f>IF(B3982&lt;&gt;"",IF(AND(B3982&gt;=_TM1,B3982&lt;=_TM2,OR(TH!L3982="1111",TH!M3982="1111")),TH!D3982,""),"")</f>
        <v/>
      </c>
      <c r="B3982" s="36">
        <f t="shared" si="341"/>
        <v>3</v>
      </c>
      <c r="C3982" s="184">
        <f t="shared" si="342"/>
        <v>42094</v>
      </c>
      <c r="D3982" s="191" t="s">
        <v>2044</v>
      </c>
      <c r="E3982" s="191">
        <v>42094</v>
      </c>
      <c r="F3982" s="192" t="s">
        <v>598</v>
      </c>
      <c r="G3982" s="483" t="s">
        <v>599</v>
      </c>
      <c r="H3982" s="193" t="s">
        <v>2045</v>
      </c>
      <c r="I3982" s="256">
        <v>55</v>
      </c>
      <c r="J3982" s="256">
        <v>15163.092427560301</v>
      </c>
      <c r="K3982" s="599">
        <f t="shared" si="343"/>
        <v>833970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6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3"/>
      <c r="AD3982" s="591" t="str">
        <f>IF(VLOOKUP(F3982,NXT!$C$12:$C$666,1,0)&lt;&gt;"","","x")</f>
        <v/>
      </c>
    </row>
    <row r="3983" spans="1:30" s="211" customFormat="1" ht="15.75" hidden="1" customHeight="1">
      <c r="A3983" s="204" t="str">
        <f>IF(B3983&lt;&gt;"",IF(AND(B3983&gt;=_TM1,B3983&lt;=_TM2,OR(TH!L3983="1111",TH!M3983="1111")),TH!D3983,""),"")</f>
        <v/>
      </c>
      <c r="B3983" s="36">
        <f t="shared" si="341"/>
        <v>3</v>
      </c>
      <c r="C3983" s="184">
        <f t="shared" si="342"/>
        <v>42094</v>
      </c>
      <c r="D3983" s="191" t="s">
        <v>2044</v>
      </c>
      <c r="E3983" s="191">
        <v>42094</v>
      </c>
      <c r="F3983" s="192" t="s">
        <v>1725</v>
      </c>
      <c r="G3983" s="483" t="s">
        <v>600</v>
      </c>
      <c r="H3983" s="193" t="s">
        <v>2045</v>
      </c>
      <c r="I3983" s="256">
        <v>1950</v>
      </c>
      <c r="J3983" s="256">
        <v>10304.200931436006</v>
      </c>
      <c r="K3983" s="599">
        <f t="shared" si="343"/>
        <v>20093192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6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3"/>
      <c r="AD3983" s="591" t="str">
        <f>IF(VLOOKUP(F3983,NXT!$C$12:$C$666,1,0)&lt;&gt;"","","x")</f>
        <v/>
      </c>
    </row>
    <row r="3984" spans="1:30" s="881" customFormat="1" ht="15.75" hidden="1" customHeight="1">
      <c r="A3984" s="932" t="str">
        <f>IF(B3984&lt;&gt;"",IF(AND(B3984&gt;=_TM1,B3984&lt;=_TM2,OR(TH!L3984="1111",TH!M3984="1111")),TH!D3984,""),"")</f>
        <v/>
      </c>
      <c r="B3984" s="870">
        <f t="shared" si="341"/>
        <v>4</v>
      </c>
      <c r="C3984" s="871">
        <f t="shared" si="342"/>
        <v>42100</v>
      </c>
      <c r="D3984" s="872" t="s">
        <v>2044</v>
      </c>
      <c r="E3984" s="872">
        <v>42100</v>
      </c>
      <c r="F3984" s="873" t="s">
        <v>602</v>
      </c>
      <c r="G3984" s="874" t="s">
        <v>603</v>
      </c>
      <c r="H3984" s="883" t="s">
        <v>2045</v>
      </c>
      <c r="I3984" s="876">
        <v>194</v>
      </c>
      <c r="J3984" s="876">
        <v>5935.4539085758206</v>
      </c>
      <c r="K3984" s="877">
        <f t="shared" si="343"/>
        <v>1151478</v>
      </c>
      <c r="L3984" s="934" t="s">
        <v>172</v>
      </c>
      <c r="M3984" s="934" t="s">
        <v>167</v>
      </c>
      <c r="N3984" s="52" t="str">
        <f>IF(AND('331-CT'!$E$7=TH!H3984,OR(L3984="331",M3984="331")),"331",IF(AND(OR(L3984="131",M3984="131"),H3984='131-CT'!$E$7),"131",""))</f>
        <v/>
      </c>
      <c r="O3984" s="916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>632</v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79"/>
      <c r="AD3984" s="591" t="str">
        <f>IF(VLOOKUP(F3984,NXT!$C$12:$C$666,1,0)&lt;&gt;"","","x")</f>
        <v/>
      </c>
    </row>
    <row r="3985" spans="1:30" s="211" customFormat="1" ht="15.75" hidden="1" customHeight="1">
      <c r="A3985" s="204" t="str">
        <f>IF(B3985&lt;&gt;"",IF(AND(B3985&gt;=_TM1,B3985&lt;=_TM2,OR(TH!L3985="1111",TH!M3985="1111")),TH!D3985,""),"")</f>
        <v/>
      </c>
      <c r="B3985" s="36">
        <f t="shared" si="341"/>
        <v>4</v>
      </c>
      <c r="C3985" s="184">
        <f t="shared" si="342"/>
        <v>42100</v>
      </c>
      <c r="D3985" s="191" t="s">
        <v>2044</v>
      </c>
      <c r="E3985" s="191">
        <v>42100</v>
      </c>
      <c r="F3985" s="192" t="s">
        <v>604</v>
      </c>
      <c r="G3985" s="483" t="s">
        <v>603</v>
      </c>
      <c r="H3985" s="193" t="s">
        <v>2045</v>
      </c>
      <c r="I3985" s="256">
        <v>8</v>
      </c>
      <c r="J3985" s="256">
        <v>6992.4525498290486</v>
      </c>
      <c r="K3985" s="599">
        <f t="shared" si="343"/>
        <v>55940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6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>632</v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3"/>
      <c r="AD3985" s="591" t="str">
        <f>IF(VLOOKUP(F3985,NXT!$C$12:$C$666,1,0)&lt;&gt;"","","x")</f>
        <v/>
      </c>
    </row>
    <row r="3986" spans="1:30" s="211" customFormat="1" ht="15.75" hidden="1" customHeight="1">
      <c r="A3986" s="204" t="str">
        <f>IF(B3986&lt;&gt;"",IF(AND(B3986&gt;=_TM1,B3986&lt;=_TM2,OR(TH!L3986="1111",TH!M3986="1111")),TH!D3986,""),"")</f>
        <v/>
      </c>
      <c r="B3986" s="36">
        <f t="shared" si="341"/>
        <v>4</v>
      </c>
      <c r="C3986" s="184">
        <f t="shared" si="342"/>
        <v>42100</v>
      </c>
      <c r="D3986" s="191" t="s">
        <v>2044</v>
      </c>
      <c r="E3986" s="191">
        <v>42100</v>
      </c>
      <c r="F3986" s="192" t="s">
        <v>605</v>
      </c>
      <c r="G3986" s="483" t="s">
        <v>603</v>
      </c>
      <c r="H3986" s="193" t="s">
        <v>2045</v>
      </c>
      <c r="I3986" s="256">
        <v>10</v>
      </c>
      <c r="J3986" s="256">
        <v>8049.4511910822775</v>
      </c>
      <c r="K3986" s="599">
        <f t="shared" si="343"/>
        <v>80495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6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>632</v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3"/>
      <c r="AD3986" s="591" t="str">
        <f>IF(VLOOKUP(F3986,NXT!$C$12:$C$666,1,0)&lt;&gt;"","","x")</f>
        <v/>
      </c>
    </row>
    <row r="3987" spans="1:30" s="211" customFormat="1" ht="15.75" hidden="1" customHeight="1">
      <c r="A3987" s="204" t="str">
        <f>IF(B3987&lt;&gt;"",IF(AND(B3987&gt;=_TM1,B3987&lt;=_TM2,OR(TH!L3987="1111",TH!M3987="1111")),TH!D3987,""),"")</f>
        <v/>
      </c>
      <c r="B3987" s="36">
        <f t="shared" si="341"/>
        <v>4</v>
      </c>
      <c r="C3987" s="184">
        <f t="shared" si="342"/>
        <v>42100</v>
      </c>
      <c r="D3987" s="191" t="s">
        <v>2044</v>
      </c>
      <c r="E3987" s="191">
        <v>42100</v>
      </c>
      <c r="F3987" s="192" t="s">
        <v>606</v>
      </c>
      <c r="G3987" s="483" t="s">
        <v>603</v>
      </c>
      <c r="H3987" s="193" t="s">
        <v>2045</v>
      </c>
      <c r="I3987" s="256">
        <v>12</v>
      </c>
      <c r="J3987" s="256">
        <v>12521.368519461321</v>
      </c>
      <c r="K3987" s="599">
        <f t="shared" si="343"/>
        <v>150256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6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>632</v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3"/>
      <c r="AD3987" s="591" t="str">
        <f>IF(VLOOKUP(F3987,NXT!$C$12:$C$666,1,0)&lt;&gt;"","","x")</f>
        <v/>
      </c>
    </row>
    <row r="3988" spans="1:30" s="211" customFormat="1" ht="15.75" hidden="1" customHeight="1">
      <c r="A3988" s="204" t="str">
        <f>IF(B3988&lt;&gt;"",IF(AND(B3988&gt;=_TM1,B3988&lt;=_TM2,OR(TH!L3988="1111",TH!M3988="1111")),TH!D3988,""),"")</f>
        <v/>
      </c>
      <c r="B3988" s="36">
        <f t="shared" si="341"/>
        <v>4</v>
      </c>
      <c r="C3988" s="184">
        <f t="shared" si="342"/>
        <v>42100</v>
      </c>
      <c r="D3988" s="191" t="s">
        <v>2044</v>
      </c>
      <c r="E3988" s="191">
        <v>42100</v>
      </c>
      <c r="F3988" s="192" t="s">
        <v>607</v>
      </c>
      <c r="G3988" s="483" t="s">
        <v>603</v>
      </c>
      <c r="H3988" s="193" t="s">
        <v>2045</v>
      </c>
      <c r="I3988" s="256">
        <v>29</v>
      </c>
      <c r="J3988" s="256">
        <v>14797.980977545198</v>
      </c>
      <c r="K3988" s="599">
        <f t="shared" si="343"/>
        <v>429141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6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>632</v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3"/>
      <c r="AD3988" s="591" t="str">
        <f>IF(VLOOKUP(F3988,NXT!$C$12:$C$666,1,0)&lt;&gt;"","","x")</f>
        <v/>
      </c>
    </row>
    <row r="3989" spans="1:30" s="211" customFormat="1" ht="15.75" hidden="1" customHeight="1">
      <c r="A3989" s="204" t="str">
        <f>IF(B3989&lt;&gt;"",IF(AND(B3989&gt;=_TM1,B3989&lt;=_TM2,OR(TH!L3989="1111",TH!M3989="1111")),TH!D3989,""),"")</f>
        <v/>
      </c>
      <c r="B3989" s="36">
        <f t="shared" si="341"/>
        <v>4</v>
      </c>
      <c r="C3989" s="184">
        <f t="shared" si="342"/>
        <v>42100</v>
      </c>
      <c r="D3989" s="191" t="s">
        <v>2044</v>
      </c>
      <c r="E3989" s="191">
        <v>42100</v>
      </c>
      <c r="F3989" s="192" t="s">
        <v>608</v>
      </c>
      <c r="G3989" s="483" t="s">
        <v>603</v>
      </c>
      <c r="H3989" s="193" t="s">
        <v>2045</v>
      </c>
      <c r="I3989" s="256">
        <v>12</v>
      </c>
      <c r="J3989" s="256">
        <v>13415.751985137127</v>
      </c>
      <c r="K3989" s="599">
        <f t="shared" si="343"/>
        <v>160989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6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>632</v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3"/>
      <c r="AD3989" s="591" t="str">
        <f>IF(VLOOKUP(F3989,NXT!$C$12:$C$666,1,0)&lt;&gt;"","","x")</f>
        <v/>
      </c>
    </row>
    <row r="3990" spans="1:30" s="211" customFormat="1" ht="15.75" hidden="1" customHeight="1">
      <c r="A3990" s="204" t="str">
        <f>IF(B3990&lt;&gt;"",IF(AND(B3990&gt;=_TM1,B3990&lt;=_TM2,OR(TH!L3990="1111",TH!M3990="1111")),TH!D3990,""),"")</f>
        <v/>
      </c>
      <c r="B3990" s="36">
        <f t="shared" si="341"/>
        <v>4</v>
      </c>
      <c r="C3990" s="184">
        <f t="shared" si="342"/>
        <v>42100</v>
      </c>
      <c r="D3990" s="191" t="s">
        <v>2044</v>
      </c>
      <c r="E3990" s="191">
        <v>42100</v>
      </c>
      <c r="F3990" s="192" t="s">
        <v>1691</v>
      </c>
      <c r="G3990" s="483" t="s">
        <v>603</v>
      </c>
      <c r="H3990" s="193" t="s">
        <v>2045</v>
      </c>
      <c r="I3990" s="256">
        <v>424</v>
      </c>
      <c r="J3990" s="256">
        <v>325.23035115483947</v>
      </c>
      <c r="K3990" s="599">
        <f t="shared" si="343"/>
        <v>137898</v>
      </c>
      <c r="L3990" s="194" t="s">
        <v>172</v>
      </c>
      <c r="M3990" s="194" t="s">
        <v>167</v>
      </c>
      <c r="N3990" s="52" t="str">
        <f>IF(AND('331-CT'!$E$7=TH!H3990,OR(L3990="331",M3990="331")),"331",IF(AND(OR(L3990="131",M3990="131"),H3990='131-CT'!$E$7),"131",""))</f>
        <v/>
      </c>
      <c r="O3990" s="916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43"/>
      <c r="AD3990" s="591" t="str">
        <f>IF(VLOOKUP(F3990,NXT!$C$12:$C$666,1,0)&lt;&gt;"","","x")</f>
        <v/>
      </c>
    </row>
    <row r="3991" spans="1:30" s="211" customFormat="1" ht="15.75" hidden="1" customHeight="1">
      <c r="A3991" s="204" t="str">
        <f>IF(B3991&lt;&gt;"",IF(AND(B3991&gt;=_TM1,B3991&lt;=_TM2,OR(TH!L3991="1111",TH!M3991="1111")),TH!D3991,""),"")</f>
        <v/>
      </c>
      <c r="B3991" s="36">
        <f t="shared" si="341"/>
        <v>4</v>
      </c>
      <c r="C3991" s="184">
        <f t="shared" si="342"/>
        <v>42100</v>
      </c>
      <c r="D3991" s="191" t="s">
        <v>2044</v>
      </c>
      <c r="E3991" s="191">
        <v>42100</v>
      </c>
      <c r="F3991" s="192" t="s">
        <v>1692</v>
      </c>
      <c r="G3991" s="483" t="s">
        <v>603</v>
      </c>
      <c r="H3991" s="193" t="s">
        <v>2045</v>
      </c>
      <c r="I3991" s="256">
        <v>106</v>
      </c>
      <c r="J3991" s="256">
        <v>650.46070230967894</v>
      </c>
      <c r="K3991" s="599">
        <f t="shared" si="343"/>
        <v>68949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6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3"/>
      <c r="AD3991" s="591" t="str">
        <f>IF(VLOOKUP(F3991,NXT!$C$12:$C$666,1,0)&lt;&gt;"","","x")</f>
        <v/>
      </c>
    </row>
    <row r="3992" spans="1:30" s="211" customFormat="1" ht="15.75" hidden="1" customHeight="1">
      <c r="A3992" s="204" t="str">
        <f>IF(B3992&lt;&gt;"",IF(AND(B3992&gt;=_TM1,B3992&lt;=_TM2,OR(TH!L3992="1111",TH!M3992="1111")),TH!D3992,""),"")</f>
        <v/>
      </c>
      <c r="B3992" s="36">
        <f t="shared" si="341"/>
        <v>4</v>
      </c>
      <c r="C3992" s="184">
        <f t="shared" si="342"/>
        <v>42100</v>
      </c>
      <c r="D3992" s="191" t="s">
        <v>2044</v>
      </c>
      <c r="E3992" s="191">
        <v>42100</v>
      </c>
      <c r="F3992" s="192" t="s">
        <v>440</v>
      </c>
      <c r="G3992" s="483" t="s">
        <v>609</v>
      </c>
      <c r="H3992" s="193" t="s">
        <v>2045</v>
      </c>
      <c r="I3992" s="256">
        <v>300</v>
      </c>
      <c r="J3992" s="256">
        <v>7724.2208399274377</v>
      </c>
      <c r="K3992" s="599">
        <f t="shared" si="343"/>
        <v>2317266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6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3"/>
      <c r="AD3992" s="591" t="str">
        <f>IF(VLOOKUP(F3992,NXT!$C$12:$C$666,1,0)&lt;&gt;"","","x")</f>
        <v/>
      </c>
    </row>
    <row r="3993" spans="1:30" s="211" customFormat="1" ht="15.75" hidden="1" customHeight="1">
      <c r="A3993" s="204" t="str">
        <f>IF(B3993&lt;&gt;"",IF(AND(B3993&gt;=_TM1,B3993&lt;=_TM2,OR(TH!L3993="1111",TH!M3993="1111")),TH!D3993,""),"")</f>
        <v/>
      </c>
      <c r="B3993" s="36">
        <f t="shared" si="341"/>
        <v>4</v>
      </c>
      <c r="C3993" s="184">
        <f t="shared" si="342"/>
        <v>42100</v>
      </c>
      <c r="D3993" s="191" t="s">
        <v>2044</v>
      </c>
      <c r="E3993" s="191">
        <v>42100</v>
      </c>
      <c r="F3993" s="192" t="s">
        <v>440</v>
      </c>
      <c r="G3993" s="483" t="s">
        <v>609</v>
      </c>
      <c r="H3993" s="193" t="s">
        <v>2045</v>
      </c>
      <c r="I3993" s="256">
        <v>302</v>
      </c>
      <c r="J3993" s="256">
        <v>7724.2208399274377</v>
      </c>
      <c r="K3993" s="599">
        <f t="shared" si="343"/>
        <v>2332715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6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3"/>
      <c r="AD3993" s="591" t="str">
        <f>IF(VLOOKUP(F3993,NXT!$C$12:$C$666,1,0)&lt;&gt;"","","x")</f>
        <v/>
      </c>
    </row>
    <row r="3994" spans="1:30" s="211" customFormat="1" ht="15.75" hidden="1" customHeight="1">
      <c r="A3994" s="204" t="str">
        <f>IF(B3994&lt;&gt;"",IF(AND(B3994&gt;=_TM1,B3994&lt;=_TM2,OR(TH!L3994="1111",TH!M3994="1111")),TH!D3994,""),"")</f>
        <v/>
      </c>
      <c r="B3994" s="36">
        <f t="shared" si="341"/>
        <v>4</v>
      </c>
      <c r="C3994" s="184">
        <f t="shared" si="342"/>
        <v>42100</v>
      </c>
      <c r="D3994" s="191" t="s">
        <v>2044</v>
      </c>
      <c r="E3994" s="191">
        <v>42100</v>
      </c>
      <c r="F3994" s="192" t="s">
        <v>546</v>
      </c>
      <c r="G3994" s="483" t="s">
        <v>610</v>
      </c>
      <c r="H3994" s="193" t="s">
        <v>2045</v>
      </c>
      <c r="I3994" s="256">
        <v>103</v>
      </c>
      <c r="J3994" s="256">
        <v>9106.4498323355056</v>
      </c>
      <c r="K3994" s="599">
        <f t="shared" si="343"/>
        <v>937964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6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3"/>
      <c r="AD3994" s="591" t="str">
        <f>IF(VLOOKUP(F3994,NXT!$C$12:$C$666,1,0)&lt;&gt;"","","x")</f>
        <v/>
      </c>
    </row>
    <row r="3995" spans="1:30" s="211" customFormat="1" ht="15.75" hidden="1" customHeight="1">
      <c r="A3995" s="204" t="str">
        <f>IF(B3995&lt;&gt;"",IF(AND(B3995&gt;=_TM1,B3995&lt;=_TM2,OR(TH!L3995="1111",TH!M3995="1111")),TH!D3995,""),"")</f>
        <v/>
      </c>
      <c r="B3995" s="36">
        <f t="shared" si="341"/>
        <v>4</v>
      </c>
      <c r="C3995" s="184">
        <f t="shared" si="342"/>
        <v>42100</v>
      </c>
      <c r="D3995" s="191" t="s">
        <v>2044</v>
      </c>
      <c r="E3995" s="191">
        <v>42100</v>
      </c>
      <c r="F3995" s="192" t="s">
        <v>545</v>
      </c>
      <c r="G3995" s="483" t="s">
        <v>610</v>
      </c>
      <c r="H3995" s="193" t="s">
        <v>2045</v>
      </c>
      <c r="I3995" s="256">
        <v>206</v>
      </c>
      <c r="J3995" s="256">
        <v>8455.9891300258259</v>
      </c>
      <c r="K3995" s="599">
        <f t="shared" si="343"/>
        <v>1741934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6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3"/>
      <c r="AD3995" s="591" t="str">
        <f>IF(VLOOKUP(F3995,NXT!$C$12:$C$666,1,0)&lt;&gt;"","","x")</f>
        <v/>
      </c>
    </row>
    <row r="3996" spans="1:30" s="211" customFormat="1" ht="15.75" hidden="1" customHeight="1">
      <c r="A3996" s="204" t="str">
        <f>IF(B3996&lt;&gt;"",IF(AND(B3996&gt;=_TM1,B3996&lt;=_TM2,OR(TH!L3996="1111",TH!M3996="1111")),TH!D3996,""),"")</f>
        <v/>
      </c>
      <c r="B3996" s="36">
        <f t="shared" si="341"/>
        <v>4</v>
      </c>
      <c r="C3996" s="184">
        <f t="shared" si="342"/>
        <v>42100</v>
      </c>
      <c r="D3996" s="191" t="s">
        <v>2044</v>
      </c>
      <c r="E3996" s="191">
        <v>42100</v>
      </c>
      <c r="F3996" s="192" t="s">
        <v>543</v>
      </c>
      <c r="G3996" s="483" t="s">
        <v>610</v>
      </c>
      <c r="H3996" s="193" t="s">
        <v>2045</v>
      </c>
      <c r="I3996" s="256">
        <v>102</v>
      </c>
      <c r="J3996" s="256">
        <v>7805.5284277161472</v>
      </c>
      <c r="K3996" s="599">
        <f t="shared" si="343"/>
        <v>796164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6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3"/>
      <c r="AD3996" s="591" t="str">
        <f>IF(VLOOKUP(F3996,NXT!$C$12:$C$666,1,0)&lt;&gt;"","","x")</f>
        <v/>
      </c>
    </row>
    <row r="3997" spans="1:30" s="211" customFormat="1" ht="15.75" hidden="1" customHeight="1">
      <c r="A3997" s="204" t="str">
        <f>IF(B3997&lt;&gt;"",IF(AND(B3997&gt;=_TM1,B3997&lt;=_TM2,OR(TH!L3997="1111",TH!M3997="1111")),TH!D3997,""),"")</f>
        <v/>
      </c>
      <c r="B3997" s="36">
        <f t="shared" si="341"/>
        <v>4</v>
      </c>
      <c r="C3997" s="184">
        <f t="shared" si="342"/>
        <v>42100</v>
      </c>
      <c r="D3997" s="191" t="s">
        <v>2044</v>
      </c>
      <c r="E3997" s="191">
        <v>42100</v>
      </c>
      <c r="F3997" s="192" t="s">
        <v>1689</v>
      </c>
      <c r="G3997" s="483" t="s">
        <v>610</v>
      </c>
      <c r="H3997" s="193" t="s">
        <v>2045</v>
      </c>
      <c r="I3997" s="256">
        <v>800</v>
      </c>
      <c r="J3997" s="256">
        <v>487.8455267322592</v>
      </c>
      <c r="K3997" s="599">
        <f t="shared" si="343"/>
        <v>390276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6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3"/>
      <c r="AD3997" s="591" t="str">
        <f>IF(VLOOKUP(F3997,NXT!$C$12:$C$666,1,0)&lt;&gt;"","","x")</f>
        <v/>
      </c>
    </row>
    <row r="3998" spans="1:30" s="211" customFormat="1" ht="15.75" hidden="1" customHeight="1">
      <c r="A3998" s="204" t="str">
        <f>IF(B3998&lt;&gt;"",IF(AND(B3998&gt;=_TM1,B3998&lt;=_TM2,OR(TH!L3998="1111",TH!M3998="1111")),TH!D3998,""),"")</f>
        <v/>
      </c>
      <c r="B3998" s="36">
        <f t="shared" si="341"/>
        <v>4</v>
      </c>
      <c r="C3998" s="184">
        <f t="shared" si="342"/>
        <v>42101</v>
      </c>
      <c r="D3998" s="191" t="s">
        <v>2044</v>
      </c>
      <c r="E3998" s="191">
        <v>42101</v>
      </c>
      <c r="F3998" s="192" t="s">
        <v>1726</v>
      </c>
      <c r="G3998" s="483" t="s">
        <v>618</v>
      </c>
      <c r="H3998" s="193" t="s">
        <v>2045</v>
      </c>
      <c r="I3998" s="256">
        <v>170</v>
      </c>
      <c r="J3998" s="256">
        <v>15611.056855432294</v>
      </c>
      <c r="K3998" s="599">
        <f t="shared" si="343"/>
        <v>2653880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6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3"/>
      <c r="AD3998" s="591" t="str">
        <f>IF(VLOOKUP(F3998,NXT!$C$12:$C$666,1,0)&lt;&gt;"","","x")</f>
        <v/>
      </c>
    </row>
    <row r="3999" spans="1:30" s="211" customFormat="1" ht="15.75" hidden="1" customHeight="1">
      <c r="A3999" s="204" t="str">
        <f>IF(B3999&lt;&gt;"",IF(AND(B3999&gt;=_TM1,B3999&lt;=_TM2,OR(TH!L3999="1111",TH!M3999="1111")),TH!D3999,""),"")</f>
        <v/>
      </c>
      <c r="B3999" s="36">
        <f t="shared" si="341"/>
        <v>4</v>
      </c>
      <c r="C3999" s="184">
        <f t="shared" si="342"/>
        <v>42101</v>
      </c>
      <c r="D3999" s="191" t="s">
        <v>2044</v>
      </c>
      <c r="E3999" s="191">
        <v>42101</v>
      </c>
      <c r="F3999" s="192" t="s">
        <v>1727</v>
      </c>
      <c r="G3999" s="483" t="s">
        <v>618</v>
      </c>
      <c r="H3999" s="193" t="s">
        <v>2045</v>
      </c>
      <c r="I3999" s="256">
        <v>570</v>
      </c>
      <c r="J3999" s="256">
        <v>13984.905099658097</v>
      </c>
      <c r="K3999" s="599">
        <f t="shared" si="343"/>
        <v>7971396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6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3"/>
      <c r="AD3999" s="591" t="str">
        <f>IF(VLOOKUP(F3999,NXT!$C$12:$C$666,1,0)&lt;&gt;"","","x")</f>
        <v/>
      </c>
    </row>
    <row r="4000" spans="1:30" s="211" customFormat="1" ht="15.75" hidden="1" customHeight="1">
      <c r="A4000" s="204" t="str">
        <f>IF(B4000&lt;&gt;"",IF(AND(B4000&gt;=_TM1,B4000&lt;=_TM2,OR(TH!L4000="1111",TH!M4000="1111")),TH!D4000,""),"")</f>
        <v/>
      </c>
      <c r="B4000" s="36">
        <f t="shared" si="341"/>
        <v>4</v>
      </c>
      <c r="C4000" s="184">
        <f t="shared" si="342"/>
        <v>42101</v>
      </c>
      <c r="D4000" s="191" t="s">
        <v>2044</v>
      </c>
      <c r="E4000" s="191">
        <v>42101</v>
      </c>
      <c r="F4000" s="192" t="s">
        <v>1728</v>
      </c>
      <c r="G4000" s="483" t="s">
        <v>618</v>
      </c>
      <c r="H4000" s="193" t="s">
        <v>2045</v>
      </c>
      <c r="I4000" s="256">
        <v>25</v>
      </c>
      <c r="J4000" s="256">
        <v>14554.058214179067</v>
      </c>
      <c r="K4000" s="599">
        <f t="shared" si="343"/>
        <v>363851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6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3"/>
      <c r="AD4000" s="591" t="str">
        <f>IF(VLOOKUP(F4000,NXT!$C$12:$C$666,1,0)&lt;&gt;"","","x")</f>
        <v/>
      </c>
    </row>
    <row r="4001" spans="1:30" s="211" customFormat="1" ht="15.75" hidden="1" customHeight="1">
      <c r="A4001" s="204" t="str">
        <f>IF(B4001&lt;&gt;"",IF(AND(B4001&gt;=_TM1,B4001&lt;=_TM2,OR(TH!L4001="1111",TH!M4001="1111")),TH!D4001,""),"")</f>
        <v/>
      </c>
      <c r="B4001" s="36">
        <f t="shared" si="341"/>
        <v>4</v>
      </c>
      <c r="C4001" s="184">
        <f t="shared" si="342"/>
        <v>42101</v>
      </c>
      <c r="D4001" s="191" t="s">
        <v>2044</v>
      </c>
      <c r="E4001" s="191">
        <v>42101</v>
      </c>
      <c r="F4001" s="192" t="s">
        <v>1729</v>
      </c>
      <c r="G4001" s="483" t="s">
        <v>618</v>
      </c>
      <c r="H4001" s="193" t="s">
        <v>2045</v>
      </c>
      <c r="I4001" s="256">
        <v>330</v>
      </c>
      <c r="J4001" s="256">
        <v>13578.367160714548</v>
      </c>
      <c r="K4001" s="599">
        <f t="shared" si="343"/>
        <v>4480861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6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3"/>
      <c r="AD4001" s="591" t="str">
        <f>IF(VLOOKUP(F4001,NXT!$C$12:$C$666,1,0)&lt;&gt;"","","x")</f>
        <v/>
      </c>
    </row>
    <row r="4002" spans="1:30" s="211" customFormat="1" ht="15.75" hidden="1" customHeight="1">
      <c r="A4002" s="204" t="str">
        <f>IF(B4002&lt;&gt;"",IF(AND(B4002&gt;=_TM1,B4002&lt;=_TM2,OR(TH!L4002="1111",TH!M4002="1111")),TH!D4002,""),"")</f>
        <v/>
      </c>
      <c r="B4002" s="36">
        <f t="shared" si="341"/>
        <v>4</v>
      </c>
      <c r="C4002" s="184">
        <f t="shared" si="342"/>
        <v>42101</v>
      </c>
      <c r="D4002" s="191" t="s">
        <v>2044</v>
      </c>
      <c r="E4002" s="191">
        <v>42101</v>
      </c>
      <c r="F4002" s="192" t="s">
        <v>1730</v>
      </c>
      <c r="G4002" s="483" t="s">
        <v>618</v>
      </c>
      <c r="H4002" s="193" t="s">
        <v>2045</v>
      </c>
      <c r="I4002" s="256">
        <v>500</v>
      </c>
      <c r="J4002" s="256">
        <v>10082.140885800023</v>
      </c>
      <c r="K4002" s="599">
        <f t="shared" si="343"/>
        <v>5041070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6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3"/>
      <c r="AD4002" s="591" t="str">
        <f>IF(VLOOKUP(F4002,NXT!$C$12:$C$666,1,0)&lt;&gt;"","","x")</f>
        <v/>
      </c>
    </row>
    <row r="4003" spans="1:30" s="211" customFormat="1" ht="15.75" hidden="1" customHeight="1">
      <c r="A4003" s="204" t="str">
        <f>IF(B4003&lt;&gt;"",IF(AND(B4003&gt;=_TM1,B4003&lt;=_TM2,OR(TH!L4003="1111",TH!M4003="1111")),TH!D4003,""),"")</f>
        <v/>
      </c>
      <c r="B4003" s="36">
        <f t="shared" si="341"/>
        <v>4</v>
      </c>
      <c r="C4003" s="184">
        <f t="shared" si="342"/>
        <v>42101</v>
      </c>
      <c r="D4003" s="191" t="s">
        <v>2044</v>
      </c>
      <c r="E4003" s="191">
        <v>42101</v>
      </c>
      <c r="F4003" s="192" t="s">
        <v>518</v>
      </c>
      <c r="G4003" s="483" t="s">
        <v>611</v>
      </c>
      <c r="H4003" s="193" t="s">
        <v>2045</v>
      </c>
      <c r="I4003" s="256">
        <v>820</v>
      </c>
      <c r="J4003" s="256">
        <v>9431.6801834903436</v>
      </c>
      <c r="K4003" s="599">
        <f t="shared" si="343"/>
        <v>7733978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6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3"/>
      <c r="AD4003" s="591" t="str">
        <f>IF(VLOOKUP(F4003,NXT!$C$12:$C$666,1,0)&lt;&gt;"","","x")</f>
        <v/>
      </c>
    </row>
    <row r="4004" spans="1:30" s="211" customFormat="1" ht="15.75" hidden="1" customHeight="1">
      <c r="A4004" s="204" t="str">
        <f>IF(B4004&lt;&gt;"",IF(AND(B4004&gt;=_TM1,B4004&lt;=_TM2,OR(TH!L4004="1111",TH!M4004="1111")),TH!D4004,""),"")</f>
        <v/>
      </c>
      <c r="B4004" s="36">
        <f t="shared" si="341"/>
        <v>4</v>
      </c>
      <c r="C4004" s="184">
        <f t="shared" si="342"/>
        <v>42101</v>
      </c>
      <c r="D4004" s="191" t="s">
        <v>2044</v>
      </c>
      <c r="E4004" s="191">
        <v>42101</v>
      </c>
      <c r="F4004" s="192" t="s">
        <v>612</v>
      </c>
      <c r="G4004" s="483" t="s">
        <v>611</v>
      </c>
      <c r="H4004" s="193" t="s">
        <v>2045</v>
      </c>
      <c r="I4004" s="256">
        <v>505</v>
      </c>
      <c r="J4004" s="256">
        <v>11220.447114841962</v>
      </c>
      <c r="K4004" s="599">
        <f t="shared" si="343"/>
        <v>5666326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6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3"/>
      <c r="AD4004" s="591" t="str">
        <f>IF(VLOOKUP(F4004,NXT!$C$12:$C$666,1,0)&lt;&gt;"","","x")</f>
        <v/>
      </c>
    </row>
    <row r="4005" spans="1:30" s="211" customFormat="1" ht="15.75" hidden="1" customHeight="1">
      <c r="A4005" s="204" t="str">
        <f>IF(B4005&lt;&gt;"",IF(AND(B4005&gt;=_TM1,B4005&lt;=_TM2,OR(TH!L4005="1111",TH!M4005="1111")),TH!D4005,""),"")</f>
        <v/>
      </c>
      <c r="B4005" s="36">
        <f t="shared" si="341"/>
        <v>4</v>
      </c>
      <c r="C4005" s="184">
        <f t="shared" si="342"/>
        <v>42101</v>
      </c>
      <c r="D4005" s="191" t="s">
        <v>2044</v>
      </c>
      <c r="E4005" s="191">
        <v>42101</v>
      </c>
      <c r="F4005" s="192" t="s">
        <v>613</v>
      </c>
      <c r="G4005" s="483" t="s">
        <v>611</v>
      </c>
      <c r="H4005" s="193" t="s">
        <v>2045</v>
      </c>
      <c r="I4005" s="256">
        <v>270</v>
      </c>
      <c r="J4005" s="256">
        <v>10488.678824743574</v>
      </c>
      <c r="K4005" s="599">
        <f t="shared" si="343"/>
        <v>2831943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6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3"/>
      <c r="AD4005" s="591" t="str">
        <f>IF(VLOOKUP(F4005,NXT!$C$12:$C$666,1,0)&lt;&gt;"","","x")</f>
        <v/>
      </c>
    </row>
    <row r="4006" spans="1:30" s="211" customFormat="1" ht="15.75" hidden="1" customHeight="1">
      <c r="A4006" s="204" t="str">
        <f>IF(B4006&lt;&gt;"",IF(AND(B4006&gt;=_TM1,B4006&lt;=_TM2,OR(TH!L4006="1111",TH!M4006="1111")),TH!D4006,""),"")</f>
        <v/>
      </c>
      <c r="B4006" s="36">
        <f t="shared" si="341"/>
        <v>4</v>
      </c>
      <c r="C4006" s="184">
        <f t="shared" si="342"/>
        <v>42101</v>
      </c>
      <c r="D4006" s="191" t="s">
        <v>2044</v>
      </c>
      <c r="E4006" s="191">
        <v>42101</v>
      </c>
      <c r="F4006" s="192" t="s">
        <v>614</v>
      </c>
      <c r="G4006" s="483" t="s">
        <v>611</v>
      </c>
      <c r="H4006" s="193" t="s">
        <v>2045</v>
      </c>
      <c r="I4006" s="256">
        <v>150</v>
      </c>
      <c r="J4006" s="256">
        <v>6423.2994353080803</v>
      </c>
      <c r="K4006" s="599">
        <f t="shared" si="343"/>
        <v>963495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6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3"/>
      <c r="AD4006" s="591" t="str">
        <f>IF(VLOOKUP(F4006,NXT!$C$12:$C$666,1,0)&lt;&gt;"","","x")</f>
        <v/>
      </c>
    </row>
    <row r="4007" spans="1:30" s="211" customFormat="1" ht="15.75" hidden="1" customHeight="1">
      <c r="A4007" s="204" t="str">
        <f>IF(B4007&lt;&gt;"",IF(AND(B4007&gt;=_TM1,B4007&lt;=_TM2,OR(TH!L4007="1111",TH!M4007="1111")),TH!D4007,""),"")</f>
        <v/>
      </c>
      <c r="B4007" s="36">
        <f t="shared" si="341"/>
        <v>4</v>
      </c>
      <c r="C4007" s="184">
        <f t="shared" si="342"/>
        <v>42101</v>
      </c>
      <c r="D4007" s="191" t="s">
        <v>2044</v>
      </c>
      <c r="E4007" s="191">
        <v>42101</v>
      </c>
      <c r="F4007" s="192" t="s">
        <v>615</v>
      </c>
      <c r="G4007" s="483" t="s">
        <v>611</v>
      </c>
      <c r="H4007" s="193" t="s">
        <v>2045</v>
      </c>
      <c r="I4007" s="256">
        <v>990</v>
      </c>
      <c r="J4007" s="256">
        <v>8049.4511910822775</v>
      </c>
      <c r="K4007" s="599">
        <f t="shared" si="343"/>
        <v>7968957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6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3"/>
      <c r="AD4007" s="591" t="str">
        <f>IF(VLOOKUP(F4007,NXT!$C$12:$C$666,1,0)&lt;&gt;"","","x")</f>
        <v/>
      </c>
    </row>
    <row r="4008" spans="1:30" s="211" customFormat="1" ht="15.75" hidden="1" customHeight="1">
      <c r="A4008" s="204" t="str">
        <f>IF(B4008&lt;&gt;"",IF(AND(B4008&gt;=_TM1,B4008&lt;=_TM2,OR(TH!L4008="1111",TH!M4008="1111")),TH!D4008,""),"")</f>
        <v/>
      </c>
      <c r="B4008" s="36">
        <f t="shared" si="341"/>
        <v>4</v>
      </c>
      <c r="C4008" s="184">
        <f t="shared" si="342"/>
        <v>42101</v>
      </c>
      <c r="D4008" s="191" t="s">
        <v>2044</v>
      </c>
      <c r="E4008" s="191">
        <v>42101</v>
      </c>
      <c r="F4008" s="192" t="s">
        <v>616</v>
      </c>
      <c r="G4008" s="483" t="s">
        <v>611</v>
      </c>
      <c r="H4008" s="193" t="s">
        <v>2045</v>
      </c>
      <c r="I4008" s="256">
        <v>620</v>
      </c>
      <c r="J4008" s="256">
        <v>9187.7574201242151</v>
      </c>
      <c r="K4008" s="599">
        <f t="shared" si="343"/>
        <v>5696410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6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3"/>
      <c r="AD4008" s="591" t="str">
        <f>IF(VLOOKUP(F4008,NXT!$C$12:$C$666,1,0)&lt;&gt;"","","x")</f>
        <v/>
      </c>
    </row>
    <row r="4009" spans="1:30" s="211" customFormat="1" ht="15.75" hidden="1" customHeight="1">
      <c r="A4009" s="204" t="str">
        <f>IF(B4009&lt;&gt;"",IF(AND(B4009&gt;=_TM1,B4009&lt;=_TM2,OR(TH!L4009="1111",TH!M4009="1111")),TH!D4009,""),"")</f>
        <v/>
      </c>
      <c r="B4009" s="36">
        <f t="shared" si="341"/>
        <v>4</v>
      </c>
      <c r="C4009" s="184">
        <f t="shared" si="342"/>
        <v>42101</v>
      </c>
      <c r="D4009" s="191" t="s">
        <v>2044</v>
      </c>
      <c r="E4009" s="191">
        <v>42101</v>
      </c>
      <c r="F4009" s="192" t="s">
        <v>617</v>
      </c>
      <c r="G4009" s="483" t="s">
        <v>611</v>
      </c>
      <c r="H4009" s="193" t="s">
        <v>2045</v>
      </c>
      <c r="I4009" s="256">
        <v>105</v>
      </c>
      <c r="J4009" s="256">
        <v>10407.371236954863</v>
      </c>
      <c r="K4009" s="599">
        <f t="shared" si="343"/>
        <v>1092774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6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3"/>
      <c r="AD4009" s="591" t="str">
        <f>IF(VLOOKUP(F4009,NXT!$C$12:$C$666,1,0)&lt;&gt;"","","x")</f>
        <v/>
      </c>
    </row>
    <row r="4010" spans="1:30" s="211" customFormat="1" ht="15.75" hidden="1" customHeight="1">
      <c r="A4010" s="204" t="str">
        <f>IF(B4010&lt;&gt;"",IF(AND(B4010&gt;=_TM1,B4010&lt;=_TM2,OR(TH!L4010="1111",TH!M4010="1111")),TH!D4010,""),"")</f>
        <v/>
      </c>
      <c r="B4010" s="36">
        <f t="shared" si="341"/>
        <v>4</v>
      </c>
      <c r="C4010" s="184">
        <f t="shared" si="342"/>
        <v>42102</v>
      </c>
      <c r="D4010" s="191" t="s">
        <v>2044</v>
      </c>
      <c r="E4010" s="191">
        <v>42102</v>
      </c>
      <c r="F4010" s="192" t="s">
        <v>1731</v>
      </c>
      <c r="G4010" s="483" t="s">
        <v>619</v>
      </c>
      <c r="H4010" s="193" t="s">
        <v>2045</v>
      </c>
      <c r="I4010" s="256">
        <v>124</v>
      </c>
      <c r="J4010" s="256">
        <v>5772.8387329984007</v>
      </c>
      <c r="K4010" s="599">
        <f t="shared" si="343"/>
        <v>715832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6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3"/>
      <c r="AD4010" s="591" t="str">
        <f>IF(VLOOKUP(F4010,NXT!$C$12:$C$666,1,0)&lt;&gt;"","","x")</f>
        <v/>
      </c>
    </row>
    <row r="4011" spans="1:30" s="211" customFormat="1" ht="15.75" hidden="1" customHeight="1">
      <c r="A4011" s="204" t="str">
        <f>IF(B4011&lt;&gt;"",IF(AND(B4011&gt;=_TM1,B4011&lt;=_TM2,OR(TH!L4011="1111",TH!M4011="1111")),TH!D4011,""),"")</f>
        <v/>
      </c>
      <c r="B4011" s="36">
        <f t="shared" si="341"/>
        <v>4</v>
      </c>
      <c r="C4011" s="184">
        <f t="shared" si="342"/>
        <v>42102</v>
      </c>
      <c r="D4011" s="191" t="s">
        <v>2044</v>
      </c>
      <c r="E4011" s="191">
        <v>42102</v>
      </c>
      <c r="F4011" s="192" t="s">
        <v>768</v>
      </c>
      <c r="G4011" s="483" t="s">
        <v>619</v>
      </c>
      <c r="H4011" s="193" t="s">
        <v>2045</v>
      </c>
      <c r="I4011" s="256">
        <v>100</v>
      </c>
      <c r="J4011" s="256">
        <v>8049.4511910822775</v>
      </c>
      <c r="K4011" s="599">
        <f t="shared" si="343"/>
        <v>804945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6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3"/>
      <c r="AD4011" s="591" t="str">
        <f>IF(VLOOKUP(F4011,NXT!$C$12:$C$666,1,0)&lt;&gt;"","","x")</f>
        <v/>
      </c>
    </row>
    <row r="4012" spans="1:30" s="211" customFormat="1" ht="15.75" hidden="1" customHeight="1">
      <c r="A4012" s="204" t="str">
        <f>IF(B4012&lt;&gt;"",IF(AND(B4012&gt;=_TM1,B4012&lt;=_TM2,OR(TH!L4012="1111",TH!M4012="1111")),TH!D4012,""),"")</f>
        <v/>
      </c>
      <c r="B4012" s="36">
        <f t="shared" si="341"/>
        <v>4</v>
      </c>
      <c r="C4012" s="184">
        <f t="shared" si="342"/>
        <v>42102</v>
      </c>
      <c r="D4012" s="191" t="s">
        <v>2044</v>
      </c>
      <c r="E4012" s="191">
        <v>42102</v>
      </c>
      <c r="F4012" s="192" t="s">
        <v>719</v>
      </c>
      <c r="G4012" s="483" t="s">
        <v>619</v>
      </c>
      <c r="H4012" s="193" t="s">
        <v>2045</v>
      </c>
      <c r="I4012" s="256">
        <v>25</v>
      </c>
      <c r="J4012" s="256">
        <v>14554.058214179067</v>
      </c>
      <c r="K4012" s="599">
        <f t="shared" si="343"/>
        <v>363851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6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3"/>
      <c r="AD4012" s="591" t="str">
        <f>IF(VLOOKUP(F4012,NXT!$C$12:$C$666,1,0)&lt;&gt;"","","x")</f>
        <v/>
      </c>
    </row>
    <row r="4013" spans="1:30" s="211" customFormat="1" ht="15.75" hidden="1" customHeight="1">
      <c r="A4013" s="204" t="str">
        <f>IF(B4013&lt;&gt;"",IF(AND(B4013&gt;=_TM1,B4013&lt;=_TM2,OR(TH!L4013="1111",TH!M4013="1111")),TH!D4013,""),"")</f>
        <v/>
      </c>
      <c r="B4013" s="36">
        <f t="shared" si="341"/>
        <v>4</v>
      </c>
      <c r="C4013" s="184">
        <f t="shared" si="342"/>
        <v>42102</v>
      </c>
      <c r="D4013" s="191" t="s">
        <v>2044</v>
      </c>
      <c r="E4013" s="191">
        <v>42102</v>
      </c>
      <c r="F4013" s="192" t="s">
        <v>1732</v>
      </c>
      <c r="G4013" s="483" t="s">
        <v>619</v>
      </c>
      <c r="H4013" s="193" t="s">
        <v>2045</v>
      </c>
      <c r="I4013" s="256">
        <v>25</v>
      </c>
      <c r="J4013" s="256">
        <v>13497.059572925838</v>
      </c>
      <c r="K4013" s="599">
        <f t="shared" si="343"/>
        <v>337426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6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3"/>
      <c r="AD4013" s="591" t="str">
        <f>IF(VLOOKUP(F4013,NXT!$C$12:$C$666,1,0)&lt;&gt;"","","x")</f>
        <v/>
      </c>
    </row>
    <row r="4014" spans="1:30" s="211" customFormat="1" ht="15.75" hidden="1" customHeight="1">
      <c r="A4014" s="204" t="str">
        <f>IF(B4014&lt;&gt;"",IF(AND(B4014&gt;=_TM1,B4014&lt;=_TM2,OR(TH!L4014="1111",TH!M4014="1111")),TH!D4014,""),"")</f>
        <v/>
      </c>
      <c r="B4014" s="36">
        <f t="shared" si="341"/>
        <v>4</v>
      </c>
      <c r="C4014" s="184">
        <f t="shared" si="342"/>
        <v>42102</v>
      </c>
      <c r="D4014" s="191" t="s">
        <v>2044</v>
      </c>
      <c r="E4014" s="191">
        <v>42102</v>
      </c>
      <c r="F4014" s="192" t="s">
        <v>1733</v>
      </c>
      <c r="G4014" s="483" t="s">
        <v>619</v>
      </c>
      <c r="H4014" s="193" t="s">
        <v>2045</v>
      </c>
      <c r="I4014" s="256">
        <v>100</v>
      </c>
      <c r="J4014" s="256">
        <v>7398.9904887725988</v>
      </c>
      <c r="K4014" s="599">
        <f t="shared" si="343"/>
        <v>739899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6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3"/>
      <c r="AD4014" s="591" t="str">
        <f>IF(VLOOKUP(F4014,NXT!$C$12:$C$666,1,0)&lt;&gt;"","","x")</f>
        <v/>
      </c>
    </row>
    <row r="4015" spans="1:30" s="211" customFormat="1" ht="15.75" hidden="1" customHeight="1">
      <c r="A4015" s="204" t="str">
        <f>IF(B4015&lt;&gt;"",IF(AND(B4015&gt;=_TM1,B4015&lt;=_TM2,OR(TH!L4015="1111",TH!M4015="1111")),TH!D4015,""),"")</f>
        <v/>
      </c>
      <c r="B4015" s="36">
        <f t="shared" si="341"/>
        <v>4</v>
      </c>
      <c r="C4015" s="184">
        <f t="shared" si="342"/>
        <v>42102</v>
      </c>
      <c r="D4015" s="191" t="s">
        <v>2044</v>
      </c>
      <c r="E4015" s="191">
        <v>42102</v>
      </c>
      <c r="F4015" s="192" t="s">
        <v>1726</v>
      </c>
      <c r="G4015" s="483" t="s">
        <v>619</v>
      </c>
      <c r="H4015" s="193" t="s">
        <v>2045</v>
      </c>
      <c r="I4015" s="256">
        <v>553</v>
      </c>
      <c r="J4015" s="256">
        <v>15611.056855432294</v>
      </c>
      <c r="K4015" s="599">
        <f t="shared" si="343"/>
        <v>8632914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6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3"/>
      <c r="AD4015" s="591" t="str">
        <f>IF(VLOOKUP(F4015,NXT!$C$12:$C$666,1,0)&lt;&gt;"","","x")</f>
        <v/>
      </c>
    </row>
    <row r="4016" spans="1:30" s="211" customFormat="1" ht="15.75" hidden="1" customHeight="1">
      <c r="A4016" s="204" t="str">
        <f>IF(B4016&lt;&gt;"",IF(AND(B4016&gt;=_TM1,B4016&lt;=_TM2,OR(TH!L4016="1111",TH!M4016="1111")),TH!D4016,""),"")</f>
        <v/>
      </c>
      <c r="B4016" s="36">
        <f t="shared" si="341"/>
        <v>4</v>
      </c>
      <c r="C4016" s="184">
        <f t="shared" si="342"/>
        <v>42104</v>
      </c>
      <c r="D4016" s="191" t="s">
        <v>2044</v>
      </c>
      <c r="E4016" s="191">
        <v>42104</v>
      </c>
      <c r="F4016" s="192" t="s">
        <v>1871</v>
      </c>
      <c r="G4016" s="483" t="s">
        <v>620</v>
      </c>
      <c r="H4016" s="193" t="s">
        <v>2045</v>
      </c>
      <c r="I4016" s="256">
        <v>200</v>
      </c>
      <c r="J4016" s="256">
        <v>7642.9132521387273</v>
      </c>
      <c r="K4016" s="599">
        <f t="shared" si="343"/>
        <v>1528583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6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3"/>
      <c r="AD4016" s="591" t="str">
        <f>IF(VLOOKUP(F4016,NXT!$C$12:$C$666,1,0)&lt;&gt;"","","x")</f>
        <v/>
      </c>
    </row>
    <row r="4017" spans="1:30" s="211" customFormat="1" ht="15.75" hidden="1" customHeight="1">
      <c r="A4017" s="204" t="str">
        <f>IF(B4017&lt;&gt;"",IF(AND(B4017&gt;=_TM1,B4017&lt;=_TM2,OR(TH!L4017="1111",TH!M4017="1111")),TH!D4017,""),"")</f>
        <v/>
      </c>
      <c r="B4017" s="36">
        <f t="shared" si="341"/>
        <v>4</v>
      </c>
      <c r="C4017" s="184">
        <f t="shared" si="342"/>
        <v>42104</v>
      </c>
      <c r="D4017" s="191" t="s">
        <v>2044</v>
      </c>
      <c r="E4017" s="191">
        <v>42104</v>
      </c>
      <c r="F4017" s="192" t="s">
        <v>1814</v>
      </c>
      <c r="G4017" s="483" t="s">
        <v>620</v>
      </c>
      <c r="H4017" s="193" t="s">
        <v>2045</v>
      </c>
      <c r="I4017" s="256">
        <v>50</v>
      </c>
      <c r="J4017" s="256">
        <v>21709.125939585534</v>
      </c>
      <c r="K4017" s="599">
        <f t="shared" si="343"/>
        <v>1085456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6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3"/>
      <c r="AD4017" s="591" t="str">
        <f>IF(VLOOKUP(F4017,NXT!$C$12:$C$666,1,0)&lt;&gt;"","","x")</f>
        <v/>
      </c>
    </row>
    <row r="4018" spans="1:30" s="211" customFormat="1" ht="15.75" hidden="1" customHeight="1">
      <c r="A4018" s="204" t="str">
        <f>IF(B4018&lt;&gt;"",IF(AND(B4018&gt;=_TM1,B4018&lt;=_TM2,OR(TH!L4018="1111",TH!M4018="1111")),TH!D4018,""),"")</f>
        <v/>
      </c>
      <c r="B4018" s="36">
        <f t="shared" si="341"/>
        <v>4</v>
      </c>
      <c r="C4018" s="184">
        <f t="shared" si="342"/>
        <v>42104</v>
      </c>
      <c r="D4018" s="191" t="s">
        <v>2044</v>
      </c>
      <c r="E4018" s="191">
        <v>42104</v>
      </c>
      <c r="F4018" s="192" t="s">
        <v>1872</v>
      </c>
      <c r="G4018" s="483" t="s">
        <v>620</v>
      </c>
      <c r="H4018" s="193" t="s">
        <v>2045</v>
      </c>
      <c r="I4018" s="256">
        <v>53</v>
      </c>
      <c r="J4018" s="256">
        <v>20326.896947177469</v>
      </c>
      <c r="K4018" s="599">
        <f t="shared" si="343"/>
        <v>1077326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6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3"/>
      <c r="AD4018" s="591" t="str">
        <f>IF(VLOOKUP(F4018,NXT!$C$12:$C$666,1,0)&lt;&gt;"","","x")</f>
        <v/>
      </c>
    </row>
    <row r="4019" spans="1:30" s="211" customFormat="1" ht="15.75" hidden="1" customHeight="1">
      <c r="A4019" s="204" t="str">
        <f>IF(B4019&lt;&gt;"",IF(AND(B4019&gt;=_TM1,B4019&lt;=_TM2,OR(TH!L4019="1111",TH!M4019="1111")),TH!D4019,""),"")</f>
        <v/>
      </c>
      <c r="B4019" s="36">
        <f t="shared" si="341"/>
        <v>4</v>
      </c>
      <c r="C4019" s="184">
        <f t="shared" si="342"/>
        <v>42104</v>
      </c>
      <c r="D4019" s="191" t="s">
        <v>2044</v>
      </c>
      <c r="E4019" s="191">
        <v>42104</v>
      </c>
      <c r="F4019" s="192" t="s">
        <v>1743</v>
      </c>
      <c r="G4019" s="483" t="s">
        <v>620</v>
      </c>
      <c r="H4019" s="193" t="s">
        <v>2045</v>
      </c>
      <c r="I4019" s="256">
        <v>200</v>
      </c>
      <c r="J4019" s="256">
        <v>12114.830580517772</v>
      </c>
      <c r="K4019" s="599">
        <f t="shared" si="343"/>
        <v>2422966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6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3"/>
      <c r="AD4019" s="591" t="str">
        <f>IF(VLOOKUP(F4019,NXT!$C$12:$C$666,1,0)&lt;&gt;"","","x")</f>
        <v/>
      </c>
    </row>
    <row r="4020" spans="1:30" s="211" customFormat="1" ht="15.75" hidden="1" customHeight="1">
      <c r="A4020" s="204" t="str">
        <f>IF(B4020&lt;&gt;"",IF(AND(B4020&gt;=_TM1,B4020&lt;=_TM2,OR(TH!L4020="1111",TH!M4020="1111")),TH!D4020,""),"")</f>
        <v/>
      </c>
      <c r="B4020" s="36">
        <f t="shared" si="341"/>
        <v>4</v>
      </c>
      <c r="C4020" s="184">
        <f t="shared" si="342"/>
        <v>42104</v>
      </c>
      <c r="D4020" s="191" t="s">
        <v>2044</v>
      </c>
      <c r="E4020" s="191">
        <v>42104</v>
      </c>
      <c r="F4020" s="192" t="s">
        <v>1873</v>
      </c>
      <c r="G4020" s="483" t="s">
        <v>620</v>
      </c>
      <c r="H4020" s="193" t="s">
        <v>2045</v>
      </c>
      <c r="I4020" s="256">
        <v>500</v>
      </c>
      <c r="J4020" s="256">
        <v>7968.1436032935671</v>
      </c>
      <c r="K4020" s="599">
        <f t="shared" si="343"/>
        <v>3984072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6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3"/>
      <c r="AD4020" s="591" t="str">
        <f>IF(VLOOKUP(F4020,NXT!$C$12:$C$666,1,0)&lt;&gt;"","","x")</f>
        <v/>
      </c>
    </row>
    <row r="4021" spans="1:30" s="211" customFormat="1" ht="15.75" hidden="1" customHeight="1">
      <c r="A4021" s="204" t="str">
        <f>IF(B4021&lt;&gt;"",IF(AND(B4021&gt;=_TM1,B4021&lt;=_TM2,OR(TH!L4021="1111",TH!M4021="1111")),TH!D4021,""),"")</f>
        <v/>
      </c>
      <c r="B4021" s="36">
        <f t="shared" si="341"/>
        <v>4</v>
      </c>
      <c r="C4021" s="184">
        <f t="shared" si="342"/>
        <v>42104</v>
      </c>
      <c r="D4021" s="191" t="s">
        <v>2044</v>
      </c>
      <c r="E4021" s="191">
        <v>42104</v>
      </c>
      <c r="F4021" s="192" t="s">
        <v>1874</v>
      </c>
      <c r="G4021" s="483" t="s">
        <v>620</v>
      </c>
      <c r="H4021" s="193" t="s">
        <v>2045</v>
      </c>
      <c r="I4021" s="256">
        <v>38</v>
      </c>
      <c r="J4021" s="256">
        <v>8374.6815422371164</v>
      </c>
      <c r="K4021" s="599">
        <f t="shared" si="343"/>
        <v>318238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6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3"/>
      <c r="AD4021" s="591" t="str">
        <f>IF(VLOOKUP(F4021,NXT!$C$12:$C$666,1,0)&lt;&gt;"","","x")</f>
        <v/>
      </c>
    </row>
    <row r="4022" spans="1:30" s="211" customFormat="1" ht="15.75" hidden="1" customHeight="1">
      <c r="A4022" s="204" t="str">
        <f>IF(B4022&lt;&gt;"",IF(AND(B4022&gt;=_TM1,B4022&lt;=_TM2,OR(TH!L4022="1111",TH!M4022="1111")),TH!D4022,""),"")</f>
        <v/>
      </c>
      <c r="B4022" s="36">
        <f t="shared" si="341"/>
        <v>4</v>
      </c>
      <c r="C4022" s="184">
        <f t="shared" si="342"/>
        <v>42104</v>
      </c>
      <c r="D4022" s="191" t="s">
        <v>2044</v>
      </c>
      <c r="E4022" s="191">
        <v>42104</v>
      </c>
      <c r="F4022" s="192" t="s">
        <v>565</v>
      </c>
      <c r="G4022" s="483" t="s">
        <v>621</v>
      </c>
      <c r="H4022" s="193" t="s">
        <v>2045</v>
      </c>
      <c r="I4022" s="256">
        <v>203</v>
      </c>
      <c r="J4022" s="256">
        <v>7236.3753131951789</v>
      </c>
      <c r="K4022" s="599">
        <f t="shared" si="343"/>
        <v>1468984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6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3"/>
      <c r="AD4022" s="591" t="str">
        <f>IF(VLOOKUP(F4022,NXT!$C$12:$C$666,1,0)&lt;&gt;"","","x")</f>
        <v/>
      </c>
    </row>
    <row r="4023" spans="1:30" s="211" customFormat="1" ht="15.75" hidden="1" customHeight="1">
      <c r="A4023" s="204" t="str">
        <f>IF(B4023&lt;&gt;"",IF(AND(B4023&gt;=_TM1,B4023&lt;=_TM2,OR(TH!L4023="1111",TH!M4023="1111")),TH!D4023,""),"")</f>
        <v/>
      </c>
      <c r="B4023" s="36">
        <f t="shared" si="341"/>
        <v>4</v>
      </c>
      <c r="C4023" s="184">
        <f t="shared" si="342"/>
        <v>42104</v>
      </c>
      <c r="D4023" s="191" t="s">
        <v>2044</v>
      </c>
      <c r="E4023" s="191">
        <v>42104</v>
      </c>
      <c r="F4023" s="192" t="s">
        <v>566</v>
      </c>
      <c r="G4023" s="483" t="s">
        <v>621</v>
      </c>
      <c r="H4023" s="193" t="s">
        <v>2045</v>
      </c>
      <c r="I4023" s="256">
        <v>208</v>
      </c>
      <c r="J4023" s="256">
        <v>7642.9132521387273</v>
      </c>
      <c r="K4023" s="599">
        <f t="shared" si="343"/>
        <v>1589726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6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3"/>
      <c r="AD4023" s="591" t="str">
        <f>IF(VLOOKUP(F4023,NXT!$C$12:$C$666,1,0)&lt;&gt;"","","x")</f>
        <v/>
      </c>
    </row>
    <row r="4024" spans="1:30" s="211" customFormat="1" ht="15.75" hidden="1" customHeight="1">
      <c r="A4024" s="204" t="str">
        <f>IF(B4024&lt;&gt;"",IF(AND(B4024&gt;=_TM1,B4024&lt;=_TM2,OR(TH!L4024="1111",TH!M4024="1111")),TH!D4024,""),"")</f>
        <v/>
      </c>
      <c r="B4024" s="36">
        <f t="shared" si="341"/>
        <v>4</v>
      </c>
      <c r="C4024" s="184">
        <f t="shared" si="342"/>
        <v>42104</v>
      </c>
      <c r="D4024" s="191" t="s">
        <v>2044</v>
      </c>
      <c r="E4024" s="191">
        <v>42104</v>
      </c>
      <c r="F4024" s="192" t="s">
        <v>622</v>
      </c>
      <c r="G4024" s="483" t="s">
        <v>621</v>
      </c>
      <c r="H4024" s="193" t="s">
        <v>2045</v>
      </c>
      <c r="I4024" s="256">
        <v>203</v>
      </c>
      <c r="J4024" s="256">
        <v>7561.6056643500187</v>
      </c>
      <c r="K4024" s="599">
        <f t="shared" si="343"/>
        <v>1535006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6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3"/>
      <c r="AD4024" s="591" t="str">
        <f>IF(VLOOKUP(F4024,NXT!$C$12:$C$666,1,0)&lt;&gt;"","","x")</f>
        <v/>
      </c>
    </row>
    <row r="4025" spans="1:30" s="211" customFormat="1" ht="15.75" hidden="1" customHeight="1">
      <c r="A4025" s="204" t="str">
        <f>IF(B4025&lt;&gt;"",IF(AND(B4025&gt;=_TM1,B4025&lt;=_TM2,OR(TH!L4025="1111",TH!M4025="1111")),TH!D4025,""),"")</f>
        <v/>
      </c>
      <c r="B4025" s="36">
        <f t="shared" si="341"/>
        <v>4</v>
      </c>
      <c r="C4025" s="184">
        <f t="shared" si="342"/>
        <v>42107</v>
      </c>
      <c r="D4025" s="191" t="s">
        <v>2044</v>
      </c>
      <c r="E4025" s="191">
        <v>42107</v>
      </c>
      <c r="F4025" s="192" t="s">
        <v>623</v>
      </c>
      <c r="G4025" s="483" t="s">
        <v>624</v>
      </c>
      <c r="H4025" s="193" t="s">
        <v>2045</v>
      </c>
      <c r="I4025" s="256">
        <v>100</v>
      </c>
      <c r="J4025" s="256">
        <v>12927.90645840487</v>
      </c>
      <c r="K4025" s="599">
        <f t="shared" si="343"/>
        <v>1292791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6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3"/>
      <c r="AD4025" s="591" t="str">
        <f>IF(VLOOKUP(F4025,NXT!$C$12:$C$666,1,0)&lt;&gt;"","","x")</f>
        <v/>
      </c>
    </row>
    <row r="4026" spans="1:30" s="211" customFormat="1" ht="15.75" hidden="1" customHeight="1">
      <c r="A4026" s="204" t="str">
        <f>IF(B4026&lt;&gt;"",IF(AND(B4026&gt;=_TM1,B4026&lt;=_TM2,OR(TH!L4026="1111",TH!M4026="1111")),TH!D4026,""),"")</f>
        <v/>
      </c>
      <c r="B4026" s="36">
        <f t="shared" si="341"/>
        <v>4</v>
      </c>
      <c r="C4026" s="184">
        <f t="shared" si="342"/>
        <v>42107</v>
      </c>
      <c r="D4026" s="191" t="s">
        <v>2044</v>
      </c>
      <c r="E4026" s="191">
        <v>42107</v>
      </c>
      <c r="F4026" s="192" t="s">
        <v>1734</v>
      </c>
      <c r="G4026" s="483" t="s">
        <v>624</v>
      </c>
      <c r="H4026" s="193" t="s">
        <v>2045</v>
      </c>
      <c r="I4026" s="256">
        <v>200</v>
      </c>
      <c r="J4026" s="256">
        <v>1951.3821069290368</v>
      </c>
      <c r="K4026" s="599">
        <f t="shared" si="343"/>
        <v>390276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6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3"/>
      <c r="AD4026" s="591" t="str">
        <f>IF(VLOOKUP(F4026,NXT!$C$12:$C$666,1,0)&lt;&gt;"","","x")</f>
        <v/>
      </c>
    </row>
    <row r="4027" spans="1:30" s="211" customFormat="1" ht="15.75" hidden="1" customHeight="1">
      <c r="A4027" s="204" t="str">
        <f>IF(B4027&lt;&gt;"",IF(AND(B4027&gt;=_TM1,B4027&lt;=_TM2,OR(TH!L4027="1111",TH!M4027="1111")),TH!D4027,""),"")</f>
        <v/>
      </c>
      <c r="B4027" s="36">
        <f t="shared" si="341"/>
        <v>4</v>
      </c>
      <c r="C4027" s="184">
        <f t="shared" si="342"/>
        <v>42110</v>
      </c>
      <c r="D4027" s="191" t="s">
        <v>2044</v>
      </c>
      <c r="E4027" s="191">
        <v>42110</v>
      </c>
      <c r="F4027" s="192" t="s">
        <v>625</v>
      </c>
      <c r="G4027" s="483" t="s">
        <v>626</v>
      </c>
      <c r="H4027" s="193" t="s">
        <v>2045</v>
      </c>
      <c r="I4027" s="256">
        <v>315</v>
      </c>
      <c r="J4027" s="256">
        <v>7155.0677254064685</v>
      </c>
      <c r="K4027" s="599">
        <f t="shared" si="343"/>
        <v>2253846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6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3"/>
      <c r="AD4027" s="591" t="str">
        <f>IF(VLOOKUP(F4027,NXT!$C$12:$C$666,1,0)&lt;&gt;"","","x")</f>
        <v/>
      </c>
    </row>
    <row r="4028" spans="1:30" s="211" customFormat="1" ht="15.75" hidden="1" customHeight="1">
      <c r="A4028" s="204" t="str">
        <f>IF(B4028&lt;&gt;"",IF(AND(B4028&gt;=_TM1,B4028&lt;=_TM2,OR(TH!L4028="1111",TH!M4028="1111")),TH!D4028,""),"")</f>
        <v/>
      </c>
      <c r="B4028" s="36">
        <f t="shared" si="341"/>
        <v>4</v>
      </c>
      <c r="C4028" s="184">
        <f t="shared" si="342"/>
        <v>42110</v>
      </c>
      <c r="D4028" s="191" t="s">
        <v>2044</v>
      </c>
      <c r="E4028" s="191">
        <v>42110</v>
      </c>
      <c r="F4028" s="192" t="s">
        <v>627</v>
      </c>
      <c r="G4028" s="483" t="s">
        <v>626</v>
      </c>
      <c r="H4028" s="193" t="s">
        <v>2045</v>
      </c>
      <c r="I4028" s="256">
        <v>160</v>
      </c>
      <c r="J4028" s="256">
        <v>10326.063649166153</v>
      </c>
      <c r="K4028" s="599">
        <f t="shared" si="343"/>
        <v>1652170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6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3"/>
      <c r="AD4028" s="591" t="str">
        <f>IF(VLOOKUP(F4028,NXT!$C$12:$C$666,1,0)&lt;&gt;"","","x")</f>
        <v/>
      </c>
    </row>
    <row r="4029" spans="1:30" s="211" customFormat="1" ht="15.75" hidden="1" customHeight="1">
      <c r="A4029" s="204" t="str">
        <f>IF(B4029&lt;&gt;"",IF(AND(B4029&gt;=_TM1,B4029&lt;=_TM2,OR(TH!L4029="1111",TH!M4029="1111")),TH!D4029,""),"")</f>
        <v/>
      </c>
      <c r="B4029" s="36">
        <f t="shared" si="341"/>
        <v>4</v>
      </c>
      <c r="C4029" s="184">
        <f t="shared" si="342"/>
        <v>42110</v>
      </c>
      <c r="D4029" s="191" t="s">
        <v>2044</v>
      </c>
      <c r="E4029" s="191">
        <v>42110</v>
      </c>
      <c r="F4029" s="192" t="s">
        <v>628</v>
      </c>
      <c r="G4029" s="483" t="s">
        <v>626</v>
      </c>
      <c r="H4029" s="193" t="s">
        <v>2045</v>
      </c>
      <c r="I4029" s="256">
        <v>105</v>
      </c>
      <c r="J4029" s="256">
        <v>6748.5297864629192</v>
      </c>
      <c r="K4029" s="599">
        <f t="shared" si="343"/>
        <v>708596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6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3"/>
      <c r="AD4029" s="591" t="str">
        <f>IF(VLOOKUP(F4029,NXT!$C$12:$C$666,1,0)&lt;&gt;"","","x")</f>
        <v/>
      </c>
    </row>
    <row r="4030" spans="1:30" s="211" customFormat="1" ht="15.75" hidden="1" customHeight="1">
      <c r="A4030" s="204" t="str">
        <f>IF(B4030&lt;&gt;"",IF(AND(B4030&gt;=_TM1,B4030&lt;=_TM2,OR(TH!L4030="1111",TH!M4030="1111")),TH!D4030,""),"")</f>
        <v/>
      </c>
      <c r="B4030" s="36">
        <f t="shared" si="341"/>
        <v>4</v>
      </c>
      <c r="C4030" s="184">
        <f t="shared" si="342"/>
        <v>42110</v>
      </c>
      <c r="D4030" s="191" t="s">
        <v>2044</v>
      </c>
      <c r="E4030" s="191">
        <v>42110</v>
      </c>
      <c r="F4030" s="192" t="s">
        <v>617</v>
      </c>
      <c r="G4030" s="483" t="s">
        <v>626</v>
      </c>
      <c r="H4030" s="193" t="s">
        <v>2045</v>
      </c>
      <c r="I4030" s="256">
        <v>55</v>
      </c>
      <c r="J4030" s="256">
        <v>10407.371236954863</v>
      </c>
      <c r="K4030" s="599">
        <f t="shared" si="343"/>
        <v>572405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6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3"/>
      <c r="AD4030" s="591" t="str">
        <f>IF(VLOOKUP(F4030,NXT!$C$12:$C$666,1,0)&lt;&gt;"","","x")</f>
        <v/>
      </c>
    </row>
    <row r="4031" spans="1:30" s="211" customFormat="1" ht="15.75" hidden="1" customHeight="1">
      <c r="A4031" s="204" t="str">
        <f>IF(B4031&lt;&gt;"",IF(AND(B4031&gt;=_TM1,B4031&lt;=_TM2,OR(TH!L4031="1111",TH!M4031="1111")),TH!D4031,""),"")</f>
        <v/>
      </c>
      <c r="B4031" s="36">
        <f t="shared" si="341"/>
        <v>4</v>
      </c>
      <c r="C4031" s="184">
        <f t="shared" si="342"/>
        <v>42110</v>
      </c>
      <c r="D4031" s="191" t="s">
        <v>2044</v>
      </c>
      <c r="E4031" s="191">
        <v>42110</v>
      </c>
      <c r="F4031" s="192" t="s">
        <v>629</v>
      </c>
      <c r="G4031" s="483" t="s">
        <v>626</v>
      </c>
      <c r="H4031" s="193" t="s">
        <v>2045</v>
      </c>
      <c r="I4031" s="256">
        <v>904</v>
      </c>
      <c r="J4031" s="256">
        <v>10244.756061377444</v>
      </c>
      <c r="K4031" s="599">
        <f t="shared" si="343"/>
        <v>9261259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6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3"/>
      <c r="AD4031" s="591" t="str">
        <f>IF(VLOOKUP(F4031,NXT!$C$12:$C$666,1,0)&lt;&gt;"","","x")</f>
        <v/>
      </c>
    </row>
    <row r="4032" spans="1:30" s="211" customFormat="1" ht="15.75" hidden="1" customHeight="1">
      <c r="A4032" s="204" t="str">
        <f>IF(B4032&lt;&gt;"",IF(AND(B4032&gt;=_TM1,B4032&lt;=_TM2,OR(TH!L4032="1111",TH!M4032="1111")),TH!D4032,""),"")</f>
        <v/>
      </c>
      <c r="B4032" s="36">
        <f t="shared" si="341"/>
        <v>4</v>
      </c>
      <c r="C4032" s="184">
        <f t="shared" si="342"/>
        <v>42110</v>
      </c>
      <c r="D4032" s="191" t="s">
        <v>2044</v>
      </c>
      <c r="E4032" s="191">
        <v>42110</v>
      </c>
      <c r="F4032" s="192" t="s">
        <v>478</v>
      </c>
      <c r="G4032" s="483" t="s">
        <v>630</v>
      </c>
      <c r="H4032" s="193" t="s">
        <v>2045</v>
      </c>
      <c r="I4032" s="256">
        <v>302</v>
      </c>
      <c r="J4032" s="256">
        <v>10895.216763687124</v>
      </c>
      <c r="K4032" s="599">
        <f t="shared" si="343"/>
        <v>3290355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6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3"/>
      <c r="AD4032" s="591" t="str">
        <f>IF(VLOOKUP(F4032,NXT!$C$12:$C$666,1,0)&lt;&gt;"","","x")</f>
        <v/>
      </c>
    </row>
    <row r="4033" spans="1:30" s="211" customFormat="1" ht="15.75" hidden="1" customHeight="1">
      <c r="A4033" s="204" t="str">
        <f>IF(B4033&lt;&gt;"",IF(AND(B4033&gt;=_TM1,B4033&lt;=_TM2,OR(TH!L4033="1111",TH!M4033="1111")),TH!D4033,""),"")</f>
        <v/>
      </c>
      <c r="B4033" s="36">
        <f t="shared" si="341"/>
        <v>4</v>
      </c>
      <c r="C4033" s="184">
        <f t="shared" si="342"/>
        <v>42111</v>
      </c>
      <c r="D4033" s="191" t="s">
        <v>2044</v>
      </c>
      <c r="E4033" s="191">
        <v>42111</v>
      </c>
      <c r="F4033" s="192" t="s">
        <v>425</v>
      </c>
      <c r="G4033" s="483" t="s">
        <v>634</v>
      </c>
      <c r="H4033" s="193" t="s">
        <v>2045</v>
      </c>
      <c r="I4033" s="256">
        <v>900</v>
      </c>
      <c r="J4033" s="256">
        <v>6667.2221986742088</v>
      </c>
      <c r="K4033" s="599">
        <f t="shared" si="343"/>
        <v>6000500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6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3"/>
      <c r="AD4033" s="591" t="str">
        <f>IF(VLOOKUP(F4033,NXT!$C$12:$C$666,1,0)&lt;&gt;"","","x")</f>
        <v/>
      </c>
    </row>
    <row r="4034" spans="1:30" s="211" customFormat="1" ht="15.75" hidden="1" customHeight="1">
      <c r="A4034" s="204" t="str">
        <f>IF(B4034&lt;&gt;"",IF(AND(B4034&gt;=_TM1,B4034&lt;=_TM2,OR(TH!L4034="1111",TH!M4034="1111")),TH!D4034,""),"")</f>
        <v/>
      </c>
      <c r="B4034" s="36">
        <f t="shared" si="341"/>
        <v>4</v>
      </c>
      <c r="C4034" s="184">
        <f t="shared" si="342"/>
        <v>42111</v>
      </c>
      <c r="D4034" s="191" t="s">
        <v>2044</v>
      </c>
      <c r="E4034" s="191">
        <v>42111</v>
      </c>
      <c r="F4034" s="192" t="s">
        <v>473</v>
      </c>
      <c r="G4034" s="483" t="s">
        <v>634</v>
      </c>
      <c r="H4034" s="193" t="s">
        <v>2045</v>
      </c>
      <c r="I4034" s="256">
        <v>315</v>
      </c>
      <c r="J4034" s="256">
        <v>7398.9904887725988</v>
      </c>
      <c r="K4034" s="599">
        <f t="shared" si="343"/>
        <v>2330682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6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3"/>
      <c r="AD4034" s="591" t="str">
        <f>IF(VLOOKUP(F4034,NXT!$C$12:$C$666,1,0)&lt;&gt;"","","x")</f>
        <v/>
      </c>
    </row>
    <row r="4035" spans="1:30" s="211" customFormat="1" ht="15.75" hidden="1" customHeight="1">
      <c r="A4035" s="204" t="str">
        <f>IF(B4035&lt;&gt;"",IF(AND(B4035&gt;=_TM1,B4035&lt;=_TM2,OR(TH!L4035="1111",TH!M4035="1111")),TH!D4035,""),"")</f>
        <v/>
      </c>
      <c r="B4035" s="36">
        <f t="shared" si="341"/>
        <v>4</v>
      </c>
      <c r="C4035" s="184">
        <f t="shared" si="342"/>
        <v>42111</v>
      </c>
      <c r="D4035" s="191" t="s">
        <v>2044</v>
      </c>
      <c r="E4035" s="191">
        <v>42111</v>
      </c>
      <c r="F4035" s="192" t="s">
        <v>635</v>
      </c>
      <c r="G4035" s="483" t="s">
        <v>634</v>
      </c>
      <c r="H4035" s="193" t="s">
        <v>2045</v>
      </c>
      <c r="I4035" s="256">
        <v>305</v>
      </c>
      <c r="J4035" s="256">
        <v>6016.7614963645301</v>
      </c>
      <c r="K4035" s="599">
        <f t="shared" si="343"/>
        <v>1835112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6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3"/>
      <c r="AD4035" s="591" t="str">
        <f>IF(VLOOKUP(F4035,NXT!$C$12:$C$666,1,0)&lt;&gt;"","","x")</f>
        <v/>
      </c>
    </row>
    <row r="4036" spans="1:30" s="211" customFormat="1" ht="15.75" hidden="1" customHeight="1">
      <c r="A4036" s="204" t="str">
        <f>IF(B4036&lt;&gt;"",IF(AND(B4036&gt;=_TM1,B4036&lt;=_TM2,OR(TH!L4036="1111",TH!M4036="1111")),TH!D4036,""),"")</f>
        <v/>
      </c>
      <c r="B4036" s="36">
        <f t="shared" si="341"/>
        <v>4</v>
      </c>
      <c r="C4036" s="184">
        <f t="shared" si="342"/>
        <v>42111</v>
      </c>
      <c r="D4036" s="191" t="s">
        <v>2044</v>
      </c>
      <c r="E4036" s="191">
        <v>42111</v>
      </c>
      <c r="F4036" s="192" t="s">
        <v>528</v>
      </c>
      <c r="G4036" s="483" t="s">
        <v>634</v>
      </c>
      <c r="H4036" s="193" t="s">
        <v>2045</v>
      </c>
      <c r="I4036" s="256">
        <v>315</v>
      </c>
      <c r="J4036" s="256">
        <v>12846.598870616161</v>
      </c>
      <c r="K4036" s="599">
        <f t="shared" si="343"/>
        <v>4046679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6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3"/>
      <c r="AD4036" s="591" t="str">
        <f>IF(VLOOKUP(F4036,NXT!$C$12:$C$666,1,0)&lt;&gt;"","","x")</f>
        <v/>
      </c>
    </row>
    <row r="4037" spans="1:30" s="211" customFormat="1" ht="15.75" hidden="1" customHeight="1">
      <c r="A4037" s="204" t="str">
        <f>IF(B4037&lt;&gt;"",IF(AND(B4037&gt;=_TM1,B4037&lt;=_TM2,OR(TH!L4037="1111",TH!M4037="1111")),TH!D4037,""),"")</f>
        <v/>
      </c>
      <c r="B4037" s="36">
        <f t="shared" si="341"/>
        <v>4</v>
      </c>
      <c r="C4037" s="184">
        <f t="shared" si="342"/>
        <v>42111</v>
      </c>
      <c r="D4037" s="191" t="s">
        <v>2044</v>
      </c>
      <c r="E4037" s="191">
        <v>42111</v>
      </c>
      <c r="F4037" s="192" t="s">
        <v>631</v>
      </c>
      <c r="G4037" s="483" t="s">
        <v>632</v>
      </c>
      <c r="H4037" s="193" t="s">
        <v>2045</v>
      </c>
      <c r="I4037" s="256">
        <v>722</v>
      </c>
      <c r="J4037" s="256">
        <v>7398.9904887725988</v>
      </c>
      <c r="K4037" s="599">
        <f t="shared" si="343"/>
        <v>5342071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6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3"/>
      <c r="AD4037" s="591" t="str">
        <f>IF(VLOOKUP(F4037,NXT!$C$12:$C$666,1,0)&lt;&gt;"","","x")</f>
        <v/>
      </c>
    </row>
    <row r="4038" spans="1:30" s="211" customFormat="1" ht="15.75" hidden="1" customHeight="1">
      <c r="A4038" s="204" t="str">
        <f>IF(B4038&lt;&gt;"",IF(AND(B4038&gt;=_TM1,B4038&lt;=_TM2,OR(TH!L4038="1111",TH!M4038="1111")),TH!D4038,""),"")</f>
        <v/>
      </c>
      <c r="B4038" s="36">
        <f t="shared" si="341"/>
        <v>4</v>
      </c>
      <c r="C4038" s="184">
        <f t="shared" si="342"/>
        <v>42112</v>
      </c>
      <c r="D4038" s="191" t="s">
        <v>2044</v>
      </c>
      <c r="E4038" s="191">
        <v>42112</v>
      </c>
      <c r="F4038" s="192" t="s">
        <v>636</v>
      </c>
      <c r="G4038" s="483" t="s">
        <v>637</v>
      </c>
      <c r="H4038" s="193" t="s">
        <v>2045</v>
      </c>
      <c r="I4038" s="256">
        <v>485</v>
      </c>
      <c r="J4038" s="256">
        <v>5528.9159696322713</v>
      </c>
      <c r="K4038" s="599">
        <f t="shared" si="343"/>
        <v>2681524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6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3"/>
      <c r="AD4038" s="591" t="str">
        <f>IF(VLOOKUP(F4038,NXT!$C$12:$C$666,1,0)&lt;&gt;"","","x")</f>
        <v/>
      </c>
    </row>
    <row r="4039" spans="1:30" s="211" customFormat="1" ht="15.75" hidden="1" customHeight="1">
      <c r="A4039" s="204" t="str">
        <f>IF(B4039&lt;&gt;"",IF(AND(B4039&gt;=_TM1,B4039&lt;=_TM2,OR(TH!L4039="1111",TH!M4039="1111")),TH!D4039,""),"")</f>
        <v/>
      </c>
      <c r="B4039" s="36">
        <f t="shared" si="341"/>
        <v>4</v>
      </c>
      <c r="C4039" s="184">
        <f t="shared" si="342"/>
        <v>42112</v>
      </c>
      <c r="D4039" s="191" t="s">
        <v>2044</v>
      </c>
      <c r="E4039" s="191">
        <v>42112</v>
      </c>
      <c r="F4039" s="192" t="s">
        <v>636</v>
      </c>
      <c r="G4039" s="483" t="s">
        <v>637</v>
      </c>
      <c r="H4039" s="193" t="s">
        <v>2045</v>
      </c>
      <c r="I4039" s="256">
        <v>1002</v>
      </c>
      <c r="J4039" s="256">
        <v>5528.9159696322713</v>
      </c>
      <c r="K4039" s="599">
        <f t="shared" si="343"/>
        <v>5539974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6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3"/>
      <c r="AD4039" s="591" t="str">
        <f>IF(VLOOKUP(F4039,NXT!$C$12:$C$666,1,0)&lt;&gt;"","","x")</f>
        <v/>
      </c>
    </row>
    <row r="4040" spans="1:30" s="211" customFormat="1" ht="15.75" hidden="1" customHeight="1">
      <c r="A4040" s="204" t="str">
        <f>IF(B4040&lt;&gt;"",IF(AND(B4040&gt;=_TM1,B4040&lt;=_TM2,OR(TH!L4040="1111",TH!M4040="1111")),TH!D4040,""),"")</f>
        <v/>
      </c>
      <c r="B4040" s="36">
        <f t="shared" si="341"/>
        <v>4</v>
      </c>
      <c r="C4040" s="184">
        <f t="shared" si="342"/>
        <v>42115</v>
      </c>
      <c r="D4040" s="191" t="s">
        <v>2044</v>
      </c>
      <c r="E4040" s="191">
        <v>42115</v>
      </c>
      <c r="F4040" s="192" t="s">
        <v>638</v>
      </c>
      <c r="G4040" s="483" t="s">
        <v>639</v>
      </c>
      <c r="H4040" s="193" t="s">
        <v>2045</v>
      </c>
      <c r="I4040" s="256">
        <v>61</v>
      </c>
      <c r="J4040" s="256">
        <v>5447.6083818435618</v>
      </c>
      <c r="K4040" s="599">
        <f t="shared" si="343"/>
        <v>332304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6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3"/>
      <c r="AD4040" s="591" t="str">
        <f>IF(VLOOKUP(F4040,NXT!$C$12:$C$666,1,0)&lt;&gt;"","","x")</f>
        <v/>
      </c>
    </row>
    <row r="4041" spans="1:30" s="211" customFormat="1" ht="15.75" hidden="1" customHeight="1">
      <c r="A4041" s="204" t="str">
        <f>IF(B4041&lt;&gt;"",IF(AND(B4041&gt;=_TM1,B4041&lt;=_TM2,OR(TH!L4041="1111",TH!M4041="1111")),TH!D4041,""),"")</f>
        <v/>
      </c>
      <c r="B4041" s="36">
        <f t="shared" si="341"/>
        <v>4</v>
      </c>
      <c r="C4041" s="184">
        <f t="shared" si="342"/>
        <v>42117</v>
      </c>
      <c r="D4041" s="191" t="s">
        <v>2044</v>
      </c>
      <c r="E4041" s="191">
        <v>42117</v>
      </c>
      <c r="F4041" s="192" t="s">
        <v>545</v>
      </c>
      <c r="G4041" s="483" t="s">
        <v>640</v>
      </c>
      <c r="H4041" s="193" t="s">
        <v>2045</v>
      </c>
      <c r="I4041" s="256">
        <v>210</v>
      </c>
      <c r="J4041" s="256">
        <v>8455.9891300258259</v>
      </c>
      <c r="K4041" s="599">
        <f t="shared" si="343"/>
        <v>1775758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6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3"/>
      <c r="AD4041" s="591" t="str">
        <f>IF(VLOOKUP(F4041,NXT!$C$12:$C$666,1,0)&lt;&gt;"","","x")</f>
        <v/>
      </c>
    </row>
    <row r="4042" spans="1:30" s="211" customFormat="1" ht="15.75" hidden="1" customHeight="1">
      <c r="A4042" s="204" t="str">
        <f>IF(B4042&lt;&gt;"",IF(AND(B4042&gt;=_TM1,B4042&lt;=_TM2,OR(TH!L4042="1111",TH!M4042="1111")),TH!D4042,""),"")</f>
        <v/>
      </c>
      <c r="B4042" s="36">
        <f t="shared" si="341"/>
        <v>4</v>
      </c>
      <c r="C4042" s="184">
        <f t="shared" si="342"/>
        <v>42118</v>
      </c>
      <c r="D4042" s="191" t="s">
        <v>2044</v>
      </c>
      <c r="E4042" s="191">
        <v>42118</v>
      </c>
      <c r="F4042" s="192" t="s">
        <v>641</v>
      </c>
      <c r="G4042" s="483" t="s">
        <v>642</v>
      </c>
      <c r="H4042" s="193" t="s">
        <v>2045</v>
      </c>
      <c r="I4042" s="256">
        <v>312</v>
      </c>
      <c r="J4042" s="256">
        <v>5366.3007940548514</v>
      </c>
      <c r="K4042" s="599">
        <f t="shared" si="343"/>
        <v>1674286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6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3"/>
      <c r="AD4042" s="591" t="str">
        <f>IF(VLOOKUP(F4042,NXT!$C$12:$C$666,1,0)&lt;&gt;"","","x")</f>
        <v/>
      </c>
    </row>
    <row r="4043" spans="1:30" s="211" customFormat="1" ht="15.75" hidden="1" customHeight="1">
      <c r="A4043" s="204" t="str">
        <f>IF(B4043&lt;&gt;"",IF(AND(B4043&gt;=_TM1,B4043&lt;=_TM2,OR(TH!L4043="1111",TH!M4043="1111")),TH!D4043,""),"")</f>
        <v/>
      </c>
      <c r="B4043" s="36">
        <f t="shared" si="341"/>
        <v>4</v>
      </c>
      <c r="C4043" s="184">
        <f t="shared" si="342"/>
        <v>42118</v>
      </c>
      <c r="D4043" s="191" t="s">
        <v>2044</v>
      </c>
      <c r="E4043" s="191">
        <v>42118</v>
      </c>
      <c r="F4043" s="192" t="s">
        <v>643</v>
      </c>
      <c r="G4043" s="483" t="s">
        <v>642</v>
      </c>
      <c r="H4043" s="193" t="s">
        <v>2045</v>
      </c>
      <c r="I4043" s="256">
        <v>312</v>
      </c>
      <c r="J4043" s="256">
        <v>5366.3007940548514</v>
      </c>
      <c r="K4043" s="599">
        <f t="shared" si="343"/>
        <v>1674286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6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3"/>
      <c r="AD4043" s="591" t="str">
        <f>IF(VLOOKUP(F4043,NXT!$C$12:$C$666,1,0)&lt;&gt;"","","x")</f>
        <v/>
      </c>
    </row>
    <row r="4044" spans="1:30" s="211" customFormat="1" ht="15.75" hidden="1" customHeight="1">
      <c r="A4044" s="204" t="str">
        <f>IF(B4044&lt;&gt;"",IF(AND(B4044&gt;=_TM1,B4044&lt;=_TM2,OR(TH!L4044="1111",TH!M4044="1111")),TH!D4044,""),"")</f>
        <v/>
      </c>
      <c r="B4044" s="36">
        <f t="shared" si="341"/>
        <v>4</v>
      </c>
      <c r="C4044" s="184">
        <f t="shared" si="342"/>
        <v>42118</v>
      </c>
      <c r="D4044" s="191" t="s">
        <v>2044</v>
      </c>
      <c r="E4044" s="191">
        <v>42118</v>
      </c>
      <c r="F4044" s="192" t="s">
        <v>643</v>
      </c>
      <c r="G4044" s="483" t="s">
        <v>642</v>
      </c>
      <c r="H4044" s="193" t="s">
        <v>2045</v>
      </c>
      <c r="I4044" s="256">
        <v>200</v>
      </c>
      <c r="J4044" s="256">
        <v>5366.3007940548514</v>
      </c>
      <c r="K4044" s="599">
        <f t="shared" si="343"/>
        <v>1073260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6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3"/>
      <c r="AD4044" s="591" t="str">
        <f>IF(VLOOKUP(F4044,NXT!$C$12:$C$666,1,0)&lt;&gt;"","","x")</f>
        <v/>
      </c>
    </row>
    <row r="4045" spans="1:30" s="211" customFormat="1" ht="15.75" hidden="1" customHeight="1">
      <c r="A4045" s="204" t="str">
        <f>IF(B4045&lt;&gt;"",IF(AND(B4045&gt;=_TM1,B4045&lt;=_TM2,OR(TH!L4045="1111",TH!M4045="1111")),TH!D4045,""),"")</f>
        <v/>
      </c>
      <c r="B4045" s="36">
        <f t="shared" si="341"/>
        <v>4</v>
      </c>
      <c r="C4045" s="184">
        <f t="shared" si="342"/>
        <v>42118</v>
      </c>
      <c r="D4045" s="191" t="s">
        <v>2044</v>
      </c>
      <c r="E4045" s="191">
        <v>42118</v>
      </c>
      <c r="F4045" s="192" t="s">
        <v>430</v>
      </c>
      <c r="G4045" s="483" t="s">
        <v>642</v>
      </c>
      <c r="H4045" s="193" t="s">
        <v>2045</v>
      </c>
      <c r="I4045" s="256">
        <v>1012</v>
      </c>
      <c r="J4045" s="256">
        <v>7317.6829009838884</v>
      </c>
      <c r="K4045" s="599">
        <f t="shared" si="343"/>
        <v>7405495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6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3"/>
      <c r="AD4045" s="591" t="str">
        <f>IF(VLOOKUP(F4045,NXT!$C$12:$C$666,1,0)&lt;&gt;"","","x")</f>
        <v/>
      </c>
    </row>
    <row r="4046" spans="1:30" s="211" customFormat="1" ht="15.75" hidden="1" customHeight="1">
      <c r="A4046" s="204" t="str">
        <f>IF(B4046&lt;&gt;"",IF(AND(B4046&gt;=_TM1,B4046&lt;=_TM2,OR(TH!L4046="1111",TH!M4046="1111")),TH!D4046,""),"")</f>
        <v/>
      </c>
      <c r="B4046" s="36">
        <f t="shared" si="341"/>
        <v>4</v>
      </c>
      <c r="C4046" s="184">
        <f t="shared" si="342"/>
        <v>42118</v>
      </c>
      <c r="D4046" s="191" t="s">
        <v>2044</v>
      </c>
      <c r="E4046" s="191">
        <v>42118</v>
      </c>
      <c r="F4046" s="192" t="s">
        <v>933</v>
      </c>
      <c r="G4046" s="483" t="s">
        <v>642</v>
      </c>
      <c r="H4046" s="193" t="s">
        <v>2045</v>
      </c>
      <c r="I4046" s="256">
        <v>303</v>
      </c>
      <c r="J4046" s="256">
        <v>7398.9904887725988</v>
      </c>
      <c r="K4046" s="599">
        <f t="shared" si="343"/>
        <v>2241894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6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3"/>
      <c r="AD4046" s="591" t="str">
        <f>IF(VLOOKUP(F4046,NXT!$C$12:$C$666,1,0)&lt;&gt;"","","x")</f>
        <v/>
      </c>
    </row>
    <row r="4047" spans="1:30" s="211" customFormat="1" ht="15.75" hidden="1" customHeight="1">
      <c r="A4047" s="204" t="str">
        <f>IF(B4047&lt;&gt;"",IF(AND(B4047&gt;=_TM1,B4047&lt;=_TM2,OR(TH!L4047="1111",TH!M4047="1111")),TH!D4047,""),"")</f>
        <v/>
      </c>
      <c r="B4047" s="36">
        <f t="shared" si="341"/>
        <v>4</v>
      </c>
      <c r="C4047" s="184">
        <f t="shared" si="342"/>
        <v>42118</v>
      </c>
      <c r="D4047" s="191" t="s">
        <v>2044</v>
      </c>
      <c r="E4047" s="191">
        <v>42118</v>
      </c>
      <c r="F4047" s="192" t="s">
        <v>644</v>
      </c>
      <c r="G4047" s="483" t="s">
        <v>645</v>
      </c>
      <c r="H4047" s="193" t="s">
        <v>2045</v>
      </c>
      <c r="I4047" s="256">
        <v>303</v>
      </c>
      <c r="J4047" s="256">
        <v>6423.2994353080803</v>
      </c>
      <c r="K4047" s="599">
        <f t="shared" si="343"/>
        <v>1946260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6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3"/>
      <c r="AD4047" s="591" t="str">
        <f>IF(VLOOKUP(F4047,NXT!$C$12:$C$666,1,0)&lt;&gt;"","","x")</f>
        <v/>
      </c>
    </row>
    <row r="4048" spans="1:30" s="211" customFormat="1" ht="15.75" hidden="1" customHeight="1">
      <c r="A4048" s="204" t="str">
        <f>IF(B4048&lt;&gt;"",IF(AND(B4048&gt;=_TM1,B4048&lt;=_TM2,OR(TH!L4048="1111",TH!M4048="1111")),TH!D4048,""),"")</f>
        <v/>
      </c>
      <c r="B4048" s="36">
        <f t="shared" si="341"/>
        <v>4</v>
      </c>
      <c r="C4048" s="184">
        <f t="shared" si="342"/>
        <v>42118</v>
      </c>
      <c r="D4048" s="191" t="s">
        <v>2044</v>
      </c>
      <c r="E4048" s="191">
        <v>42118</v>
      </c>
      <c r="F4048" s="192" t="s">
        <v>1693</v>
      </c>
      <c r="G4048" s="483" t="s">
        <v>645</v>
      </c>
      <c r="H4048" s="193" t="s">
        <v>2045</v>
      </c>
      <c r="I4048" s="256">
        <v>606</v>
      </c>
      <c r="J4048" s="256">
        <v>813.07587788709873</v>
      </c>
      <c r="K4048" s="599">
        <f t="shared" si="343"/>
        <v>492724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6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3"/>
      <c r="AD4048" s="591" t="str">
        <f>IF(VLOOKUP(F4048,NXT!$C$12:$C$666,1,0)&lt;&gt;"","","x")</f>
        <v/>
      </c>
    </row>
    <row r="4049" spans="1:30" s="211" customFormat="1" ht="15.75" hidden="1" customHeight="1">
      <c r="A4049" s="204" t="str">
        <f>IF(B4049&lt;&gt;"",IF(AND(B4049&gt;=_TM1,B4049&lt;=_TM2,OR(TH!L4049="1111",TH!M4049="1111")),TH!D4049,""),"")</f>
        <v/>
      </c>
      <c r="B4049" s="36">
        <f t="shared" si="341"/>
        <v>4</v>
      </c>
      <c r="C4049" s="184">
        <f t="shared" si="342"/>
        <v>42118</v>
      </c>
      <c r="D4049" s="191" t="s">
        <v>2044</v>
      </c>
      <c r="E4049" s="191">
        <v>42118</v>
      </c>
      <c r="F4049" s="192" t="s">
        <v>614</v>
      </c>
      <c r="G4049" s="483" t="s">
        <v>646</v>
      </c>
      <c r="H4049" s="193" t="s">
        <v>2045</v>
      </c>
      <c r="I4049" s="256">
        <v>150</v>
      </c>
      <c r="J4049" s="256">
        <v>6423.2994353080803</v>
      </c>
      <c r="K4049" s="599">
        <f t="shared" si="343"/>
        <v>963495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6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3"/>
      <c r="AD4049" s="591" t="str">
        <f>IF(VLOOKUP(F4049,NXT!$C$12:$C$666,1,0)&lt;&gt;"","","x")</f>
        <v/>
      </c>
    </row>
    <row r="4050" spans="1:30" s="211" customFormat="1" ht="15.75" hidden="1" customHeight="1">
      <c r="A4050" s="204" t="str">
        <f>IF(B4050&lt;&gt;"",IF(AND(B4050&gt;=_TM1,B4050&lt;=_TM2,OR(TH!L4050="1111",TH!M4050="1111")),TH!D4050,""),"")</f>
        <v/>
      </c>
      <c r="B4050" s="36">
        <f t="shared" si="341"/>
        <v>4</v>
      </c>
      <c r="C4050" s="184">
        <f t="shared" si="342"/>
        <v>42118</v>
      </c>
      <c r="D4050" s="191" t="s">
        <v>2044</v>
      </c>
      <c r="E4050" s="191">
        <v>42118</v>
      </c>
      <c r="F4050" s="192" t="s">
        <v>629</v>
      </c>
      <c r="G4050" s="483" t="s">
        <v>646</v>
      </c>
      <c r="H4050" s="193" t="s">
        <v>2045</v>
      </c>
      <c r="I4050" s="256">
        <v>1364</v>
      </c>
      <c r="J4050" s="256">
        <v>10244.756061377444</v>
      </c>
      <c r="K4050" s="599">
        <f t="shared" si="343"/>
        <v>13973847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6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3"/>
      <c r="AD4050" s="591" t="str">
        <f>IF(VLOOKUP(F4050,NXT!$C$12:$C$666,1,0)&lt;&gt;"","","x")</f>
        <v/>
      </c>
    </row>
    <row r="4051" spans="1:30" s="211" customFormat="1" ht="15.75" hidden="1" customHeight="1">
      <c r="A4051" s="204" t="str">
        <f>IF(B4051&lt;&gt;"",IF(AND(B4051&gt;=_TM1,B4051&lt;=_TM2,OR(TH!L4051="1111",TH!M4051="1111")),TH!D4051,""),"")</f>
        <v/>
      </c>
      <c r="B4051" s="36">
        <f t="shared" si="341"/>
        <v>4</v>
      </c>
      <c r="C4051" s="184">
        <f t="shared" si="342"/>
        <v>42119</v>
      </c>
      <c r="D4051" s="191" t="s">
        <v>2044</v>
      </c>
      <c r="E4051" s="191">
        <v>42119</v>
      </c>
      <c r="F4051" s="192" t="s">
        <v>1735</v>
      </c>
      <c r="G4051" s="483" t="s">
        <v>647</v>
      </c>
      <c r="H4051" s="193" t="s">
        <v>2045</v>
      </c>
      <c r="I4051" s="256">
        <v>50</v>
      </c>
      <c r="J4051" s="256">
        <v>16261.517557741974</v>
      </c>
      <c r="K4051" s="599">
        <f t="shared" si="343"/>
        <v>813076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6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3"/>
      <c r="AD4051" s="591" t="str">
        <f>IF(VLOOKUP(F4051,NXT!$C$12:$C$666,1,0)&lt;&gt;"","","x")</f>
        <v/>
      </c>
    </row>
    <row r="4052" spans="1:30" s="211" customFormat="1" ht="15.75" hidden="1" customHeight="1">
      <c r="A4052" s="204" t="str">
        <f>IF(B4052&lt;&gt;"",IF(AND(B4052&gt;=_TM1,B4052&lt;=_TM2,OR(TH!L4052="1111",TH!M4052="1111")),TH!D4052,""),"")</f>
        <v/>
      </c>
      <c r="B4052" s="36">
        <f t="shared" si="341"/>
        <v>4</v>
      </c>
      <c r="C4052" s="184">
        <f t="shared" si="342"/>
        <v>42119</v>
      </c>
      <c r="D4052" s="191" t="s">
        <v>2044</v>
      </c>
      <c r="E4052" s="191">
        <v>42119</v>
      </c>
      <c r="F4052" s="192" t="s">
        <v>1736</v>
      </c>
      <c r="G4052" s="483" t="s">
        <v>647</v>
      </c>
      <c r="H4052" s="193" t="s">
        <v>2045</v>
      </c>
      <c r="I4052" s="256">
        <v>200</v>
      </c>
      <c r="J4052" s="256">
        <v>14147.520275235518</v>
      </c>
      <c r="K4052" s="599">
        <f t="shared" si="343"/>
        <v>2829504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6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3"/>
      <c r="AD4052" s="591" t="str">
        <f>IF(VLOOKUP(F4052,NXT!$C$12:$C$666,1,0)&lt;&gt;"","","x")</f>
        <v/>
      </c>
    </row>
    <row r="4053" spans="1:30" s="211" customFormat="1" ht="15.75" hidden="1" customHeight="1">
      <c r="A4053" s="204" t="str">
        <f>IF(B4053&lt;&gt;"",IF(AND(B4053&gt;=_TM1,B4053&lt;=_TM2,OR(TH!L4053="1111",TH!M4053="1111")),TH!D4053,""),"")</f>
        <v/>
      </c>
      <c r="B4053" s="36">
        <f t="shared" si="341"/>
        <v>4</v>
      </c>
      <c r="C4053" s="184">
        <f t="shared" si="342"/>
        <v>42119</v>
      </c>
      <c r="D4053" s="191" t="s">
        <v>2044</v>
      </c>
      <c r="E4053" s="191">
        <v>42119</v>
      </c>
      <c r="F4053" s="192" t="s">
        <v>1737</v>
      </c>
      <c r="G4053" s="483" t="s">
        <v>647</v>
      </c>
      <c r="H4053" s="193" t="s">
        <v>2045</v>
      </c>
      <c r="I4053" s="256">
        <v>333</v>
      </c>
      <c r="J4053" s="256">
        <v>6829.8373742516287</v>
      </c>
      <c r="K4053" s="599">
        <f t="shared" si="343"/>
        <v>2274336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6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3"/>
      <c r="AD4053" s="591" t="str">
        <f>IF(VLOOKUP(F4053,NXT!$C$12:$C$666,1,0)&lt;&gt;"","","x")</f>
        <v/>
      </c>
    </row>
    <row r="4054" spans="1:30" s="211" customFormat="1" ht="15.75" hidden="1" customHeight="1">
      <c r="A4054" s="204" t="str">
        <f>IF(B4054&lt;&gt;"",IF(AND(B4054&gt;=_TM1,B4054&lt;=_TM2,OR(TH!L4054="1111",TH!M4054="1111")),TH!D4054,""),"")</f>
        <v/>
      </c>
      <c r="B4054" s="36">
        <f t="shared" si="341"/>
        <v>4</v>
      </c>
      <c r="C4054" s="184">
        <f t="shared" si="342"/>
        <v>42119</v>
      </c>
      <c r="D4054" s="191" t="s">
        <v>2044</v>
      </c>
      <c r="E4054" s="191">
        <v>42119</v>
      </c>
      <c r="F4054" s="192" t="s">
        <v>1738</v>
      </c>
      <c r="G4054" s="483" t="s">
        <v>647</v>
      </c>
      <c r="H4054" s="193" t="s">
        <v>2045</v>
      </c>
      <c r="I4054" s="256">
        <v>55</v>
      </c>
      <c r="J4054" s="256">
        <v>16993.285847840361</v>
      </c>
      <c r="K4054" s="599">
        <f t="shared" si="343"/>
        <v>934631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6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3"/>
      <c r="AD4054" s="591" t="str">
        <f>IF(VLOOKUP(F4054,NXT!$C$12:$C$666,1,0)&lt;&gt;"","","x")</f>
        <v/>
      </c>
    </row>
    <row r="4055" spans="1:30" s="211" customFormat="1" ht="15.75" hidden="1" customHeight="1">
      <c r="A4055" s="204" t="str">
        <f>IF(B4055&lt;&gt;"",IF(AND(B4055&gt;=_TM1,B4055&lt;=_TM2,OR(TH!L4055="1111",TH!M4055="1111")),TH!D4055,""),"")</f>
        <v/>
      </c>
      <c r="B4055" s="36">
        <f t="shared" si="341"/>
        <v>4</v>
      </c>
      <c r="C4055" s="184">
        <f t="shared" si="342"/>
        <v>42119</v>
      </c>
      <c r="D4055" s="191" t="s">
        <v>2044</v>
      </c>
      <c r="E4055" s="191">
        <v>42119</v>
      </c>
      <c r="F4055" s="192" t="s">
        <v>1739</v>
      </c>
      <c r="G4055" s="483" t="s">
        <v>647</v>
      </c>
      <c r="H4055" s="193" t="s">
        <v>2045</v>
      </c>
      <c r="I4055" s="256">
        <v>600</v>
      </c>
      <c r="J4055" s="256">
        <v>8699.9118933919563</v>
      </c>
      <c r="K4055" s="599">
        <f t="shared" si="343"/>
        <v>5219947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6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3"/>
      <c r="AD4055" s="591" t="str">
        <f>IF(VLOOKUP(F4055,NXT!$C$12:$C$666,1,0)&lt;&gt;"","","x")</f>
        <v/>
      </c>
    </row>
    <row r="4056" spans="1:30" s="211" customFormat="1" ht="15.75" hidden="1" customHeight="1">
      <c r="A4056" s="204" t="str">
        <f>IF(B4056&lt;&gt;"",IF(AND(B4056&gt;=_TM1,B4056&lt;=_TM2,OR(TH!L4056="1111",TH!M4056="1111")),TH!D4056,""),"")</f>
        <v/>
      </c>
      <c r="B4056" s="36">
        <f t="shared" si="341"/>
        <v>4</v>
      </c>
      <c r="C4056" s="184">
        <f t="shared" si="342"/>
        <v>42119</v>
      </c>
      <c r="D4056" s="191" t="s">
        <v>2044</v>
      </c>
      <c r="E4056" s="191">
        <v>42119</v>
      </c>
      <c r="F4056" s="192" t="s">
        <v>754</v>
      </c>
      <c r="G4056" s="483" t="s">
        <v>647</v>
      </c>
      <c r="H4056" s="193" t="s">
        <v>2045</v>
      </c>
      <c r="I4056" s="256">
        <v>600</v>
      </c>
      <c r="J4056" s="256">
        <v>7968.1436032935671</v>
      </c>
      <c r="K4056" s="599">
        <f t="shared" si="343"/>
        <v>4780886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6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3"/>
      <c r="AD4056" s="591" t="str">
        <f>IF(VLOOKUP(F4056,NXT!$C$12:$C$666,1,0)&lt;&gt;"","","x")</f>
        <v/>
      </c>
    </row>
    <row r="4057" spans="1:30" s="211" customFormat="1" ht="15.75" hidden="1" customHeight="1">
      <c r="A4057" s="204" t="str">
        <f>IF(B4057&lt;&gt;"",IF(AND(B4057&gt;=_TM1,B4057&lt;=_TM2,OR(TH!L4057="1111",TH!M4057="1111")),TH!D4057,""),"")</f>
        <v/>
      </c>
      <c r="B4057" s="36">
        <f t="shared" si="341"/>
        <v>4</v>
      </c>
      <c r="C4057" s="184">
        <f t="shared" si="342"/>
        <v>42119</v>
      </c>
      <c r="D4057" s="191" t="s">
        <v>2044</v>
      </c>
      <c r="E4057" s="191">
        <v>42119</v>
      </c>
      <c r="F4057" s="192" t="s">
        <v>521</v>
      </c>
      <c r="G4057" s="483" t="s">
        <v>648</v>
      </c>
      <c r="H4057" s="193" t="s">
        <v>2045</v>
      </c>
      <c r="I4057" s="256">
        <v>420</v>
      </c>
      <c r="J4057" s="256">
        <v>5528.9159696322713</v>
      </c>
      <c r="K4057" s="599">
        <f t="shared" si="343"/>
        <v>2322145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6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3"/>
      <c r="AD4057" s="591" t="str">
        <f>IF(VLOOKUP(F4057,NXT!$C$12:$C$666,1,0)&lt;&gt;"","","x")</f>
        <v/>
      </c>
    </row>
    <row r="4058" spans="1:30" s="211" customFormat="1" ht="15.75" hidden="1" customHeight="1">
      <c r="A4058" s="204" t="str">
        <f>IF(B4058&lt;&gt;"",IF(AND(B4058&gt;=_TM1,B4058&lt;=_TM2,OR(TH!L4058="1111",TH!M4058="1111")),TH!D4058,""),"")</f>
        <v/>
      </c>
      <c r="B4058" s="36">
        <f t="shared" si="341"/>
        <v>4</v>
      </c>
      <c r="C4058" s="184">
        <f t="shared" si="342"/>
        <v>42123</v>
      </c>
      <c r="D4058" s="191" t="s">
        <v>2044</v>
      </c>
      <c r="E4058" s="191">
        <v>42123</v>
      </c>
      <c r="F4058" s="192" t="s">
        <v>440</v>
      </c>
      <c r="G4058" s="483" t="s">
        <v>649</v>
      </c>
      <c r="H4058" s="193" t="s">
        <v>2045</v>
      </c>
      <c r="I4058" s="256">
        <v>410</v>
      </c>
      <c r="J4058" s="256">
        <v>7724.2208399274377</v>
      </c>
      <c r="K4058" s="599">
        <f t="shared" si="343"/>
        <v>3166931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6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3"/>
      <c r="AD4058" s="591" t="str">
        <f>IF(VLOOKUP(F4058,NXT!$C$12:$C$666,1,0)&lt;&gt;"","","x")</f>
        <v/>
      </c>
    </row>
    <row r="4059" spans="1:30" s="211" customFormat="1" ht="15.75" hidden="1" customHeight="1">
      <c r="A4059" s="204" t="str">
        <f>IF(B4059&lt;&gt;"",IF(AND(B4059&gt;=_TM1,B4059&lt;=_TM2,OR(TH!L4059="1111",TH!M4059="1111")),TH!D4059,""),"")</f>
        <v/>
      </c>
      <c r="B4059" s="36">
        <f t="shared" si="341"/>
        <v>4</v>
      </c>
      <c r="C4059" s="184">
        <f t="shared" si="342"/>
        <v>42123</v>
      </c>
      <c r="D4059" s="191" t="s">
        <v>2044</v>
      </c>
      <c r="E4059" s="191">
        <v>42123</v>
      </c>
      <c r="F4059" s="192" t="s">
        <v>1740</v>
      </c>
      <c r="G4059" s="483" t="s">
        <v>650</v>
      </c>
      <c r="H4059" s="193" t="s">
        <v>2045</v>
      </c>
      <c r="I4059" s="256">
        <v>50</v>
      </c>
      <c r="J4059" s="256">
        <v>11301.754702630671</v>
      </c>
      <c r="K4059" s="599">
        <f t="shared" si="343"/>
        <v>565088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6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3"/>
      <c r="AD4059" s="591" t="str">
        <f>IF(VLOOKUP(F4059,NXT!$C$12:$C$666,1,0)&lt;&gt;"","","x")</f>
        <v/>
      </c>
    </row>
    <row r="4060" spans="1:30" s="211" customFormat="1" ht="15.75" hidden="1" customHeight="1">
      <c r="A4060" s="204" t="str">
        <f>IF(B4060&lt;&gt;"",IF(AND(B4060&gt;=_TM1,B4060&lt;=_TM2,OR(TH!L4060="1111",TH!M4060="1111")),TH!D4060,""),"")</f>
        <v/>
      </c>
      <c r="B4060" s="36">
        <f t="shared" si="341"/>
        <v>4</v>
      </c>
      <c r="C4060" s="184">
        <f t="shared" si="342"/>
        <v>42123</v>
      </c>
      <c r="D4060" s="191" t="s">
        <v>2044</v>
      </c>
      <c r="E4060" s="191">
        <v>42123</v>
      </c>
      <c r="F4060" s="192" t="s">
        <v>1741</v>
      </c>
      <c r="G4060" s="483" t="s">
        <v>650</v>
      </c>
      <c r="H4060" s="193" t="s">
        <v>2045</v>
      </c>
      <c r="I4060" s="256">
        <v>125</v>
      </c>
      <c r="J4060" s="256">
        <v>11789.600229362932</v>
      </c>
      <c r="K4060" s="599">
        <f t="shared" si="343"/>
        <v>1473700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6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3"/>
      <c r="AD4060" s="591" t="str">
        <f>IF(VLOOKUP(F4060,NXT!$C$12:$C$666,1,0)&lt;&gt;"","","x")</f>
        <v/>
      </c>
    </row>
    <row r="4061" spans="1:30" s="211" customFormat="1" ht="15.75" hidden="1" customHeight="1">
      <c r="A4061" s="204" t="str">
        <f>IF(B4061&lt;&gt;"",IF(AND(B4061&gt;=_TM1,B4061&lt;=_TM2,OR(TH!L4061="1111",TH!M4061="1111")),TH!D4061,""),"")</f>
        <v/>
      </c>
      <c r="B4061" s="36">
        <f t="shared" si="341"/>
        <v>4</v>
      </c>
      <c r="C4061" s="184">
        <f t="shared" si="342"/>
        <v>42123</v>
      </c>
      <c r="D4061" s="191" t="s">
        <v>2044</v>
      </c>
      <c r="E4061" s="191">
        <v>42123</v>
      </c>
      <c r="F4061" s="192" t="s">
        <v>1741</v>
      </c>
      <c r="G4061" s="483" t="s">
        <v>650</v>
      </c>
      <c r="H4061" s="193" t="s">
        <v>2045</v>
      </c>
      <c r="I4061" s="256">
        <v>150</v>
      </c>
      <c r="J4061" s="256">
        <v>11789.600229362932</v>
      </c>
      <c r="K4061" s="599">
        <f t="shared" si="343"/>
        <v>1768440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6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3"/>
      <c r="AD4061" s="591" t="str">
        <f>IF(VLOOKUP(F4061,NXT!$C$12:$C$666,1,0)&lt;&gt;"","","x")</f>
        <v/>
      </c>
    </row>
    <row r="4062" spans="1:30" s="211" customFormat="1" ht="15.75" hidden="1" customHeight="1">
      <c r="A4062" s="204" t="str">
        <f>IF(B4062&lt;&gt;"",IF(AND(B4062&gt;=_TM1,B4062&lt;=_TM2,OR(TH!L4062="1111",TH!M4062="1111")),TH!D4062,""),"")</f>
        <v/>
      </c>
      <c r="B4062" s="36">
        <f t="shared" si="341"/>
        <v>4</v>
      </c>
      <c r="C4062" s="184">
        <f t="shared" si="342"/>
        <v>42123</v>
      </c>
      <c r="D4062" s="191" t="s">
        <v>2044</v>
      </c>
      <c r="E4062" s="191">
        <v>42123</v>
      </c>
      <c r="F4062" s="192" t="s">
        <v>1742</v>
      </c>
      <c r="G4062" s="483" t="s">
        <v>650</v>
      </c>
      <c r="H4062" s="193" t="s">
        <v>2045</v>
      </c>
      <c r="I4062" s="256">
        <v>50</v>
      </c>
      <c r="J4062" s="256">
        <v>12033.52299272906</v>
      </c>
      <c r="K4062" s="599">
        <f t="shared" si="343"/>
        <v>601676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6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3"/>
      <c r="AD4062" s="591" t="str">
        <f>IF(VLOOKUP(F4062,NXT!$C$12:$C$666,1,0)&lt;&gt;"","","x")</f>
        <v/>
      </c>
    </row>
    <row r="4063" spans="1:30" s="211" customFormat="1" ht="15.75" hidden="1" customHeight="1">
      <c r="A4063" s="204" t="str">
        <f>IF(B4063&lt;&gt;"",IF(AND(B4063&gt;=_TM1,B4063&lt;=_TM2,OR(TH!L4063="1111",TH!M4063="1111")),TH!D4063,""),"")</f>
        <v/>
      </c>
      <c r="B4063" s="36">
        <f t="shared" si="341"/>
        <v>4</v>
      </c>
      <c r="C4063" s="184">
        <f t="shared" si="342"/>
        <v>42123</v>
      </c>
      <c r="D4063" s="191" t="s">
        <v>2044</v>
      </c>
      <c r="E4063" s="191">
        <v>42123</v>
      </c>
      <c r="F4063" s="192" t="s">
        <v>1743</v>
      </c>
      <c r="G4063" s="483" t="s">
        <v>650</v>
      </c>
      <c r="H4063" s="193" t="s">
        <v>2045</v>
      </c>
      <c r="I4063" s="256">
        <v>100</v>
      </c>
      <c r="J4063" s="256">
        <v>12114.830580517772</v>
      </c>
      <c r="K4063" s="599">
        <f t="shared" si="343"/>
        <v>1211483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6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3"/>
      <c r="AD4063" s="591" t="str">
        <f>IF(VLOOKUP(F4063,NXT!$C$12:$C$666,1,0)&lt;&gt;"","","x")</f>
        <v/>
      </c>
    </row>
    <row r="4064" spans="1:30" s="211" customFormat="1" ht="15.75" hidden="1" customHeight="1">
      <c r="A4064" s="204" t="str">
        <f>IF(B4064&lt;&gt;"",IF(AND(B4064&gt;=_TM1,B4064&lt;=_TM2,OR(TH!L4064="1111",TH!M4064="1111")),TH!D4064,""),"")</f>
        <v/>
      </c>
      <c r="B4064" s="36">
        <f t="shared" si="341"/>
        <v>4</v>
      </c>
      <c r="C4064" s="184">
        <f t="shared" si="342"/>
        <v>42123</v>
      </c>
      <c r="D4064" s="191" t="s">
        <v>2044</v>
      </c>
      <c r="E4064" s="191">
        <v>42123</v>
      </c>
      <c r="F4064" s="192" t="s">
        <v>651</v>
      </c>
      <c r="G4064" s="483" t="s">
        <v>652</v>
      </c>
      <c r="H4064" s="193" t="s">
        <v>2045</v>
      </c>
      <c r="I4064" s="256">
        <v>50</v>
      </c>
      <c r="J4064" s="256">
        <v>46833.170566296882</v>
      </c>
      <c r="K4064" s="599">
        <f t="shared" si="343"/>
        <v>2341659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6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3"/>
      <c r="AD4064" s="591" t="str">
        <f>IF(VLOOKUP(F4064,NXT!$C$12:$C$666,1,0)&lt;&gt;"","","x")</f>
        <v/>
      </c>
    </row>
    <row r="4065" spans="1:30" s="211" customFormat="1" ht="15.75" hidden="1" customHeight="1">
      <c r="A4065" s="204" t="str">
        <f>IF(B4065&lt;&gt;"",IF(AND(B4065&gt;=_TM1,B4065&lt;=_TM2,OR(TH!L4065="1111",TH!M4065="1111")),TH!D4065,""),"")</f>
        <v/>
      </c>
      <c r="B4065" s="36">
        <f t="shared" si="341"/>
        <v>4</v>
      </c>
      <c r="C4065" s="184">
        <f t="shared" si="342"/>
        <v>42123</v>
      </c>
      <c r="D4065" s="191" t="s">
        <v>2044</v>
      </c>
      <c r="E4065" s="191">
        <v>42123</v>
      </c>
      <c r="F4065" s="192" t="s">
        <v>653</v>
      </c>
      <c r="G4065" s="483" t="s">
        <v>652</v>
      </c>
      <c r="H4065" s="193" t="s">
        <v>2045</v>
      </c>
      <c r="I4065" s="256">
        <v>26</v>
      </c>
      <c r="J4065" s="256">
        <v>41141.639421087188</v>
      </c>
      <c r="K4065" s="599">
        <f t="shared" si="343"/>
        <v>1069683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6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3"/>
      <c r="AD4065" s="591" t="str">
        <f>IF(VLOOKUP(F4065,NXT!$C$12:$C$666,1,0)&lt;&gt;"","","x")</f>
        <v/>
      </c>
    </row>
    <row r="4066" spans="1:30" s="211" customFormat="1" ht="15.75" hidden="1" customHeight="1">
      <c r="A4066" s="204" t="str">
        <f>IF(B4066&lt;&gt;"",IF(AND(B4066&gt;=_TM1,B4066&lt;=_TM2,OR(TH!L4066="1111",TH!M4066="1111")),TH!D4066,""),"")</f>
        <v/>
      </c>
      <c r="B4066" s="36">
        <f t="shared" si="341"/>
        <v>4</v>
      </c>
      <c r="C4066" s="184">
        <f t="shared" si="342"/>
        <v>42123</v>
      </c>
      <c r="D4066" s="191" t="s">
        <v>2044</v>
      </c>
      <c r="E4066" s="191">
        <v>42123</v>
      </c>
      <c r="F4066" s="192" t="s">
        <v>654</v>
      </c>
      <c r="G4066" s="483" t="s">
        <v>652</v>
      </c>
      <c r="H4066" s="193" t="s">
        <v>2045</v>
      </c>
      <c r="I4066" s="256">
        <v>28</v>
      </c>
      <c r="J4066" s="256">
        <v>11383.062290419381</v>
      </c>
      <c r="K4066" s="599">
        <f t="shared" si="343"/>
        <v>318726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6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3"/>
      <c r="AD4066" s="591" t="str">
        <f>IF(VLOOKUP(F4066,NXT!$C$12:$C$666,1,0)&lt;&gt;"","","x")</f>
        <v/>
      </c>
    </row>
    <row r="4067" spans="1:30" s="211" customFormat="1" ht="15.75" hidden="1" customHeight="1">
      <c r="A4067" s="204" t="str">
        <f>IF(B4067&lt;&gt;"",IF(AND(B4067&gt;=_TM1,B4067&lt;=_TM2,OR(TH!L4067="1111",TH!M4067="1111")),TH!D4067,""),"")</f>
        <v/>
      </c>
      <c r="B4067" s="36">
        <f t="shared" si="341"/>
        <v>4</v>
      </c>
      <c r="C4067" s="184">
        <f t="shared" si="342"/>
        <v>42123</v>
      </c>
      <c r="D4067" s="191" t="s">
        <v>2044</v>
      </c>
      <c r="E4067" s="191">
        <v>42123</v>
      </c>
      <c r="F4067" s="192" t="s">
        <v>655</v>
      </c>
      <c r="G4067" s="483" t="s">
        <v>652</v>
      </c>
      <c r="H4067" s="193" t="s">
        <v>2045</v>
      </c>
      <c r="I4067" s="256">
        <v>52</v>
      </c>
      <c r="J4067" s="256">
        <v>60574.152902588852</v>
      </c>
      <c r="K4067" s="599">
        <f t="shared" si="343"/>
        <v>3149856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6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3"/>
      <c r="AD4067" s="591" t="str">
        <f>IF(VLOOKUP(F4067,NXT!$C$12:$C$666,1,0)&lt;&gt;"","","x")</f>
        <v/>
      </c>
    </row>
    <row r="4068" spans="1:30" s="211" customFormat="1" ht="15.75" hidden="1" customHeight="1">
      <c r="A4068" s="204" t="str">
        <f>IF(B4068&lt;&gt;"",IF(AND(B4068&gt;=_TM1,B4068&lt;=_TM2,OR(TH!L4068="1111",TH!M4068="1111")),TH!D4068,""),"")</f>
        <v/>
      </c>
      <c r="B4068" s="36">
        <f t="shared" si="341"/>
        <v>4</v>
      </c>
      <c r="C4068" s="184">
        <f t="shared" si="342"/>
        <v>42123</v>
      </c>
      <c r="D4068" s="191" t="s">
        <v>2044</v>
      </c>
      <c r="E4068" s="191">
        <v>42123</v>
      </c>
      <c r="F4068" s="192" t="s">
        <v>655</v>
      </c>
      <c r="G4068" s="483" t="s">
        <v>652</v>
      </c>
      <c r="H4068" s="193" t="s">
        <v>2045</v>
      </c>
      <c r="I4068" s="256">
        <v>7</v>
      </c>
      <c r="J4068" s="256">
        <v>60574.152902588852</v>
      </c>
      <c r="K4068" s="599">
        <f t="shared" si="343"/>
        <v>424019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6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3"/>
      <c r="AD4068" s="591" t="str">
        <f>IF(VLOOKUP(F4068,NXT!$C$12:$C$666,1,0)&lt;&gt;"","","x")</f>
        <v/>
      </c>
    </row>
    <row r="4069" spans="1:30" s="211" customFormat="1" ht="15.75" hidden="1" customHeight="1">
      <c r="A4069" s="204" t="str">
        <f>IF(B4069&lt;&gt;"",IF(AND(B4069&gt;=_TM1,B4069&lt;=_TM2,OR(TH!L4069="1111",TH!M4069="1111")),TH!D4069,""),"")</f>
        <v/>
      </c>
      <c r="B4069" s="36">
        <f t="shared" si="341"/>
        <v>4</v>
      </c>
      <c r="C4069" s="184">
        <f t="shared" si="342"/>
        <v>42124</v>
      </c>
      <c r="D4069" s="191" t="s">
        <v>2044</v>
      </c>
      <c r="E4069" s="191">
        <v>42124</v>
      </c>
      <c r="F4069" s="192" t="s">
        <v>1744</v>
      </c>
      <c r="G4069" s="483" t="s">
        <v>656</v>
      </c>
      <c r="H4069" s="193" t="s">
        <v>2045</v>
      </c>
      <c r="I4069" s="256">
        <v>130</v>
      </c>
      <c r="J4069" s="256">
        <v>11383.062290419381</v>
      </c>
      <c r="K4069" s="599">
        <f t="shared" si="343"/>
        <v>1479798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6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3"/>
      <c r="AD4069" s="591" t="str">
        <f>IF(VLOOKUP(F4069,NXT!$C$12:$C$666,1,0)&lt;&gt;"","","x")</f>
        <v/>
      </c>
    </row>
    <row r="4070" spans="1:30" s="211" customFormat="1" ht="15.75" hidden="1" customHeight="1">
      <c r="A4070" s="204" t="str">
        <f>IF(B4070&lt;&gt;"",IF(AND(B4070&gt;=_TM1,B4070&lt;=_TM2,OR(TH!L4070="1111",TH!M4070="1111")),TH!D4070,""),"")</f>
        <v/>
      </c>
      <c r="B4070" s="36">
        <f t="shared" si="341"/>
        <v>4</v>
      </c>
      <c r="C4070" s="184">
        <f t="shared" si="342"/>
        <v>42124</v>
      </c>
      <c r="D4070" s="191" t="s">
        <v>2044</v>
      </c>
      <c r="E4070" s="191">
        <v>42124</v>
      </c>
      <c r="F4070" s="192" t="s">
        <v>1745</v>
      </c>
      <c r="G4070" s="483" t="s">
        <v>656</v>
      </c>
      <c r="H4070" s="193" t="s">
        <v>2045</v>
      </c>
      <c r="I4070" s="256">
        <v>70</v>
      </c>
      <c r="J4070" s="256">
        <v>8537.2967178145373</v>
      </c>
      <c r="K4070" s="599">
        <f t="shared" si="343"/>
        <v>597611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6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3"/>
      <c r="AD4070" s="591" t="str">
        <f>IF(VLOOKUP(F4070,NXT!$C$12:$C$666,1,0)&lt;&gt;"","","x")</f>
        <v/>
      </c>
    </row>
    <row r="4071" spans="1:30" s="211" customFormat="1" ht="15.75" hidden="1" customHeight="1">
      <c r="A4071" s="204" t="str">
        <f>IF(B4071&lt;&gt;"",IF(AND(B4071&gt;=_TM1,B4071&lt;=_TM2,OR(TH!L4071="1111",TH!M4071="1111")),TH!D4071,""),"")</f>
        <v/>
      </c>
      <c r="B4071" s="36">
        <f t="shared" si="341"/>
        <v>4</v>
      </c>
      <c r="C4071" s="184">
        <f t="shared" si="342"/>
        <v>42124</v>
      </c>
      <c r="D4071" s="191" t="s">
        <v>2044</v>
      </c>
      <c r="E4071" s="191">
        <v>42124</v>
      </c>
      <c r="F4071" s="192" t="s">
        <v>1746</v>
      </c>
      <c r="G4071" s="483" t="s">
        <v>656</v>
      </c>
      <c r="H4071" s="193" t="s">
        <v>2045</v>
      </c>
      <c r="I4071" s="256">
        <v>120</v>
      </c>
      <c r="J4071" s="256">
        <v>10976.524351475833</v>
      </c>
      <c r="K4071" s="599">
        <f t="shared" si="343"/>
        <v>1317183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6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3"/>
      <c r="AD4071" s="591" t="str">
        <f>IF(VLOOKUP(F4071,NXT!$C$12:$C$666,1,0)&lt;&gt;"","","x")</f>
        <v/>
      </c>
    </row>
    <row r="4072" spans="1:30" s="211" customFormat="1" ht="15.75" hidden="1" customHeight="1">
      <c r="A4072" s="204" t="str">
        <f>IF(B4072&lt;&gt;"",IF(AND(B4072&gt;=_TM1,B4072&lt;=_TM2,OR(TH!L4072="1111",TH!M4072="1111")),TH!D4072,""),"")</f>
        <v/>
      </c>
      <c r="B4072" s="36">
        <f t="shared" si="341"/>
        <v>4</v>
      </c>
      <c r="C4072" s="184">
        <f t="shared" si="342"/>
        <v>42124</v>
      </c>
      <c r="D4072" s="191" t="s">
        <v>2044</v>
      </c>
      <c r="E4072" s="191">
        <v>42124</v>
      </c>
      <c r="F4072" s="192" t="s">
        <v>1747</v>
      </c>
      <c r="G4072" s="483" t="s">
        <v>656</v>
      </c>
      <c r="H4072" s="193" t="s">
        <v>2045</v>
      </c>
      <c r="I4072" s="256">
        <v>110</v>
      </c>
      <c r="J4072" s="256">
        <v>10407.371236954863</v>
      </c>
      <c r="K4072" s="599">
        <f t="shared" si="343"/>
        <v>1144811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6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3"/>
      <c r="AD4072" s="591" t="str">
        <f>IF(VLOOKUP(F4072,NXT!$C$12:$C$666,1,0)&lt;&gt;"","","x")</f>
        <v/>
      </c>
    </row>
    <row r="4073" spans="1:30" s="211" customFormat="1" ht="15.75" hidden="1" customHeight="1">
      <c r="A4073" s="204" t="str">
        <f>IF(B4073&lt;&gt;"",IF(AND(B4073&gt;=_TM1,B4073&lt;=_TM2,OR(TH!L4073="1111",TH!M4073="1111")),TH!D4073,""),"")</f>
        <v/>
      </c>
      <c r="B4073" s="36">
        <f t="shared" si="341"/>
        <v>4</v>
      </c>
      <c r="C4073" s="184">
        <f t="shared" si="342"/>
        <v>42124</v>
      </c>
      <c r="D4073" s="191" t="s">
        <v>2044</v>
      </c>
      <c r="E4073" s="191">
        <v>42124</v>
      </c>
      <c r="F4073" s="192" t="s">
        <v>1748</v>
      </c>
      <c r="G4073" s="483" t="s">
        <v>656</v>
      </c>
      <c r="H4073" s="193" t="s">
        <v>2045</v>
      </c>
      <c r="I4073" s="256">
        <v>110</v>
      </c>
      <c r="J4073" s="256">
        <v>7398.9904887725988</v>
      </c>
      <c r="K4073" s="599">
        <f t="shared" si="343"/>
        <v>813889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6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3"/>
      <c r="AD4073" s="591" t="str">
        <f>IF(VLOOKUP(F4073,NXT!$C$12:$C$666,1,0)&lt;&gt;"","","x")</f>
        <v/>
      </c>
    </row>
    <row r="4074" spans="1:30" s="211" customFormat="1" ht="15.75" hidden="1" customHeight="1">
      <c r="A4074" s="204" t="str">
        <f>IF(B4074&lt;&gt;"",IF(AND(B4074&gt;=_TM1,B4074&lt;=_TM2,OR(TH!L4074="1111",TH!M4074="1111")),TH!D4074,""),"")</f>
        <v/>
      </c>
      <c r="B4074" s="36">
        <f t="shared" si="341"/>
        <v>4</v>
      </c>
      <c r="C4074" s="184">
        <f t="shared" si="342"/>
        <v>42124</v>
      </c>
      <c r="D4074" s="191" t="s">
        <v>2044</v>
      </c>
      <c r="E4074" s="191">
        <v>42124</v>
      </c>
      <c r="F4074" s="192" t="s">
        <v>1749</v>
      </c>
      <c r="G4074" s="483" t="s">
        <v>656</v>
      </c>
      <c r="H4074" s="193" t="s">
        <v>2045</v>
      </c>
      <c r="I4074" s="256">
        <v>2000</v>
      </c>
      <c r="J4074" s="256">
        <v>6911.1449620403391</v>
      </c>
      <c r="K4074" s="599">
        <f t="shared" si="343"/>
        <v>13822290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6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3"/>
      <c r="AD4074" s="591" t="str">
        <f>IF(VLOOKUP(F4074,NXT!$C$12:$C$666,1,0)&lt;&gt;"","","x")</f>
        <v/>
      </c>
    </row>
    <row r="4075" spans="1:30" s="211" customFormat="1" ht="15.75" hidden="1" customHeight="1">
      <c r="A4075" s="204" t="str">
        <f>IF(B4075&lt;&gt;"",IF(AND(B4075&gt;=_TM1,B4075&lt;=_TM2,OR(TH!L4075="1111",TH!M4075="1111")),TH!D4075,""),"")</f>
        <v/>
      </c>
      <c r="B4075" s="36">
        <f t="shared" si="341"/>
        <v>4</v>
      </c>
      <c r="C4075" s="184">
        <f t="shared" si="342"/>
        <v>42124</v>
      </c>
      <c r="D4075" s="191" t="s">
        <v>2044</v>
      </c>
      <c r="E4075" s="191">
        <v>42124</v>
      </c>
      <c r="F4075" s="192" t="s">
        <v>643</v>
      </c>
      <c r="G4075" s="483" t="s">
        <v>657</v>
      </c>
      <c r="H4075" s="193" t="s">
        <v>2045</v>
      </c>
      <c r="I4075" s="256">
        <v>398</v>
      </c>
      <c r="J4075" s="256">
        <v>5366.3007940548514</v>
      </c>
      <c r="K4075" s="599">
        <f t="shared" si="343"/>
        <v>2135788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6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3"/>
      <c r="AD4075" s="591" t="str">
        <f>IF(VLOOKUP(F4075,NXT!$C$12:$C$666,1,0)&lt;&gt;"","","x")</f>
        <v/>
      </c>
    </row>
    <row r="4076" spans="1:30" s="211" customFormat="1" ht="15.75" hidden="1" customHeight="1">
      <c r="A4076" s="204" t="str">
        <f>IF(B4076&lt;&gt;"",IF(AND(B4076&gt;=_TM1,B4076&lt;=_TM2,OR(TH!L4076="1111",TH!M4076="1111")),TH!D4076,""),"")</f>
        <v/>
      </c>
      <c r="B4076" s="36">
        <f t="shared" si="341"/>
        <v>4</v>
      </c>
      <c r="C4076" s="184">
        <f t="shared" si="342"/>
        <v>42124</v>
      </c>
      <c r="D4076" s="191" t="s">
        <v>2044</v>
      </c>
      <c r="E4076" s="191">
        <v>42124</v>
      </c>
      <c r="F4076" s="192" t="s">
        <v>658</v>
      </c>
      <c r="G4076" s="483" t="s">
        <v>659</v>
      </c>
      <c r="H4076" s="193" t="s">
        <v>2045</v>
      </c>
      <c r="I4076" s="256">
        <v>300</v>
      </c>
      <c r="J4076" s="256">
        <v>6911.1449620403391</v>
      </c>
      <c r="K4076" s="599">
        <f t="shared" si="343"/>
        <v>2073343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6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3"/>
      <c r="AD4076" s="591" t="str">
        <f>IF(VLOOKUP(F4076,NXT!$C$12:$C$666,1,0)&lt;&gt;"","","x")</f>
        <v/>
      </c>
    </row>
    <row r="4077" spans="1:30" s="211" customFormat="1" ht="15.75" hidden="1" customHeight="1">
      <c r="A4077" s="204" t="str">
        <f>IF(B4077&lt;&gt;"",IF(AND(B4077&gt;=_TM1,B4077&lt;=_TM2,OR(TH!L4077="1111",TH!M4077="1111")),TH!D4077,""),"")</f>
        <v/>
      </c>
      <c r="B4077" s="36">
        <f t="shared" si="341"/>
        <v>4</v>
      </c>
      <c r="C4077" s="184">
        <f t="shared" si="342"/>
        <v>42124</v>
      </c>
      <c r="D4077" s="191" t="s">
        <v>2044</v>
      </c>
      <c r="E4077" s="191">
        <v>42124</v>
      </c>
      <c r="F4077" s="192" t="s">
        <v>661</v>
      </c>
      <c r="G4077" s="483" t="s">
        <v>659</v>
      </c>
      <c r="H4077" s="193" t="s">
        <v>2045</v>
      </c>
      <c r="I4077" s="256">
        <v>108</v>
      </c>
      <c r="J4077" s="256">
        <v>9106.4498323355056</v>
      </c>
      <c r="K4077" s="599">
        <f t="shared" si="343"/>
        <v>983497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6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3"/>
      <c r="AD4077" s="591" t="str">
        <f>IF(VLOOKUP(F4077,NXT!$C$12:$C$666,1,0)&lt;&gt;"","","x")</f>
        <v/>
      </c>
    </row>
    <row r="4078" spans="1:30" s="211" customFormat="1" ht="15.75" hidden="1" customHeight="1">
      <c r="A4078" s="204" t="str">
        <f>IF(B4078&lt;&gt;"",IF(AND(B4078&gt;=_TM1,B4078&lt;=_TM2,OR(TH!L4078="1111",TH!M4078="1111")),TH!D4078,""),"")</f>
        <v/>
      </c>
      <c r="B4078" s="36">
        <f t="shared" si="341"/>
        <v>4</v>
      </c>
      <c r="C4078" s="184">
        <f t="shared" si="342"/>
        <v>42124</v>
      </c>
      <c r="D4078" s="191" t="s">
        <v>2044</v>
      </c>
      <c r="E4078" s="191">
        <v>42124</v>
      </c>
      <c r="F4078" s="192" t="s">
        <v>662</v>
      </c>
      <c r="G4078" s="483" t="s">
        <v>659</v>
      </c>
      <c r="H4078" s="193" t="s">
        <v>2045</v>
      </c>
      <c r="I4078" s="256">
        <v>407</v>
      </c>
      <c r="J4078" s="256">
        <v>5935.4539085758206</v>
      </c>
      <c r="K4078" s="599">
        <f t="shared" si="343"/>
        <v>2415730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6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3"/>
      <c r="AD4078" s="591" t="str">
        <f>IF(VLOOKUP(F4078,NXT!$C$12:$C$666,1,0)&lt;&gt;"","","x")</f>
        <v/>
      </c>
    </row>
    <row r="4079" spans="1:30" s="211" customFormat="1" ht="15.75" hidden="1" customHeight="1">
      <c r="A4079" s="204" t="str">
        <f>IF(B4079&lt;&gt;"",IF(AND(B4079&gt;=_TM1,B4079&lt;=_TM2,OR(TH!L4079="1111",TH!M4079="1111")),TH!D4079,""),"")</f>
        <v/>
      </c>
      <c r="B4079" s="36">
        <f t="shared" si="341"/>
        <v>4</v>
      </c>
      <c r="C4079" s="184">
        <f t="shared" si="342"/>
        <v>42124</v>
      </c>
      <c r="D4079" s="191" t="s">
        <v>2044</v>
      </c>
      <c r="E4079" s="191">
        <v>42124</v>
      </c>
      <c r="F4079" s="192" t="s">
        <v>663</v>
      </c>
      <c r="G4079" s="483" t="s">
        <v>659</v>
      </c>
      <c r="H4079" s="193" t="s">
        <v>2045</v>
      </c>
      <c r="I4079" s="256">
        <v>303</v>
      </c>
      <c r="J4079" s="256">
        <v>7805.5284277161472</v>
      </c>
      <c r="K4079" s="599">
        <f t="shared" si="343"/>
        <v>2365075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6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3"/>
      <c r="AD4079" s="591" t="str">
        <f>IF(VLOOKUP(F4079,NXT!$C$12:$C$666,1,0)&lt;&gt;"","","x")</f>
        <v/>
      </c>
    </row>
    <row r="4080" spans="1:30" s="211" customFormat="1" ht="15.75" hidden="1" customHeight="1">
      <c r="A4080" s="204" t="str">
        <f>IF(B4080&lt;&gt;"",IF(AND(B4080&gt;=_TM1,B4080&lt;=_TM2,OR(TH!L4080="1111",TH!M4080="1111")),TH!D4080,""),"")</f>
        <v/>
      </c>
      <c r="B4080" s="36">
        <f t="shared" si="341"/>
        <v>4</v>
      </c>
      <c r="C4080" s="184">
        <f t="shared" si="342"/>
        <v>42124</v>
      </c>
      <c r="D4080" s="191" t="s">
        <v>2044</v>
      </c>
      <c r="E4080" s="191">
        <v>42124</v>
      </c>
      <c r="F4080" s="192" t="s">
        <v>662</v>
      </c>
      <c r="G4080" s="483" t="s">
        <v>659</v>
      </c>
      <c r="H4080" s="193" t="s">
        <v>2045</v>
      </c>
      <c r="I4080" s="256">
        <v>521</v>
      </c>
      <c r="J4080" s="256">
        <v>5935.4539085758206</v>
      </c>
      <c r="K4080" s="599">
        <f t="shared" si="343"/>
        <v>3092371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6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3"/>
      <c r="AD4080" s="591" t="str">
        <f>IF(VLOOKUP(F4080,NXT!$C$12:$C$666,1,0)&lt;&gt;"","","x")</f>
        <v/>
      </c>
    </row>
    <row r="4081" spans="1:30" s="211" customFormat="1" ht="15.75" hidden="1" customHeight="1">
      <c r="A4081" s="204" t="str">
        <f>IF(B4081&lt;&gt;"",IF(AND(B4081&gt;=_TM1,B4081&lt;=_TM2,OR(TH!L4081="1111",TH!M4081="1111")),TH!D4081,""),"")</f>
        <v/>
      </c>
      <c r="B4081" s="36">
        <f t="shared" si="341"/>
        <v>4</v>
      </c>
      <c r="C4081" s="184">
        <f t="shared" si="342"/>
        <v>42124</v>
      </c>
      <c r="D4081" s="191" t="s">
        <v>2044</v>
      </c>
      <c r="E4081" s="191">
        <v>42124</v>
      </c>
      <c r="F4081" s="192" t="s">
        <v>664</v>
      </c>
      <c r="G4081" s="483" t="s">
        <v>659</v>
      </c>
      <c r="H4081" s="193" t="s">
        <v>2045</v>
      </c>
      <c r="I4081" s="256">
        <v>304</v>
      </c>
      <c r="J4081" s="256">
        <v>8293.3739544484069</v>
      </c>
      <c r="K4081" s="599">
        <f t="shared" si="343"/>
        <v>2521186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6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3"/>
      <c r="AD4081" s="591" t="str">
        <f>IF(VLOOKUP(F4081,NXT!$C$12:$C$666,1,0)&lt;&gt;"","","x")</f>
        <v/>
      </c>
    </row>
    <row r="4082" spans="1:30" s="211" customFormat="1" ht="15.75" hidden="1" customHeight="1">
      <c r="A4082" s="204" t="str">
        <f>IF(B4082&lt;&gt;"",IF(AND(B4082&gt;=_TM1,B4082&lt;=_TM2,OR(TH!L4082="1111",TH!M4082="1111")),TH!D4082,""),"")</f>
        <v/>
      </c>
      <c r="B4082" s="36">
        <f t="shared" si="341"/>
        <v>4</v>
      </c>
      <c r="C4082" s="184">
        <f t="shared" si="342"/>
        <v>42124</v>
      </c>
      <c r="D4082" s="191" t="s">
        <v>2044</v>
      </c>
      <c r="E4082" s="191">
        <v>42124</v>
      </c>
      <c r="F4082" s="192" t="s">
        <v>665</v>
      </c>
      <c r="G4082" s="483" t="s">
        <v>659</v>
      </c>
      <c r="H4082" s="193" t="s">
        <v>2045</v>
      </c>
      <c r="I4082" s="256">
        <v>307</v>
      </c>
      <c r="J4082" s="256">
        <v>7073.760137617759</v>
      </c>
      <c r="K4082" s="599">
        <f t="shared" si="343"/>
        <v>2171644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6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3"/>
      <c r="AD4082" s="591" t="str">
        <f>IF(VLOOKUP(F4082,NXT!$C$12:$C$666,1,0)&lt;&gt;"","","x")</f>
        <v/>
      </c>
    </row>
    <row r="4083" spans="1:30" s="211" customFormat="1" ht="15.75" hidden="1" customHeight="1">
      <c r="A4083" s="204" t="str">
        <f>IF(B4083&lt;&gt;"",IF(AND(B4083&gt;=_TM1,B4083&lt;=_TM2,OR(TH!L4083="1111",TH!M4083="1111")),TH!D4083,""),"")</f>
        <v/>
      </c>
      <c r="B4083" s="36">
        <f t="shared" si="341"/>
        <v>5</v>
      </c>
      <c r="C4083" s="184">
        <f t="shared" si="342"/>
        <v>42127</v>
      </c>
      <c r="D4083" s="191" t="s">
        <v>2044</v>
      </c>
      <c r="E4083" s="191">
        <v>42127</v>
      </c>
      <c r="F4083" s="192" t="s">
        <v>1730</v>
      </c>
      <c r="G4083" s="483" t="s">
        <v>666</v>
      </c>
      <c r="H4083" s="193" t="s">
        <v>2045</v>
      </c>
      <c r="I4083" s="256">
        <v>2000</v>
      </c>
      <c r="J4083" s="256">
        <v>10082.140885800023</v>
      </c>
      <c r="K4083" s="599">
        <f t="shared" si="343"/>
        <v>20164282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6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3"/>
      <c r="AD4083" s="591" t="str">
        <f>IF(VLOOKUP(F4083,NXT!$C$12:$C$666,1,0)&lt;&gt;"","","x")</f>
        <v/>
      </c>
    </row>
    <row r="4084" spans="1:30" s="211" customFormat="1" ht="15.75" hidden="1" customHeight="1">
      <c r="A4084" s="204" t="str">
        <f>IF(B4084&lt;&gt;"",IF(AND(B4084&gt;=_TM1,B4084&lt;=_TM2,OR(TH!L4084="1111",TH!M4084="1111")),TH!D4084,""),"")</f>
        <v/>
      </c>
      <c r="B4084" s="36">
        <f t="shared" si="341"/>
        <v>5</v>
      </c>
      <c r="C4084" s="184">
        <f t="shared" si="342"/>
        <v>42127</v>
      </c>
      <c r="D4084" s="191" t="s">
        <v>2044</v>
      </c>
      <c r="E4084" s="191">
        <v>42127</v>
      </c>
      <c r="F4084" s="192" t="s">
        <v>1730</v>
      </c>
      <c r="G4084" s="483" t="s">
        <v>666</v>
      </c>
      <c r="H4084" s="193" t="s">
        <v>2045</v>
      </c>
      <c r="I4084" s="256">
        <v>300</v>
      </c>
      <c r="J4084" s="256">
        <v>10082.140885800023</v>
      </c>
      <c r="K4084" s="599">
        <f t="shared" si="343"/>
        <v>3024642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6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3"/>
      <c r="AD4084" s="591" t="str">
        <f>IF(VLOOKUP(F4084,NXT!$C$12:$C$666,1,0)&lt;&gt;"","","x")</f>
        <v/>
      </c>
    </row>
    <row r="4085" spans="1:30" s="211" customFormat="1" ht="15.75" hidden="1" customHeight="1">
      <c r="A4085" s="204" t="str">
        <f>IF(B4085&lt;&gt;"",IF(AND(B4085&gt;=_TM1,B4085&lt;=_TM2,OR(TH!L4085="1111",TH!M4085="1111")),TH!D4085,""),"")</f>
        <v/>
      </c>
      <c r="B4085" s="36">
        <f t="shared" si="341"/>
        <v>5</v>
      </c>
      <c r="C4085" s="184">
        <f t="shared" si="342"/>
        <v>42133</v>
      </c>
      <c r="D4085" s="191" t="s">
        <v>2044</v>
      </c>
      <c r="E4085" s="191">
        <v>42133</v>
      </c>
      <c r="F4085" s="192" t="s">
        <v>545</v>
      </c>
      <c r="G4085" s="483" t="s">
        <v>667</v>
      </c>
      <c r="H4085" s="193" t="s">
        <v>2045</v>
      </c>
      <c r="I4085" s="256">
        <v>1063</v>
      </c>
      <c r="J4085" s="256">
        <v>8455.9891300258259</v>
      </c>
      <c r="K4085" s="599">
        <f t="shared" si="343"/>
        <v>8988716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6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3"/>
      <c r="AD4085" s="591" t="str">
        <f>IF(VLOOKUP(F4085,NXT!$C$12:$C$666,1,0)&lt;&gt;"","","x")</f>
        <v/>
      </c>
    </row>
    <row r="4086" spans="1:30" s="211" customFormat="1" ht="15.75" hidden="1" customHeight="1">
      <c r="A4086" s="204" t="str">
        <f>IF(B4086&lt;&gt;"",IF(AND(B4086&gt;=_TM1,B4086&lt;=_TM2,OR(TH!L4086="1111",TH!M4086="1111")),TH!D4086,""),"")</f>
        <v/>
      </c>
      <c r="B4086" s="36">
        <f t="shared" si="341"/>
        <v>5</v>
      </c>
      <c r="C4086" s="184">
        <f t="shared" si="342"/>
        <v>42133</v>
      </c>
      <c r="D4086" s="191" t="s">
        <v>2044</v>
      </c>
      <c r="E4086" s="191">
        <v>42133</v>
      </c>
      <c r="F4086" s="192" t="s">
        <v>543</v>
      </c>
      <c r="G4086" s="483" t="s">
        <v>667</v>
      </c>
      <c r="H4086" s="193" t="s">
        <v>2045</v>
      </c>
      <c r="I4086" s="256">
        <v>406</v>
      </c>
      <c r="J4086" s="256">
        <v>7805.5284277161472</v>
      </c>
      <c r="K4086" s="599">
        <f t="shared" si="343"/>
        <v>3169045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6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3"/>
      <c r="AD4086" s="591" t="str">
        <f>IF(VLOOKUP(F4086,NXT!$C$12:$C$666,1,0)&lt;&gt;"","","x")</f>
        <v/>
      </c>
    </row>
    <row r="4087" spans="1:30" s="211" customFormat="1" ht="15.75" hidden="1" customHeight="1">
      <c r="A4087" s="204" t="str">
        <f>IF(B4087&lt;&gt;"",IF(AND(B4087&gt;=_TM1,B4087&lt;=_TM2,OR(TH!L4087="1111",TH!M4087="1111")),TH!D4087,""),"")</f>
        <v/>
      </c>
      <c r="B4087" s="36">
        <f t="shared" si="341"/>
        <v>5</v>
      </c>
      <c r="C4087" s="184">
        <f t="shared" si="342"/>
        <v>42133</v>
      </c>
      <c r="D4087" s="191" t="s">
        <v>2044</v>
      </c>
      <c r="E4087" s="191">
        <v>42133</v>
      </c>
      <c r="F4087" s="192" t="s">
        <v>440</v>
      </c>
      <c r="G4087" s="483" t="s">
        <v>668</v>
      </c>
      <c r="H4087" s="193" t="s">
        <v>2045</v>
      </c>
      <c r="I4087" s="256">
        <v>298</v>
      </c>
      <c r="J4087" s="256">
        <v>7724.2208399274377</v>
      </c>
      <c r="K4087" s="599">
        <f t="shared" si="343"/>
        <v>2301818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6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3"/>
      <c r="AD4087" s="591" t="str">
        <f>IF(VLOOKUP(F4087,NXT!$C$12:$C$666,1,0)&lt;&gt;"","","x")</f>
        <v/>
      </c>
    </row>
    <row r="4088" spans="1:30" s="211" customFormat="1" ht="15.75" hidden="1" customHeight="1">
      <c r="A4088" s="204" t="str">
        <f>IF(B4088&lt;&gt;"",IF(AND(B4088&gt;=_TM1,B4088&lt;=_TM2,OR(TH!L4088="1111",TH!M4088="1111")),TH!D4088,""),"")</f>
        <v/>
      </c>
      <c r="B4088" s="36">
        <f t="shared" si="341"/>
        <v>5</v>
      </c>
      <c r="C4088" s="184">
        <f t="shared" si="342"/>
        <v>42136</v>
      </c>
      <c r="D4088" s="191" t="s">
        <v>2044</v>
      </c>
      <c r="E4088" s="191">
        <v>42136</v>
      </c>
      <c r="F4088" s="192" t="s">
        <v>546</v>
      </c>
      <c r="G4088" s="483" t="s">
        <v>669</v>
      </c>
      <c r="H4088" s="193" t="s">
        <v>2045</v>
      </c>
      <c r="I4088" s="256">
        <v>1161</v>
      </c>
      <c r="J4088" s="256">
        <v>9106.4498323355056</v>
      </c>
      <c r="K4088" s="599">
        <f t="shared" si="343"/>
        <v>10572588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6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3"/>
      <c r="AD4088" s="591" t="str">
        <f>IF(VLOOKUP(F4088,NXT!$C$12:$C$666,1,0)&lt;&gt;"","","x")</f>
        <v/>
      </c>
    </row>
    <row r="4089" spans="1:30" s="211" customFormat="1" ht="15.75" hidden="1" customHeight="1">
      <c r="A4089" s="204" t="str">
        <f>IF(B4089&lt;&gt;"",IF(AND(B4089&gt;=_TM1,B4089&lt;=_TM2,OR(TH!L4089="1111",TH!M4089="1111")),TH!D4089,""),"")</f>
        <v/>
      </c>
      <c r="B4089" s="36">
        <f t="shared" si="341"/>
        <v>5</v>
      </c>
      <c r="C4089" s="184">
        <f t="shared" si="342"/>
        <v>42136</v>
      </c>
      <c r="D4089" s="191" t="s">
        <v>2044</v>
      </c>
      <c r="E4089" s="191">
        <v>42136</v>
      </c>
      <c r="F4089" s="192" t="s">
        <v>1689</v>
      </c>
      <c r="G4089" s="483" t="s">
        <v>669</v>
      </c>
      <c r="H4089" s="193" t="s">
        <v>2045</v>
      </c>
      <c r="I4089" s="256">
        <v>2330</v>
      </c>
      <c r="J4089" s="256">
        <v>487.8455267322592</v>
      </c>
      <c r="K4089" s="599">
        <f t="shared" si="343"/>
        <v>1136680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6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3"/>
      <c r="AD4089" s="591" t="str">
        <f>IF(VLOOKUP(F4089,NXT!$C$12:$C$666,1,0)&lt;&gt;"","","x")</f>
        <v/>
      </c>
    </row>
    <row r="4090" spans="1:30" s="211" customFormat="1" ht="15.75" hidden="1" customHeight="1">
      <c r="A4090" s="204" t="str">
        <f>IF(B4090&lt;&gt;"",IF(AND(B4090&gt;=_TM1,B4090&lt;=_TM2,OR(TH!L4090="1111",TH!M4090="1111")),TH!D4090,""),"")</f>
        <v/>
      </c>
      <c r="B4090" s="36">
        <f t="shared" si="341"/>
        <v>5</v>
      </c>
      <c r="C4090" s="184">
        <f t="shared" si="342"/>
        <v>42137</v>
      </c>
      <c r="D4090" s="191" t="s">
        <v>2044</v>
      </c>
      <c r="E4090" s="191">
        <v>42137</v>
      </c>
      <c r="F4090" s="192" t="s">
        <v>670</v>
      </c>
      <c r="G4090" s="483" t="s">
        <v>671</v>
      </c>
      <c r="H4090" s="193" t="s">
        <v>2045</v>
      </c>
      <c r="I4090" s="256">
        <v>200</v>
      </c>
      <c r="J4090" s="256">
        <v>8049.4511910822775</v>
      </c>
      <c r="K4090" s="599">
        <f t="shared" si="343"/>
        <v>1609890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6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3"/>
      <c r="AD4090" s="591" t="str">
        <f>IF(VLOOKUP(F4090,NXT!$C$12:$C$666,1,0)&lt;&gt;"","","x")</f>
        <v/>
      </c>
    </row>
    <row r="4091" spans="1:30" s="211" customFormat="1" ht="15.75" hidden="1" customHeight="1">
      <c r="A4091" s="204" t="str">
        <f>IF(B4091&lt;&gt;"",IF(AND(B4091&gt;=_TM1,B4091&lt;=_TM2,OR(TH!L4091="1111",TH!M4091="1111")),TH!D4091,""),"")</f>
        <v/>
      </c>
      <c r="B4091" s="36">
        <f t="shared" si="341"/>
        <v>5</v>
      </c>
      <c r="C4091" s="184">
        <f t="shared" si="342"/>
        <v>42139</v>
      </c>
      <c r="D4091" s="191" t="s">
        <v>2044</v>
      </c>
      <c r="E4091" s="191">
        <v>42139</v>
      </c>
      <c r="F4091" s="192" t="s">
        <v>673</v>
      </c>
      <c r="G4091" s="483" t="s">
        <v>674</v>
      </c>
      <c r="H4091" s="193" t="s">
        <v>2045</v>
      </c>
      <c r="I4091" s="256">
        <v>157</v>
      </c>
      <c r="J4091" s="256">
        <v>7073.760137617759</v>
      </c>
      <c r="K4091" s="599">
        <f t="shared" si="343"/>
        <v>1110580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6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3"/>
      <c r="AD4091" s="591" t="str">
        <f>IF(VLOOKUP(F4091,NXT!$C$12:$C$666,1,0)&lt;&gt;"","","x")</f>
        <v/>
      </c>
    </row>
    <row r="4092" spans="1:30" s="211" customFormat="1" ht="15.75" hidden="1" customHeight="1">
      <c r="A4092" s="204" t="str">
        <f>IF(B4092&lt;&gt;"",IF(AND(B4092&gt;=_TM1,B4092&lt;=_TM2,OR(TH!L4092="1111",TH!M4092="1111")),TH!D4092,""),"")</f>
        <v/>
      </c>
      <c r="B4092" s="36">
        <f t="shared" si="341"/>
        <v>5</v>
      </c>
      <c r="C4092" s="184">
        <f t="shared" si="342"/>
        <v>42139</v>
      </c>
      <c r="D4092" s="191" t="s">
        <v>2044</v>
      </c>
      <c r="E4092" s="191">
        <v>42139</v>
      </c>
      <c r="F4092" s="192" t="s">
        <v>1694</v>
      </c>
      <c r="G4092" s="483" t="s">
        <v>674</v>
      </c>
      <c r="H4092" s="193" t="s">
        <v>2045</v>
      </c>
      <c r="I4092" s="256">
        <v>314</v>
      </c>
      <c r="J4092" s="256">
        <v>1056.9986412532282</v>
      </c>
      <c r="K4092" s="599">
        <f t="shared" si="343"/>
        <v>331898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6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3"/>
      <c r="AD4092" s="591" t="str">
        <f>IF(VLOOKUP(F4092,NXT!$C$12:$C$666,1,0)&lt;&gt;"","","x")</f>
        <v/>
      </c>
    </row>
    <row r="4093" spans="1:30" s="211" customFormat="1" ht="15.75" hidden="1" customHeight="1">
      <c r="A4093" s="204" t="str">
        <f>IF(B4093&lt;&gt;"",IF(AND(B4093&gt;=_TM1,B4093&lt;=_TM2,OR(TH!L4093="1111",TH!M4093="1111")),TH!D4093,""),"")</f>
        <v/>
      </c>
      <c r="B4093" s="36">
        <f t="shared" si="341"/>
        <v>5</v>
      </c>
      <c r="C4093" s="184">
        <f t="shared" si="342"/>
        <v>42144</v>
      </c>
      <c r="D4093" s="191" t="s">
        <v>2044</v>
      </c>
      <c r="E4093" s="191">
        <v>42144</v>
      </c>
      <c r="F4093" s="192" t="s">
        <v>675</v>
      </c>
      <c r="G4093" s="483" t="s">
        <v>676</v>
      </c>
      <c r="H4093" s="193" t="s">
        <v>2045</v>
      </c>
      <c r="I4093" s="256">
        <v>52</v>
      </c>
      <c r="J4093" s="256">
        <v>12683.98369503874</v>
      </c>
      <c r="K4093" s="599">
        <f t="shared" si="343"/>
        <v>659567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6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3"/>
      <c r="AD4093" s="591" t="str">
        <f>IF(VLOOKUP(F4093,NXT!$C$12:$C$666,1,0)&lt;&gt;"","","x")</f>
        <v/>
      </c>
    </row>
    <row r="4094" spans="1:30" s="211" customFormat="1" ht="15.75" hidden="1" customHeight="1">
      <c r="A4094" s="204" t="str">
        <f>IF(B4094&lt;&gt;"",IF(AND(B4094&gt;=_TM1,B4094&lt;=_TM2,OR(TH!L4094="1111",TH!M4094="1111")),TH!D4094,""),"")</f>
        <v/>
      </c>
      <c r="B4094" s="36">
        <f t="shared" si="341"/>
        <v>5</v>
      </c>
      <c r="C4094" s="184">
        <f t="shared" si="342"/>
        <v>42144</v>
      </c>
      <c r="D4094" s="191" t="s">
        <v>2044</v>
      </c>
      <c r="E4094" s="191">
        <v>42144</v>
      </c>
      <c r="F4094" s="192" t="s">
        <v>677</v>
      </c>
      <c r="G4094" s="483" t="s">
        <v>676</v>
      </c>
      <c r="H4094" s="193" t="s">
        <v>2045</v>
      </c>
      <c r="I4094" s="256">
        <v>260</v>
      </c>
      <c r="J4094" s="256">
        <v>11057.831939264543</v>
      </c>
      <c r="K4094" s="599">
        <f t="shared" si="343"/>
        <v>2875036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6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3"/>
      <c r="AD4094" s="591" t="str">
        <f>IF(VLOOKUP(F4094,NXT!$C$12:$C$666,1,0)&lt;&gt;"","","x")</f>
        <v/>
      </c>
    </row>
    <row r="4095" spans="1:30" s="211" customFormat="1" ht="15.75" hidden="1" customHeight="1">
      <c r="A4095" s="204" t="str">
        <f>IF(B4095&lt;&gt;"",IF(AND(B4095&gt;=_TM1,B4095&lt;=_TM2,OR(TH!L4095="1111",TH!M4095="1111")),TH!D4095,""),"")</f>
        <v/>
      </c>
      <c r="B4095" s="36">
        <f t="shared" si="341"/>
        <v>5</v>
      </c>
      <c r="C4095" s="184">
        <f t="shared" si="342"/>
        <v>42144</v>
      </c>
      <c r="D4095" s="191" t="s">
        <v>2044</v>
      </c>
      <c r="E4095" s="191">
        <v>42144</v>
      </c>
      <c r="F4095" s="192" t="s">
        <v>629</v>
      </c>
      <c r="G4095" s="483" t="s">
        <v>676</v>
      </c>
      <c r="H4095" s="193" t="s">
        <v>2045</v>
      </c>
      <c r="I4095" s="256">
        <v>924</v>
      </c>
      <c r="J4095" s="256">
        <v>10244.756061377444</v>
      </c>
      <c r="K4095" s="599">
        <f t="shared" si="343"/>
        <v>9466155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6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3"/>
      <c r="AD4095" s="591" t="str">
        <f>IF(VLOOKUP(F4095,NXT!$C$12:$C$666,1,0)&lt;&gt;"","","x")</f>
        <v/>
      </c>
    </row>
    <row r="4096" spans="1:30" s="211" customFormat="1" ht="15.75" hidden="1" customHeight="1">
      <c r="A4096" s="204" t="str">
        <f>IF(B4096&lt;&gt;"",IF(AND(B4096&gt;=_TM1,B4096&lt;=_TM2,OR(TH!L4096="1111",TH!M4096="1111")),TH!D4096,""),"")</f>
        <v/>
      </c>
      <c r="B4096" s="36">
        <f t="shared" si="341"/>
        <v>5</v>
      </c>
      <c r="C4096" s="184">
        <f t="shared" si="342"/>
        <v>42144</v>
      </c>
      <c r="D4096" s="191" t="s">
        <v>2044</v>
      </c>
      <c r="E4096" s="191">
        <v>42144</v>
      </c>
      <c r="F4096" s="192" t="s">
        <v>1167</v>
      </c>
      <c r="G4096" s="483" t="s">
        <v>678</v>
      </c>
      <c r="H4096" s="193" t="s">
        <v>2045</v>
      </c>
      <c r="I4096" s="256">
        <v>50</v>
      </c>
      <c r="J4096" s="256">
        <v>9269.0650079129246</v>
      </c>
      <c r="K4096" s="599">
        <f t="shared" si="343"/>
        <v>463453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6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3"/>
      <c r="AD4096" s="591" t="str">
        <f>IF(VLOOKUP(F4096,NXT!$C$12:$C$666,1,0)&lt;&gt;"","","x")</f>
        <v/>
      </c>
    </row>
    <row r="4097" spans="1:30" s="211" customFormat="1" ht="15.75" hidden="1" customHeight="1">
      <c r="A4097" s="204" t="str">
        <f>IF(B4097&lt;&gt;"",IF(AND(B4097&gt;=_TM1,B4097&lt;=_TM2,OR(TH!L4097="1111",TH!M4097="1111")),TH!D4097,""),"")</f>
        <v/>
      </c>
      <c r="B4097" s="36">
        <f t="shared" si="341"/>
        <v>5</v>
      </c>
      <c r="C4097" s="184">
        <f t="shared" si="342"/>
        <v>42144</v>
      </c>
      <c r="D4097" s="191" t="s">
        <v>2044</v>
      </c>
      <c r="E4097" s="191">
        <v>42144</v>
      </c>
      <c r="F4097" s="192" t="s">
        <v>1167</v>
      </c>
      <c r="G4097" s="483" t="s">
        <v>678</v>
      </c>
      <c r="H4097" s="193" t="s">
        <v>2045</v>
      </c>
      <c r="I4097" s="256">
        <v>669</v>
      </c>
      <c r="J4097" s="256">
        <v>9269.0650079129246</v>
      </c>
      <c r="K4097" s="599">
        <f t="shared" si="343"/>
        <v>6201004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6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3"/>
      <c r="AD4097" s="591" t="str">
        <f>IF(VLOOKUP(F4097,NXT!$C$12:$C$666,1,0)&lt;&gt;"","","x")</f>
        <v/>
      </c>
    </row>
    <row r="4098" spans="1:30" s="211" customFormat="1" ht="15.75" hidden="1" customHeight="1">
      <c r="A4098" s="204" t="str">
        <f>IF(B4098&lt;&gt;"",IF(AND(B4098&gt;=_TM1,B4098&lt;=_TM2,OR(TH!L4098="1111",TH!M4098="1111")),TH!D4098,""),"")</f>
        <v/>
      </c>
      <c r="B4098" s="36">
        <f t="shared" si="341"/>
        <v>5</v>
      </c>
      <c r="C4098" s="184">
        <f t="shared" si="342"/>
        <v>42144</v>
      </c>
      <c r="D4098" s="191" t="s">
        <v>2044</v>
      </c>
      <c r="E4098" s="191">
        <v>42144</v>
      </c>
      <c r="F4098" s="192" t="s">
        <v>1682</v>
      </c>
      <c r="G4098" s="483" t="s">
        <v>678</v>
      </c>
      <c r="H4098" s="193" t="s">
        <v>2045</v>
      </c>
      <c r="I4098" s="256">
        <v>1438</v>
      </c>
      <c r="J4098" s="256">
        <v>813.07587788709873</v>
      </c>
      <c r="K4098" s="599">
        <f t="shared" si="343"/>
        <v>1169203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6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3"/>
      <c r="AD4098" s="591" t="str">
        <f>IF(VLOOKUP(F4098,NXT!$C$12:$C$666,1,0)&lt;&gt;"","","x")</f>
        <v/>
      </c>
    </row>
    <row r="4099" spans="1:30" s="211" customFormat="1" ht="15.75" hidden="1" customHeight="1">
      <c r="A4099" s="204" t="str">
        <f>IF(B4099&lt;&gt;"",IF(AND(B4099&gt;=_TM1,B4099&lt;=_TM2,OR(TH!L4099="1111",TH!M4099="1111")),TH!D4099,""),"")</f>
        <v/>
      </c>
      <c r="B4099" s="36">
        <f t="shared" si="341"/>
        <v>5</v>
      </c>
      <c r="C4099" s="184">
        <f t="shared" si="342"/>
        <v>42144</v>
      </c>
      <c r="D4099" s="191" t="s">
        <v>2044</v>
      </c>
      <c r="E4099" s="191">
        <v>42144</v>
      </c>
      <c r="F4099" s="192" t="s">
        <v>521</v>
      </c>
      <c r="G4099" s="483" t="s">
        <v>679</v>
      </c>
      <c r="H4099" s="193" t="s">
        <v>2045</v>
      </c>
      <c r="I4099" s="256">
        <v>432</v>
      </c>
      <c r="J4099" s="256">
        <v>5528.9159696322713</v>
      </c>
      <c r="K4099" s="599">
        <f t="shared" si="343"/>
        <v>2388492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6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3"/>
      <c r="AD4099" s="591" t="str">
        <f>IF(VLOOKUP(F4099,NXT!$C$12:$C$666,1,0)&lt;&gt;"","","x")</f>
        <v/>
      </c>
    </row>
    <row r="4100" spans="1:30" s="211" customFormat="1" ht="15.75" hidden="1" customHeight="1">
      <c r="A4100" s="204" t="str">
        <f>IF(B4100&lt;&gt;"",IF(AND(B4100&gt;=_TM1,B4100&lt;=_TM2,OR(TH!L4100="1111",TH!M4100="1111")),TH!D4100,""),"")</f>
        <v/>
      </c>
      <c r="B4100" s="36">
        <f t="shared" si="341"/>
        <v>5</v>
      </c>
      <c r="C4100" s="184">
        <f t="shared" si="342"/>
        <v>42144</v>
      </c>
      <c r="D4100" s="191" t="s">
        <v>2044</v>
      </c>
      <c r="E4100" s="191">
        <v>42144</v>
      </c>
      <c r="F4100" s="192" t="s">
        <v>680</v>
      </c>
      <c r="G4100" s="483" t="s">
        <v>683</v>
      </c>
      <c r="H4100" s="193" t="s">
        <v>2045</v>
      </c>
      <c r="I4100" s="256">
        <v>3024</v>
      </c>
      <c r="J4100" s="256">
        <v>6992.4525498290486</v>
      </c>
      <c r="K4100" s="599">
        <f t="shared" si="343"/>
        <v>21145177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6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3"/>
      <c r="AD4100" s="591" t="str">
        <f>IF(VLOOKUP(F4100,NXT!$C$12:$C$666,1,0)&lt;&gt;"","","x")</f>
        <v/>
      </c>
    </row>
    <row r="4101" spans="1:30" s="211" customFormat="1" ht="15.75" hidden="1" customHeight="1">
      <c r="A4101" s="204" t="str">
        <f>IF(B4101&lt;&gt;"",IF(AND(B4101&gt;=_TM1,B4101&lt;=_TM2,OR(TH!L4101="1111",TH!M4101="1111")),TH!D4101,""),"")</f>
        <v/>
      </c>
      <c r="B4101" s="36">
        <f t="shared" si="341"/>
        <v>5</v>
      </c>
      <c r="C4101" s="184">
        <f t="shared" si="342"/>
        <v>42144</v>
      </c>
      <c r="D4101" s="191" t="s">
        <v>2044</v>
      </c>
      <c r="E4101" s="191">
        <v>42144</v>
      </c>
      <c r="F4101" s="192" t="s">
        <v>681</v>
      </c>
      <c r="G4101" s="483" t="s">
        <v>683</v>
      </c>
      <c r="H4101" s="193" t="s">
        <v>2045</v>
      </c>
      <c r="I4101" s="256">
        <v>161</v>
      </c>
      <c r="J4101" s="256">
        <v>12846.598870616161</v>
      </c>
      <c r="K4101" s="599">
        <f t="shared" si="343"/>
        <v>2068302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6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3"/>
      <c r="AD4101" s="591" t="str">
        <f>IF(VLOOKUP(F4101,NXT!$C$12:$C$666,1,0)&lt;&gt;"","","x")</f>
        <v/>
      </c>
    </row>
    <row r="4102" spans="1:30" s="211" customFormat="1" ht="15.75" hidden="1" customHeight="1">
      <c r="A4102" s="204" t="str">
        <f>IF(B4102&lt;&gt;"",IF(AND(B4102&gt;=_TM1,B4102&lt;=_TM2,OR(TH!L4102="1111",TH!M4102="1111")),TH!D4102,""),"")</f>
        <v/>
      </c>
      <c r="B4102" s="36">
        <f t="shared" si="341"/>
        <v>5</v>
      </c>
      <c r="C4102" s="184">
        <f t="shared" si="342"/>
        <v>42144</v>
      </c>
      <c r="D4102" s="191" t="s">
        <v>2044</v>
      </c>
      <c r="E4102" s="191">
        <v>42144</v>
      </c>
      <c r="F4102" s="192" t="s">
        <v>682</v>
      </c>
      <c r="G4102" s="483" t="s">
        <v>683</v>
      </c>
      <c r="H4102" s="193" t="s">
        <v>2045</v>
      </c>
      <c r="I4102" s="256">
        <v>21</v>
      </c>
      <c r="J4102" s="256">
        <v>11545.677465996801</v>
      </c>
      <c r="K4102" s="599">
        <f t="shared" si="343"/>
        <v>242459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6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3"/>
      <c r="AD4102" s="591" t="str">
        <f>IF(VLOOKUP(F4102,NXT!$C$12:$C$666,1,0)&lt;&gt;"","","x")</f>
        <v/>
      </c>
    </row>
    <row r="4103" spans="1:30" s="211" customFormat="1" ht="15.75" hidden="1" customHeight="1">
      <c r="A4103" s="204" t="str">
        <f>IF(B4103&lt;&gt;"",IF(AND(B4103&gt;=_TM1,B4103&lt;=_TM2,OR(TH!L4103="1111",TH!M4103="1111")),TH!D4103,""),"")</f>
        <v/>
      </c>
      <c r="B4103" s="36">
        <f t="shared" si="341"/>
        <v>5</v>
      </c>
      <c r="C4103" s="184">
        <f t="shared" si="342"/>
        <v>42144</v>
      </c>
      <c r="D4103" s="191" t="s">
        <v>2044</v>
      </c>
      <c r="E4103" s="191">
        <v>42144</v>
      </c>
      <c r="F4103" s="192" t="s">
        <v>1691</v>
      </c>
      <c r="G4103" s="483" t="s">
        <v>683</v>
      </c>
      <c r="H4103" s="193" t="s">
        <v>2045</v>
      </c>
      <c r="I4103" s="256">
        <v>6048</v>
      </c>
      <c r="J4103" s="256">
        <v>325.23035115483947</v>
      </c>
      <c r="K4103" s="599">
        <f t="shared" si="343"/>
        <v>1966993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6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3"/>
      <c r="AD4103" s="591" t="str">
        <f>IF(VLOOKUP(F4103,NXT!$C$12:$C$666,1,0)&lt;&gt;"","","x")</f>
        <v/>
      </c>
    </row>
    <row r="4104" spans="1:30" s="211" customFormat="1" ht="15.75" hidden="1" customHeight="1">
      <c r="A4104" s="204" t="str">
        <f>IF(B4104&lt;&gt;"",IF(AND(B4104&gt;=_TM1,B4104&lt;=_TM2,OR(TH!L4104="1111",TH!M4104="1111")),TH!D4104,""),"")</f>
        <v/>
      </c>
      <c r="B4104" s="36">
        <f t="shared" si="341"/>
        <v>5</v>
      </c>
      <c r="C4104" s="184">
        <f t="shared" si="342"/>
        <v>42144</v>
      </c>
      <c r="D4104" s="191" t="s">
        <v>2044</v>
      </c>
      <c r="E4104" s="191">
        <v>42144</v>
      </c>
      <c r="F4104" s="192" t="s">
        <v>1692</v>
      </c>
      <c r="G4104" s="483" t="s">
        <v>683</v>
      </c>
      <c r="H4104" s="193" t="s">
        <v>2045</v>
      </c>
      <c r="I4104" s="256">
        <v>364</v>
      </c>
      <c r="J4104" s="256">
        <v>650.46070230967894</v>
      </c>
      <c r="K4104" s="599">
        <f t="shared" si="343"/>
        <v>236768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6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3"/>
      <c r="AD4104" s="591" t="str">
        <f>IF(VLOOKUP(F4104,NXT!$C$12:$C$666,1,0)&lt;&gt;"","","x")</f>
        <v/>
      </c>
    </row>
    <row r="4105" spans="1:30" s="211" customFormat="1" ht="15.75" hidden="1" customHeight="1">
      <c r="A4105" s="204" t="str">
        <f>IF(B4105&lt;&gt;"",IF(AND(B4105&gt;=_TM1,B4105&lt;=_TM2,OR(TH!L4105="1111",TH!M4105="1111")),TH!D4105,""),"")</f>
        <v/>
      </c>
      <c r="B4105" s="36">
        <f t="shared" si="341"/>
        <v>5</v>
      </c>
      <c r="C4105" s="184">
        <f t="shared" si="342"/>
        <v>42144</v>
      </c>
      <c r="D4105" s="191" t="s">
        <v>2044</v>
      </c>
      <c r="E4105" s="191">
        <v>42144</v>
      </c>
      <c r="F4105" s="192" t="s">
        <v>1750</v>
      </c>
      <c r="G4105" s="483" t="s">
        <v>684</v>
      </c>
      <c r="H4105" s="193" t="s">
        <v>2045</v>
      </c>
      <c r="I4105" s="256">
        <v>250</v>
      </c>
      <c r="J4105" s="256">
        <v>14066.212687446807</v>
      </c>
      <c r="K4105" s="599">
        <f t="shared" si="343"/>
        <v>3516553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6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3"/>
      <c r="AD4105" s="591" t="str">
        <f>IF(VLOOKUP(F4105,NXT!$C$12:$C$666,1,0)&lt;&gt;"","","x")</f>
        <v/>
      </c>
    </row>
    <row r="4106" spans="1:30" s="211" customFormat="1" ht="15.75" hidden="1" customHeight="1">
      <c r="A4106" s="204" t="str">
        <f>IF(B4106&lt;&gt;"",IF(AND(B4106&gt;=_TM1,B4106&lt;=_TM2,OR(TH!L4106="1111",TH!M4106="1111")),TH!D4106,""),"")</f>
        <v/>
      </c>
      <c r="B4106" s="36">
        <f t="shared" si="341"/>
        <v>5</v>
      </c>
      <c r="C4106" s="184">
        <f t="shared" si="342"/>
        <v>42144</v>
      </c>
      <c r="D4106" s="191" t="s">
        <v>2044</v>
      </c>
      <c r="E4106" s="191">
        <v>42144</v>
      </c>
      <c r="F4106" s="192" t="s">
        <v>1751</v>
      </c>
      <c r="G4106" s="483" t="s">
        <v>684</v>
      </c>
      <c r="H4106" s="193" t="s">
        <v>2045</v>
      </c>
      <c r="I4106" s="256">
        <v>75</v>
      </c>
      <c r="J4106" s="256">
        <v>11383.062290419381</v>
      </c>
      <c r="K4106" s="599">
        <f t="shared" si="343"/>
        <v>853730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6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3"/>
      <c r="AD4106" s="591" t="str">
        <f>IF(VLOOKUP(F4106,NXT!$C$12:$C$666,1,0)&lt;&gt;"","","x")</f>
        <v/>
      </c>
    </row>
    <row r="4107" spans="1:30" s="211" customFormat="1" ht="15.75" hidden="1" customHeight="1">
      <c r="A4107" s="204" t="str">
        <f>IF(B4107&lt;&gt;"",IF(AND(B4107&gt;=_TM1,B4107&lt;=_TM2,OR(TH!L4107="1111",TH!M4107="1111")),TH!D4107,""),"")</f>
        <v/>
      </c>
      <c r="B4107" s="36">
        <f t="shared" si="341"/>
        <v>5</v>
      </c>
      <c r="C4107" s="184">
        <f t="shared" si="342"/>
        <v>42144</v>
      </c>
      <c r="D4107" s="191" t="s">
        <v>2044</v>
      </c>
      <c r="E4107" s="191">
        <v>42144</v>
      </c>
      <c r="F4107" s="192" t="s">
        <v>1752</v>
      </c>
      <c r="G4107" s="483" t="s">
        <v>684</v>
      </c>
      <c r="H4107" s="193" t="s">
        <v>2045</v>
      </c>
      <c r="I4107" s="256">
        <v>166</v>
      </c>
      <c r="J4107" s="256">
        <v>17074.593435629075</v>
      </c>
      <c r="K4107" s="599">
        <f t="shared" si="343"/>
        <v>2834383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6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3"/>
      <c r="AD4107" s="591" t="str">
        <f>IF(VLOOKUP(F4107,NXT!$C$12:$C$666,1,0)&lt;&gt;"","","x")</f>
        <v/>
      </c>
    </row>
    <row r="4108" spans="1:30" s="211" customFormat="1" ht="15.75" hidden="1" customHeight="1">
      <c r="A4108" s="204" t="str">
        <f>IF(B4108&lt;&gt;"",IF(AND(B4108&gt;=_TM1,B4108&lt;=_TM2,OR(TH!L4108="1111",TH!M4108="1111")),TH!D4108,""),"")</f>
        <v/>
      </c>
      <c r="B4108" s="36">
        <f t="shared" si="341"/>
        <v>5</v>
      </c>
      <c r="C4108" s="184">
        <f t="shared" si="342"/>
        <v>42144</v>
      </c>
      <c r="D4108" s="191" t="s">
        <v>2044</v>
      </c>
      <c r="E4108" s="191">
        <v>42144</v>
      </c>
      <c r="F4108" s="192" t="s">
        <v>1753</v>
      </c>
      <c r="G4108" s="483" t="s">
        <v>684</v>
      </c>
      <c r="H4108" s="193" t="s">
        <v>2045</v>
      </c>
      <c r="I4108" s="256">
        <v>140</v>
      </c>
      <c r="J4108" s="256">
        <v>13171.829221771</v>
      </c>
      <c r="K4108" s="599">
        <f t="shared" si="343"/>
        <v>1844056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6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3"/>
      <c r="AD4108" s="591" t="str">
        <f>IF(VLOOKUP(F4108,NXT!$C$12:$C$666,1,0)&lt;&gt;"","","x")</f>
        <v/>
      </c>
    </row>
    <row r="4109" spans="1:30" s="211" customFormat="1" ht="15.75" hidden="1" customHeight="1">
      <c r="A4109" s="204" t="str">
        <f>IF(B4109&lt;&gt;"",IF(AND(B4109&gt;=_TM1,B4109&lt;=_TM2,OR(TH!L4109="1111",TH!M4109="1111")),TH!D4109,""),"")</f>
        <v/>
      </c>
      <c r="B4109" s="36">
        <f t="shared" si="341"/>
        <v>5</v>
      </c>
      <c r="C4109" s="184">
        <f t="shared" si="342"/>
        <v>42144</v>
      </c>
      <c r="D4109" s="191" t="s">
        <v>2044</v>
      </c>
      <c r="E4109" s="191">
        <v>42144</v>
      </c>
      <c r="F4109" s="192" t="s">
        <v>1754</v>
      </c>
      <c r="G4109" s="483" t="s">
        <v>684</v>
      </c>
      <c r="H4109" s="193" t="s">
        <v>2045</v>
      </c>
      <c r="I4109" s="256">
        <v>250</v>
      </c>
      <c r="J4109" s="256">
        <v>16180.209969953265</v>
      </c>
      <c r="K4109" s="599">
        <f t="shared" si="343"/>
        <v>4045052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6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3"/>
      <c r="AD4109" s="591" t="str">
        <f>IF(VLOOKUP(F4109,NXT!$C$12:$C$666,1,0)&lt;&gt;"","","x")</f>
        <v/>
      </c>
    </row>
    <row r="4110" spans="1:30" s="211" customFormat="1" ht="15.75" hidden="1" customHeight="1">
      <c r="A4110" s="204" t="str">
        <f>IF(B4110&lt;&gt;"",IF(AND(B4110&gt;=_TM1,B4110&lt;=_TM2,OR(TH!L4110="1111",TH!M4110="1111")),TH!D4110,""),"")</f>
        <v/>
      </c>
      <c r="B4110" s="36">
        <f t="shared" si="341"/>
        <v>5</v>
      </c>
      <c r="C4110" s="184">
        <f t="shared" si="342"/>
        <v>42144</v>
      </c>
      <c r="D4110" s="191" t="s">
        <v>2044</v>
      </c>
      <c r="E4110" s="191">
        <v>42144</v>
      </c>
      <c r="F4110" s="192" t="s">
        <v>1755</v>
      </c>
      <c r="G4110" s="483" t="s">
        <v>684</v>
      </c>
      <c r="H4110" s="193" t="s">
        <v>2045</v>
      </c>
      <c r="I4110" s="256">
        <v>25</v>
      </c>
      <c r="J4110" s="256">
        <v>15204.518916488747</v>
      </c>
      <c r="K4110" s="599">
        <f t="shared" si="343"/>
        <v>380113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6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3"/>
      <c r="AD4110" s="591" t="str">
        <f>IF(VLOOKUP(F4110,NXT!$C$12:$C$666,1,0)&lt;&gt;"","","x")</f>
        <v/>
      </c>
    </row>
    <row r="4111" spans="1:30" s="211" customFormat="1" ht="15.75" hidden="1" customHeight="1">
      <c r="A4111" s="204" t="str">
        <f>IF(B4111&lt;&gt;"",IF(AND(B4111&gt;=_TM1,B4111&lt;=_TM2,OR(TH!L4111="1111",TH!M4111="1111")),TH!D4111,""),"")</f>
        <v/>
      </c>
      <c r="B4111" s="36">
        <f t="shared" si="341"/>
        <v>5</v>
      </c>
      <c r="C4111" s="184">
        <f t="shared" si="342"/>
        <v>42144</v>
      </c>
      <c r="D4111" s="191" t="s">
        <v>2044</v>
      </c>
      <c r="E4111" s="191">
        <v>42144</v>
      </c>
      <c r="F4111" s="192" t="s">
        <v>1756</v>
      </c>
      <c r="G4111" s="483" t="s">
        <v>684</v>
      </c>
      <c r="H4111" s="193" t="s">
        <v>2045</v>
      </c>
      <c r="I4111" s="256">
        <v>25</v>
      </c>
      <c r="J4111" s="256">
        <v>13984.905099658097</v>
      </c>
      <c r="K4111" s="599">
        <f t="shared" si="343"/>
        <v>349623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6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3"/>
      <c r="AD4111" s="591" t="str">
        <f>IF(VLOOKUP(F4111,NXT!$C$12:$C$666,1,0)&lt;&gt;"","","x")</f>
        <v/>
      </c>
    </row>
    <row r="4112" spans="1:30" s="211" customFormat="1" ht="15.75" hidden="1" customHeight="1">
      <c r="A4112" s="204" t="str">
        <f>IF(B4112&lt;&gt;"",IF(AND(B4112&gt;=_TM1,B4112&lt;=_TM2,OR(TH!L4112="1111",TH!M4112="1111")),TH!D4112,""),"")</f>
        <v/>
      </c>
      <c r="B4112" s="36">
        <f t="shared" si="341"/>
        <v>5</v>
      </c>
      <c r="C4112" s="184">
        <f t="shared" si="342"/>
        <v>42144</v>
      </c>
      <c r="D4112" s="191" t="s">
        <v>2044</v>
      </c>
      <c r="E4112" s="191">
        <v>42144</v>
      </c>
      <c r="F4112" s="192" t="s">
        <v>1757</v>
      </c>
      <c r="G4112" s="483" t="s">
        <v>684</v>
      </c>
      <c r="H4112" s="193" t="s">
        <v>2045</v>
      </c>
      <c r="I4112" s="256">
        <v>40</v>
      </c>
      <c r="J4112" s="256">
        <v>15367.134092066164</v>
      </c>
      <c r="K4112" s="599">
        <f t="shared" si="343"/>
        <v>614685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6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3"/>
      <c r="AD4112" s="591" t="str">
        <f>IF(VLOOKUP(F4112,NXT!$C$12:$C$666,1,0)&lt;&gt;"","","x")</f>
        <v/>
      </c>
    </row>
    <row r="4113" spans="1:30" s="211" customFormat="1" ht="15.75" hidden="1" customHeight="1">
      <c r="A4113" s="204" t="str">
        <f>IF(B4113&lt;&gt;"",IF(AND(B4113&gt;=_TM1,B4113&lt;=_TM2,OR(TH!L4113="1111",TH!M4113="1111")),TH!D4113,""),"")</f>
        <v/>
      </c>
      <c r="B4113" s="36">
        <f t="shared" si="341"/>
        <v>5</v>
      </c>
      <c r="C4113" s="184">
        <f t="shared" si="342"/>
        <v>42144</v>
      </c>
      <c r="D4113" s="191" t="s">
        <v>2044</v>
      </c>
      <c r="E4113" s="191">
        <v>42144</v>
      </c>
      <c r="F4113" s="192" t="s">
        <v>1758</v>
      </c>
      <c r="G4113" s="483" t="s">
        <v>684</v>
      </c>
      <c r="H4113" s="193" t="s">
        <v>2045</v>
      </c>
      <c r="I4113" s="256">
        <v>40</v>
      </c>
      <c r="J4113" s="256">
        <v>13578.367160714548</v>
      </c>
      <c r="K4113" s="599">
        <f t="shared" si="343"/>
        <v>543135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6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3"/>
      <c r="AD4113" s="591" t="str">
        <f>IF(VLOOKUP(F4113,NXT!$C$12:$C$666,1,0)&lt;&gt;"","","x")</f>
        <v/>
      </c>
    </row>
    <row r="4114" spans="1:30" s="211" customFormat="1" ht="15.75" hidden="1" customHeight="1">
      <c r="A4114" s="204" t="str">
        <f>IF(B4114&lt;&gt;"",IF(AND(B4114&gt;=_TM1,B4114&lt;=_TM2,OR(TH!L4114="1111",TH!M4114="1111")),TH!D4114,""),"")</f>
        <v/>
      </c>
      <c r="B4114" s="36">
        <f t="shared" si="341"/>
        <v>5</v>
      </c>
      <c r="C4114" s="184">
        <f t="shared" si="342"/>
        <v>42144</v>
      </c>
      <c r="D4114" s="191" t="s">
        <v>2044</v>
      </c>
      <c r="E4114" s="191">
        <v>42144</v>
      </c>
      <c r="F4114" s="192" t="s">
        <v>1753</v>
      </c>
      <c r="G4114" s="483" t="s">
        <v>684</v>
      </c>
      <c r="H4114" s="193" t="s">
        <v>2045</v>
      </c>
      <c r="I4114" s="256">
        <v>140</v>
      </c>
      <c r="J4114" s="256">
        <v>13171.829221771</v>
      </c>
      <c r="K4114" s="599">
        <f t="shared" si="343"/>
        <v>1844056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6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3"/>
      <c r="AD4114" s="591" t="str">
        <f>IF(VLOOKUP(F4114,NXT!$C$12:$C$666,1,0)&lt;&gt;"","","x")</f>
        <v/>
      </c>
    </row>
    <row r="4115" spans="1:30" s="211" customFormat="1" ht="15.75" hidden="1" customHeight="1">
      <c r="A4115" s="204" t="str">
        <f>IF(B4115&lt;&gt;"",IF(AND(B4115&gt;=_TM1,B4115&lt;=_TM2,OR(TH!L4115="1111",TH!M4115="1111")),TH!D4115,""),"")</f>
        <v/>
      </c>
      <c r="B4115" s="36">
        <f t="shared" si="341"/>
        <v>5</v>
      </c>
      <c r="C4115" s="184">
        <f t="shared" si="342"/>
        <v>42144</v>
      </c>
      <c r="D4115" s="191" t="s">
        <v>2044</v>
      </c>
      <c r="E4115" s="191">
        <v>42144</v>
      </c>
      <c r="F4115" s="192" t="s">
        <v>612</v>
      </c>
      <c r="G4115" s="483" t="s">
        <v>691</v>
      </c>
      <c r="H4115" s="193" t="s">
        <v>2045</v>
      </c>
      <c r="I4115" s="256">
        <v>102</v>
      </c>
      <c r="J4115" s="256">
        <v>11220.447114841962</v>
      </c>
      <c r="K4115" s="599">
        <f t="shared" si="343"/>
        <v>1144486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6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3"/>
      <c r="AD4115" s="591" t="str">
        <f>IF(VLOOKUP(F4115,NXT!$C$12:$C$666,1,0)&lt;&gt;"","","x")</f>
        <v/>
      </c>
    </row>
    <row r="4116" spans="1:30" s="211" customFormat="1" ht="15.75" hidden="1" customHeight="1">
      <c r="A4116" s="204" t="str">
        <f>IF(B4116&lt;&gt;"",IF(AND(B4116&gt;=_TM1,B4116&lt;=_TM2,OR(TH!L4116="1111",TH!M4116="1111")),TH!D4116,""),"")</f>
        <v/>
      </c>
      <c r="B4116" s="36">
        <f t="shared" si="341"/>
        <v>5</v>
      </c>
      <c r="C4116" s="184">
        <f t="shared" si="342"/>
        <v>42144</v>
      </c>
      <c r="D4116" s="191" t="s">
        <v>2044</v>
      </c>
      <c r="E4116" s="191">
        <v>42144</v>
      </c>
      <c r="F4116" s="192" t="s">
        <v>627</v>
      </c>
      <c r="G4116" s="483" t="s">
        <v>691</v>
      </c>
      <c r="H4116" s="193" t="s">
        <v>2045</v>
      </c>
      <c r="I4116" s="256">
        <v>106</v>
      </c>
      <c r="J4116" s="256">
        <v>10326.063649166153</v>
      </c>
      <c r="K4116" s="599">
        <f t="shared" si="343"/>
        <v>1094563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6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3"/>
      <c r="AD4116" s="591" t="str">
        <f>IF(VLOOKUP(F4116,NXT!$C$12:$C$666,1,0)&lt;&gt;"","","x")</f>
        <v/>
      </c>
    </row>
    <row r="4117" spans="1:30" s="211" customFormat="1" ht="15.75" hidden="1" customHeight="1">
      <c r="A4117" s="204" t="str">
        <f>IF(B4117&lt;&gt;"",IF(AND(B4117&gt;=_TM1,B4117&lt;=_TM2,OR(TH!L4117="1111",TH!M4117="1111")),TH!D4117,""),"")</f>
        <v/>
      </c>
      <c r="B4117" s="36">
        <f t="shared" si="341"/>
        <v>5</v>
      </c>
      <c r="C4117" s="184">
        <f t="shared" si="342"/>
        <v>42144</v>
      </c>
      <c r="D4117" s="191" t="s">
        <v>2044</v>
      </c>
      <c r="E4117" s="191">
        <v>42144</v>
      </c>
      <c r="F4117" s="192" t="s">
        <v>685</v>
      </c>
      <c r="G4117" s="483" t="s">
        <v>691</v>
      </c>
      <c r="H4117" s="193" t="s">
        <v>2045</v>
      </c>
      <c r="I4117" s="256">
        <v>90</v>
      </c>
      <c r="J4117" s="256">
        <v>8049.4511910822775</v>
      </c>
      <c r="K4117" s="599">
        <f t="shared" si="343"/>
        <v>724451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6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3"/>
      <c r="AD4117" s="591" t="str">
        <f>IF(VLOOKUP(F4117,NXT!$C$12:$C$666,1,0)&lt;&gt;"","","x")</f>
        <v/>
      </c>
    </row>
    <row r="4118" spans="1:30" s="211" customFormat="1" ht="15.75" hidden="1" customHeight="1">
      <c r="A4118" s="204" t="str">
        <f>IF(B4118&lt;&gt;"",IF(AND(B4118&gt;=_TM1,B4118&lt;=_TM2,OR(TH!L4118="1111",TH!M4118="1111")),TH!D4118,""),"")</f>
        <v/>
      </c>
      <c r="B4118" s="36">
        <f t="shared" ref="B4118:B4127" si="344">IF(C4118&lt;&gt;"",MONTH(C4118),"")</f>
        <v>5</v>
      </c>
      <c r="C4118" s="184">
        <f t="shared" ref="C4118:C4127" si="345">E4118</f>
        <v>42144</v>
      </c>
      <c r="D4118" s="191" t="s">
        <v>2044</v>
      </c>
      <c r="E4118" s="191">
        <v>42144</v>
      </c>
      <c r="F4118" s="192" t="s">
        <v>686</v>
      </c>
      <c r="G4118" s="483" t="s">
        <v>691</v>
      </c>
      <c r="H4118" s="193" t="s">
        <v>2045</v>
      </c>
      <c r="I4118" s="256">
        <v>660</v>
      </c>
      <c r="J4118" s="256">
        <v>9350.3725957016341</v>
      </c>
      <c r="K4118" s="599">
        <f t="shared" ref="K4118:K4127" si="346">ROUND(I4118*J4118,0)</f>
        <v>6171246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6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3"/>
      <c r="AD4118" s="591" t="str">
        <f>IF(VLOOKUP(F4118,NXT!$C$12:$C$666,1,0)&lt;&gt;"","","x")</f>
        <v/>
      </c>
    </row>
    <row r="4119" spans="1:30" s="211" customFormat="1" ht="15.75" hidden="1" customHeight="1">
      <c r="A4119" s="204" t="str">
        <f>IF(B4119&lt;&gt;"",IF(AND(B4119&gt;=_TM1,B4119&lt;=_TM2,OR(TH!L4119="1111",TH!M4119="1111")),TH!D4119,""),"")</f>
        <v/>
      </c>
      <c r="B4119" s="36">
        <f t="shared" si="344"/>
        <v>5</v>
      </c>
      <c r="C4119" s="184">
        <f t="shared" si="345"/>
        <v>42144</v>
      </c>
      <c r="D4119" s="191" t="s">
        <v>2044</v>
      </c>
      <c r="E4119" s="191">
        <v>42144</v>
      </c>
      <c r="F4119" s="192" t="s">
        <v>687</v>
      </c>
      <c r="G4119" s="483" t="s">
        <v>691</v>
      </c>
      <c r="H4119" s="193" t="s">
        <v>2045</v>
      </c>
      <c r="I4119" s="256">
        <v>55</v>
      </c>
      <c r="J4119" s="256">
        <v>10000.833298011314</v>
      </c>
      <c r="K4119" s="599">
        <f t="shared" si="346"/>
        <v>550046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6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3"/>
      <c r="AD4119" s="591" t="str">
        <f>IF(VLOOKUP(F4119,NXT!$C$12:$C$666,1,0)&lt;&gt;"","","x")</f>
        <v/>
      </c>
    </row>
    <row r="4120" spans="1:30" s="211" customFormat="1" ht="15.75" hidden="1" customHeight="1">
      <c r="A4120" s="204" t="str">
        <f>IF(B4120&lt;&gt;"",IF(AND(B4120&gt;=_TM1,B4120&lt;=_TM2,OR(TH!L4120="1111",TH!M4120="1111")),TH!D4120,""),"")</f>
        <v/>
      </c>
      <c r="B4120" s="36">
        <f t="shared" si="344"/>
        <v>5</v>
      </c>
      <c r="C4120" s="184">
        <f t="shared" si="345"/>
        <v>42144</v>
      </c>
      <c r="D4120" s="191" t="s">
        <v>2044</v>
      </c>
      <c r="E4120" s="191">
        <v>42144</v>
      </c>
      <c r="F4120" s="192" t="s">
        <v>688</v>
      </c>
      <c r="G4120" s="483" t="s">
        <v>691</v>
      </c>
      <c r="H4120" s="193" t="s">
        <v>2045</v>
      </c>
      <c r="I4120" s="256">
        <v>21</v>
      </c>
      <c r="J4120" s="256">
        <v>8781.2194811806658</v>
      </c>
      <c r="K4120" s="599">
        <f t="shared" si="346"/>
        <v>184406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6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3"/>
      <c r="AD4120" s="591" t="str">
        <f>IF(VLOOKUP(F4120,NXT!$C$12:$C$666,1,0)&lt;&gt;"","","x")</f>
        <v/>
      </c>
    </row>
    <row r="4121" spans="1:30" s="211" customFormat="1" ht="15.75" hidden="1" customHeight="1">
      <c r="A4121" s="204" t="str">
        <f>IF(B4121&lt;&gt;"",IF(AND(B4121&gt;=_TM1,B4121&lt;=_TM2,OR(TH!L4121="1111",TH!M4121="1111")),TH!D4121,""),"")</f>
        <v/>
      </c>
      <c r="B4121" s="36">
        <f t="shared" si="344"/>
        <v>5</v>
      </c>
      <c r="C4121" s="184">
        <f t="shared" si="345"/>
        <v>42144</v>
      </c>
      <c r="D4121" s="191" t="s">
        <v>2044</v>
      </c>
      <c r="E4121" s="191">
        <v>42144</v>
      </c>
      <c r="F4121" s="192" t="s">
        <v>459</v>
      </c>
      <c r="G4121" s="483" t="s">
        <v>691</v>
      </c>
      <c r="H4121" s="193" t="s">
        <v>2045</v>
      </c>
      <c r="I4121" s="256">
        <v>63</v>
      </c>
      <c r="J4121" s="256">
        <v>10732.601588109703</v>
      </c>
      <c r="K4121" s="599">
        <f t="shared" si="346"/>
        <v>676154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6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3"/>
      <c r="AD4121" s="591" t="str">
        <f>IF(VLOOKUP(F4121,NXT!$C$12:$C$666,1,0)&lt;&gt;"","","x")</f>
        <v/>
      </c>
    </row>
    <row r="4122" spans="1:30" s="211" customFormat="1" ht="15.75" hidden="1" customHeight="1">
      <c r="A4122" s="204" t="str">
        <f>IF(B4122&lt;&gt;"",IF(AND(B4122&gt;=_TM1,B4122&lt;=_TM2,OR(TH!L4122="1111",TH!M4122="1111")),TH!D4122,""),"")</f>
        <v/>
      </c>
      <c r="B4122" s="36">
        <f t="shared" si="344"/>
        <v>5</v>
      </c>
      <c r="C4122" s="184">
        <f t="shared" si="345"/>
        <v>42144</v>
      </c>
      <c r="D4122" s="191" t="s">
        <v>2044</v>
      </c>
      <c r="E4122" s="191">
        <v>42144</v>
      </c>
      <c r="F4122" s="192" t="s">
        <v>689</v>
      </c>
      <c r="G4122" s="483" t="s">
        <v>691</v>
      </c>
      <c r="H4122" s="193" t="s">
        <v>2045</v>
      </c>
      <c r="I4122" s="256">
        <v>11</v>
      </c>
      <c r="J4122" s="256">
        <v>10082.140885800023</v>
      </c>
      <c r="K4122" s="599">
        <f t="shared" si="346"/>
        <v>110904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6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3"/>
      <c r="AD4122" s="591" t="str">
        <f>IF(VLOOKUP(F4122,NXT!$C$12:$C$666,1,0)&lt;&gt;"","","x")</f>
        <v/>
      </c>
    </row>
    <row r="4123" spans="1:30" s="211" customFormat="1" ht="15.75" hidden="1" customHeight="1">
      <c r="A4123" s="204" t="str">
        <f>IF(B4123&lt;&gt;"",IF(AND(B4123&gt;=_TM1,B4123&lt;=_TM2,OR(TH!L4123="1111",TH!M4123="1111")),TH!D4123,""),"")</f>
        <v/>
      </c>
      <c r="B4123" s="36">
        <f t="shared" si="344"/>
        <v>5</v>
      </c>
      <c r="C4123" s="184">
        <f t="shared" si="345"/>
        <v>42144</v>
      </c>
      <c r="D4123" s="191" t="s">
        <v>2044</v>
      </c>
      <c r="E4123" s="191">
        <v>42144</v>
      </c>
      <c r="F4123" s="192" t="s">
        <v>690</v>
      </c>
      <c r="G4123" s="483" t="s">
        <v>691</v>
      </c>
      <c r="H4123" s="193" t="s">
        <v>2045</v>
      </c>
      <c r="I4123" s="256">
        <v>11</v>
      </c>
      <c r="J4123" s="256">
        <v>10569.986412532284</v>
      </c>
      <c r="K4123" s="599">
        <f t="shared" si="346"/>
        <v>116270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6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3"/>
      <c r="AD4123" s="591" t="str">
        <f>IF(VLOOKUP(F4123,NXT!$C$12:$C$666,1,0)&lt;&gt;"","","x")</f>
        <v/>
      </c>
    </row>
    <row r="4124" spans="1:30" s="211" customFormat="1" ht="15.75" hidden="1" customHeight="1">
      <c r="A4124" s="204" t="str">
        <f>IF(B4124&lt;&gt;"",IF(AND(B4124&gt;=_TM1,B4124&lt;=_TM2,OR(TH!L4124="1111",TH!M4124="1111")),TH!D4124,""),"")</f>
        <v/>
      </c>
      <c r="B4124" s="36">
        <f t="shared" si="344"/>
        <v>5</v>
      </c>
      <c r="C4124" s="184">
        <f t="shared" si="345"/>
        <v>42144</v>
      </c>
      <c r="D4124" s="191" t="s">
        <v>2044</v>
      </c>
      <c r="E4124" s="191">
        <v>42144</v>
      </c>
      <c r="F4124" s="192" t="s">
        <v>629</v>
      </c>
      <c r="G4124" s="483" t="s">
        <v>691</v>
      </c>
      <c r="H4124" s="193" t="s">
        <v>2045</v>
      </c>
      <c r="I4124" s="256">
        <v>202</v>
      </c>
      <c r="J4124" s="256">
        <v>10244.756061377444</v>
      </c>
      <c r="K4124" s="599">
        <f t="shared" si="346"/>
        <v>2069441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6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3"/>
      <c r="AD4124" s="591" t="str">
        <f>IF(VLOOKUP(F4124,NXT!$C$12:$C$666,1,0)&lt;&gt;"","","x")</f>
        <v/>
      </c>
    </row>
    <row r="4125" spans="1:30" s="211" customFormat="1" ht="15.75" hidden="1" customHeight="1">
      <c r="A4125" s="204" t="str">
        <f>IF(B4125&lt;&gt;"",IF(AND(B4125&gt;=_TM1,B4125&lt;=_TM2,OR(TH!L4125="1111",TH!M4125="1111")),TH!D4125,""),"")</f>
        <v/>
      </c>
      <c r="B4125" s="36">
        <f t="shared" si="344"/>
        <v>5</v>
      </c>
      <c r="C4125" s="184">
        <f t="shared" si="345"/>
        <v>42146</v>
      </c>
      <c r="D4125" s="191" t="s">
        <v>2044</v>
      </c>
      <c r="E4125" s="191">
        <v>42146</v>
      </c>
      <c r="F4125" s="192" t="s">
        <v>692</v>
      </c>
      <c r="G4125" s="483" t="s">
        <v>693</v>
      </c>
      <c r="H4125" s="193" t="s">
        <v>2045</v>
      </c>
      <c r="I4125" s="256">
        <v>1235</v>
      </c>
      <c r="J4125" s="256">
        <v>10813.909175898414</v>
      </c>
      <c r="K4125" s="599">
        <f t="shared" si="346"/>
        <v>13355178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6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3"/>
      <c r="AD4125" s="591" t="str">
        <f>IF(VLOOKUP(F4125,NXT!$C$12:$C$666,1,0)&lt;&gt;"","","x")</f>
        <v/>
      </c>
    </row>
    <row r="4126" spans="1:30" s="211" customFormat="1" ht="15.75" hidden="1" customHeight="1">
      <c r="A4126" s="204" t="str">
        <f>IF(B4126&lt;&gt;"",IF(AND(B4126&gt;=_TM1,B4126&lt;=_TM2,OR(TH!L4126="1111",TH!M4126="1111")),TH!D4126,""),"")</f>
        <v/>
      </c>
      <c r="B4126" s="36">
        <f t="shared" si="344"/>
        <v>5</v>
      </c>
      <c r="C4126" s="184">
        <f t="shared" si="345"/>
        <v>42146</v>
      </c>
      <c r="D4126" s="191" t="s">
        <v>2044</v>
      </c>
      <c r="E4126" s="191">
        <v>42146</v>
      </c>
      <c r="F4126" s="192" t="s">
        <v>694</v>
      </c>
      <c r="G4126" s="483" t="s">
        <v>693</v>
      </c>
      <c r="H4126" s="193" t="s">
        <v>2045</v>
      </c>
      <c r="I4126" s="256">
        <v>200</v>
      </c>
      <c r="J4126" s="256">
        <v>12114.830580517772</v>
      </c>
      <c r="K4126" s="599">
        <f t="shared" si="346"/>
        <v>2422966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6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3"/>
      <c r="AD4126" s="591" t="str">
        <f>IF(VLOOKUP(F4126,NXT!$C$12:$C$666,1,0)&lt;&gt;"","","x")</f>
        <v/>
      </c>
    </row>
    <row r="4127" spans="1:30" s="211" customFormat="1" ht="15.75" hidden="1" customHeight="1">
      <c r="A4127" s="204" t="str">
        <f>IF(B4127&lt;&gt;"",IF(AND(B4127&gt;=_TM1,B4127&lt;=_TM2,OR(TH!L4127="1111",TH!M4127="1111")),TH!D4127,""),"")</f>
        <v/>
      </c>
      <c r="B4127" s="36">
        <f t="shared" si="344"/>
        <v>5</v>
      </c>
      <c r="C4127" s="184">
        <f t="shared" si="345"/>
        <v>42146</v>
      </c>
      <c r="D4127" s="191" t="s">
        <v>2044</v>
      </c>
      <c r="E4127" s="191">
        <v>42146</v>
      </c>
      <c r="F4127" s="192" t="s">
        <v>695</v>
      </c>
      <c r="G4127" s="483" t="s">
        <v>693</v>
      </c>
      <c r="H4127" s="193" t="s">
        <v>2045</v>
      </c>
      <c r="I4127" s="256">
        <v>65</v>
      </c>
      <c r="J4127" s="256">
        <v>18131.592076882302</v>
      </c>
      <c r="K4127" s="599">
        <f t="shared" si="346"/>
        <v>1178553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6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3"/>
      <c r="AD4127" s="591" t="str">
        <f>IF(VLOOKUP(F4127,NXT!$C$12:$C$666,1,0)&lt;&gt;"","","x")</f>
        <v/>
      </c>
    </row>
    <row r="4128" spans="1:30" s="211" customFormat="1" ht="15.75" hidden="1" customHeight="1">
      <c r="A4128" s="204" t="str">
        <f>IF(B4128&lt;&gt;"",IF(AND(B4128&gt;=_TM1,B4128&lt;=_TM2,OR(TH!L4128="1111",TH!M4128="1111")),TH!D4128,""),"")</f>
        <v/>
      </c>
      <c r="B4128" s="36">
        <f t="shared" ref="B4128:B4382" si="347">IF(C4128&lt;&gt;"",MONTH(C4128),"")</f>
        <v>5</v>
      </c>
      <c r="C4128" s="184">
        <f t="shared" ref="C4128:C4382" si="348">E4128</f>
        <v>42146</v>
      </c>
      <c r="D4128" s="191" t="s">
        <v>2044</v>
      </c>
      <c r="E4128" s="191">
        <v>42146</v>
      </c>
      <c r="F4128" s="192" t="s">
        <v>696</v>
      </c>
      <c r="G4128" s="483" t="s">
        <v>693</v>
      </c>
      <c r="H4128" s="193" t="s">
        <v>2045</v>
      </c>
      <c r="I4128" s="256">
        <v>35</v>
      </c>
      <c r="J4128" s="256">
        <v>6179.37667194195</v>
      </c>
      <c r="K4128" s="599">
        <f t="shared" ref="K4128:K4382" si="349">ROUND(I4128*J4128,0)</f>
        <v>216278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6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3"/>
      <c r="AD4128" s="591" t="str">
        <f>IF(VLOOKUP(F4128,NXT!$C$12:$C$666,1,0)&lt;&gt;"","","x")</f>
        <v/>
      </c>
    </row>
    <row r="4129" spans="1:30" s="211" customFormat="1" ht="15.75" hidden="1" customHeight="1">
      <c r="A4129" s="204" t="str">
        <f>IF(B4129&lt;&gt;"",IF(AND(B4129&gt;=_TM1,B4129&lt;=_TM2,OR(TH!L4129="1111",TH!M4129="1111")),TH!D4129,""),"")</f>
        <v/>
      </c>
      <c r="B4129" s="36">
        <f t="shared" si="347"/>
        <v>5</v>
      </c>
      <c r="C4129" s="184">
        <f t="shared" si="348"/>
        <v>42146</v>
      </c>
      <c r="D4129" s="191" t="s">
        <v>2044</v>
      </c>
      <c r="E4129" s="191">
        <v>42146</v>
      </c>
      <c r="F4129" s="192" t="s">
        <v>697</v>
      </c>
      <c r="G4129" s="483" t="s">
        <v>693</v>
      </c>
      <c r="H4129" s="193" t="s">
        <v>2045</v>
      </c>
      <c r="I4129" s="256">
        <v>73</v>
      </c>
      <c r="J4129" s="256">
        <v>4634.5325039564623</v>
      </c>
      <c r="K4129" s="599">
        <f t="shared" si="349"/>
        <v>338321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6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3"/>
      <c r="AD4129" s="591" t="str">
        <f>IF(VLOOKUP(F4129,NXT!$C$12:$C$666,1,0)&lt;&gt;"","","x")</f>
        <v/>
      </c>
    </row>
    <row r="4130" spans="1:30" s="211" customFormat="1" ht="15.75" hidden="1" customHeight="1">
      <c r="A4130" s="204" t="str">
        <f>IF(B4130&lt;&gt;"",IF(AND(B4130&gt;=_TM1,B4130&lt;=_TM2,OR(TH!L4130="1111",TH!M4130="1111")),TH!D4130,""),"")</f>
        <v/>
      </c>
      <c r="B4130" s="36">
        <f t="shared" si="347"/>
        <v>5</v>
      </c>
      <c r="C4130" s="184">
        <f t="shared" si="348"/>
        <v>42146</v>
      </c>
      <c r="D4130" s="191" t="s">
        <v>2044</v>
      </c>
      <c r="E4130" s="191">
        <v>42146</v>
      </c>
      <c r="F4130" s="192" t="s">
        <v>698</v>
      </c>
      <c r="G4130" s="483" t="s">
        <v>693</v>
      </c>
      <c r="H4130" s="193" t="s">
        <v>2045</v>
      </c>
      <c r="I4130" s="256">
        <v>63</v>
      </c>
      <c r="J4130" s="256">
        <v>5935.4539085758206</v>
      </c>
      <c r="K4130" s="599">
        <f t="shared" si="349"/>
        <v>373934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6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3"/>
      <c r="AD4130" s="591" t="str">
        <f>IF(VLOOKUP(F4130,NXT!$C$12:$C$666,1,0)&lt;&gt;"","","x")</f>
        <v/>
      </c>
    </row>
    <row r="4131" spans="1:30" s="211" customFormat="1" ht="15.75" hidden="1" customHeight="1">
      <c r="A4131" s="204" t="str">
        <f>IF(B4131&lt;&gt;"",IF(AND(B4131&gt;=_TM1,B4131&lt;=_TM2,OR(TH!L4131="1111",TH!M4131="1111")),TH!D4131,""),"")</f>
        <v/>
      </c>
      <c r="B4131" s="36">
        <f t="shared" si="347"/>
        <v>5</v>
      </c>
      <c r="C4131" s="184">
        <f t="shared" si="348"/>
        <v>42146</v>
      </c>
      <c r="D4131" s="191" t="s">
        <v>2044</v>
      </c>
      <c r="E4131" s="191">
        <v>42146</v>
      </c>
      <c r="F4131" s="192" t="s">
        <v>699</v>
      </c>
      <c r="G4131" s="483" t="s">
        <v>693</v>
      </c>
      <c r="H4131" s="193" t="s">
        <v>2045</v>
      </c>
      <c r="I4131" s="256">
        <v>70</v>
      </c>
      <c r="J4131" s="256">
        <v>12196.138168306481</v>
      </c>
      <c r="K4131" s="599">
        <f t="shared" si="349"/>
        <v>853730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6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3"/>
      <c r="AD4131" s="591" t="str">
        <f>IF(VLOOKUP(F4131,NXT!$C$12:$C$666,1,0)&lt;&gt;"","","x")</f>
        <v/>
      </c>
    </row>
    <row r="4132" spans="1:30" s="211" customFormat="1" ht="15.75" hidden="1" customHeight="1">
      <c r="A4132" s="204" t="str">
        <f>IF(B4132&lt;&gt;"",IF(AND(B4132&gt;=_TM1,B4132&lt;=_TM2,OR(TH!L4132="1111",TH!M4132="1111")),TH!D4132,""),"")</f>
        <v/>
      </c>
      <c r="B4132" s="36">
        <f t="shared" si="347"/>
        <v>5</v>
      </c>
      <c r="C4132" s="184">
        <f t="shared" si="348"/>
        <v>42146</v>
      </c>
      <c r="D4132" s="191" t="s">
        <v>2044</v>
      </c>
      <c r="E4132" s="191">
        <v>42146</v>
      </c>
      <c r="F4132" s="192" t="s">
        <v>700</v>
      </c>
      <c r="G4132" s="483" t="s">
        <v>693</v>
      </c>
      <c r="H4132" s="193" t="s">
        <v>2045</v>
      </c>
      <c r="I4132" s="256">
        <v>50</v>
      </c>
      <c r="J4132" s="256">
        <v>11870.907817151641</v>
      </c>
      <c r="K4132" s="599">
        <f t="shared" si="349"/>
        <v>593545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6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3"/>
      <c r="AD4132" s="591" t="str">
        <f>IF(VLOOKUP(F4132,NXT!$C$12:$C$666,1,0)&lt;&gt;"","","x")</f>
        <v/>
      </c>
    </row>
    <row r="4133" spans="1:30" s="211" customFormat="1" ht="15.75" hidden="1" customHeight="1">
      <c r="A4133" s="204" t="str">
        <f>IF(B4133&lt;&gt;"",IF(AND(B4133&gt;=_TM1,B4133&lt;=_TM2,OR(TH!L4133="1111",TH!M4133="1111")),TH!D4133,""),"")</f>
        <v/>
      </c>
      <c r="B4133" s="36">
        <f t="shared" si="347"/>
        <v>5</v>
      </c>
      <c r="C4133" s="184">
        <f t="shared" si="348"/>
        <v>42146</v>
      </c>
      <c r="D4133" s="191" t="s">
        <v>2044</v>
      </c>
      <c r="E4133" s="191">
        <v>42146</v>
      </c>
      <c r="F4133" s="192" t="s">
        <v>701</v>
      </c>
      <c r="G4133" s="483" t="s">
        <v>693</v>
      </c>
      <c r="H4133" s="193" t="s">
        <v>2045</v>
      </c>
      <c r="I4133" s="256">
        <v>100</v>
      </c>
      <c r="J4133" s="256">
        <v>7398.9904887725988</v>
      </c>
      <c r="K4133" s="599">
        <f t="shared" si="349"/>
        <v>739899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6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3"/>
      <c r="AD4133" s="591" t="str">
        <f>IF(VLOOKUP(F4133,NXT!$C$12:$C$666,1,0)&lt;&gt;"","","x")</f>
        <v/>
      </c>
    </row>
    <row r="4134" spans="1:30" s="211" customFormat="1" ht="15.75" hidden="1" customHeight="1">
      <c r="A4134" s="204" t="str">
        <f>IF(B4134&lt;&gt;"",IF(AND(B4134&gt;=_TM1,B4134&lt;=_TM2,OR(TH!L4134="1111",TH!M4134="1111")),TH!D4134,""),"")</f>
        <v/>
      </c>
      <c r="B4134" s="36">
        <f t="shared" si="347"/>
        <v>5</v>
      </c>
      <c r="C4134" s="184">
        <f t="shared" si="348"/>
        <v>42146</v>
      </c>
      <c r="D4134" s="191" t="s">
        <v>2044</v>
      </c>
      <c r="E4134" s="191">
        <v>42146</v>
      </c>
      <c r="F4134" s="192" t="s">
        <v>702</v>
      </c>
      <c r="G4134" s="483" t="s">
        <v>693</v>
      </c>
      <c r="H4134" s="193" t="s">
        <v>2045</v>
      </c>
      <c r="I4134" s="256">
        <v>25</v>
      </c>
      <c r="J4134" s="256">
        <v>17318.516198995203</v>
      </c>
      <c r="K4134" s="599">
        <f t="shared" si="349"/>
        <v>432963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6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3"/>
      <c r="AD4134" s="591" t="str">
        <f>IF(VLOOKUP(F4134,NXT!$C$12:$C$666,1,0)&lt;&gt;"","","x")</f>
        <v/>
      </c>
    </row>
    <row r="4135" spans="1:30" s="211" customFormat="1" ht="15.75" hidden="1" customHeight="1">
      <c r="A4135" s="204" t="str">
        <f>IF(B4135&lt;&gt;"",IF(AND(B4135&gt;=_TM1,B4135&lt;=_TM2,OR(TH!L4135="1111",TH!M4135="1111")),TH!D4135,""),"")</f>
        <v/>
      </c>
      <c r="B4135" s="36">
        <f t="shared" si="347"/>
        <v>5</v>
      </c>
      <c r="C4135" s="184">
        <f t="shared" si="348"/>
        <v>42146</v>
      </c>
      <c r="D4135" s="191" t="s">
        <v>2044</v>
      </c>
      <c r="E4135" s="191">
        <v>42146</v>
      </c>
      <c r="F4135" s="192" t="s">
        <v>425</v>
      </c>
      <c r="G4135" s="483" t="s">
        <v>704</v>
      </c>
      <c r="H4135" s="193" t="s">
        <v>2045</v>
      </c>
      <c r="I4135" s="256">
        <v>1220</v>
      </c>
      <c r="J4135" s="256">
        <v>6667.2221986742088</v>
      </c>
      <c r="K4135" s="599">
        <f t="shared" si="349"/>
        <v>8134011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6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3"/>
      <c r="AD4135" s="591" t="str">
        <f>IF(VLOOKUP(F4135,NXT!$C$12:$C$666,1,0)&lt;&gt;"","","x")</f>
        <v/>
      </c>
    </row>
    <row r="4136" spans="1:30" s="211" customFormat="1" ht="15.75" hidden="1" customHeight="1">
      <c r="A4136" s="204" t="str">
        <f>IF(B4136&lt;&gt;"",IF(AND(B4136&gt;=_TM1,B4136&lt;=_TM2,OR(TH!L4136="1111",TH!M4136="1111")),TH!D4136,""),"")</f>
        <v/>
      </c>
      <c r="B4136" s="36">
        <f t="shared" si="347"/>
        <v>5</v>
      </c>
      <c r="C4136" s="184">
        <f t="shared" si="348"/>
        <v>42146</v>
      </c>
      <c r="D4136" s="191" t="s">
        <v>2044</v>
      </c>
      <c r="E4136" s="191">
        <v>42146</v>
      </c>
      <c r="F4136" s="192" t="s">
        <v>473</v>
      </c>
      <c r="G4136" s="483" t="s">
        <v>704</v>
      </c>
      <c r="H4136" s="193" t="s">
        <v>2045</v>
      </c>
      <c r="I4136" s="256">
        <v>611</v>
      </c>
      <c r="J4136" s="256">
        <v>7398.9904887725988</v>
      </c>
      <c r="K4136" s="599">
        <f t="shared" si="349"/>
        <v>4520783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6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3"/>
      <c r="AD4136" s="591" t="str">
        <f>IF(VLOOKUP(F4136,NXT!$C$12:$C$666,1,0)&lt;&gt;"","","x")</f>
        <v/>
      </c>
    </row>
    <row r="4137" spans="1:30" s="211" customFormat="1" ht="15.75" hidden="1" customHeight="1">
      <c r="A4137" s="204" t="str">
        <f>IF(B4137&lt;&gt;"",IF(AND(B4137&gt;=_TM1,B4137&lt;=_TM2,OR(TH!L4137="1111",TH!M4137="1111")),TH!D4137,""),"")</f>
        <v/>
      </c>
      <c r="B4137" s="36">
        <f t="shared" si="347"/>
        <v>5</v>
      </c>
      <c r="C4137" s="184">
        <f t="shared" si="348"/>
        <v>42146</v>
      </c>
      <c r="D4137" s="191" t="s">
        <v>2044</v>
      </c>
      <c r="E4137" s="191">
        <v>42146</v>
      </c>
      <c r="F4137" s="192" t="s">
        <v>428</v>
      </c>
      <c r="G4137" s="483" t="s">
        <v>704</v>
      </c>
      <c r="H4137" s="193" t="s">
        <v>2045</v>
      </c>
      <c r="I4137" s="256">
        <v>302</v>
      </c>
      <c r="J4137" s="256">
        <v>7886.8360155048576</v>
      </c>
      <c r="K4137" s="599">
        <f t="shared" si="349"/>
        <v>2381824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6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3"/>
      <c r="AD4137" s="591" t="str">
        <f>IF(VLOOKUP(F4137,NXT!$C$12:$C$666,1,0)&lt;&gt;"","","x")</f>
        <v/>
      </c>
    </row>
    <row r="4138" spans="1:30" s="211" customFormat="1" ht="15.75" hidden="1" customHeight="1">
      <c r="A4138" s="204" t="str">
        <f>IF(B4138&lt;&gt;"",IF(AND(B4138&gt;=_TM1,B4138&lt;=_TM2,OR(TH!L4138="1111",TH!M4138="1111")),TH!D4138,""),"")</f>
        <v/>
      </c>
      <c r="B4138" s="36">
        <f t="shared" si="347"/>
        <v>5</v>
      </c>
      <c r="C4138" s="184">
        <f t="shared" si="348"/>
        <v>42146</v>
      </c>
      <c r="D4138" s="191" t="s">
        <v>2044</v>
      </c>
      <c r="E4138" s="191">
        <v>42146</v>
      </c>
      <c r="F4138" s="192" t="s">
        <v>528</v>
      </c>
      <c r="G4138" s="483" t="s">
        <v>704</v>
      </c>
      <c r="H4138" s="193" t="s">
        <v>2045</v>
      </c>
      <c r="I4138" s="256">
        <v>303</v>
      </c>
      <c r="J4138" s="256">
        <v>12846.598870616161</v>
      </c>
      <c r="K4138" s="599">
        <f t="shared" si="349"/>
        <v>3892519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6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3"/>
      <c r="AD4138" s="591" t="str">
        <f>IF(VLOOKUP(F4138,NXT!$C$12:$C$666,1,0)&lt;&gt;"","","x")</f>
        <v/>
      </c>
    </row>
    <row r="4139" spans="1:30" s="211" customFormat="1" ht="15.75" hidden="1" customHeight="1">
      <c r="A4139" s="204" t="str">
        <f>IF(B4139&lt;&gt;"",IF(AND(B4139&gt;=_TM1,B4139&lt;=_TM2,OR(TH!L4139="1111",TH!M4139="1111")),TH!D4139,""),"")</f>
        <v/>
      </c>
      <c r="B4139" s="36">
        <f t="shared" si="347"/>
        <v>5</v>
      </c>
      <c r="C4139" s="184">
        <f t="shared" si="348"/>
        <v>42147</v>
      </c>
      <c r="D4139" s="191" t="s">
        <v>2044</v>
      </c>
      <c r="E4139" s="191">
        <v>42147</v>
      </c>
      <c r="F4139" s="192" t="s">
        <v>705</v>
      </c>
      <c r="G4139" s="483" t="s">
        <v>706</v>
      </c>
      <c r="H4139" s="193" t="s">
        <v>2045</v>
      </c>
      <c r="I4139" s="256">
        <v>109</v>
      </c>
      <c r="J4139" s="256">
        <v>4065.3793894354935</v>
      </c>
      <c r="K4139" s="599">
        <f t="shared" si="349"/>
        <v>443126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6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3"/>
      <c r="AD4139" s="591" t="str">
        <f>IF(VLOOKUP(F4139,NXT!$C$12:$C$666,1,0)&lt;&gt;"","","x")</f>
        <v/>
      </c>
    </row>
    <row r="4140" spans="1:30" s="211" customFormat="1" ht="15.75" hidden="1" customHeight="1">
      <c r="A4140" s="204" t="str">
        <f>IF(B4140&lt;&gt;"",IF(AND(B4140&gt;=_TM1,B4140&lt;=_TM2,OR(TH!L4140="1111",TH!M4140="1111")),TH!D4140,""),"")</f>
        <v/>
      </c>
      <c r="B4140" s="36">
        <f t="shared" si="347"/>
        <v>5</v>
      </c>
      <c r="C4140" s="184">
        <f t="shared" si="348"/>
        <v>42147</v>
      </c>
      <c r="D4140" s="191" t="s">
        <v>2044</v>
      </c>
      <c r="E4140" s="191">
        <v>42147</v>
      </c>
      <c r="F4140" s="192" t="s">
        <v>466</v>
      </c>
      <c r="G4140" s="483" t="s">
        <v>706</v>
      </c>
      <c r="H4140" s="193" t="s">
        <v>2045</v>
      </c>
      <c r="I4140" s="256">
        <v>219</v>
      </c>
      <c r="J4140" s="256">
        <v>5203.6856184774315</v>
      </c>
      <c r="K4140" s="599">
        <f t="shared" si="349"/>
        <v>1139607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6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3"/>
      <c r="AD4140" s="591" t="str">
        <f>IF(VLOOKUP(F4140,NXT!$C$12:$C$666,1,0)&lt;&gt;"","","x")</f>
        <v/>
      </c>
    </row>
    <row r="4141" spans="1:30" s="211" customFormat="1" ht="15.75" hidden="1" customHeight="1">
      <c r="A4141" s="204" t="str">
        <f>IF(B4141&lt;&gt;"",IF(AND(B4141&gt;=_TM1,B4141&lt;=_TM2,OR(TH!L4141="1111",TH!M4141="1111")),TH!D4141,""),"")</f>
        <v/>
      </c>
      <c r="B4141" s="36">
        <f t="shared" si="347"/>
        <v>5</v>
      </c>
      <c r="C4141" s="184">
        <f t="shared" si="348"/>
        <v>42147</v>
      </c>
      <c r="D4141" s="191" t="s">
        <v>2044</v>
      </c>
      <c r="E4141" s="191">
        <v>42147</v>
      </c>
      <c r="F4141" s="192" t="s">
        <v>468</v>
      </c>
      <c r="G4141" s="483" t="s">
        <v>706</v>
      </c>
      <c r="H4141" s="193" t="s">
        <v>2045</v>
      </c>
      <c r="I4141" s="256">
        <v>494</v>
      </c>
      <c r="J4141" s="256">
        <v>4146.6869772242035</v>
      </c>
      <c r="K4141" s="599">
        <f t="shared" si="349"/>
        <v>2048463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6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3"/>
      <c r="AD4141" s="591" t="str">
        <f>IF(VLOOKUP(F4141,NXT!$C$12:$C$666,1,0)&lt;&gt;"","","x")</f>
        <v/>
      </c>
    </row>
    <row r="4142" spans="1:30" s="211" customFormat="1" ht="15.75" hidden="1" customHeight="1">
      <c r="A4142" s="204" t="str">
        <f>IF(B4142&lt;&gt;"",IF(AND(B4142&gt;=_TM1,B4142&lt;=_TM2,OR(TH!L4142="1111",TH!M4142="1111")),TH!D4142,""),"")</f>
        <v/>
      </c>
      <c r="B4142" s="36">
        <f t="shared" si="347"/>
        <v>5</v>
      </c>
      <c r="C4142" s="184">
        <f t="shared" si="348"/>
        <v>42147</v>
      </c>
      <c r="D4142" s="191" t="s">
        <v>2044</v>
      </c>
      <c r="E4142" s="191">
        <v>42147</v>
      </c>
      <c r="F4142" s="192" t="s">
        <v>707</v>
      </c>
      <c r="G4142" s="483" t="s">
        <v>706</v>
      </c>
      <c r="H4142" s="193" t="s">
        <v>2045</v>
      </c>
      <c r="I4142" s="256">
        <v>303</v>
      </c>
      <c r="J4142" s="256">
        <v>4959.7628551113021</v>
      </c>
      <c r="K4142" s="599">
        <f t="shared" si="349"/>
        <v>1502808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6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3"/>
      <c r="AD4142" s="591" t="str">
        <f>IF(VLOOKUP(F4142,NXT!$C$12:$C$666,1,0)&lt;&gt;"","","x")</f>
        <v/>
      </c>
    </row>
    <row r="4143" spans="1:30" s="211" customFormat="1" ht="15.75" hidden="1" customHeight="1">
      <c r="A4143" s="204" t="str">
        <f>IF(B4143&lt;&gt;"",IF(AND(B4143&gt;=_TM1,B4143&lt;=_TM2,OR(TH!L4143="1111",TH!M4143="1111")),TH!D4143,""),"")</f>
        <v/>
      </c>
      <c r="B4143" s="36">
        <f t="shared" si="347"/>
        <v>5</v>
      </c>
      <c r="C4143" s="184">
        <f t="shared" si="348"/>
        <v>42147</v>
      </c>
      <c r="D4143" s="191" t="s">
        <v>2044</v>
      </c>
      <c r="E4143" s="191">
        <v>42147</v>
      </c>
      <c r="F4143" s="192" t="s">
        <v>463</v>
      </c>
      <c r="G4143" s="483" t="s">
        <v>706</v>
      </c>
      <c r="H4143" s="193" t="s">
        <v>2045</v>
      </c>
      <c r="I4143" s="256">
        <v>156</v>
      </c>
      <c r="J4143" s="256">
        <v>7155.0677254064685</v>
      </c>
      <c r="K4143" s="599">
        <f t="shared" si="349"/>
        <v>1116191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6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3"/>
      <c r="AD4143" s="591" t="str">
        <f>IF(VLOOKUP(F4143,NXT!$C$12:$C$666,1,0)&lt;&gt;"","","x")</f>
        <v/>
      </c>
    </row>
    <row r="4144" spans="1:30" s="211" customFormat="1" ht="15.75" hidden="1" customHeight="1">
      <c r="A4144" s="204" t="str">
        <f>IF(B4144&lt;&gt;"",IF(AND(B4144&gt;=_TM1,B4144&lt;=_TM2,OR(TH!L4144="1111",TH!M4144="1111")),TH!D4144,""),"")</f>
        <v/>
      </c>
      <c r="B4144" s="36">
        <f t="shared" si="347"/>
        <v>5</v>
      </c>
      <c r="C4144" s="184">
        <f t="shared" si="348"/>
        <v>42147</v>
      </c>
      <c r="D4144" s="191" t="s">
        <v>2044</v>
      </c>
      <c r="E4144" s="191">
        <v>42147</v>
      </c>
      <c r="F4144" s="192" t="s">
        <v>440</v>
      </c>
      <c r="G4144" s="483" t="s">
        <v>708</v>
      </c>
      <c r="H4144" s="193" t="s">
        <v>2045</v>
      </c>
      <c r="I4144" s="256">
        <v>512</v>
      </c>
      <c r="J4144" s="256">
        <v>7724.2208399274377</v>
      </c>
      <c r="K4144" s="599">
        <f t="shared" si="349"/>
        <v>3954801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6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3"/>
      <c r="AD4144" s="591" t="str">
        <f>IF(VLOOKUP(F4144,NXT!$C$12:$C$666,1,0)&lt;&gt;"","","x")</f>
        <v/>
      </c>
    </row>
    <row r="4145" spans="1:30" s="211" customFormat="1" ht="15.75" hidden="1" customHeight="1">
      <c r="A4145" s="204" t="str">
        <f>IF(B4145&lt;&gt;"",IF(AND(B4145&gt;=_TM1,B4145&lt;=_TM2,OR(TH!L4145="1111",TH!M4145="1111")),TH!D4145,""),"")</f>
        <v/>
      </c>
      <c r="B4145" s="36">
        <f t="shared" si="347"/>
        <v>5</v>
      </c>
      <c r="C4145" s="184">
        <f t="shared" si="348"/>
        <v>42149</v>
      </c>
      <c r="D4145" s="191" t="s">
        <v>2044</v>
      </c>
      <c r="E4145" s="191">
        <v>42149</v>
      </c>
      <c r="F4145" s="192" t="s">
        <v>709</v>
      </c>
      <c r="G4145" s="483" t="s">
        <v>710</v>
      </c>
      <c r="H4145" s="193" t="s">
        <v>2045</v>
      </c>
      <c r="I4145" s="256">
        <v>371</v>
      </c>
      <c r="J4145" s="256">
        <v>4309.3021528016234</v>
      </c>
      <c r="K4145" s="599">
        <f t="shared" si="349"/>
        <v>1598751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6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3"/>
      <c r="AD4145" s="591" t="str">
        <f>IF(VLOOKUP(F4145,NXT!$C$12:$C$666,1,0)&lt;&gt;"","","x")</f>
        <v/>
      </c>
    </row>
    <row r="4146" spans="1:30" s="211" customFormat="1" ht="15.75" hidden="1" customHeight="1">
      <c r="A4146" s="204" t="str">
        <f>IF(B4146&lt;&gt;"",IF(AND(B4146&gt;=_TM1,B4146&lt;=_TM2,OR(TH!L4146="1111",TH!M4146="1111")),TH!D4146,""),"")</f>
        <v/>
      </c>
      <c r="B4146" s="36">
        <f t="shared" si="347"/>
        <v>5</v>
      </c>
      <c r="C4146" s="184">
        <f t="shared" si="348"/>
        <v>42150</v>
      </c>
      <c r="D4146" s="191" t="s">
        <v>2044</v>
      </c>
      <c r="E4146" s="191">
        <v>42150</v>
      </c>
      <c r="F4146" s="192" t="s">
        <v>543</v>
      </c>
      <c r="G4146" s="483" t="s">
        <v>711</v>
      </c>
      <c r="H4146" s="193" t="s">
        <v>2045</v>
      </c>
      <c r="I4146" s="256">
        <v>750</v>
      </c>
      <c r="J4146" s="256">
        <v>7805.5284277161472</v>
      </c>
      <c r="K4146" s="599">
        <f t="shared" si="349"/>
        <v>5854146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6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3"/>
      <c r="AD4146" s="591" t="str">
        <f>IF(VLOOKUP(F4146,NXT!$C$12:$C$666,1,0)&lt;&gt;"","","x")</f>
        <v/>
      </c>
    </row>
    <row r="4147" spans="1:30" s="211" customFormat="1" ht="15.75" hidden="1" customHeight="1">
      <c r="A4147" s="204" t="str">
        <f>IF(B4147&lt;&gt;"",IF(AND(B4147&gt;=_TM1,B4147&lt;=_TM2,OR(TH!L4147="1111",TH!M4147="1111")),TH!D4147,""),"")</f>
        <v/>
      </c>
      <c r="B4147" s="36">
        <f t="shared" si="347"/>
        <v>5</v>
      </c>
      <c r="C4147" s="184">
        <f t="shared" si="348"/>
        <v>42151</v>
      </c>
      <c r="D4147" s="191" t="s">
        <v>2044</v>
      </c>
      <c r="E4147" s="191">
        <v>42151</v>
      </c>
      <c r="F4147" s="192" t="s">
        <v>712</v>
      </c>
      <c r="G4147" s="483" t="s">
        <v>713</v>
      </c>
      <c r="H4147" s="193" t="s">
        <v>2045</v>
      </c>
      <c r="I4147" s="256">
        <v>300</v>
      </c>
      <c r="J4147" s="256">
        <v>11870.907817151641</v>
      </c>
      <c r="K4147" s="599">
        <f t="shared" si="349"/>
        <v>3561272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6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3"/>
      <c r="AD4147" s="591" t="str">
        <f>IF(VLOOKUP(F4147,NXT!$C$12:$C$666,1,0)&lt;&gt;"","","x")</f>
        <v/>
      </c>
    </row>
    <row r="4148" spans="1:30" s="211" customFormat="1" ht="15.75" hidden="1" customHeight="1">
      <c r="A4148" s="204" t="str">
        <f>IF(B4148&lt;&gt;"",IF(AND(B4148&gt;=_TM1,B4148&lt;=_TM2,OR(TH!L4148="1111",TH!M4148="1111")),TH!D4148,""),"")</f>
        <v/>
      </c>
      <c r="B4148" s="36">
        <f t="shared" si="347"/>
        <v>5</v>
      </c>
      <c r="C4148" s="184">
        <f t="shared" si="348"/>
        <v>42151</v>
      </c>
      <c r="D4148" s="191" t="s">
        <v>2044</v>
      </c>
      <c r="E4148" s="191">
        <v>42151</v>
      </c>
      <c r="F4148" s="192" t="s">
        <v>714</v>
      </c>
      <c r="G4148" s="483" t="s">
        <v>713</v>
      </c>
      <c r="H4148" s="193" t="s">
        <v>2045</v>
      </c>
      <c r="I4148" s="256">
        <v>440</v>
      </c>
      <c r="J4148" s="256">
        <v>10651.294000320993</v>
      </c>
      <c r="K4148" s="599">
        <f t="shared" si="349"/>
        <v>4686569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6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3"/>
      <c r="AD4148" s="591" t="str">
        <f>IF(VLOOKUP(F4148,NXT!$C$12:$C$666,1,0)&lt;&gt;"","","x")</f>
        <v/>
      </c>
    </row>
    <row r="4149" spans="1:30" s="211" customFormat="1" ht="15.75" hidden="1" customHeight="1">
      <c r="A4149" s="204" t="str">
        <f>IF(B4149&lt;&gt;"",IF(AND(B4149&gt;=_TM1,B4149&lt;=_TM2,OR(TH!L4149="1111",TH!M4149="1111")),TH!D4149,""),"")</f>
        <v/>
      </c>
      <c r="B4149" s="36">
        <f t="shared" si="347"/>
        <v>5</v>
      </c>
      <c r="C4149" s="184">
        <f t="shared" si="348"/>
        <v>42151</v>
      </c>
      <c r="D4149" s="191" t="s">
        <v>2044</v>
      </c>
      <c r="E4149" s="191">
        <v>42151</v>
      </c>
      <c r="F4149" s="192" t="s">
        <v>715</v>
      </c>
      <c r="G4149" s="483" t="s">
        <v>713</v>
      </c>
      <c r="H4149" s="193" t="s">
        <v>2045</v>
      </c>
      <c r="I4149" s="256">
        <v>200</v>
      </c>
      <c r="J4149" s="256">
        <v>11952.215404940351</v>
      </c>
      <c r="K4149" s="599">
        <f t="shared" si="349"/>
        <v>2390443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6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3"/>
      <c r="AD4149" s="591" t="str">
        <f>IF(VLOOKUP(F4149,NXT!$C$12:$C$666,1,0)&lt;&gt;"","","x")</f>
        <v/>
      </c>
    </row>
    <row r="4150" spans="1:30" s="211" customFormat="1" ht="15.75" hidden="1" customHeight="1">
      <c r="A4150" s="204" t="str">
        <f>IF(B4150&lt;&gt;"",IF(AND(B4150&gt;=_TM1,B4150&lt;=_TM2,OR(TH!L4150="1111",TH!M4150="1111")),TH!D4150,""),"")</f>
        <v/>
      </c>
      <c r="B4150" s="36">
        <f t="shared" si="347"/>
        <v>5</v>
      </c>
      <c r="C4150" s="184">
        <f t="shared" si="348"/>
        <v>42151</v>
      </c>
      <c r="D4150" s="191" t="s">
        <v>2044</v>
      </c>
      <c r="E4150" s="191">
        <v>42151</v>
      </c>
      <c r="F4150" s="192" t="s">
        <v>716</v>
      </c>
      <c r="G4150" s="483" t="s">
        <v>713</v>
      </c>
      <c r="H4150" s="193" t="s">
        <v>2045</v>
      </c>
      <c r="I4150" s="256">
        <v>25</v>
      </c>
      <c r="J4150" s="256">
        <v>10569.986412532284</v>
      </c>
      <c r="K4150" s="599">
        <f t="shared" si="349"/>
        <v>264250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6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3"/>
      <c r="AD4150" s="591" t="str">
        <f>IF(VLOOKUP(F4150,NXT!$C$12:$C$666,1,0)&lt;&gt;"","","x")</f>
        <v/>
      </c>
    </row>
    <row r="4151" spans="1:30" s="211" customFormat="1" ht="15.75" hidden="1" customHeight="1">
      <c r="A4151" s="204" t="str">
        <f>IF(B4151&lt;&gt;"",IF(AND(B4151&gt;=_TM1,B4151&lt;=_TM2,OR(TH!L4151="1111",TH!M4151="1111")),TH!D4151,""),"")</f>
        <v/>
      </c>
      <c r="B4151" s="36">
        <f t="shared" si="347"/>
        <v>5</v>
      </c>
      <c r="C4151" s="184">
        <f t="shared" si="348"/>
        <v>42151</v>
      </c>
      <c r="D4151" s="191" t="s">
        <v>2044</v>
      </c>
      <c r="E4151" s="191">
        <v>42151</v>
      </c>
      <c r="F4151" s="192" t="s">
        <v>717</v>
      </c>
      <c r="G4151" s="483" t="s">
        <v>713</v>
      </c>
      <c r="H4151" s="193" t="s">
        <v>2045</v>
      </c>
      <c r="I4151" s="256">
        <v>25</v>
      </c>
      <c r="J4151" s="256">
        <v>16261.517557741974</v>
      </c>
      <c r="K4151" s="599">
        <f t="shared" si="349"/>
        <v>406538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6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3"/>
      <c r="AD4151" s="591" t="str">
        <f>IF(VLOOKUP(F4151,NXT!$C$12:$C$666,1,0)&lt;&gt;"","","x")</f>
        <v/>
      </c>
    </row>
    <row r="4152" spans="1:30" s="211" customFormat="1" ht="15.75" hidden="1" customHeight="1">
      <c r="A4152" s="204" t="str">
        <f>IF(B4152&lt;&gt;"",IF(AND(B4152&gt;=_TM1,B4152&lt;=_TM2,OR(TH!L4152="1111",TH!M4152="1111")),TH!D4152,""),"")</f>
        <v/>
      </c>
      <c r="B4152" s="36">
        <f t="shared" si="347"/>
        <v>5</v>
      </c>
      <c r="C4152" s="184">
        <f t="shared" si="348"/>
        <v>42151</v>
      </c>
      <c r="D4152" s="191" t="s">
        <v>2044</v>
      </c>
      <c r="E4152" s="191">
        <v>42151</v>
      </c>
      <c r="F4152" s="192" t="s">
        <v>718</v>
      </c>
      <c r="G4152" s="483" t="s">
        <v>713</v>
      </c>
      <c r="H4152" s="193" t="s">
        <v>2045</v>
      </c>
      <c r="I4152" s="256">
        <v>20</v>
      </c>
      <c r="J4152" s="256">
        <v>15448.441679854875</v>
      </c>
      <c r="K4152" s="599">
        <f t="shared" si="349"/>
        <v>308969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6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3"/>
      <c r="AD4152" s="591" t="str">
        <f>IF(VLOOKUP(F4152,NXT!$C$12:$C$666,1,0)&lt;&gt;"","","x")</f>
        <v/>
      </c>
    </row>
    <row r="4153" spans="1:30" s="211" customFormat="1" ht="15.75" hidden="1" customHeight="1">
      <c r="A4153" s="204" t="str">
        <f>IF(B4153&lt;&gt;"",IF(AND(B4153&gt;=_TM1,B4153&lt;=_TM2,OR(TH!L4153="1111",TH!M4153="1111")),TH!D4153,""),"")</f>
        <v/>
      </c>
      <c r="B4153" s="36">
        <f t="shared" si="347"/>
        <v>5</v>
      </c>
      <c r="C4153" s="184">
        <f t="shared" si="348"/>
        <v>42151</v>
      </c>
      <c r="D4153" s="191" t="s">
        <v>2044</v>
      </c>
      <c r="E4153" s="191">
        <v>42151</v>
      </c>
      <c r="F4153" s="192" t="s">
        <v>719</v>
      </c>
      <c r="G4153" s="483" t="s">
        <v>713</v>
      </c>
      <c r="H4153" s="193" t="s">
        <v>2045</v>
      </c>
      <c r="I4153" s="256">
        <v>50</v>
      </c>
      <c r="J4153" s="256">
        <v>14554.058214179067</v>
      </c>
      <c r="K4153" s="599">
        <f t="shared" si="349"/>
        <v>727703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6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3"/>
      <c r="AD4153" s="591" t="str">
        <f>IF(VLOOKUP(F4153,NXT!$C$12:$C$666,1,0)&lt;&gt;"","","x")</f>
        <v/>
      </c>
    </row>
    <row r="4154" spans="1:30" s="211" customFormat="1" ht="15.75" hidden="1" customHeight="1">
      <c r="A4154" s="204" t="str">
        <f>IF(B4154&lt;&gt;"",IF(AND(B4154&gt;=_TM1,B4154&lt;=_TM2,OR(TH!L4154="1111",TH!M4154="1111")),TH!D4154,""),"")</f>
        <v/>
      </c>
      <c r="B4154" s="36">
        <f t="shared" si="347"/>
        <v>5</v>
      </c>
      <c r="C4154" s="184">
        <f t="shared" si="348"/>
        <v>42151</v>
      </c>
      <c r="D4154" s="191" t="s">
        <v>2044</v>
      </c>
      <c r="E4154" s="191">
        <v>42151</v>
      </c>
      <c r="F4154" s="192" t="s">
        <v>720</v>
      </c>
      <c r="G4154" s="483" t="s">
        <v>713</v>
      </c>
      <c r="H4154" s="193" t="s">
        <v>2045</v>
      </c>
      <c r="I4154" s="256">
        <v>25</v>
      </c>
      <c r="J4154" s="256">
        <v>12277.445756095191</v>
      </c>
      <c r="K4154" s="599">
        <f t="shared" si="349"/>
        <v>306936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6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3"/>
      <c r="AD4154" s="591" t="str">
        <f>IF(VLOOKUP(F4154,NXT!$C$12:$C$666,1,0)&lt;&gt;"","","x")</f>
        <v/>
      </c>
    </row>
    <row r="4155" spans="1:30" s="211" customFormat="1" ht="15.75" hidden="1" customHeight="1">
      <c r="A4155" s="204" t="str">
        <f>IF(B4155&lt;&gt;"",IF(AND(B4155&gt;=_TM1,B4155&lt;=_TM2,OR(TH!L4155="1111",TH!M4155="1111")),TH!D4155,""),"")</f>
        <v/>
      </c>
      <c r="B4155" s="36">
        <f t="shared" si="347"/>
        <v>5</v>
      </c>
      <c r="C4155" s="184">
        <f t="shared" si="348"/>
        <v>42151</v>
      </c>
      <c r="D4155" s="191" t="s">
        <v>2044</v>
      </c>
      <c r="E4155" s="191">
        <v>42151</v>
      </c>
      <c r="F4155" s="192" t="s">
        <v>721</v>
      </c>
      <c r="G4155" s="483" t="s">
        <v>713</v>
      </c>
      <c r="H4155" s="193" t="s">
        <v>2045</v>
      </c>
      <c r="I4155" s="256">
        <v>25</v>
      </c>
      <c r="J4155" s="256">
        <v>11952.215404940351</v>
      </c>
      <c r="K4155" s="599">
        <f t="shared" si="349"/>
        <v>298805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6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3"/>
      <c r="AD4155" s="591" t="str">
        <f>IF(VLOOKUP(F4155,NXT!$C$12:$C$666,1,0)&lt;&gt;"","","x")</f>
        <v/>
      </c>
    </row>
    <row r="4156" spans="1:30" s="211" customFormat="1" ht="15.75" hidden="1" customHeight="1">
      <c r="A4156" s="204" t="str">
        <f>IF(B4156&lt;&gt;"",IF(AND(B4156&gt;=_TM1,B4156&lt;=_TM2,OR(TH!L4156="1111",TH!M4156="1111")),TH!D4156,""),"")</f>
        <v/>
      </c>
      <c r="B4156" s="36">
        <f t="shared" si="347"/>
        <v>5</v>
      </c>
      <c r="C4156" s="184">
        <f t="shared" si="348"/>
        <v>42151</v>
      </c>
      <c r="D4156" s="191" t="s">
        <v>2044</v>
      </c>
      <c r="E4156" s="191">
        <v>42151</v>
      </c>
      <c r="F4156" s="192" t="s">
        <v>722</v>
      </c>
      <c r="G4156" s="483" t="s">
        <v>713</v>
      </c>
      <c r="H4156" s="193" t="s">
        <v>2045</v>
      </c>
      <c r="I4156" s="256">
        <v>40</v>
      </c>
      <c r="J4156" s="256">
        <v>14310.135450812937</v>
      </c>
      <c r="K4156" s="599">
        <f t="shared" si="349"/>
        <v>572405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6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3"/>
      <c r="AD4156" s="591" t="str">
        <f>IF(VLOOKUP(F4156,NXT!$C$12:$C$666,1,0)&lt;&gt;"","","x")</f>
        <v/>
      </c>
    </row>
    <row r="4157" spans="1:30" s="211" customFormat="1" ht="15.75" hidden="1" customHeight="1">
      <c r="A4157" s="204" t="str">
        <f>IF(B4157&lt;&gt;"",IF(AND(B4157&gt;=_TM1,B4157&lt;=_TM2,OR(TH!L4157="1111",TH!M4157="1111")),TH!D4157,""),"")</f>
        <v/>
      </c>
      <c r="B4157" s="36">
        <f t="shared" si="347"/>
        <v>5</v>
      </c>
      <c r="C4157" s="184">
        <f t="shared" si="348"/>
        <v>42151</v>
      </c>
      <c r="D4157" s="191" t="s">
        <v>2044</v>
      </c>
      <c r="E4157" s="191">
        <v>42151</v>
      </c>
      <c r="F4157" s="192" t="s">
        <v>723</v>
      </c>
      <c r="G4157" s="483" t="s">
        <v>724</v>
      </c>
      <c r="H4157" s="193" t="s">
        <v>2045</v>
      </c>
      <c r="I4157" s="256">
        <v>1112</v>
      </c>
      <c r="J4157" s="256">
        <v>13903.597511869388</v>
      </c>
      <c r="K4157" s="599">
        <f t="shared" si="349"/>
        <v>15460800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6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3"/>
      <c r="AD4157" s="591" t="str">
        <f>IF(VLOOKUP(F4157,NXT!$C$12:$C$666,1,0)&lt;&gt;"","","x")</f>
        <v/>
      </c>
    </row>
    <row r="4158" spans="1:30" s="211" customFormat="1" ht="15.75" hidden="1" customHeight="1">
      <c r="A4158" s="204" t="str">
        <f>IF(B4158&lt;&gt;"",IF(AND(B4158&gt;=_TM1,B4158&lt;=_TM2,OR(TH!L4158="1111",TH!M4158="1111")),TH!D4158,""),"")</f>
        <v/>
      </c>
      <c r="B4158" s="36">
        <f t="shared" si="347"/>
        <v>5</v>
      </c>
      <c r="C4158" s="184">
        <f t="shared" si="348"/>
        <v>42151</v>
      </c>
      <c r="D4158" s="191" t="s">
        <v>2044</v>
      </c>
      <c r="E4158" s="191">
        <v>42151</v>
      </c>
      <c r="F4158" s="192" t="s">
        <v>725</v>
      </c>
      <c r="G4158" s="483" t="s">
        <v>726</v>
      </c>
      <c r="H4158" s="193" t="s">
        <v>2045</v>
      </c>
      <c r="I4158" s="256">
        <v>331</v>
      </c>
      <c r="J4158" s="256">
        <v>8537.2967178145373</v>
      </c>
      <c r="K4158" s="599">
        <f t="shared" si="349"/>
        <v>2825845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6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3"/>
      <c r="AD4158" s="591" t="str">
        <f>IF(VLOOKUP(F4158,NXT!$C$12:$C$666,1,0)&lt;&gt;"","","x")</f>
        <v/>
      </c>
    </row>
    <row r="4159" spans="1:30" s="211" customFormat="1" ht="15.75" hidden="1" customHeight="1">
      <c r="A4159" s="204" t="str">
        <f>IF(B4159&lt;&gt;"",IF(AND(B4159&gt;=_TM1,B4159&lt;=_TM2,OR(TH!L4159="1111",TH!M4159="1111")),TH!D4159,""),"")</f>
        <v/>
      </c>
      <c r="B4159" s="36">
        <f t="shared" si="347"/>
        <v>5</v>
      </c>
      <c r="C4159" s="184">
        <f t="shared" si="348"/>
        <v>42151</v>
      </c>
      <c r="D4159" s="191" t="s">
        <v>2044</v>
      </c>
      <c r="E4159" s="191">
        <v>42151</v>
      </c>
      <c r="F4159" s="192" t="s">
        <v>727</v>
      </c>
      <c r="G4159" s="483" t="s">
        <v>726</v>
      </c>
      <c r="H4159" s="193" t="s">
        <v>2045</v>
      </c>
      <c r="I4159" s="256">
        <v>308</v>
      </c>
      <c r="J4159" s="256">
        <v>7805.5284277161472</v>
      </c>
      <c r="K4159" s="599">
        <f t="shared" si="349"/>
        <v>2404103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6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3"/>
      <c r="AD4159" s="591" t="str">
        <f>IF(VLOOKUP(F4159,NXT!$C$12:$C$666,1,0)&lt;&gt;"","","x")</f>
        <v/>
      </c>
    </row>
    <row r="4160" spans="1:30" s="211" customFormat="1" ht="15.75" hidden="1" customHeight="1">
      <c r="A4160" s="204" t="str">
        <f>IF(B4160&lt;&gt;"",IF(AND(B4160&gt;=_TM1,B4160&lt;=_TM2,OR(TH!L4160="1111",TH!M4160="1111")),TH!D4160,""),"")</f>
        <v/>
      </c>
      <c r="B4160" s="36">
        <f t="shared" si="347"/>
        <v>5</v>
      </c>
      <c r="C4160" s="184">
        <f t="shared" si="348"/>
        <v>42151</v>
      </c>
      <c r="D4160" s="191" t="s">
        <v>2044</v>
      </c>
      <c r="E4160" s="191">
        <v>42151</v>
      </c>
      <c r="F4160" s="192" t="s">
        <v>728</v>
      </c>
      <c r="G4160" s="483" t="s">
        <v>726</v>
      </c>
      <c r="H4160" s="193" t="s">
        <v>2045</v>
      </c>
      <c r="I4160" s="256">
        <v>312</v>
      </c>
      <c r="J4160" s="256">
        <v>7642.9132521387273</v>
      </c>
      <c r="K4160" s="599">
        <f t="shared" si="349"/>
        <v>2384589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6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3"/>
      <c r="AD4160" s="591" t="str">
        <f>IF(VLOOKUP(F4160,NXT!$C$12:$C$666,1,0)&lt;&gt;"","","x")</f>
        <v/>
      </c>
    </row>
    <row r="4161" spans="1:30" s="211" customFormat="1" ht="15.75" hidden="1" customHeight="1">
      <c r="A4161" s="204" t="str">
        <f>IF(B4161&lt;&gt;"",IF(AND(B4161&gt;=_TM1,B4161&lt;=_TM2,OR(TH!L4161="1111",TH!M4161="1111")),TH!D4161,""),"")</f>
        <v/>
      </c>
      <c r="B4161" s="36">
        <f t="shared" si="347"/>
        <v>5</v>
      </c>
      <c r="C4161" s="184">
        <f t="shared" si="348"/>
        <v>42151</v>
      </c>
      <c r="D4161" s="191" t="s">
        <v>2044</v>
      </c>
      <c r="E4161" s="191">
        <v>42151</v>
      </c>
      <c r="F4161" s="192" t="s">
        <v>729</v>
      </c>
      <c r="G4161" s="483" t="s">
        <v>726</v>
      </c>
      <c r="H4161" s="193" t="s">
        <v>2045</v>
      </c>
      <c r="I4161" s="256">
        <v>313</v>
      </c>
      <c r="J4161" s="256">
        <v>10732.601588109703</v>
      </c>
      <c r="K4161" s="599">
        <f t="shared" si="349"/>
        <v>3359304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6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3"/>
      <c r="AD4161" s="591" t="str">
        <f>IF(VLOOKUP(F4161,NXT!$C$12:$C$666,1,0)&lt;&gt;"","","x")</f>
        <v/>
      </c>
    </row>
    <row r="4162" spans="1:30" s="211" customFormat="1" ht="15.75" hidden="1" customHeight="1">
      <c r="A4162" s="204" t="str">
        <f>IF(B4162&lt;&gt;"",IF(AND(B4162&gt;=_TM1,B4162&lt;=_TM2,OR(TH!L4162="1111",TH!M4162="1111")),TH!D4162,""),"")</f>
        <v/>
      </c>
      <c r="B4162" s="36">
        <f t="shared" si="347"/>
        <v>5</v>
      </c>
      <c r="C4162" s="184">
        <f t="shared" si="348"/>
        <v>42151</v>
      </c>
      <c r="D4162" s="191" t="s">
        <v>2044</v>
      </c>
      <c r="E4162" s="191">
        <v>42151</v>
      </c>
      <c r="F4162" s="192" t="s">
        <v>730</v>
      </c>
      <c r="G4162" s="483" t="s">
        <v>726</v>
      </c>
      <c r="H4162" s="193" t="s">
        <v>2045</v>
      </c>
      <c r="I4162" s="256">
        <v>507</v>
      </c>
      <c r="J4162" s="256">
        <v>6179.37667194195</v>
      </c>
      <c r="K4162" s="599">
        <f t="shared" si="349"/>
        <v>3132944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6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3"/>
      <c r="AD4162" s="591" t="str">
        <f>IF(VLOOKUP(F4162,NXT!$C$12:$C$666,1,0)&lt;&gt;"","","x")</f>
        <v/>
      </c>
    </row>
    <row r="4163" spans="1:30" s="211" customFormat="1" ht="15.75" hidden="1" customHeight="1">
      <c r="A4163" s="204" t="str">
        <f>IF(B4163&lt;&gt;"",IF(AND(B4163&gt;=_TM1,B4163&lt;=_TM2,OR(TH!L4163="1111",TH!M4163="1111")),TH!D4163,""),"")</f>
        <v/>
      </c>
      <c r="B4163" s="36">
        <f t="shared" si="347"/>
        <v>5</v>
      </c>
      <c r="C4163" s="184">
        <f t="shared" si="348"/>
        <v>42151</v>
      </c>
      <c r="D4163" s="191" t="s">
        <v>2044</v>
      </c>
      <c r="E4163" s="191">
        <v>42151</v>
      </c>
      <c r="F4163" s="192" t="s">
        <v>478</v>
      </c>
      <c r="G4163" s="483" t="s">
        <v>731</v>
      </c>
      <c r="H4163" s="193" t="s">
        <v>2045</v>
      </c>
      <c r="I4163" s="256">
        <v>338</v>
      </c>
      <c r="J4163" s="256">
        <v>10895.216763687124</v>
      </c>
      <c r="K4163" s="599">
        <f t="shared" si="349"/>
        <v>3682583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6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3"/>
      <c r="AD4163" s="591" t="str">
        <f>IF(VLOOKUP(F4163,NXT!$C$12:$C$666,1,0)&lt;&gt;"","","x")</f>
        <v/>
      </c>
    </row>
    <row r="4164" spans="1:30" s="211" customFormat="1" ht="15.75" hidden="1" customHeight="1">
      <c r="A4164" s="204" t="str">
        <f>IF(B4164&lt;&gt;"",IF(AND(B4164&gt;=_TM1,B4164&lt;=_TM2,OR(TH!L4164="1111",TH!M4164="1111")),TH!D4164,""),"")</f>
        <v/>
      </c>
      <c r="B4164" s="36">
        <f t="shared" si="347"/>
        <v>5</v>
      </c>
      <c r="C4164" s="184">
        <f t="shared" si="348"/>
        <v>42151</v>
      </c>
      <c r="D4164" s="191" t="s">
        <v>2044</v>
      </c>
      <c r="E4164" s="191">
        <v>42151</v>
      </c>
      <c r="F4164" s="192" t="s">
        <v>622</v>
      </c>
      <c r="G4164" s="483" t="s">
        <v>731</v>
      </c>
      <c r="H4164" s="193" t="s">
        <v>2045</v>
      </c>
      <c r="I4164" s="256">
        <v>240</v>
      </c>
      <c r="J4164" s="256">
        <v>7561.6056643500187</v>
      </c>
      <c r="K4164" s="599">
        <f t="shared" si="349"/>
        <v>1814785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6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3"/>
      <c r="AD4164" s="591" t="str">
        <f>IF(VLOOKUP(F4164,NXT!$C$12:$C$666,1,0)&lt;&gt;"","","x")</f>
        <v/>
      </c>
    </row>
    <row r="4165" spans="1:30" s="211" customFormat="1" ht="15.75" hidden="1" customHeight="1">
      <c r="A4165" s="204" t="str">
        <f>IF(B4165&lt;&gt;"",IF(AND(B4165&gt;=_TM1,B4165&lt;=_TM2,OR(TH!L4165="1111",TH!M4165="1111")),TH!D4165,""),"")</f>
        <v/>
      </c>
      <c r="B4165" s="36">
        <f t="shared" si="347"/>
        <v>5</v>
      </c>
      <c r="C4165" s="184">
        <f t="shared" si="348"/>
        <v>42151</v>
      </c>
      <c r="D4165" s="191" t="s">
        <v>2044</v>
      </c>
      <c r="E4165" s="191">
        <v>42151</v>
      </c>
      <c r="F4165" s="192" t="s">
        <v>566</v>
      </c>
      <c r="G4165" s="483" t="s">
        <v>731</v>
      </c>
      <c r="H4165" s="193" t="s">
        <v>2045</v>
      </c>
      <c r="I4165" s="256">
        <v>213</v>
      </c>
      <c r="J4165" s="256">
        <v>7642.9132521387273</v>
      </c>
      <c r="K4165" s="599">
        <f t="shared" si="349"/>
        <v>1627941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6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3"/>
      <c r="AD4165" s="591" t="str">
        <f>IF(VLOOKUP(F4165,NXT!$C$12:$C$666,1,0)&lt;&gt;"","","x")</f>
        <v/>
      </c>
    </row>
    <row r="4166" spans="1:30" s="211" customFormat="1" ht="15.75" hidden="1" customHeight="1">
      <c r="A4166" s="204" t="str">
        <f>IF(B4166&lt;&gt;"",IF(AND(B4166&gt;=_TM1,B4166&lt;=_TM2,OR(TH!L4166="1111",TH!M4166="1111")),TH!D4166,""),"")</f>
        <v/>
      </c>
      <c r="B4166" s="36">
        <f t="shared" si="347"/>
        <v>5</v>
      </c>
      <c r="C4166" s="184">
        <f t="shared" si="348"/>
        <v>42151</v>
      </c>
      <c r="D4166" s="191" t="s">
        <v>2044</v>
      </c>
      <c r="E4166" s="191">
        <v>42151</v>
      </c>
      <c r="F4166" s="192" t="s">
        <v>565</v>
      </c>
      <c r="G4166" s="483" t="s">
        <v>731</v>
      </c>
      <c r="H4166" s="193" t="s">
        <v>2045</v>
      </c>
      <c r="I4166" s="256">
        <v>300</v>
      </c>
      <c r="J4166" s="256">
        <v>7236.3753131951789</v>
      </c>
      <c r="K4166" s="599">
        <f t="shared" si="349"/>
        <v>2170913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6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3"/>
      <c r="AD4166" s="591" t="str">
        <f>IF(VLOOKUP(F4166,NXT!$C$12:$C$666,1,0)&lt;&gt;"","","x")</f>
        <v/>
      </c>
    </row>
    <row r="4167" spans="1:30" s="211" customFormat="1" ht="15.75" hidden="1" customHeight="1">
      <c r="A4167" s="204" t="str">
        <f>IF(B4167&lt;&gt;"",IF(AND(B4167&gt;=_TM1,B4167&lt;=_TM2,OR(TH!L4167="1111",TH!M4167="1111")),TH!D4167,""),"")</f>
        <v/>
      </c>
      <c r="B4167" s="36">
        <f t="shared" si="347"/>
        <v>5</v>
      </c>
      <c r="C4167" s="184">
        <f t="shared" si="348"/>
        <v>42151</v>
      </c>
      <c r="D4167" s="191" t="s">
        <v>2044</v>
      </c>
      <c r="E4167" s="191">
        <v>42151</v>
      </c>
      <c r="F4167" s="192" t="s">
        <v>732</v>
      </c>
      <c r="G4167" s="483" t="s">
        <v>733</v>
      </c>
      <c r="H4167" s="193" t="s">
        <v>2045</v>
      </c>
      <c r="I4167" s="256">
        <v>204</v>
      </c>
      <c r="J4167" s="256">
        <v>8455.9891300258259</v>
      </c>
      <c r="K4167" s="599">
        <f t="shared" si="349"/>
        <v>1725022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6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3"/>
      <c r="AD4167" s="591" t="str">
        <f>IF(VLOOKUP(F4167,NXT!$C$12:$C$666,1,0)&lt;&gt;"","","x")</f>
        <v/>
      </c>
    </row>
    <row r="4168" spans="1:30" s="211" customFormat="1" ht="15.75" hidden="1" customHeight="1">
      <c r="A4168" s="204" t="str">
        <f>IF(B4168&lt;&gt;"",IF(AND(B4168&gt;=_TM1,B4168&lt;=_TM2,OR(TH!L4168="1111",TH!M4168="1111")),TH!D4168,""),"")</f>
        <v/>
      </c>
      <c r="B4168" s="36">
        <f t="shared" si="347"/>
        <v>5</v>
      </c>
      <c r="C4168" s="184">
        <f t="shared" si="348"/>
        <v>42151</v>
      </c>
      <c r="D4168" s="191" t="s">
        <v>2044</v>
      </c>
      <c r="E4168" s="191">
        <v>42151</v>
      </c>
      <c r="F4168" s="192" t="s">
        <v>735</v>
      </c>
      <c r="G4168" s="483" t="s">
        <v>733</v>
      </c>
      <c r="H4168" s="193" t="s">
        <v>2045</v>
      </c>
      <c r="I4168" s="256">
        <v>200</v>
      </c>
      <c r="J4168" s="256">
        <v>8374.6815422371164</v>
      </c>
      <c r="K4168" s="599">
        <f t="shared" si="349"/>
        <v>1674936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6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3"/>
      <c r="AD4168" s="591" t="str">
        <f>IF(VLOOKUP(F4168,NXT!$C$12:$C$666,1,0)&lt;&gt;"","","x")</f>
        <v/>
      </c>
    </row>
    <row r="4169" spans="1:30" s="211" customFormat="1" ht="15.75" hidden="1" customHeight="1">
      <c r="A4169" s="204" t="str">
        <f>IF(B4169&lt;&gt;"",IF(AND(B4169&gt;=_TM1,B4169&lt;=_TM2,OR(TH!L4169="1111",TH!M4169="1111")),TH!D4169,""),"")</f>
        <v/>
      </c>
      <c r="B4169" s="36">
        <f t="shared" si="347"/>
        <v>5</v>
      </c>
      <c r="C4169" s="184">
        <f t="shared" si="348"/>
        <v>42152</v>
      </c>
      <c r="D4169" s="191" t="s">
        <v>2044</v>
      </c>
      <c r="E4169" s="191">
        <v>42152</v>
      </c>
      <c r="F4169" s="192" t="s">
        <v>736</v>
      </c>
      <c r="G4169" s="483" t="s">
        <v>737</v>
      </c>
      <c r="H4169" s="193" t="s">
        <v>2045</v>
      </c>
      <c r="I4169" s="256">
        <v>200</v>
      </c>
      <c r="J4169" s="256">
        <v>7968.1436032935671</v>
      </c>
      <c r="K4169" s="599">
        <f t="shared" si="349"/>
        <v>1593629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6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3"/>
      <c r="AD4169" s="591" t="str">
        <f>IF(VLOOKUP(F4169,NXT!$C$12:$C$666,1,0)&lt;&gt;"","","x")</f>
        <v/>
      </c>
    </row>
    <row r="4170" spans="1:30" s="211" customFormat="1" ht="15.75" hidden="1" customHeight="1">
      <c r="A4170" s="204" t="str">
        <f>IF(B4170&lt;&gt;"",IF(AND(B4170&gt;=_TM1,B4170&lt;=_TM2,OR(TH!L4170="1111",TH!M4170="1111")),TH!D4170,""),"")</f>
        <v/>
      </c>
      <c r="B4170" s="36">
        <f t="shared" si="347"/>
        <v>5</v>
      </c>
      <c r="C4170" s="184">
        <f t="shared" si="348"/>
        <v>42152</v>
      </c>
      <c r="D4170" s="191" t="s">
        <v>2044</v>
      </c>
      <c r="E4170" s="191">
        <v>42152</v>
      </c>
      <c r="F4170" s="192" t="s">
        <v>738</v>
      </c>
      <c r="G4170" s="483" t="s">
        <v>739</v>
      </c>
      <c r="H4170" s="193" t="s">
        <v>2045</v>
      </c>
      <c r="I4170" s="256">
        <v>250</v>
      </c>
      <c r="J4170" s="256">
        <v>11383.062290419381</v>
      </c>
      <c r="K4170" s="599">
        <f t="shared" si="349"/>
        <v>2845766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6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3"/>
      <c r="AD4170" s="591" t="str">
        <f>IF(VLOOKUP(F4170,NXT!$C$12:$C$666,1,0)&lt;&gt;"","","x")</f>
        <v/>
      </c>
    </row>
    <row r="4171" spans="1:30" s="211" customFormat="1" ht="15.75" hidden="1" customHeight="1">
      <c r="A4171" s="204" t="str">
        <f>IF(B4171&lt;&gt;"",IF(AND(B4171&gt;=_TM1,B4171&lt;=_TM2,OR(TH!L4171="1111",TH!M4171="1111")),TH!D4171,""),"")</f>
        <v/>
      </c>
      <c r="B4171" s="36">
        <f t="shared" si="347"/>
        <v>5</v>
      </c>
      <c r="C4171" s="184">
        <f t="shared" si="348"/>
        <v>42154</v>
      </c>
      <c r="D4171" s="191" t="s">
        <v>2044</v>
      </c>
      <c r="E4171" s="191">
        <v>42154</v>
      </c>
      <c r="F4171" s="192" t="s">
        <v>740</v>
      </c>
      <c r="G4171" s="483" t="s">
        <v>741</v>
      </c>
      <c r="H4171" s="193" t="s">
        <v>2045</v>
      </c>
      <c r="I4171" s="256">
        <v>595</v>
      </c>
      <c r="J4171" s="256">
        <v>8699.9118933919563</v>
      </c>
      <c r="K4171" s="599">
        <f t="shared" si="349"/>
        <v>5176448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6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3"/>
      <c r="AD4171" s="591" t="str">
        <f>IF(VLOOKUP(F4171,NXT!$C$12:$C$666,1,0)&lt;&gt;"","","x")</f>
        <v/>
      </c>
    </row>
    <row r="4172" spans="1:30" s="211" customFormat="1" ht="15.75" hidden="1" customHeight="1">
      <c r="A4172" s="204" t="str">
        <f>IF(B4172&lt;&gt;"",IF(AND(B4172&gt;=_TM1,B4172&lt;=_TM2,OR(TH!L4172="1111",TH!M4172="1111")),TH!D4172,""),"")</f>
        <v/>
      </c>
      <c r="B4172" s="36">
        <f t="shared" si="347"/>
        <v>5</v>
      </c>
      <c r="C4172" s="184">
        <f t="shared" si="348"/>
        <v>42154</v>
      </c>
      <c r="D4172" s="191" t="s">
        <v>2044</v>
      </c>
      <c r="E4172" s="191">
        <v>42154</v>
      </c>
      <c r="F4172" s="192" t="s">
        <v>743</v>
      </c>
      <c r="G4172" s="483" t="s">
        <v>741</v>
      </c>
      <c r="H4172" s="193" t="s">
        <v>2045</v>
      </c>
      <c r="I4172" s="256">
        <v>297</v>
      </c>
      <c r="J4172" s="256">
        <v>6504.6070230967898</v>
      </c>
      <c r="K4172" s="599">
        <f t="shared" si="349"/>
        <v>1931868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6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3"/>
      <c r="AD4172" s="591" t="str">
        <f>IF(VLOOKUP(F4172,NXT!$C$12:$C$666,1,0)&lt;&gt;"","","x")</f>
        <v/>
      </c>
    </row>
    <row r="4173" spans="1:30" s="211" customFormat="1" ht="15.75" hidden="1" customHeight="1">
      <c r="A4173" s="204" t="str">
        <f>IF(B4173&lt;&gt;"",IF(AND(B4173&gt;=_TM1,B4173&lt;=_TM2,OR(TH!L4173="1111",TH!M4173="1111")),TH!D4173,""),"")</f>
        <v/>
      </c>
      <c r="B4173" s="36">
        <f t="shared" si="347"/>
        <v>5</v>
      </c>
      <c r="C4173" s="184">
        <f t="shared" si="348"/>
        <v>42154</v>
      </c>
      <c r="D4173" s="191" t="s">
        <v>2044</v>
      </c>
      <c r="E4173" s="191">
        <v>42154</v>
      </c>
      <c r="F4173" s="192" t="s">
        <v>744</v>
      </c>
      <c r="G4173" s="483" t="s">
        <v>741</v>
      </c>
      <c r="H4173" s="193" t="s">
        <v>2045</v>
      </c>
      <c r="I4173" s="256">
        <v>306</v>
      </c>
      <c r="J4173" s="256">
        <v>7480.2980765613083</v>
      </c>
      <c r="K4173" s="599">
        <f t="shared" si="349"/>
        <v>2288971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6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3"/>
      <c r="AD4173" s="591" t="str">
        <f>IF(VLOOKUP(F4173,NXT!$C$12:$C$666,1,0)&lt;&gt;"","","x")</f>
        <v/>
      </c>
    </row>
    <row r="4174" spans="1:30" s="211" customFormat="1" ht="15.75" hidden="1" customHeight="1">
      <c r="A4174" s="204" t="str">
        <f>IF(B4174&lt;&gt;"",IF(AND(B4174&gt;=_TM1,B4174&lt;=_TM2,OR(TH!L4174="1111",TH!M4174="1111")),TH!D4174,""),"")</f>
        <v/>
      </c>
      <c r="B4174" s="36">
        <f t="shared" si="347"/>
        <v>5</v>
      </c>
      <c r="C4174" s="184">
        <f t="shared" si="348"/>
        <v>42154</v>
      </c>
      <c r="D4174" s="191" t="s">
        <v>2044</v>
      </c>
      <c r="E4174" s="191">
        <v>42154</v>
      </c>
      <c r="F4174" s="192" t="s">
        <v>413</v>
      </c>
      <c r="G4174" s="483" t="s">
        <v>741</v>
      </c>
      <c r="H4174" s="193" t="s">
        <v>2045</v>
      </c>
      <c r="I4174" s="256">
        <v>207</v>
      </c>
      <c r="J4174" s="256">
        <v>10976.524351475833</v>
      </c>
      <c r="K4174" s="599">
        <f t="shared" si="349"/>
        <v>2272141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6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3"/>
      <c r="AD4174" s="591" t="str">
        <f>IF(VLOOKUP(F4174,NXT!$C$12:$C$666,1,0)&lt;&gt;"","","x")</f>
        <v/>
      </c>
    </row>
    <row r="4175" spans="1:30" s="211" customFormat="1" ht="15.75" hidden="1" customHeight="1">
      <c r="A4175" s="204" t="str">
        <f>IF(B4175&lt;&gt;"",IF(AND(B4175&gt;=_TM1,B4175&lt;=_TM2,OR(TH!L4175="1111",TH!M4175="1111")),TH!D4175,""),"")</f>
        <v/>
      </c>
      <c r="B4175" s="36">
        <f t="shared" si="347"/>
        <v>5</v>
      </c>
      <c r="C4175" s="184">
        <f t="shared" si="348"/>
        <v>42154</v>
      </c>
      <c r="D4175" s="191" t="s">
        <v>2044</v>
      </c>
      <c r="E4175" s="191">
        <v>42154</v>
      </c>
      <c r="F4175" s="192" t="s">
        <v>745</v>
      </c>
      <c r="G4175" s="483" t="s">
        <v>741</v>
      </c>
      <c r="H4175" s="193" t="s">
        <v>2045</v>
      </c>
      <c r="I4175" s="256">
        <v>177</v>
      </c>
      <c r="J4175" s="256">
        <v>9187.7574201242151</v>
      </c>
      <c r="K4175" s="599">
        <f t="shared" si="349"/>
        <v>1626233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6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3"/>
      <c r="AD4175" s="591" t="str">
        <f>IF(VLOOKUP(F4175,NXT!$C$12:$C$666,1,0)&lt;&gt;"","","x")</f>
        <v/>
      </c>
    </row>
    <row r="4176" spans="1:30" s="211" customFormat="1" ht="15.75" hidden="1" customHeight="1">
      <c r="A4176" s="204" t="str">
        <f>IF(B4176&lt;&gt;"",IF(AND(B4176&gt;=_TM1,B4176&lt;=_TM2,OR(TH!L4176="1111",TH!M4176="1111")),TH!D4176,""),"")</f>
        <v/>
      </c>
      <c r="B4176" s="36">
        <f t="shared" si="347"/>
        <v>5</v>
      </c>
      <c r="C4176" s="184">
        <f t="shared" si="348"/>
        <v>42154</v>
      </c>
      <c r="D4176" s="191" t="s">
        <v>2044</v>
      </c>
      <c r="E4176" s="191">
        <v>42154</v>
      </c>
      <c r="F4176" s="192" t="s">
        <v>629</v>
      </c>
      <c r="G4176" s="483" t="s">
        <v>746</v>
      </c>
      <c r="H4176" s="193" t="s">
        <v>2045</v>
      </c>
      <c r="I4176" s="256">
        <v>473</v>
      </c>
      <c r="J4176" s="256">
        <v>10244.756061377444</v>
      </c>
      <c r="K4176" s="599">
        <f t="shared" si="349"/>
        <v>4845770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6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3"/>
      <c r="AD4176" s="591" t="str">
        <f>IF(VLOOKUP(F4176,NXT!$C$12:$C$666,1,0)&lt;&gt;"","","x")</f>
        <v/>
      </c>
    </row>
    <row r="4177" spans="1:30" s="211" customFormat="1" ht="15.75" hidden="1" customHeight="1">
      <c r="A4177" s="204" t="str">
        <f>IF(B4177&lt;&gt;"",IF(AND(B4177&gt;=_TM1,B4177&lt;=_TM2,OR(TH!L4177="1111",TH!M4177="1111")),TH!D4177,""),"")</f>
        <v/>
      </c>
      <c r="B4177" s="36">
        <f t="shared" si="347"/>
        <v>5</v>
      </c>
      <c r="C4177" s="184">
        <f t="shared" si="348"/>
        <v>42154</v>
      </c>
      <c r="D4177" s="191" t="s">
        <v>2044</v>
      </c>
      <c r="E4177" s="191">
        <v>42154</v>
      </c>
      <c r="F4177" s="192" t="s">
        <v>747</v>
      </c>
      <c r="G4177" s="483" t="s">
        <v>748</v>
      </c>
      <c r="H4177" s="193" t="s">
        <v>2045</v>
      </c>
      <c r="I4177" s="256">
        <v>50</v>
      </c>
      <c r="J4177" s="256">
        <v>14228.827863024228</v>
      </c>
      <c r="K4177" s="599">
        <f t="shared" si="349"/>
        <v>711441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6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3"/>
      <c r="AD4177" s="591" t="str">
        <f>IF(VLOOKUP(F4177,NXT!$C$12:$C$666,1,0)&lt;&gt;"","","x")</f>
        <v/>
      </c>
    </row>
    <row r="4178" spans="1:30" s="211" customFormat="1" ht="15.75" hidden="1" customHeight="1">
      <c r="A4178" s="204" t="str">
        <f>IF(B4178&lt;&gt;"",IF(AND(B4178&gt;=_TM1,B4178&lt;=_TM2,OR(TH!L4178="1111",TH!M4178="1111")),TH!D4178,""),"")</f>
        <v/>
      </c>
      <c r="B4178" s="36">
        <f t="shared" si="347"/>
        <v>5</v>
      </c>
      <c r="C4178" s="184">
        <f t="shared" si="348"/>
        <v>42154</v>
      </c>
      <c r="D4178" s="191" t="s">
        <v>2044</v>
      </c>
      <c r="E4178" s="191">
        <v>42154</v>
      </c>
      <c r="F4178" s="192" t="s">
        <v>749</v>
      </c>
      <c r="G4178" s="483" t="s">
        <v>748</v>
      </c>
      <c r="H4178" s="193" t="s">
        <v>2045</v>
      </c>
      <c r="I4178" s="256">
        <v>50</v>
      </c>
      <c r="J4178" s="256">
        <v>11708.29264157422</v>
      </c>
      <c r="K4178" s="599">
        <f t="shared" si="349"/>
        <v>585415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6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3"/>
      <c r="AD4178" s="591" t="str">
        <f>IF(VLOOKUP(F4178,NXT!$C$12:$C$666,1,0)&lt;&gt;"","","x")</f>
        <v/>
      </c>
    </row>
    <row r="4179" spans="1:30" s="211" customFormat="1" ht="15.75" hidden="1" customHeight="1">
      <c r="A4179" s="204" t="str">
        <f>IF(B4179&lt;&gt;"",IF(AND(B4179&gt;=_TM1,B4179&lt;=_TM2,OR(TH!L4179="1111",TH!M4179="1111")),TH!D4179,""),"")</f>
        <v/>
      </c>
      <c r="B4179" s="36">
        <f t="shared" si="347"/>
        <v>5</v>
      </c>
      <c r="C4179" s="184">
        <f t="shared" si="348"/>
        <v>42154</v>
      </c>
      <c r="D4179" s="191" t="s">
        <v>2044</v>
      </c>
      <c r="E4179" s="191">
        <v>42154</v>
      </c>
      <c r="F4179" s="192" t="s">
        <v>750</v>
      </c>
      <c r="G4179" s="483" t="s">
        <v>748</v>
      </c>
      <c r="H4179" s="193" t="s">
        <v>2045</v>
      </c>
      <c r="I4179" s="256">
        <v>34</v>
      </c>
      <c r="J4179" s="256">
        <v>13334.444397348418</v>
      </c>
      <c r="K4179" s="599">
        <f t="shared" si="349"/>
        <v>453371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6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3"/>
      <c r="AD4179" s="591" t="str">
        <f>IF(VLOOKUP(F4179,NXT!$C$12:$C$666,1,0)&lt;&gt;"","","x")</f>
        <v/>
      </c>
    </row>
    <row r="4180" spans="1:30" s="211" customFormat="1" ht="15.75" hidden="1" customHeight="1">
      <c r="A4180" s="204" t="str">
        <f>IF(B4180&lt;&gt;"",IF(AND(B4180&gt;=_TM1,B4180&lt;=_TM2,OR(TH!L4180="1111",TH!M4180="1111")),TH!D4180,""),"")</f>
        <v/>
      </c>
      <c r="B4180" s="36">
        <f t="shared" si="347"/>
        <v>5</v>
      </c>
      <c r="C4180" s="184">
        <f t="shared" si="348"/>
        <v>42154</v>
      </c>
      <c r="D4180" s="191" t="s">
        <v>2044</v>
      </c>
      <c r="E4180" s="191">
        <v>42154</v>
      </c>
      <c r="F4180" s="192" t="s">
        <v>751</v>
      </c>
      <c r="G4180" s="483" t="s">
        <v>748</v>
      </c>
      <c r="H4180" s="193" t="s">
        <v>2045</v>
      </c>
      <c r="I4180" s="256">
        <v>183</v>
      </c>
      <c r="J4180" s="256">
        <v>19351.205893712948</v>
      </c>
      <c r="K4180" s="599">
        <f t="shared" si="349"/>
        <v>3541271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6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3"/>
      <c r="AD4180" s="591" t="str">
        <f>IF(VLOOKUP(F4180,NXT!$C$12:$C$666,1,0)&lt;&gt;"","","x")</f>
        <v/>
      </c>
    </row>
    <row r="4181" spans="1:30" s="211" customFormat="1" ht="15.75" hidden="1" customHeight="1">
      <c r="A4181" s="204" t="str">
        <f>IF(B4181&lt;&gt;"",IF(AND(B4181&gt;=_TM1,B4181&lt;=_TM2,OR(TH!L4181="1111",TH!M4181="1111")),TH!D4181,""),"")</f>
        <v/>
      </c>
      <c r="B4181" s="36">
        <f t="shared" si="347"/>
        <v>5</v>
      </c>
      <c r="C4181" s="184">
        <f t="shared" si="348"/>
        <v>42154</v>
      </c>
      <c r="D4181" s="191" t="s">
        <v>2044</v>
      </c>
      <c r="E4181" s="191">
        <v>42154</v>
      </c>
      <c r="F4181" s="192" t="s">
        <v>752</v>
      </c>
      <c r="G4181" s="483" t="s">
        <v>748</v>
      </c>
      <c r="H4181" s="193" t="s">
        <v>2045</v>
      </c>
      <c r="I4181" s="256">
        <v>450</v>
      </c>
      <c r="J4181" s="256">
        <v>13415.751985137127</v>
      </c>
      <c r="K4181" s="599">
        <f t="shared" si="349"/>
        <v>6037088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6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3"/>
      <c r="AD4181" s="591" t="str">
        <f>IF(VLOOKUP(F4181,NXT!$C$12:$C$666,1,0)&lt;&gt;"","","x")</f>
        <v/>
      </c>
    </row>
    <row r="4182" spans="1:30" s="211" customFormat="1" ht="15.75" hidden="1" customHeight="1">
      <c r="A4182" s="204" t="str">
        <f>IF(B4182&lt;&gt;"",IF(AND(B4182&gt;=_TM1,B4182&lt;=_TM2,OR(TH!L4182="1111",TH!M4182="1111")),TH!D4182,""),"")</f>
        <v/>
      </c>
      <c r="B4182" s="36">
        <f t="shared" si="347"/>
        <v>5</v>
      </c>
      <c r="C4182" s="184">
        <f t="shared" si="348"/>
        <v>42154</v>
      </c>
      <c r="D4182" s="191" t="s">
        <v>2044</v>
      </c>
      <c r="E4182" s="191">
        <v>42154</v>
      </c>
      <c r="F4182" s="192" t="s">
        <v>753</v>
      </c>
      <c r="G4182" s="483" t="s">
        <v>748</v>
      </c>
      <c r="H4182" s="193" t="s">
        <v>2045</v>
      </c>
      <c r="I4182" s="256">
        <v>40</v>
      </c>
      <c r="J4182" s="256">
        <v>8374.6815422371164</v>
      </c>
      <c r="K4182" s="599">
        <f t="shared" si="349"/>
        <v>334987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6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3"/>
      <c r="AD4182" s="591" t="str">
        <f>IF(VLOOKUP(F4182,NXT!$C$12:$C$666,1,0)&lt;&gt;"","","x")</f>
        <v/>
      </c>
    </row>
    <row r="4183" spans="1:30" s="211" customFormat="1" ht="15.75" hidden="1" customHeight="1">
      <c r="A4183" s="204" t="str">
        <f>IF(B4183&lt;&gt;"",IF(AND(B4183&gt;=_TM1,B4183&lt;=_TM2,OR(TH!L4183="1111",TH!M4183="1111")),TH!D4183,""),"")</f>
        <v/>
      </c>
      <c r="B4183" s="36">
        <f t="shared" si="347"/>
        <v>5</v>
      </c>
      <c r="C4183" s="184">
        <f t="shared" si="348"/>
        <v>42154</v>
      </c>
      <c r="D4183" s="191" t="s">
        <v>2044</v>
      </c>
      <c r="E4183" s="191">
        <v>42154</v>
      </c>
      <c r="F4183" s="192" t="s">
        <v>754</v>
      </c>
      <c r="G4183" s="483" t="s">
        <v>748</v>
      </c>
      <c r="H4183" s="193" t="s">
        <v>2045</v>
      </c>
      <c r="I4183" s="256">
        <v>167</v>
      </c>
      <c r="J4183" s="256">
        <v>7968.1436032935671</v>
      </c>
      <c r="K4183" s="599">
        <f t="shared" si="349"/>
        <v>1330680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6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3"/>
      <c r="AD4183" s="591" t="str">
        <f>IF(VLOOKUP(F4183,NXT!$C$12:$C$666,1,0)&lt;&gt;"","","x")</f>
        <v/>
      </c>
    </row>
    <row r="4184" spans="1:30" s="211" customFormat="1" ht="15.75" hidden="1" customHeight="1">
      <c r="A4184" s="204" t="str">
        <f>IF(B4184&lt;&gt;"",IF(AND(B4184&gt;=_TM1,B4184&lt;=_TM2,OR(TH!L4184="1111",TH!M4184="1111")),TH!D4184,""),"")</f>
        <v/>
      </c>
      <c r="B4184" s="36">
        <f t="shared" si="347"/>
        <v>5</v>
      </c>
      <c r="C4184" s="184">
        <f t="shared" si="348"/>
        <v>42154</v>
      </c>
      <c r="D4184" s="191" t="s">
        <v>2044</v>
      </c>
      <c r="E4184" s="191">
        <v>42154</v>
      </c>
      <c r="F4184" s="192" t="s">
        <v>755</v>
      </c>
      <c r="G4184" s="483" t="s">
        <v>748</v>
      </c>
      <c r="H4184" s="193" t="s">
        <v>2045</v>
      </c>
      <c r="I4184" s="256">
        <v>500</v>
      </c>
      <c r="J4184" s="256">
        <v>13822.289924080678</v>
      </c>
      <c r="K4184" s="599">
        <f t="shared" si="349"/>
        <v>6911145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6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3"/>
      <c r="AD4184" s="591" t="str">
        <f>IF(VLOOKUP(F4184,NXT!$C$12:$C$666,1,0)&lt;&gt;"","","x")</f>
        <v/>
      </c>
    </row>
    <row r="4185" spans="1:30" s="211" customFormat="1" ht="15.75" hidden="1" customHeight="1">
      <c r="A4185" s="204" t="str">
        <f>IF(B4185&lt;&gt;"",IF(AND(B4185&gt;=_TM1,B4185&lt;=_TM2,OR(TH!L4185="1111",TH!M4185="1111")),TH!D4185,""),"")</f>
        <v/>
      </c>
      <c r="B4185" s="36">
        <f t="shared" si="347"/>
        <v>5</v>
      </c>
      <c r="C4185" s="184">
        <f t="shared" si="348"/>
        <v>42154</v>
      </c>
      <c r="D4185" s="191" t="s">
        <v>2044</v>
      </c>
      <c r="E4185" s="191">
        <v>42154</v>
      </c>
      <c r="F4185" s="192" t="s">
        <v>756</v>
      </c>
      <c r="G4185" s="483" t="s">
        <v>748</v>
      </c>
      <c r="H4185" s="193" t="s">
        <v>2045</v>
      </c>
      <c r="I4185" s="256">
        <v>20</v>
      </c>
      <c r="J4185" s="256">
        <v>11870.907817151641</v>
      </c>
      <c r="K4185" s="599">
        <f t="shared" si="349"/>
        <v>237418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6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3"/>
      <c r="AD4185" s="591" t="str">
        <f>IF(VLOOKUP(F4185,NXT!$C$12:$C$666,1,0)&lt;&gt;"","","x")</f>
        <v/>
      </c>
    </row>
    <row r="4186" spans="1:30" s="211" customFormat="1" ht="15.75" hidden="1" customHeight="1">
      <c r="A4186" s="204" t="str">
        <f>IF(B4186&lt;&gt;"",IF(AND(B4186&gt;=_TM1,B4186&lt;=_TM2,OR(TH!L4186="1111",TH!M4186="1111")),TH!D4186,""),"")</f>
        <v/>
      </c>
      <c r="B4186" s="36">
        <f t="shared" si="347"/>
        <v>5</v>
      </c>
      <c r="C4186" s="184">
        <f t="shared" si="348"/>
        <v>42154</v>
      </c>
      <c r="D4186" s="191" t="s">
        <v>2044</v>
      </c>
      <c r="E4186" s="191">
        <v>42154</v>
      </c>
      <c r="F4186" s="192" t="s">
        <v>757</v>
      </c>
      <c r="G4186" s="483" t="s">
        <v>748</v>
      </c>
      <c r="H4186" s="193" t="s">
        <v>2045</v>
      </c>
      <c r="I4186" s="256">
        <v>100</v>
      </c>
      <c r="J4186" s="256">
        <v>5935.4539085758206</v>
      </c>
      <c r="K4186" s="599">
        <f t="shared" si="349"/>
        <v>593545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6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3"/>
      <c r="AD4186" s="591" t="str">
        <f>IF(VLOOKUP(F4186,NXT!$C$12:$C$666,1,0)&lt;&gt;"","","x")</f>
        <v/>
      </c>
    </row>
    <row r="4187" spans="1:30" s="211" customFormat="1" ht="15.75" hidden="1" customHeight="1">
      <c r="A4187" s="204" t="str">
        <f>IF(B4187&lt;&gt;"",IF(AND(B4187&gt;=_TM1,B4187&lt;=_TM2,OR(TH!L4187="1111",TH!M4187="1111")),TH!D4187,""),"")</f>
        <v/>
      </c>
      <c r="B4187" s="36">
        <f t="shared" si="347"/>
        <v>5</v>
      </c>
      <c r="C4187" s="184">
        <f t="shared" si="348"/>
        <v>42154</v>
      </c>
      <c r="D4187" s="191" t="s">
        <v>2044</v>
      </c>
      <c r="E4187" s="191">
        <v>42154</v>
      </c>
      <c r="F4187" s="192" t="s">
        <v>481</v>
      </c>
      <c r="G4187" s="483" t="s">
        <v>759</v>
      </c>
      <c r="H4187" s="193" t="s">
        <v>2045</v>
      </c>
      <c r="I4187" s="256">
        <v>295</v>
      </c>
      <c r="J4187" s="256">
        <v>58948.001146814655</v>
      </c>
      <c r="K4187" s="599">
        <f t="shared" si="349"/>
        <v>17389660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6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3"/>
      <c r="AD4187" s="591" t="str">
        <f>IF(VLOOKUP(F4187,NXT!$C$12:$C$666,1,0)&lt;&gt;"","","x")</f>
        <v/>
      </c>
    </row>
    <row r="4188" spans="1:30" s="211" customFormat="1" ht="15.75" hidden="1" customHeight="1">
      <c r="A4188" s="204" t="str">
        <f>IF(B4188&lt;&gt;"",IF(AND(B4188&gt;=_TM1,B4188&lt;=_TM2,OR(TH!L4188="1111",TH!M4188="1111")),TH!D4188,""),"")</f>
        <v/>
      </c>
      <c r="B4188" s="36">
        <f t="shared" si="347"/>
        <v>5</v>
      </c>
      <c r="C4188" s="184">
        <f t="shared" si="348"/>
        <v>42155</v>
      </c>
      <c r="D4188" s="191" t="s">
        <v>2044</v>
      </c>
      <c r="E4188" s="191">
        <v>42155</v>
      </c>
      <c r="F4188" s="192" t="s">
        <v>761</v>
      </c>
      <c r="G4188" s="483" t="s">
        <v>762</v>
      </c>
      <c r="H4188" s="193" t="s">
        <v>2045</v>
      </c>
      <c r="I4188" s="256">
        <v>102</v>
      </c>
      <c r="J4188" s="256">
        <v>57240.541803251748</v>
      </c>
      <c r="K4188" s="599">
        <f t="shared" si="349"/>
        <v>5838535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6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3"/>
      <c r="AD4188" s="591" t="str">
        <f>IF(VLOOKUP(F4188,NXT!$C$12:$C$666,1,0)&lt;&gt;"","","x")</f>
        <v/>
      </c>
    </row>
    <row r="4189" spans="1:30" s="211" customFormat="1" ht="15.75" hidden="1" customHeight="1">
      <c r="A4189" s="204" t="str">
        <f>IF(B4189&lt;&gt;"",IF(AND(B4189&gt;=_TM1,B4189&lt;=_TM2,OR(TH!L4189="1111",TH!M4189="1111")),TH!D4189,""),"")</f>
        <v/>
      </c>
      <c r="B4189" s="36">
        <f t="shared" si="347"/>
        <v>5</v>
      </c>
      <c r="C4189" s="184">
        <f t="shared" si="348"/>
        <v>42155</v>
      </c>
      <c r="D4189" s="191" t="s">
        <v>2044</v>
      </c>
      <c r="E4189" s="191">
        <v>42155</v>
      </c>
      <c r="F4189" s="192" t="s">
        <v>763</v>
      </c>
      <c r="G4189" s="483" t="s">
        <v>762</v>
      </c>
      <c r="H4189" s="193" t="s">
        <v>2045</v>
      </c>
      <c r="I4189" s="256">
        <v>418</v>
      </c>
      <c r="J4189" s="256">
        <v>8537.2967178145373</v>
      </c>
      <c r="K4189" s="599">
        <f t="shared" si="349"/>
        <v>3568590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6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3"/>
      <c r="AD4189" s="591" t="str">
        <f>IF(VLOOKUP(F4189,NXT!$C$12:$C$666,1,0)&lt;&gt;"","","x")</f>
        <v/>
      </c>
    </row>
    <row r="4190" spans="1:30" s="211" customFormat="1" ht="15.75" hidden="1" customHeight="1">
      <c r="A4190" s="204" t="str">
        <f>IF(B4190&lt;&gt;"",IF(AND(B4190&gt;=_TM1,B4190&lt;=_TM2,OR(TH!L4190="1111",TH!M4190="1111")),TH!D4190,""),"")</f>
        <v/>
      </c>
      <c r="B4190" s="36">
        <f t="shared" si="347"/>
        <v>5</v>
      </c>
      <c r="C4190" s="184">
        <f t="shared" si="348"/>
        <v>42155</v>
      </c>
      <c r="D4190" s="191" t="s">
        <v>2044</v>
      </c>
      <c r="E4190" s="191">
        <v>42155</v>
      </c>
      <c r="F4190" s="192" t="s">
        <v>764</v>
      </c>
      <c r="G4190" s="483" t="s">
        <v>762</v>
      </c>
      <c r="H4190" s="193" t="s">
        <v>2045</v>
      </c>
      <c r="I4190" s="256">
        <v>28</v>
      </c>
      <c r="J4190" s="256">
        <v>12114.830580517772</v>
      </c>
      <c r="K4190" s="599">
        <f t="shared" si="349"/>
        <v>339215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6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3"/>
      <c r="AD4190" s="591" t="str">
        <f>IF(VLOOKUP(F4190,NXT!$C$12:$C$666,1,0)&lt;&gt;"","","x")</f>
        <v/>
      </c>
    </row>
    <row r="4191" spans="1:30" s="211" customFormat="1" ht="15.75" hidden="1" customHeight="1">
      <c r="A4191" s="204" t="str">
        <f>IF(B4191&lt;&gt;"",IF(AND(B4191&gt;=_TM1,B4191&lt;=_TM2,OR(TH!L4191="1111",TH!M4191="1111")),TH!D4191,""),"")</f>
        <v/>
      </c>
      <c r="B4191" s="36">
        <f t="shared" si="347"/>
        <v>5</v>
      </c>
      <c r="C4191" s="184">
        <f t="shared" si="348"/>
        <v>42155</v>
      </c>
      <c r="D4191" s="191" t="s">
        <v>2044</v>
      </c>
      <c r="E4191" s="191">
        <v>42155</v>
      </c>
      <c r="F4191" s="192" t="s">
        <v>765</v>
      </c>
      <c r="G4191" s="483" t="s">
        <v>762</v>
      </c>
      <c r="H4191" s="193" t="s">
        <v>2045</v>
      </c>
      <c r="I4191" s="256">
        <v>25</v>
      </c>
      <c r="J4191" s="256">
        <v>12277.445756095191</v>
      </c>
      <c r="K4191" s="599">
        <f t="shared" si="349"/>
        <v>306936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6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3"/>
      <c r="AD4191" s="591" t="str">
        <f>IF(VLOOKUP(F4191,NXT!$C$12:$C$666,1,0)&lt;&gt;"","","x")</f>
        <v/>
      </c>
    </row>
    <row r="4192" spans="1:30" s="211" customFormat="1" ht="15.75" hidden="1" customHeight="1">
      <c r="A4192" s="204" t="str">
        <f>IF(B4192&lt;&gt;"",IF(AND(B4192&gt;=_TM1,B4192&lt;=_TM2,OR(TH!L4192="1111",TH!M4192="1111")),TH!D4192,""),"")</f>
        <v/>
      </c>
      <c r="B4192" s="36">
        <f t="shared" si="347"/>
        <v>5</v>
      </c>
      <c r="C4192" s="184">
        <f t="shared" si="348"/>
        <v>42155</v>
      </c>
      <c r="D4192" s="191" t="s">
        <v>2044</v>
      </c>
      <c r="E4192" s="191">
        <v>42155</v>
      </c>
      <c r="F4192" s="192" t="s">
        <v>766</v>
      </c>
      <c r="G4192" s="483" t="s">
        <v>767</v>
      </c>
      <c r="H4192" s="193" t="s">
        <v>2045</v>
      </c>
      <c r="I4192" s="256">
        <v>400</v>
      </c>
      <c r="J4192" s="256">
        <v>12683.98369503874</v>
      </c>
      <c r="K4192" s="599">
        <f t="shared" si="349"/>
        <v>5073593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6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3"/>
      <c r="AD4192" s="591" t="str">
        <f>IF(VLOOKUP(F4192,NXT!$C$12:$C$666,1,0)&lt;&gt;"","","x")</f>
        <v/>
      </c>
    </row>
    <row r="4193" spans="1:30" s="211" customFormat="1" ht="15.75" hidden="1" customHeight="1">
      <c r="A4193" s="204" t="str">
        <f>IF(B4193&lt;&gt;"",IF(AND(B4193&gt;=_TM1,B4193&lt;=_TM2,OR(TH!L4193="1111",TH!M4193="1111")),TH!D4193,""),"")</f>
        <v/>
      </c>
      <c r="B4193" s="36">
        <f t="shared" si="347"/>
        <v>5</v>
      </c>
      <c r="C4193" s="184">
        <f t="shared" si="348"/>
        <v>42155</v>
      </c>
      <c r="D4193" s="191" t="s">
        <v>2044</v>
      </c>
      <c r="E4193" s="191">
        <v>42155</v>
      </c>
      <c r="F4193" s="192" t="s">
        <v>768</v>
      </c>
      <c r="G4193" s="483" t="s">
        <v>767</v>
      </c>
      <c r="H4193" s="193" t="s">
        <v>2045</v>
      </c>
      <c r="I4193" s="256">
        <v>100</v>
      </c>
      <c r="J4193" s="256">
        <v>8049.4511910822775</v>
      </c>
      <c r="K4193" s="599">
        <f t="shared" si="349"/>
        <v>804945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6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3"/>
      <c r="AD4193" s="591" t="str">
        <f>IF(VLOOKUP(F4193,NXT!$C$12:$C$666,1,0)&lt;&gt;"","","x")</f>
        <v/>
      </c>
    </row>
    <row r="4194" spans="1:30" s="211" customFormat="1" ht="15.75" hidden="1" customHeight="1">
      <c r="A4194" s="204" t="str">
        <f>IF(B4194&lt;&gt;"",IF(AND(B4194&gt;=_TM1,B4194&lt;=_TM2,OR(TH!L4194="1111",TH!M4194="1111")),TH!D4194,""),"")</f>
        <v/>
      </c>
      <c r="B4194" s="36">
        <f t="shared" si="347"/>
        <v>5</v>
      </c>
      <c r="C4194" s="184">
        <f t="shared" si="348"/>
        <v>42155</v>
      </c>
      <c r="D4194" s="191" t="s">
        <v>2044</v>
      </c>
      <c r="E4194" s="191">
        <v>42155</v>
      </c>
      <c r="F4194" s="192" t="s">
        <v>769</v>
      </c>
      <c r="G4194" s="483" t="s">
        <v>767</v>
      </c>
      <c r="H4194" s="193" t="s">
        <v>2045</v>
      </c>
      <c r="I4194" s="256">
        <v>70</v>
      </c>
      <c r="J4194" s="256">
        <v>15936.287206587134</v>
      </c>
      <c r="K4194" s="599">
        <f t="shared" si="349"/>
        <v>1115540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6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3"/>
      <c r="AD4194" s="591" t="str">
        <f>IF(VLOOKUP(F4194,NXT!$C$12:$C$666,1,0)&lt;&gt;"","","x")</f>
        <v/>
      </c>
    </row>
    <row r="4195" spans="1:30" s="211" customFormat="1" ht="15.75" hidden="1" customHeight="1">
      <c r="A4195" s="204" t="str">
        <f>IF(B4195&lt;&gt;"",IF(AND(B4195&gt;=_TM1,B4195&lt;=_TM2,OR(TH!L4195="1111",TH!M4195="1111")),TH!D4195,""),"")</f>
        <v/>
      </c>
      <c r="B4195" s="36">
        <f t="shared" si="347"/>
        <v>5</v>
      </c>
      <c r="C4195" s="184">
        <f t="shared" si="348"/>
        <v>42155</v>
      </c>
      <c r="D4195" s="191" t="s">
        <v>2044</v>
      </c>
      <c r="E4195" s="191">
        <v>42155</v>
      </c>
      <c r="F4195" s="192" t="s">
        <v>770</v>
      </c>
      <c r="G4195" s="483" t="s">
        <v>767</v>
      </c>
      <c r="H4195" s="193" t="s">
        <v>2045</v>
      </c>
      <c r="I4195" s="256">
        <v>60</v>
      </c>
      <c r="J4195" s="256">
        <v>4146.6869772242035</v>
      </c>
      <c r="K4195" s="599">
        <f t="shared" si="349"/>
        <v>248801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6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3"/>
      <c r="AD4195" s="591" t="str">
        <f>IF(VLOOKUP(F4195,NXT!$C$12:$C$666,1,0)&lt;&gt;"","","x")</f>
        <v/>
      </c>
    </row>
    <row r="4196" spans="1:30" s="211" customFormat="1" ht="15.75" hidden="1" customHeight="1">
      <c r="A4196" s="204" t="str">
        <f>IF(B4196&lt;&gt;"",IF(AND(B4196&gt;=_TM1,B4196&lt;=_TM2,OR(TH!L4196="1111",TH!M4196="1111")),TH!D4196,""),"")</f>
        <v/>
      </c>
      <c r="B4196" s="36">
        <f t="shared" si="347"/>
        <v>5</v>
      </c>
      <c r="C4196" s="184">
        <f t="shared" si="348"/>
        <v>42155</v>
      </c>
      <c r="D4196" s="191" t="s">
        <v>2044</v>
      </c>
      <c r="E4196" s="191">
        <v>42155</v>
      </c>
      <c r="F4196" s="192" t="s">
        <v>771</v>
      </c>
      <c r="G4196" s="483" t="s">
        <v>767</v>
      </c>
      <c r="H4196" s="193" t="s">
        <v>2045</v>
      </c>
      <c r="I4196" s="256">
        <v>27</v>
      </c>
      <c r="J4196" s="256">
        <v>10895.216763687124</v>
      </c>
      <c r="K4196" s="599">
        <f t="shared" si="349"/>
        <v>294171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6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3"/>
      <c r="AD4196" s="591" t="str">
        <f>IF(VLOOKUP(F4196,NXT!$C$12:$C$666,1,0)&lt;&gt;"","","x")</f>
        <v/>
      </c>
    </row>
    <row r="4197" spans="1:30" s="211" customFormat="1" ht="15.75" hidden="1" customHeight="1">
      <c r="A4197" s="204" t="str">
        <f>IF(B4197&lt;&gt;"",IF(AND(B4197&gt;=_TM1,B4197&lt;=_TM2,OR(TH!L4197="1111",TH!M4197="1111")),TH!D4197,""),"")</f>
        <v/>
      </c>
      <c r="B4197" s="36">
        <f t="shared" si="347"/>
        <v>5</v>
      </c>
      <c r="C4197" s="184">
        <f t="shared" si="348"/>
        <v>42155</v>
      </c>
      <c r="D4197" s="191" t="s">
        <v>2044</v>
      </c>
      <c r="E4197" s="191">
        <v>42155</v>
      </c>
      <c r="F4197" s="192" t="s">
        <v>772</v>
      </c>
      <c r="G4197" s="483" t="s">
        <v>767</v>
      </c>
      <c r="H4197" s="193" t="s">
        <v>2045</v>
      </c>
      <c r="I4197" s="256">
        <v>200</v>
      </c>
      <c r="J4197" s="256">
        <v>8618.6043056032468</v>
      </c>
      <c r="K4197" s="599">
        <f t="shared" si="349"/>
        <v>1723721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6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3"/>
      <c r="AD4197" s="591" t="str">
        <f>IF(VLOOKUP(F4197,NXT!$C$12:$C$666,1,0)&lt;&gt;"","","x")</f>
        <v/>
      </c>
    </row>
    <row r="4198" spans="1:30" s="211" customFormat="1" ht="15.75" hidden="1" customHeight="1">
      <c r="A4198" s="204" t="str">
        <f>IF(B4198&lt;&gt;"",IF(AND(B4198&gt;=_TM1,B4198&lt;=_TM2,OR(TH!L4198="1111",TH!M4198="1111")),TH!D4198,""),"")</f>
        <v/>
      </c>
      <c r="B4198" s="36">
        <f t="shared" si="347"/>
        <v>5</v>
      </c>
      <c r="C4198" s="184">
        <f t="shared" si="348"/>
        <v>42155</v>
      </c>
      <c r="D4198" s="191" t="s">
        <v>2044</v>
      </c>
      <c r="E4198" s="191">
        <v>42155</v>
      </c>
      <c r="F4198" s="192" t="s">
        <v>773</v>
      </c>
      <c r="G4198" s="483" t="s">
        <v>767</v>
      </c>
      <c r="H4198" s="193" t="s">
        <v>2045</v>
      </c>
      <c r="I4198" s="256">
        <v>300</v>
      </c>
      <c r="J4198" s="256">
        <v>18782.052779191981</v>
      </c>
      <c r="K4198" s="599">
        <f t="shared" si="349"/>
        <v>5634616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6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3"/>
      <c r="AD4198" s="591" t="str">
        <f>IF(VLOOKUP(F4198,NXT!$C$12:$C$666,1,0)&lt;&gt;"","","x")</f>
        <v/>
      </c>
    </row>
    <row r="4199" spans="1:30" s="211" customFormat="1" ht="15.75" hidden="1" customHeight="1">
      <c r="A4199" s="204" t="str">
        <f>IF(B4199&lt;&gt;"",IF(AND(B4199&gt;=_TM1,B4199&lt;=_TM2,OR(TH!L4199="1111",TH!M4199="1111")),TH!D4199,""),"")</f>
        <v/>
      </c>
      <c r="B4199" s="36">
        <f t="shared" si="347"/>
        <v>5</v>
      </c>
      <c r="C4199" s="184">
        <f t="shared" si="348"/>
        <v>42155</v>
      </c>
      <c r="D4199" s="191" t="s">
        <v>2044</v>
      </c>
      <c r="E4199" s="191">
        <v>42155</v>
      </c>
      <c r="F4199" s="192" t="s">
        <v>774</v>
      </c>
      <c r="G4199" s="483" t="s">
        <v>767</v>
      </c>
      <c r="H4199" s="193" t="s">
        <v>2045</v>
      </c>
      <c r="I4199" s="256">
        <v>300</v>
      </c>
      <c r="J4199" s="256">
        <v>4309.3021528016234</v>
      </c>
      <c r="K4199" s="599">
        <f t="shared" si="349"/>
        <v>1292791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6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3"/>
      <c r="AD4199" s="591" t="str">
        <f>IF(VLOOKUP(F4199,NXT!$C$12:$C$666,1,0)&lt;&gt;"","","x")</f>
        <v/>
      </c>
    </row>
    <row r="4200" spans="1:30" s="211" customFormat="1" ht="15.75" hidden="1" customHeight="1">
      <c r="A4200" s="204" t="str">
        <f>IF(B4200&lt;&gt;"",IF(AND(B4200&gt;=_TM1,B4200&lt;=_TM2,OR(TH!L4200="1111",TH!M4200="1111")),TH!D4200,""),"")</f>
        <v/>
      </c>
      <c r="B4200" s="36">
        <f t="shared" si="347"/>
        <v>5</v>
      </c>
      <c r="C4200" s="184">
        <f t="shared" si="348"/>
        <v>42155</v>
      </c>
      <c r="D4200" s="191" t="s">
        <v>2044</v>
      </c>
      <c r="E4200" s="191">
        <v>42155</v>
      </c>
      <c r="F4200" s="192" t="s">
        <v>775</v>
      </c>
      <c r="G4200" s="483" t="s">
        <v>767</v>
      </c>
      <c r="H4200" s="193" t="s">
        <v>2045</v>
      </c>
      <c r="I4200" s="256">
        <v>100</v>
      </c>
      <c r="J4200" s="256">
        <v>15204.518916488747</v>
      </c>
      <c r="K4200" s="599">
        <f t="shared" si="349"/>
        <v>1520452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6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3"/>
      <c r="AD4200" s="591" t="str">
        <f>IF(VLOOKUP(F4200,NXT!$C$12:$C$666,1,0)&lt;&gt;"","","x")</f>
        <v/>
      </c>
    </row>
    <row r="4201" spans="1:30" s="211" customFormat="1" ht="15.75" hidden="1" customHeight="1">
      <c r="A4201" s="204" t="str">
        <f>IF(B4201&lt;&gt;"",IF(AND(B4201&gt;=_TM1,B4201&lt;=_TM2,OR(TH!L4201="1111",TH!M4201="1111")),TH!D4201,""),"")</f>
        <v/>
      </c>
      <c r="B4201" s="36">
        <f t="shared" si="347"/>
        <v>5</v>
      </c>
      <c r="C4201" s="184">
        <f t="shared" si="348"/>
        <v>42155</v>
      </c>
      <c r="D4201" s="191" t="s">
        <v>2044</v>
      </c>
      <c r="E4201" s="191">
        <v>42155</v>
      </c>
      <c r="F4201" s="192" t="s">
        <v>775</v>
      </c>
      <c r="G4201" s="483" t="s">
        <v>767</v>
      </c>
      <c r="H4201" s="193" t="s">
        <v>2045</v>
      </c>
      <c r="I4201" s="256">
        <v>125</v>
      </c>
      <c r="J4201" s="256">
        <v>15204.518916488747</v>
      </c>
      <c r="K4201" s="599">
        <f t="shared" si="349"/>
        <v>1900565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6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3"/>
      <c r="AD4201" s="591" t="str">
        <f>IF(VLOOKUP(F4201,NXT!$C$12:$C$666,1,0)&lt;&gt;"","","x")</f>
        <v/>
      </c>
    </row>
    <row r="4202" spans="1:30" s="211" customFormat="1" ht="15.75" hidden="1" customHeight="1">
      <c r="A4202" s="204" t="str">
        <f>IF(B4202&lt;&gt;"",IF(AND(B4202&gt;=_TM1,B4202&lt;=_TM2,OR(TH!L4202="1111",TH!M4202="1111")),TH!D4202,""),"")</f>
        <v/>
      </c>
      <c r="B4202" s="36">
        <f t="shared" si="347"/>
        <v>6</v>
      </c>
      <c r="C4202" s="184">
        <f t="shared" si="348"/>
        <v>42156</v>
      </c>
      <c r="D4202" s="191" t="s">
        <v>2044</v>
      </c>
      <c r="E4202" s="191">
        <v>42156</v>
      </c>
      <c r="F4202" s="192" t="s">
        <v>563</v>
      </c>
      <c r="G4202" s="483" t="s">
        <v>776</v>
      </c>
      <c r="H4202" s="193" t="s">
        <v>2045</v>
      </c>
      <c r="I4202" s="256">
        <v>300</v>
      </c>
      <c r="J4202" s="256">
        <v>15611.056855432294</v>
      </c>
      <c r="K4202" s="599">
        <f t="shared" si="349"/>
        <v>4683317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6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3"/>
      <c r="AD4202" s="591" t="str">
        <f>IF(VLOOKUP(F4202,NXT!$C$12:$C$666,1,0)&lt;&gt;"","","x")</f>
        <v/>
      </c>
    </row>
    <row r="4203" spans="1:30" s="211" customFormat="1" ht="15.75" hidden="1" customHeight="1">
      <c r="A4203" s="204" t="str">
        <f>IF(B4203&lt;&gt;"",IF(AND(B4203&gt;=_TM1,B4203&lt;=_TM2,OR(TH!L4203="1111",TH!M4203="1111")),TH!D4203,""),"")</f>
        <v/>
      </c>
      <c r="B4203" s="36">
        <f t="shared" si="347"/>
        <v>6</v>
      </c>
      <c r="C4203" s="184">
        <f t="shared" si="348"/>
        <v>42156</v>
      </c>
      <c r="D4203" s="191" t="s">
        <v>2044</v>
      </c>
      <c r="E4203" s="191">
        <v>42156</v>
      </c>
      <c r="F4203" s="192" t="s">
        <v>425</v>
      </c>
      <c r="G4203" s="483" t="s">
        <v>776</v>
      </c>
      <c r="H4203" s="193" t="s">
        <v>2045</v>
      </c>
      <c r="I4203" s="256">
        <v>907</v>
      </c>
      <c r="J4203" s="256">
        <v>6667.2221986742088</v>
      </c>
      <c r="K4203" s="599">
        <f t="shared" si="349"/>
        <v>6047171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6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3"/>
      <c r="AD4203" s="591" t="str">
        <f>IF(VLOOKUP(F4203,NXT!$C$12:$C$666,1,0)&lt;&gt;"","","x")</f>
        <v/>
      </c>
    </row>
    <row r="4204" spans="1:30" s="211" customFormat="1" ht="15.75" hidden="1" customHeight="1">
      <c r="A4204" s="204" t="str">
        <f>IF(B4204&lt;&gt;"",IF(AND(B4204&gt;=_TM1,B4204&lt;=_TM2,OR(TH!L4204="1111",TH!M4204="1111")),TH!D4204,""),"")</f>
        <v/>
      </c>
      <c r="B4204" s="36">
        <f t="shared" si="347"/>
        <v>6</v>
      </c>
      <c r="C4204" s="184">
        <f t="shared" si="348"/>
        <v>42157</v>
      </c>
      <c r="D4204" s="191" t="s">
        <v>2044</v>
      </c>
      <c r="E4204" s="191">
        <v>42157</v>
      </c>
      <c r="F4204" s="192" t="s">
        <v>709</v>
      </c>
      <c r="G4204" s="483" t="s">
        <v>777</v>
      </c>
      <c r="H4204" s="193" t="s">
        <v>2045</v>
      </c>
      <c r="I4204" s="256">
        <v>534</v>
      </c>
      <c r="J4204" s="256">
        <v>4309.3021528016234</v>
      </c>
      <c r="K4204" s="599">
        <f t="shared" si="349"/>
        <v>2301167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6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3"/>
      <c r="AD4204" s="591" t="str">
        <f>IF(VLOOKUP(F4204,NXT!$C$12:$C$666,1,0)&lt;&gt;"","","x")</f>
        <v/>
      </c>
    </row>
    <row r="4205" spans="1:30" s="211" customFormat="1" ht="15.75" hidden="1" customHeight="1">
      <c r="A4205" s="204" t="str">
        <f>IF(B4205&lt;&gt;"",IF(AND(B4205&gt;=_TM1,B4205&lt;=_TM2,OR(TH!L4205="1111",TH!M4205="1111")),TH!D4205,""),"")</f>
        <v/>
      </c>
      <c r="B4205" s="36">
        <f t="shared" si="347"/>
        <v>6</v>
      </c>
      <c r="C4205" s="184">
        <f t="shared" si="348"/>
        <v>42157</v>
      </c>
      <c r="D4205" s="191" t="s">
        <v>2044</v>
      </c>
      <c r="E4205" s="191">
        <v>42157</v>
      </c>
      <c r="F4205" s="192" t="s">
        <v>521</v>
      </c>
      <c r="G4205" s="483" t="s">
        <v>777</v>
      </c>
      <c r="H4205" s="193" t="s">
        <v>2045</v>
      </c>
      <c r="I4205" s="256">
        <v>504</v>
      </c>
      <c r="J4205" s="256">
        <v>5528.9159696322713</v>
      </c>
      <c r="K4205" s="599">
        <f t="shared" si="349"/>
        <v>2786574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6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3"/>
      <c r="AD4205" s="591" t="str">
        <f>IF(VLOOKUP(F4205,NXT!$C$12:$C$666,1,0)&lt;&gt;"","","x")</f>
        <v/>
      </c>
    </row>
    <row r="4206" spans="1:30" s="211" customFormat="1" ht="15.75" hidden="1" customHeight="1">
      <c r="A4206" s="204" t="str">
        <f>IF(B4206&lt;&gt;"",IF(AND(B4206&gt;=_TM1,B4206&lt;=_TM2,OR(TH!L4206="1111",TH!M4206="1111")),TH!D4206,""),"")</f>
        <v/>
      </c>
      <c r="B4206" s="36">
        <f t="shared" si="347"/>
        <v>6</v>
      </c>
      <c r="C4206" s="184">
        <f t="shared" si="348"/>
        <v>42157</v>
      </c>
      <c r="D4206" s="191" t="s">
        <v>2044</v>
      </c>
      <c r="E4206" s="191">
        <v>42157</v>
      </c>
      <c r="F4206" s="192" t="s">
        <v>521</v>
      </c>
      <c r="G4206" s="483" t="s">
        <v>777</v>
      </c>
      <c r="H4206" s="193" t="s">
        <v>2045</v>
      </c>
      <c r="I4206" s="256">
        <v>1060</v>
      </c>
      <c r="J4206" s="256">
        <v>5528.9159696322713</v>
      </c>
      <c r="K4206" s="599">
        <f t="shared" si="349"/>
        <v>5860651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6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3"/>
      <c r="AD4206" s="591" t="str">
        <f>IF(VLOOKUP(F4206,NXT!$C$12:$C$666,1,0)&lt;&gt;"","","x")</f>
        <v/>
      </c>
    </row>
    <row r="4207" spans="1:30" s="211" customFormat="1" ht="15.75" hidden="1" customHeight="1">
      <c r="A4207" s="204" t="str">
        <f>IF(B4207&lt;&gt;"",IF(AND(B4207&gt;=_TM1,B4207&lt;=_TM2,OR(TH!L4207="1111",TH!M4207="1111")),TH!D4207,""),"")</f>
        <v/>
      </c>
      <c r="B4207" s="36">
        <f t="shared" si="347"/>
        <v>6</v>
      </c>
      <c r="C4207" s="184">
        <f t="shared" si="348"/>
        <v>42157</v>
      </c>
      <c r="D4207" s="191" t="s">
        <v>2044</v>
      </c>
      <c r="E4207" s="191">
        <v>42157</v>
      </c>
      <c r="F4207" s="192" t="s">
        <v>521</v>
      </c>
      <c r="G4207" s="483" t="s">
        <v>777</v>
      </c>
      <c r="H4207" s="193" t="s">
        <v>2045</v>
      </c>
      <c r="I4207" s="256">
        <v>500</v>
      </c>
      <c r="J4207" s="256">
        <v>5528.9159696322713</v>
      </c>
      <c r="K4207" s="599">
        <f t="shared" si="349"/>
        <v>2764458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6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3"/>
      <c r="AD4207" s="591" t="str">
        <f>IF(VLOOKUP(F4207,NXT!$C$12:$C$666,1,0)&lt;&gt;"","","x")</f>
        <v/>
      </c>
    </row>
    <row r="4208" spans="1:30" s="211" customFormat="1" ht="15.75" hidden="1" customHeight="1">
      <c r="A4208" s="204" t="str">
        <f>IF(B4208&lt;&gt;"",IF(AND(B4208&gt;=_TM1,B4208&lt;=_TM2,OR(TH!L4208="1111",TH!M4208="1111")),TH!D4208,""),"")</f>
        <v/>
      </c>
      <c r="B4208" s="36">
        <f t="shared" si="347"/>
        <v>6</v>
      </c>
      <c r="C4208" s="184">
        <f t="shared" si="348"/>
        <v>42157</v>
      </c>
      <c r="D4208" s="191" t="s">
        <v>2044</v>
      </c>
      <c r="E4208" s="191">
        <v>42157</v>
      </c>
      <c r="F4208" s="192" t="s">
        <v>1759</v>
      </c>
      <c r="G4208" s="483" t="s">
        <v>778</v>
      </c>
      <c r="H4208" s="193" t="s">
        <v>2045</v>
      </c>
      <c r="I4208" s="256">
        <v>500</v>
      </c>
      <c r="J4208" s="256">
        <v>1382.2289924080678</v>
      </c>
      <c r="K4208" s="599">
        <f t="shared" si="349"/>
        <v>691114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6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3"/>
      <c r="AD4208" s="591" t="str">
        <f>IF(VLOOKUP(F4208,NXT!$C$12:$C$666,1,0)&lt;&gt;"","","x")</f>
        <v/>
      </c>
    </row>
    <row r="4209" spans="1:30" s="211" customFormat="1" ht="15.75" hidden="1" customHeight="1">
      <c r="A4209" s="204" t="str">
        <f>IF(B4209&lt;&gt;"",IF(AND(B4209&gt;=_TM1,B4209&lt;=_TM2,OR(TH!L4209="1111",TH!M4209="1111")),TH!D4209,""),"")</f>
        <v/>
      </c>
      <c r="B4209" s="36">
        <f t="shared" si="347"/>
        <v>6</v>
      </c>
      <c r="C4209" s="184">
        <f t="shared" si="348"/>
        <v>42157</v>
      </c>
      <c r="D4209" s="191" t="s">
        <v>2044</v>
      </c>
      <c r="E4209" s="191">
        <v>42157</v>
      </c>
      <c r="F4209" s="192" t="s">
        <v>1718</v>
      </c>
      <c r="G4209" s="483" t="s">
        <v>778</v>
      </c>
      <c r="H4209" s="193" t="s">
        <v>2045</v>
      </c>
      <c r="I4209" s="256">
        <v>500</v>
      </c>
      <c r="J4209" s="256">
        <v>1951.3821069290368</v>
      </c>
      <c r="K4209" s="599">
        <f t="shared" si="349"/>
        <v>975691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6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3"/>
      <c r="AD4209" s="591" t="str">
        <f>IF(VLOOKUP(F4209,NXT!$C$12:$C$666,1,0)&lt;&gt;"","","x")</f>
        <v/>
      </c>
    </row>
    <row r="4210" spans="1:30" s="211" customFormat="1" ht="15.75" hidden="1" customHeight="1">
      <c r="A4210" s="204" t="str">
        <f>IF(B4210&lt;&gt;"",IF(AND(B4210&gt;=_TM1,B4210&lt;=_TM2,OR(TH!L4210="1111",TH!M4210="1111")),TH!D4210,""),"")</f>
        <v/>
      </c>
      <c r="B4210" s="36">
        <f t="shared" si="347"/>
        <v>6</v>
      </c>
      <c r="C4210" s="184">
        <f t="shared" si="348"/>
        <v>42157</v>
      </c>
      <c r="D4210" s="191" t="s">
        <v>2044</v>
      </c>
      <c r="E4210" s="191">
        <v>42157</v>
      </c>
      <c r="F4210" s="192" t="s">
        <v>779</v>
      </c>
      <c r="G4210" s="483" t="s">
        <v>778</v>
      </c>
      <c r="H4210" s="193" t="s">
        <v>2045</v>
      </c>
      <c r="I4210" s="256">
        <v>506</v>
      </c>
      <c r="J4210" s="256">
        <v>4878.4552673225917</v>
      </c>
      <c r="K4210" s="599">
        <f t="shared" si="349"/>
        <v>2468498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6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3"/>
      <c r="AD4210" s="591" t="str">
        <f>IF(VLOOKUP(F4210,NXT!$C$12:$C$666,1,0)&lt;&gt;"","","x")</f>
        <v/>
      </c>
    </row>
    <row r="4211" spans="1:30" s="211" customFormat="1" ht="15.75" hidden="1" customHeight="1">
      <c r="A4211" s="204" t="str">
        <f>IF(B4211&lt;&gt;"",IF(AND(B4211&gt;=_TM1,B4211&lt;=_TM2,OR(TH!L4211="1111",TH!M4211="1111")),TH!D4211,""),"")</f>
        <v/>
      </c>
      <c r="B4211" s="36">
        <f t="shared" si="347"/>
        <v>6</v>
      </c>
      <c r="C4211" s="184">
        <f t="shared" si="348"/>
        <v>42157</v>
      </c>
      <c r="D4211" s="191" t="s">
        <v>2044</v>
      </c>
      <c r="E4211" s="191">
        <v>42157</v>
      </c>
      <c r="F4211" s="192" t="s">
        <v>780</v>
      </c>
      <c r="G4211" s="483" t="s">
        <v>778</v>
      </c>
      <c r="H4211" s="193" t="s">
        <v>2045</v>
      </c>
      <c r="I4211" s="256">
        <v>512</v>
      </c>
      <c r="J4211" s="256">
        <v>5772.8387329984007</v>
      </c>
      <c r="K4211" s="599">
        <f t="shared" si="349"/>
        <v>2955693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6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3"/>
      <c r="AD4211" s="591" t="str">
        <f>IF(VLOOKUP(F4211,NXT!$C$12:$C$666,1,0)&lt;&gt;"","","x")</f>
        <v/>
      </c>
    </row>
    <row r="4212" spans="1:30" s="211" customFormat="1" ht="15.75" hidden="1" customHeight="1">
      <c r="A4212" s="204" t="str">
        <f>IF(B4212&lt;&gt;"",IF(AND(B4212&gt;=_TM1,B4212&lt;=_TM2,OR(TH!L4212="1111",TH!M4212="1111")),TH!D4212,""),"")</f>
        <v/>
      </c>
      <c r="B4212" s="36">
        <f t="shared" si="347"/>
        <v>6</v>
      </c>
      <c r="C4212" s="184">
        <f t="shared" si="348"/>
        <v>42157</v>
      </c>
      <c r="D4212" s="191" t="s">
        <v>2044</v>
      </c>
      <c r="E4212" s="191">
        <v>42157</v>
      </c>
      <c r="F4212" s="192" t="s">
        <v>1964</v>
      </c>
      <c r="G4212" s="483" t="s">
        <v>781</v>
      </c>
      <c r="H4212" s="193" t="s">
        <v>2045</v>
      </c>
      <c r="I4212" s="256">
        <v>1000</v>
      </c>
      <c r="J4212" s="256">
        <v>6098.0690841532405</v>
      </c>
      <c r="K4212" s="599">
        <f t="shared" si="349"/>
        <v>6098069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6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3"/>
      <c r="AD4212" s="591" t="str">
        <f>IF(VLOOKUP(F4212,NXT!$C$12:$C$666,1,0)&lt;&gt;"","","x")</f>
        <v/>
      </c>
    </row>
    <row r="4213" spans="1:30" s="211" customFormat="1" ht="15.75" hidden="1" customHeight="1">
      <c r="A4213" s="204" t="str">
        <f>IF(B4213&lt;&gt;"",IF(AND(B4213&gt;=_TM1,B4213&lt;=_TM2,OR(TH!L4213="1111",TH!M4213="1111")),TH!D4213,""),"")</f>
        <v/>
      </c>
      <c r="B4213" s="36">
        <f t="shared" si="347"/>
        <v>6</v>
      </c>
      <c r="C4213" s="184">
        <f t="shared" si="348"/>
        <v>42158</v>
      </c>
      <c r="D4213" s="191" t="s">
        <v>2044</v>
      </c>
      <c r="E4213" s="191">
        <v>42158</v>
      </c>
      <c r="F4213" s="192" t="s">
        <v>705</v>
      </c>
      <c r="G4213" s="483" t="s">
        <v>784</v>
      </c>
      <c r="H4213" s="193" t="s">
        <v>2045</v>
      </c>
      <c r="I4213" s="256">
        <v>303</v>
      </c>
      <c r="J4213" s="256">
        <v>5935.4539085758206</v>
      </c>
      <c r="K4213" s="599">
        <f t="shared" si="349"/>
        <v>1798443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6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3"/>
      <c r="AD4213" s="591" t="str">
        <f>IF(VLOOKUP(F4213,NXT!$C$12:$C$666,1,0)&lt;&gt;"","","x")</f>
        <v/>
      </c>
    </row>
    <row r="4214" spans="1:30" s="211" customFormat="1" ht="15.75" hidden="1" customHeight="1">
      <c r="A4214" s="204" t="str">
        <f>IF(B4214&lt;&gt;"",IF(AND(B4214&gt;=_TM1,B4214&lt;=_TM2,OR(TH!L4214="1111",TH!M4214="1111")),TH!D4214,""),"")</f>
        <v/>
      </c>
      <c r="B4214" s="36">
        <f t="shared" si="347"/>
        <v>6</v>
      </c>
      <c r="C4214" s="184">
        <f t="shared" si="348"/>
        <v>42158</v>
      </c>
      <c r="D4214" s="191" t="s">
        <v>2044</v>
      </c>
      <c r="E4214" s="191">
        <v>42158</v>
      </c>
      <c r="F4214" s="192" t="s">
        <v>468</v>
      </c>
      <c r="G4214" s="483" t="s">
        <v>784</v>
      </c>
      <c r="H4214" s="193" t="s">
        <v>2045</v>
      </c>
      <c r="I4214" s="256">
        <v>1016</v>
      </c>
      <c r="J4214" s="256">
        <v>4146.6869772242035</v>
      </c>
      <c r="K4214" s="599">
        <f t="shared" si="349"/>
        <v>4213034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6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3"/>
      <c r="AD4214" s="591" t="str">
        <f>IF(VLOOKUP(F4214,NXT!$C$12:$C$666,1,0)&lt;&gt;"","","x")</f>
        <v/>
      </c>
    </row>
    <row r="4215" spans="1:30" s="211" customFormat="1" ht="15.75" hidden="1" customHeight="1">
      <c r="A4215" s="204" t="str">
        <f>IF(B4215&lt;&gt;"",IF(AND(B4215&gt;=_TM1,B4215&lt;=_TM2,OR(TH!L4215="1111",TH!M4215="1111")),TH!D4215,""),"")</f>
        <v/>
      </c>
      <c r="B4215" s="36">
        <f t="shared" si="347"/>
        <v>6</v>
      </c>
      <c r="C4215" s="184">
        <f t="shared" si="348"/>
        <v>42158</v>
      </c>
      <c r="D4215" s="191" t="s">
        <v>2044</v>
      </c>
      <c r="E4215" s="191">
        <v>42158</v>
      </c>
      <c r="F4215" s="192" t="s">
        <v>785</v>
      </c>
      <c r="G4215" s="483" t="s">
        <v>786</v>
      </c>
      <c r="H4215" s="193" t="s">
        <v>2045</v>
      </c>
      <c r="I4215" s="256">
        <v>200</v>
      </c>
      <c r="J4215" s="256">
        <v>5528.9159696322713</v>
      </c>
      <c r="K4215" s="599">
        <f t="shared" si="349"/>
        <v>1105783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6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3"/>
      <c r="AD4215" s="591" t="str">
        <f>IF(VLOOKUP(F4215,NXT!$C$12:$C$666,1,0)&lt;&gt;"","","x")</f>
        <v/>
      </c>
    </row>
    <row r="4216" spans="1:30" s="211" customFormat="1" ht="15.75" hidden="1" customHeight="1">
      <c r="A4216" s="204" t="str">
        <f>IF(B4216&lt;&gt;"",IF(AND(B4216&gt;=_TM1,B4216&lt;=_TM2,OR(TH!L4216="1111",TH!M4216="1111")),TH!D4216,""),"")</f>
        <v/>
      </c>
      <c r="B4216" s="36">
        <f t="shared" si="347"/>
        <v>6</v>
      </c>
      <c r="C4216" s="184">
        <f t="shared" si="348"/>
        <v>42158</v>
      </c>
      <c r="D4216" s="191" t="s">
        <v>2044</v>
      </c>
      <c r="E4216" s="191">
        <v>42158</v>
      </c>
      <c r="F4216" s="192" t="s">
        <v>440</v>
      </c>
      <c r="G4216" s="483" t="s">
        <v>786</v>
      </c>
      <c r="H4216" s="193" t="s">
        <v>2045</v>
      </c>
      <c r="I4216" s="256">
        <v>500</v>
      </c>
      <c r="J4216" s="256">
        <v>7724.2208399274377</v>
      </c>
      <c r="K4216" s="599">
        <f t="shared" si="349"/>
        <v>3862110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6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3"/>
      <c r="AD4216" s="591" t="str">
        <f>IF(VLOOKUP(F4216,NXT!$C$12:$C$666,1,0)&lt;&gt;"","","x")</f>
        <v/>
      </c>
    </row>
    <row r="4217" spans="1:30" s="211" customFormat="1" ht="15.75" hidden="1" customHeight="1">
      <c r="A4217" s="204" t="str">
        <f>IF(B4217&lt;&gt;"",IF(AND(B4217&gt;=_TM1,B4217&lt;=_TM2,OR(TH!L4217="1111",TH!M4217="1111")),TH!D4217,""),"")</f>
        <v/>
      </c>
      <c r="B4217" s="36">
        <f t="shared" si="347"/>
        <v>6</v>
      </c>
      <c r="C4217" s="184">
        <f t="shared" si="348"/>
        <v>42159</v>
      </c>
      <c r="D4217" s="191" t="s">
        <v>2044</v>
      </c>
      <c r="E4217" s="191">
        <v>42159</v>
      </c>
      <c r="F4217" s="192" t="s">
        <v>787</v>
      </c>
      <c r="G4217" s="483" t="s">
        <v>788</v>
      </c>
      <c r="H4217" s="193" t="s">
        <v>2045</v>
      </c>
      <c r="I4217" s="256">
        <v>500</v>
      </c>
      <c r="J4217" s="256">
        <v>10407.371236954863</v>
      </c>
      <c r="K4217" s="599">
        <f t="shared" si="349"/>
        <v>5203686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6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3"/>
      <c r="AD4217" s="591" t="str">
        <f>IF(VLOOKUP(F4217,NXT!$C$12:$C$666,1,0)&lt;&gt;"","","x")</f>
        <v/>
      </c>
    </row>
    <row r="4218" spans="1:30" s="211" customFormat="1" ht="15.75" hidden="1" customHeight="1">
      <c r="A4218" s="204" t="str">
        <f>IF(B4218&lt;&gt;"",IF(AND(B4218&gt;=_TM1,B4218&lt;=_TM2,OR(TH!L4218="1111",TH!M4218="1111")),TH!D4218,""),"")</f>
        <v/>
      </c>
      <c r="B4218" s="36">
        <f t="shared" si="347"/>
        <v>6</v>
      </c>
      <c r="C4218" s="184">
        <f t="shared" si="348"/>
        <v>42159</v>
      </c>
      <c r="D4218" s="191" t="s">
        <v>2044</v>
      </c>
      <c r="E4218" s="191">
        <v>42159</v>
      </c>
      <c r="F4218" s="192" t="s">
        <v>501</v>
      </c>
      <c r="G4218" s="483" t="s">
        <v>790</v>
      </c>
      <c r="H4218" s="193" t="s">
        <v>2045</v>
      </c>
      <c r="I4218" s="256">
        <v>330</v>
      </c>
      <c r="J4218" s="256">
        <v>9838.2181224338947</v>
      </c>
      <c r="K4218" s="599">
        <f t="shared" si="349"/>
        <v>3246612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6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3"/>
      <c r="AD4218" s="591" t="str">
        <f>IF(VLOOKUP(F4218,NXT!$C$12:$C$666,1,0)&lt;&gt;"","","x")</f>
        <v/>
      </c>
    </row>
    <row r="4219" spans="1:30" s="211" customFormat="1" ht="15.75" hidden="1" customHeight="1">
      <c r="A4219" s="204" t="str">
        <f>IF(B4219&lt;&gt;"",IF(AND(B4219&gt;=_TM1,B4219&lt;=_TM2,OR(TH!L4219="1111",TH!M4219="1111")),TH!D4219,""),"")</f>
        <v/>
      </c>
      <c r="B4219" s="36">
        <f t="shared" si="347"/>
        <v>6</v>
      </c>
      <c r="C4219" s="184">
        <f t="shared" si="348"/>
        <v>42161</v>
      </c>
      <c r="D4219" s="191" t="s">
        <v>2044</v>
      </c>
      <c r="E4219" s="191">
        <v>42161</v>
      </c>
      <c r="F4219" s="192" t="s">
        <v>792</v>
      </c>
      <c r="G4219" s="483" t="s">
        <v>793</v>
      </c>
      <c r="H4219" s="193" t="s">
        <v>2045</v>
      </c>
      <c r="I4219" s="256">
        <v>70</v>
      </c>
      <c r="J4219" s="256">
        <v>20082.97418381134</v>
      </c>
      <c r="K4219" s="599">
        <f t="shared" si="349"/>
        <v>1405808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6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3"/>
      <c r="AD4219" s="591" t="str">
        <f>IF(VLOOKUP(F4219,NXT!$C$12:$C$666,1,0)&lt;&gt;"","","x")</f>
        <v/>
      </c>
    </row>
    <row r="4220" spans="1:30" s="211" customFormat="1" ht="15.75" hidden="1" customHeight="1">
      <c r="A4220" s="204" t="str">
        <f>IF(B4220&lt;&gt;"",IF(AND(B4220&gt;=_TM1,B4220&lt;=_TM2,OR(TH!L4220="1111",TH!M4220="1111")),TH!D4220,""),"")</f>
        <v/>
      </c>
      <c r="B4220" s="36">
        <f t="shared" si="347"/>
        <v>6</v>
      </c>
      <c r="C4220" s="184">
        <f t="shared" si="348"/>
        <v>42161</v>
      </c>
      <c r="D4220" s="191" t="s">
        <v>2044</v>
      </c>
      <c r="E4220" s="191">
        <v>42161</v>
      </c>
      <c r="F4220" s="192" t="s">
        <v>795</v>
      </c>
      <c r="G4220" s="483" t="s">
        <v>793</v>
      </c>
      <c r="H4220" s="193" t="s">
        <v>2045</v>
      </c>
      <c r="I4220" s="256">
        <v>92</v>
      </c>
      <c r="J4220" s="256">
        <v>22522.201817472633</v>
      </c>
      <c r="K4220" s="599">
        <f t="shared" si="349"/>
        <v>2072043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6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3"/>
      <c r="AD4220" s="591" t="str">
        <f>IF(VLOOKUP(F4220,NXT!$C$12:$C$666,1,0)&lt;&gt;"","","x")</f>
        <v/>
      </c>
    </row>
    <row r="4221" spans="1:30" s="211" customFormat="1" ht="15.75" hidden="1" customHeight="1">
      <c r="A4221" s="204" t="str">
        <f>IF(B4221&lt;&gt;"",IF(AND(B4221&gt;=_TM1,B4221&lt;=_TM2,OR(TH!L4221="1111",TH!M4221="1111")),TH!D4221,""),"")</f>
        <v/>
      </c>
      <c r="B4221" s="36">
        <f t="shared" si="347"/>
        <v>6</v>
      </c>
      <c r="C4221" s="184">
        <f t="shared" si="348"/>
        <v>42161</v>
      </c>
      <c r="D4221" s="191" t="s">
        <v>2044</v>
      </c>
      <c r="E4221" s="191">
        <v>42161</v>
      </c>
      <c r="F4221" s="192" t="s">
        <v>796</v>
      </c>
      <c r="G4221" s="483" t="s">
        <v>793</v>
      </c>
      <c r="H4221" s="193" t="s">
        <v>2045</v>
      </c>
      <c r="I4221" s="256">
        <v>67</v>
      </c>
      <c r="J4221" s="256">
        <v>25367.96739007748</v>
      </c>
      <c r="K4221" s="599">
        <f t="shared" si="349"/>
        <v>1699654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6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3"/>
      <c r="AD4221" s="591" t="str">
        <f>IF(VLOOKUP(F4221,NXT!$C$12:$C$666,1,0)&lt;&gt;"","","x")</f>
        <v/>
      </c>
    </row>
    <row r="4222" spans="1:30" s="211" customFormat="1" ht="15.75" hidden="1" customHeight="1">
      <c r="A4222" s="204" t="str">
        <f>IF(B4222&lt;&gt;"",IF(AND(B4222&gt;=_TM1,B4222&lt;=_TM2,OR(TH!L4222="1111",TH!M4222="1111")),TH!D4222,""),"")</f>
        <v/>
      </c>
      <c r="B4222" s="36">
        <f t="shared" si="347"/>
        <v>6</v>
      </c>
      <c r="C4222" s="184">
        <f t="shared" si="348"/>
        <v>42161</v>
      </c>
      <c r="D4222" s="191" t="s">
        <v>2044</v>
      </c>
      <c r="E4222" s="191">
        <v>42161</v>
      </c>
      <c r="F4222" s="192" t="s">
        <v>797</v>
      </c>
      <c r="G4222" s="483" t="s">
        <v>793</v>
      </c>
      <c r="H4222" s="193" t="s">
        <v>2045</v>
      </c>
      <c r="I4222" s="256">
        <v>100</v>
      </c>
      <c r="J4222" s="256">
        <v>23579.200458725863</v>
      </c>
      <c r="K4222" s="599">
        <f t="shared" si="349"/>
        <v>2357920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6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3"/>
      <c r="AD4222" s="591" t="str">
        <f>IF(VLOOKUP(F4222,NXT!$C$12:$C$666,1,0)&lt;&gt;"","","x")</f>
        <v/>
      </c>
    </row>
    <row r="4223" spans="1:30" s="211" customFormat="1" ht="15.75" hidden="1" customHeight="1">
      <c r="A4223" s="204" t="str">
        <f>IF(B4223&lt;&gt;"",IF(AND(B4223&gt;=_TM1,B4223&lt;=_TM2,OR(TH!L4223="1111",TH!M4223="1111")),TH!D4223,""),"")</f>
        <v/>
      </c>
      <c r="B4223" s="36">
        <f t="shared" si="347"/>
        <v>6</v>
      </c>
      <c r="C4223" s="184">
        <f t="shared" si="348"/>
        <v>42163</v>
      </c>
      <c r="D4223" s="191" t="s">
        <v>2044</v>
      </c>
      <c r="E4223" s="191">
        <v>42163</v>
      </c>
      <c r="F4223" s="192" t="s">
        <v>440</v>
      </c>
      <c r="G4223" s="483" t="s">
        <v>798</v>
      </c>
      <c r="H4223" s="193" t="s">
        <v>2045</v>
      </c>
      <c r="I4223" s="256">
        <v>309</v>
      </c>
      <c r="J4223" s="256">
        <v>7724.2208399274377</v>
      </c>
      <c r="K4223" s="599">
        <f t="shared" si="349"/>
        <v>2386784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6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3"/>
      <c r="AD4223" s="591" t="str">
        <f>IF(VLOOKUP(F4223,NXT!$C$12:$C$666,1,0)&lt;&gt;"","","x")</f>
        <v/>
      </c>
    </row>
    <row r="4224" spans="1:30" s="211" customFormat="1" ht="15.75" hidden="1" customHeight="1">
      <c r="A4224" s="204" t="str">
        <f>IF(B4224&lt;&gt;"",IF(AND(B4224&gt;=_TM1,B4224&lt;=_TM2,OR(TH!L4224="1111",TH!M4224="1111")),TH!D4224,""),"")</f>
        <v/>
      </c>
      <c r="B4224" s="36">
        <f t="shared" si="347"/>
        <v>6</v>
      </c>
      <c r="C4224" s="184">
        <f t="shared" si="348"/>
        <v>42163</v>
      </c>
      <c r="D4224" s="191" t="s">
        <v>2044</v>
      </c>
      <c r="E4224" s="191">
        <v>42163</v>
      </c>
      <c r="F4224" s="192" t="s">
        <v>440</v>
      </c>
      <c r="G4224" s="483" t="s">
        <v>798</v>
      </c>
      <c r="H4224" s="193" t="s">
        <v>2045</v>
      </c>
      <c r="I4224" s="256">
        <v>300</v>
      </c>
      <c r="J4224" s="256">
        <v>7724.2208399274377</v>
      </c>
      <c r="K4224" s="599">
        <f t="shared" si="349"/>
        <v>2317266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6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3"/>
      <c r="AD4224" s="591" t="str">
        <f>IF(VLOOKUP(F4224,NXT!$C$12:$C$666,1,0)&lt;&gt;"","","x")</f>
        <v/>
      </c>
    </row>
    <row r="4225" spans="1:30" s="211" customFormat="1" ht="15.75" hidden="1" customHeight="1">
      <c r="A4225" s="204" t="str">
        <f>IF(B4225&lt;&gt;"",IF(AND(B4225&gt;=_TM1,B4225&lt;=_TM2,OR(TH!L4225="1111",TH!M4225="1111")),TH!D4225,""),"")</f>
        <v/>
      </c>
      <c r="B4225" s="36">
        <f t="shared" si="347"/>
        <v>6</v>
      </c>
      <c r="C4225" s="184">
        <f t="shared" si="348"/>
        <v>42163</v>
      </c>
      <c r="D4225" s="191" t="s">
        <v>2044</v>
      </c>
      <c r="E4225" s="191">
        <v>42163</v>
      </c>
      <c r="F4225" s="192" t="s">
        <v>440</v>
      </c>
      <c r="G4225" s="483" t="s">
        <v>798</v>
      </c>
      <c r="H4225" s="193" t="s">
        <v>2045</v>
      </c>
      <c r="I4225" s="256">
        <v>300</v>
      </c>
      <c r="J4225" s="256">
        <v>7724.2208399274377</v>
      </c>
      <c r="K4225" s="599">
        <f t="shared" si="349"/>
        <v>2317266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6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3"/>
      <c r="AD4225" s="591" t="str">
        <f>IF(VLOOKUP(F4225,NXT!$C$12:$C$666,1,0)&lt;&gt;"","","x")</f>
        <v/>
      </c>
    </row>
    <row r="4226" spans="1:30" s="211" customFormat="1" ht="15.75" hidden="1" customHeight="1">
      <c r="A4226" s="204" t="str">
        <f>IF(B4226&lt;&gt;"",IF(AND(B4226&gt;=_TM1,B4226&lt;=_TM2,OR(TH!L4226="1111",TH!M4226="1111")),TH!D4226,""),"")</f>
        <v/>
      </c>
      <c r="B4226" s="36">
        <f t="shared" si="347"/>
        <v>6</v>
      </c>
      <c r="C4226" s="184">
        <f t="shared" si="348"/>
        <v>42163</v>
      </c>
      <c r="D4226" s="191" t="s">
        <v>2044</v>
      </c>
      <c r="E4226" s="191">
        <v>42163</v>
      </c>
      <c r="F4226" s="192" t="s">
        <v>799</v>
      </c>
      <c r="G4226" s="483" t="s">
        <v>800</v>
      </c>
      <c r="H4226" s="193" t="s">
        <v>2045</v>
      </c>
      <c r="I4226" s="256">
        <v>502</v>
      </c>
      <c r="J4226" s="256">
        <v>3902.7642138580736</v>
      </c>
      <c r="K4226" s="599">
        <f t="shared" si="349"/>
        <v>1959188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6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3"/>
      <c r="AD4226" s="591" t="str">
        <f>IF(VLOOKUP(F4226,NXT!$C$12:$C$666,1,0)&lt;&gt;"","","x")</f>
        <v/>
      </c>
    </row>
    <row r="4227" spans="1:30" s="211" customFormat="1" ht="15.75" hidden="1" customHeight="1">
      <c r="A4227" s="204" t="str">
        <f>IF(B4227&lt;&gt;"",IF(AND(B4227&gt;=_TM1,B4227&lt;=_TM2,OR(TH!L4227="1111",TH!M4227="1111")),TH!D4227,""),"")</f>
        <v/>
      </c>
      <c r="B4227" s="36">
        <f t="shared" si="347"/>
        <v>6</v>
      </c>
      <c r="C4227" s="184">
        <f t="shared" si="348"/>
        <v>42163</v>
      </c>
      <c r="D4227" s="191" t="s">
        <v>2044</v>
      </c>
      <c r="E4227" s="191">
        <v>42163</v>
      </c>
      <c r="F4227" s="192" t="s">
        <v>799</v>
      </c>
      <c r="G4227" s="483" t="s">
        <v>800</v>
      </c>
      <c r="H4227" s="193" t="s">
        <v>2045</v>
      </c>
      <c r="I4227" s="256">
        <v>516</v>
      </c>
      <c r="J4227" s="256">
        <v>3902.7642138580736</v>
      </c>
      <c r="K4227" s="599">
        <f t="shared" si="349"/>
        <v>2013826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6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3"/>
      <c r="AD4227" s="591" t="str">
        <f>IF(VLOOKUP(F4227,NXT!$C$12:$C$666,1,0)&lt;&gt;"","","x")</f>
        <v/>
      </c>
    </row>
    <row r="4228" spans="1:30" s="211" customFormat="1" ht="15.75" hidden="1" customHeight="1">
      <c r="A4228" s="204" t="str">
        <f>IF(B4228&lt;&gt;"",IF(AND(B4228&gt;=_TM1,B4228&lt;=_TM2,OR(TH!L4228="1111",TH!M4228="1111")),TH!D4228,""),"")</f>
        <v/>
      </c>
      <c r="B4228" s="36">
        <f t="shared" si="347"/>
        <v>6</v>
      </c>
      <c r="C4228" s="184">
        <f t="shared" si="348"/>
        <v>42167</v>
      </c>
      <c r="D4228" s="191" t="s">
        <v>2044</v>
      </c>
      <c r="E4228" s="191">
        <v>42167</v>
      </c>
      <c r="F4228" s="192" t="s">
        <v>521</v>
      </c>
      <c r="G4228" s="483" t="s">
        <v>802</v>
      </c>
      <c r="H4228" s="193" t="s">
        <v>2045</v>
      </c>
      <c r="I4228" s="256">
        <v>1080</v>
      </c>
      <c r="J4228" s="256">
        <v>5528.9159696322713</v>
      </c>
      <c r="K4228" s="599">
        <f t="shared" si="349"/>
        <v>5971229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6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3"/>
      <c r="AD4228" s="591" t="str">
        <f>IF(VLOOKUP(F4228,NXT!$C$12:$C$666,1,0)&lt;&gt;"","","x")</f>
        <v/>
      </c>
    </row>
    <row r="4229" spans="1:30" s="211" customFormat="1" ht="15.75" hidden="1" customHeight="1">
      <c r="A4229" s="204" t="str">
        <f>IF(B4229&lt;&gt;"",IF(AND(B4229&gt;=_TM1,B4229&lt;=_TM2,OR(TH!L4229="1111",TH!M4229="1111")),TH!D4229,""),"")</f>
        <v/>
      </c>
      <c r="B4229" s="36">
        <f t="shared" si="347"/>
        <v>6</v>
      </c>
      <c r="C4229" s="184">
        <f t="shared" si="348"/>
        <v>42170</v>
      </c>
      <c r="D4229" s="191" t="s">
        <v>2044</v>
      </c>
      <c r="E4229" s="191">
        <v>42170</v>
      </c>
      <c r="F4229" s="192" t="s">
        <v>501</v>
      </c>
      <c r="G4229" s="483" t="s">
        <v>803</v>
      </c>
      <c r="H4229" s="193" t="s">
        <v>2045</v>
      </c>
      <c r="I4229" s="256">
        <v>282</v>
      </c>
      <c r="J4229" s="256">
        <v>9838.2181224338947</v>
      </c>
      <c r="K4229" s="599">
        <f t="shared" si="349"/>
        <v>2774378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6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3"/>
      <c r="AD4229" s="591" t="str">
        <f>IF(VLOOKUP(F4229,NXT!$C$12:$C$666,1,0)&lt;&gt;"","","x")</f>
        <v/>
      </c>
    </row>
    <row r="4230" spans="1:30" s="211" customFormat="1" ht="15.75" hidden="1" customHeight="1">
      <c r="A4230" s="204" t="str">
        <f>IF(B4230&lt;&gt;"",IF(AND(B4230&gt;=_TM1,B4230&lt;=_TM2,OR(TH!L4230="1111",TH!M4230="1111")),TH!D4230,""),"")</f>
        <v/>
      </c>
      <c r="B4230" s="36">
        <f t="shared" si="347"/>
        <v>6</v>
      </c>
      <c r="C4230" s="184">
        <f t="shared" si="348"/>
        <v>42170</v>
      </c>
      <c r="D4230" s="191" t="s">
        <v>2044</v>
      </c>
      <c r="E4230" s="191">
        <v>42170</v>
      </c>
      <c r="F4230" s="192" t="s">
        <v>804</v>
      </c>
      <c r="G4230" s="483" t="s">
        <v>805</v>
      </c>
      <c r="H4230" s="193" t="s">
        <v>2045</v>
      </c>
      <c r="I4230" s="256">
        <v>500</v>
      </c>
      <c r="J4230" s="256">
        <v>7561.6056643500187</v>
      </c>
      <c r="K4230" s="599">
        <f t="shared" si="349"/>
        <v>3780803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6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3"/>
      <c r="AD4230" s="591" t="str">
        <f>IF(VLOOKUP(F4230,NXT!$C$12:$C$666,1,0)&lt;&gt;"","","x")</f>
        <v/>
      </c>
    </row>
    <row r="4231" spans="1:30" s="211" customFormat="1" ht="15.75" hidden="1" customHeight="1">
      <c r="A4231" s="204" t="str">
        <f>IF(B4231&lt;&gt;"",IF(AND(B4231&gt;=_TM1,B4231&lt;=_TM2,OR(TH!L4231="1111",TH!M4231="1111")),TH!D4231,""),"")</f>
        <v/>
      </c>
      <c r="B4231" s="36">
        <f t="shared" si="347"/>
        <v>6</v>
      </c>
      <c r="C4231" s="184">
        <f t="shared" si="348"/>
        <v>42171</v>
      </c>
      <c r="D4231" s="191" t="s">
        <v>2044</v>
      </c>
      <c r="E4231" s="191">
        <v>42171</v>
      </c>
      <c r="F4231" s="192" t="s">
        <v>545</v>
      </c>
      <c r="G4231" s="483" t="s">
        <v>807</v>
      </c>
      <c r="H4231" s="193" t="s">
        <v>2045</v>
      </c>
      <c r="I4231" s="256">
        <v>205</v>
      </c>
      <c r="J4231" s="256">
        <v>8455.9891300258259</v>
      </c>
      <c r="K4231" s="599">
        <f t="shared" si="349"/>
        <v>1733478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6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3"/>
      <c r="AD4231" s="591" t="str">
        <f>IF(VLOOKUP(F4231,NXT!$C$12:$C$666,1,0)&lt;&gt;"","","x")</f>
        <v/>
      </c>
    </row>
    <row r="4232" spans="1:30" s="211" customFormat="1" ht="15.75" hidden="1" customHeight="1">
      <c r="A4232" s="204" t="str">
        <f>IF(B4232&lt;&gt;"",IF(AND(B4232&gt;=_TM1,B4232&lt;=_TM2,OR(TH!L4232="1111",TH!M4232="1111")),TH!D4232,""),"")</f>
        <v/>
      </c>
      <c r="B4232" s="36">
        <f t="shared" si="347"/>
        <v>6</v>
      </c>
      <c r="C4232" s="184">
        <f t="shared" si="348"/>
        <v>42171</v>
      </c>
      <c r="D4232" s="191" t="s">
        <v>2044</v>
      </c>
      <c r="E4232" s="191">
        <v>42171</v>
      </c>
      <c r="F4232" s="192" t="s">
        <v>1689</v>
      </c>
      <c r="G4232" s="483" t="s">
        <v>807</v>
      </c>
      <c r="H4232" s="193" t="s">
        <v>2045</v>
      </c>
      <c r="I4232" s="256">
        <v>205</v>
      </c>
      <c r="J4232" s="256">
        <v>487.8455267322592</v>
      </c>
      <c r="K4232" s="599">
        <f t="shared" si="349"/>
        <v>100008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6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3"/>
      <c r="AD4232" s="591" t="str">
        <f>IF(VLOOKUP(F4232,NXT!$C$12:$C$666,1,0)&lt;&gt;"","","x")</f>
        <v/>
      </c>
    </row>
    <row r="4233" spans="1:30" s="211" customFormat="1" ht="15.75" hidden="1" customHeight="1">
      <c r="A4233" s="204" t="str">
        <f>IF(B4233&lt;&gt;"",IF(AND(B4233&gt;=_TM1,B4233&lt;=_TM2,OR(TH!L4233="1111",TH!M4233="1111")),TH!D4233,""),"")</f>
        <v/>
      </c>
      <c r="B4233" s="36">
        <f t="shared" si="347"/>
        <v>6</v>
      </c>
      <c r="C4233" s="184">
        <f t="shared" si="348"/>
        <v>42171</v>
      </c>
      <c r="D4233" s="191" t="s">
        <v>2044</v>
      </c>
      <c r="E4233" s="191">
        <v>42171</v>
      </c>
      <c r="F4233" s="192" t="s">
        <v>808</v>
      </c>
      <c r="G4233" s="483" t="s">
        <v>809</v>
      </c>
      <c r="H4233" s="193" t="s">
        <v>2045</v>
      </c>
      <c r="I4233" s="256">
        <v>308</v>
      </c>
      <c r="J4233" s="256">
        <v>11301.754702630671</v>
      </c>
      <c r="K4233" s="599">
        <f t="shared" si="349"/>
        <v>3480940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6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3"/>
      <c r="AD4233" s="591" t="str">
        <f>IF(VLOOKUP(F4233,NXT!$C$12:$C$666,1,0)&lt;&gt;"","","x")</f>
        <v/>
      </c>
    </row>
    <row r="4234" spans="1:30" s="211" customFormat="1" ht="15.75" hidden="1" customHeight="1">
      <c r="A4234" s="204" t="str">
        <f>IF(B4234&lt;&gt;"",IF(AND(B4234&gt;=_TM1,B4234&lt;=_TM2,OR(TH!L4234="1111",TH!M4234="1111")),TH!D4234,""),"")</f>
        <v/>
      </c>
      <c r="B4234" s="36">
        <f t="shared" si="347"/>
        <v>6</v>
      </c>
      <c r="C4234" s="184">
        <f t="shared" si="348"/>
        <v>42172</v>
      </c>
      <c r="D4234" s="191" t="s">
        <v>2044</v>
      </c>
      <c r="E4234" s="191">
        <v>42172</v>
      </c>
      <c r="F4234" s="192" t="s">
        <v>811</v>
      </c>
      <c r="G4234" s="483" t="s">
        <v>812</v>
      </c>
      <c r="H4234" s="193" t="s">
        <v>2045</v>
      </c>
      <c r="I4234" s="256">
        <v>286</v>
      </c>
      <c r="J4234" s="256">
        <v>8618.6043056032468</v>
      </c>
      <c r="K4234" s="599">
        <f t="shared" si="349"/>
        <v>2464921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6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3"/>
      <c r="AD4234" s="591" t="str">
        <f>IF(VLOOKUP(F4234,NXT!$C$12:$C$666,1,0)&lt;&gt;"","","x")</f>
        <v/>
      </c>
    </row>
    <row r="4235" spans="1:30" s="211" customFormat="1" ht="15.75" hidden="1" customHeight="1">
      <c r="A4235" s="204" t="str">
        <f>IF(B4235&lt;&gt;"",IF(AND(B4235&gt;=_TM1,B4235&lt;=_TM2,OR(TH!L4235="1111",TH!M4235="1111")),TH!D4235,""),"")</f>
        <v/>
      </c>
      <c r="B4235" s="36">
        <f t="shared" si="347"/>
        <v>6</v>
      </c>
      <c r="C4235" s="184">
        <f t="shared" si="348"/>
        <v>42172</v>
      </c>
      <c r="D4235" s="191" t="s">
        <v>2044</v>
      </c>
      <c r="E4235" s="191">
        <v>42172</v>
      </c>
      <c r="F4235" s="192" t="s">
        <v>1760</v>
      </c>
      <c r="G4235" s="483" t="s">
        <v>814</v>
      </c>
      <c r="H4235" s="193" t="s">
        <v>2045</v>
      </c>
      <c r="I4235" s="256">
        <v>80</v>
      </c>
      <c r="J4235" s="256">
        <v>11220.447114841962</v>
      </c>
      <c r="K4235" s="599">
        <f t="shared" si="349"/>
        <v>897636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6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3"/>
      <c r="AD4235" s="591" t="str">
        <f>IF(VLOOKUP(F4235,NXT!$C$12:$C$666,1,0)&lt;&gt;"","","x")</f>
        <v/>
      </c>
    </row>
    <row r="4236" spans="1:30" s="211" customFormat="1" ht="15.75" hidden="1" customHeight="1">
      <c r="A4236" s="204" t="str">
        <f>IF(B4236&lt;&gt;"",IF(AND(B4236&gt;=_TM1,B4236&lt;=_TM2,OR(TH!L4236="1111",TH!M4236="1111")),TH!D4236,""),"")</f>
        <v/>
      </c>
      <c r="B4236" s="36">
        <f t="shared" si="347"/>
        <v>6</v>
      </c>
      <c r="C4236" s="184">
        <f t="shared" si="348"/>
        <v>42172</v>
      </c>
      <c r="D4236" s="191" t="s">
        <v>2044</v>
      </c>
      <c r="E4236" s="191">
        <v>42172</v>
      </c>
      <c r="F4236" s="192" t="s">
        <v>1761</v>
      </c>
      <c r="G4236" s="483" t="s">
        <v>814</v>
      </c>
      <c r="H4236" s="193" t="s">
        <v>2045</v>
      </c>
      <c r="I4236" s="256">
        <v>74</v>
      </c>
      <c r="J4236" s="256">
        <v>20489.512122754888</v>
      </c>
      <c r="K4236" s="599">
        <f t="shared" si="349"/>
        <v>1516224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6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3"/>
      <c r="AD4236" s="591" t="str">
        <f>IF(VLOOKUP(F4236,NXT!$C$12:$C$666,1,0)&lt;&gt;"","","x")</f>
        <v/>
      </c>
    </row>
    <row r="4237" spans="1:30" s="211" customFormat="1" ht="15.75" hidden="1" customHeight="1">
      <c r="A4237" s="204" t="str">
        <f>IF(B4237&lt;&gt;"",IF(AND(B4237&gt;=_TM1,B4237&lt;=_TM2,OR(TH!L4237="1111",TH!M4237="1111")),TH!D4237,""),"")</f>
        <v/>
      </c>
      <c r="B4237" s="36">
        <f t="shared" si="347"/>
        <v>6</v>
      </c>
      <c r="C4237" s="184">
        <f t="shared" si="348"/>
        <v>42172</v>
      </c>
      <c r="D4237" s="191" t="s">
        <v>2044</v>
      </c>
      <c r="E4237" s="191">
        <v>42172</v>
      </c>
      <c r="F4237" s="192" t="s">
        <v>1762</v>
      </c>
      <c r="G4237" s="483" t="s">
        <v>814</v>
      </c>
      <c r="H4237" s="193" t="s">
        <v>2045</v>
      </c>
      <c r="I4237" s="256">
        <v>205</v>
      </c>
      <c r="J4237" s="256">
        <v>14228.827863024228</v>
      </c>
      <c r="K4237" s="599">
        <f t="shared" si="349"/>
        <v>2916910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6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3"/>
      <c r="AD4237" s="591" t="str">
        <f>IF(VLOOKUP(F4237,NXT!$C$12:$C$666,1,0)&lt;&gt;"","","x")</f>
        <v/>
      </c>
    </row>
    <row r="4238" spans="1:30" s="211" customFormat="1" ht="15.75" hidden="1" customHeight="1">
      <c r="A4238" s="204" t="str">
        <f>IF(B4238&lt;&gt;"",IF(AND(B4238&gt;=_TM1,B4238&lt;=_TM2,OR(TH!L4238="1111",TH!M4238="1111")),TH!D4238,""),"")</f>
        <v/>
      </c>
      <c r="B4238" s="36">
        <f t="shared" si="347"/>
        <v>6</v>
      </c>
      <c r="C4238" s="184">
        <f t="shared" si="348"/>
        <v>42172</v>
      </c>
      <c r="D4238" s="191" t="s">
        <v>2044</v>
      </c>
      <c r="E4238" s="191">
        <v>42172</v>
      </c>
      <c r="F4238" s="192" t="s">
        <v>1763</v>
      </c>
      <c r="G4238" s="483" t="s">
        <v>815</v>
      </c>
      <c r="H4238" s="193" t="s">
        <v>2045</v>
      </c>
      <c r="I4238" s="256">
        <v>100</v>
      </c>
      <c r="J4238" s="256">
        <v>6992.4525498290486</v>
      </c>
      <c r="K4238" s="599">
        <f t="shared" si="349"/>
        <v>699245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6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3"/>
      <c r="AD4238" s="591" t="str">
        <f>IF(VLOOKUP(F4238,NXT!$C$12:$C$666,1,0)&lt;&gt;"","","x")</f>
        <v/>
      </c>
    </row>
    <row r="4239" spans="1:30" s="211" customFormat="1" ht="15.75" hidden="1" customHeight="1">
      <c r="A4239" s="204" t="str">
        <f>IF(B4239&lt;&gt;"",IF(AND(B4239&gt;=_TM1,B4239&lt;=_TM2,OR(TH!L4239="1111",TH!M4239="1111")),TH!D4239,""),"")</f>
        <v/>
      </c>
      <c r="B4239" s="36">
        <f t="shared" si="347"/>
        <v>6</v>
      </c>
      <c r="C4239" s="184">
        <f t="shared" si="348"/>
        <v>42172</v>
      </c>
      <c r="D4239" s="191" t="s">
        <v>2044</v>
      </c>
      <c r="E4239" s="191">
        <v>42172</v>
      </c>
      <c r="F4239" s="192" t="s">
        <v>768</v>
      </c>
      <c r="G4239" s="483" t="s">
        <v>815</v>
      </c>
      <c r="H4239" s="193" t="s">
        <v>2045</v>
      </c>
      <c r="I4239" s="256">
        <v>200</v>
      </c>
      <c r="J4239" s="256">
        <v>8049.4511910822775</v>
      </c>
      <c r="K4239" s="599">
        <f t="shared" si="349"/>
        <v>1609890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6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3"/>
      <c r="AD4239" s="591" t="str">
        <f>IF(VLOOKUP(F4239,NXT!$C$12:$C$666,1,0)&lt;&gt;"","","x")</f>
        <v/>
      </c>
    </row>
    <row r="4240" spans="1:30" s="211" customFormat="1" ht="15.75" hidden="1" customHeight="1">
      <c r="A4240" s="204" t="str">
        <f>IF(B4240&lt;&gt;"",IF(AND(B4240&gt;=_TM1,B4240&lt;=_TM2,OR(TH!L4240="1111",TH!M4240="1111")),TH!D4240,""),"")</f>
        <v/>
      </c>
      <c r="B4240" s="36">
        <f t="shared" si="347"/>
        <v>6</v>
      </c>
      <c r="C4240" s="184">
        <f t="shared" si="348"/>
        <v>42172</v>
      </c>
      <c r="D4240" s="191" t="s">
        <v>2044</v>
      </c>
      <c r="E4240" s="191">
        <v>42172</v>
      </c>
      <c r="F4240" s="192" t="s">
        <v>719</v>
      </c>
      <c r="G4240" s="483" t="s">
        <v>815</v>
      </c>
      <c r="H4240" s="193" t="s">
        <v>2045</v>
      </c>
      <c r="I4240" s="256">
        <v>75</v>
      </c>
      <c r="J4240" s="256">
        <v>14554.058214179067</v>
      </c>
      <c r="K4240" s="599">
        <f t="shared" si="349"/>
        <v>1091554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6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3"/>
      <c r="AD4240" s="591" t="str">
        <f>IF(VLOOKUP(F4240,NXT!$C$12:$C$666,1,0)&lt;&gt;"","","x")</f>
        <v/>
      </c>
    </row>
    <row r="4241" spans="1:30" s="211" customFormat="1" ht="15.75" hidden="1" customHeight="1">
      <c r="A4241" s="204" t="str">
        <f>IF(B4241&lt;&gt;"",IF(AND(B4241&gt;=_TM1,B4241&lt;=_TM2,OR(TH!L4241="1111",TH!M4241="1111")),TH!D4241,""),"")</f>
        <v/>
      </c>
      <c r="B4241" s="36">
        <f t="shared" si="347"/>
        <v>6</v>
      </c>
      <c r="C4241" s="184">
        <f t="shared" si="348"/>
        <v>42172</v>
      </c>
      <c r="D4241" s="191" t="s">
        <v>2044</v>
      </c>
      <c r="E4241" s="191">
        <v>42172</v>
      </c>
      <c r="F4241" s="192" t="s">
        <v>719</v>
      </c>
      <c r="G4241" s="483" t="s">
        <v>815</v>
      </c>
      <c r="H4241" s="193" t="s">
        <v>2045</v>
      </c>
      <c r="I4241" s="256">
        <v>30</v>
      </c>
      <c r="J4241" s="256">
        <v>14554.058214179067</v>
      </c>
      <c r="K4241" s="599">
        <f t="shared" si="349"/>
        <v>436622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6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3"/>
      <c r="AD4241" s="591" t="str">
        <f>IF(VLOOKUP(F4241,NXT!$C$12:$C$666,1,0)&lt;&gt;"","","x")</f>
        <v/>
      </c>
    </row>
    <row r="4242" spans="1:30" s="211" customFormat="1" ht="15.75" hidden="1" customHeight="1">
      <c r="A4242" s="204" t="str">
        <f>IF(B4242&lt;&gt;"",IF(AND(B4242&gt;=_TM1,B4242&lt;=_TM2,OR(TH!L4242="1111",TH!M4242="1111")),TH!D4242,""),"")</f>
        <v/>
      </c>
      <c r="B4242" s="36">
        <f t="shared" si="347"/>
        <v>6</v>
      </c>
      <c r="C4242" s="184">
        <f t="shared" si="348"/>
        <v>42172</v>
      </c>
      <c r="D4242" s="191" t="s">
        <v>2044</v>
      </c>
      <c r="E4242" s="191">
        <v>42172</v>
      </c>
      <c r="F4242" s="192" t="s">
        <v>1732</v>
      </c>
      <c r="G4242" s="483" t="s">
        <v>815</v>
      </c>
      <c r="H4242" s="193" t="s">
        <v>2045</v>
      </c>
      <c r="I4242" s="256">
        <v>25</v>
      </c>
      <c r="J4242" s="256">
        <v>13497.059572925838</v>
      </c>
      <c r="K4242" s="599">
        <f t="shared" si="349"/>
        <v>337426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6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3"/>
      <c r="AD4242" s="591" t="str">
        <f>IF(VLOOKUP(F4242,NXT!$C$12:$C$666,1,0)&lt;&gt;"","","x")</f>
        <v/>
      </c>
    </row>
    <row r="4243" spans="1:30" s="211" customFormat="1" ht="15.75" hidden="1" customHeight="1">
      <c r="A4243" s="204" t="str">
        <f>IF(B4243&lt;&gt;"",IF(AND(B4243&gt;=_TM1,B4243&lt;=_TM2,OR(TH!L4243="1111",TH!M4243="1111")),TH!D4243,""),"")</f>
        <v/>
      </c>
      <c r="B4243" s="36">
        <f t="shared" si="347"/>
        <v>6</v>
      </c>
      <c r="C4243" s="184">
        <f t="shared" si="348"/>
        <v>42172</v>
      </c>
      <c r="D4243" s="191" t="s">
        <v>2044</v>
      </c>
      <c r="E4243" s="191">
        <v>42172</v>
      </c>
      <c r="F4243" s="192" t="s">
        <v>1764</v>
      </c>
      <c r="G4243" s="483" t="s">
        <v>815</v>
      </c>
      <c r="H4243" s="193" t="s">
        <v>2045</v>
      </c>
      <c r="I4243" s="256">
        <v>40</v>
      </c>
      <c r="J4243" s="256">
        <v>14635.365801967777</v>
      </c>
      <c r="K4243" s="599">
        <f t="shared" si="349"/>
        <v>585415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6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3"/>
      <c r="AD4243" s="591" t="str">
        <f>IF(VLOOKUP(F4243,NXT!$C$12:$C$666,1,0)&lt;&gt;"","","x")</f>
        <v/>
      </c>
    </row>
    <row r="4244" spans="1:30" s="211" customFormat="1" ht="15.75" hidden="1" customHeight="1">
      <c r="A4244" s="204" t="str">
        <f>IF(B4244&lt;&gt;"",IF(AND(B4244&gt;=_TM1,B4244&lt;=_TM2,OR(TH!L4244="1111",TH!M4244="1111")),TH!D4244,""),"")</f>
        <v/>
      </c>
      <c r="B4244" s="36">
        <f t="shared" si="347"/>
        <v>6</v>
      </c>
      <c r="C4244" s="184">
        <f t="shared" si="348"/>
        <v>42172</v>
      </c>
      <c r="D4244" s="191" t="s">
        <v>2044</v>
      </c>
      <c r="E4244" s="191">
        <v>42172</v>
      </c>
      <c r="F4244" s="192" t="s">
        <v>722</v>
      </c>
      <c r="G4244" s="483" t="s">
        <v>815</v>
      </c>
      <c r="H4244" s="193" t="s">
        <v>2045</v>
      </c>
      <c r="I4244" s="256">
        <v>25</v>
      </c>
      <c r="J4244" s="256">
        <v>14310.135450812937</v>
      </c>
      <c r="K4244" s="599">
        <f t="shared" si="349"/>
        <v>357753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6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3"/>
      <c r="AD4244" s="591" t="str">
        <f>IF(VLOOKUP(F4244,NXT!$C$12:$C$666,1,0)&lt;&gt;"","","x")</f>
        <v/>
      </c>
    </row>
    <row r="4245" spans="1:30" s="211" customFormat="1" ht="15.75" hidden="1" customHeight="1">
      <c r="A4245" s="204" t="str">
        <f>IF(B4245&lt;&gt;"",IF(AND(B4245&gt;=_TM1,B4245&lt;=_TM2,OR(TH!L4245="1111",TH!M4245="1111")),TH!D4245,""),"")</f>
        <v/>
      </c>
      <c r="B4245" s="36">
        <f t="shared" si="347"/>
        <v>6</v>
      </c>
      <c r="C4245" s="184">
        <f t="shared" si="348"/>
        <v>42172</v>
      </c>
      <c r="D4245" s="191" t="s">
        <v>2044</v>
      </c>
      <c r="E4245" s="191">
        <v>42172</v>
      </c>
      <c r="F4245" s="192" t="s">
        <v>1765</v>
      </c>
      <c r="G4245" s="483" t="s">
        <v>815</v>
      </c>
      <c r="H4245" s="193" t="s">
        <v>2045</v>
      </c>
      <c r="I4245" s="256">
        <v>50</v>
      </c>
      <c r="J4245" s="256">
        <v>13415.751985137127</v>
      </c>
      <c r="K4245" s="599">
        <f t="shared" si="349"/>
        <v>670788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6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3"/>
      <c r="AD4245" s="591" t="str">
        <f>IF(VLOOKUP(F4245,NXT!$C$12:$C$666,1,0)&lt;&gt;"","","x")</f>
        <v/>
      </c>
    </row>
    <row r="4246" spans="1:30" s="211" customFormat="1" ht="15.75" hidden="1" customHeight="1">
      <c r="A4246" s="204" t="str">
        <f>IF(B4246&lt;&gt;"",IF(AND(B4246&gt;=_TM1,B4246&lt;=_TM2,OR(TH!L4246="1111",TH!M4246="1111")),TH!D4246,""),"")</f>
        <v/>
      </c>
      <c r="B4246" s="36">
        <f t="shared" si="347"/>
        <v>6</v>
      </c>
      <c r="C4246" s="184">
        <f t="shared" si="348"/>
        <v>42172</v>
      </c>
      <c r="D4246" s="191" t="s">
        <v>2044</v>
      </c>
      <c r="E4246" s="191">
        <v>42172</v>
      </c>
      <c r="F4246" s="192" t="s">
        <v>1766</v>
      </c>
      <c r="G4246" s="483" t="s">
        <v>815</v>
      </c>
      <c r="H4246" s="193" t="s">
        <v>2045</v>
      </c>
      <c r="I4246" s="256">
        <v>25</v>
      </c>
      <c r="J4246" s="256">
        <v>10732.601588109703</v>
      </c>
      <c r="K4246" s="599">
        <f t="shared" si="349"/>
        <v>268315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6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3"/>
      <c r="AD4246" s="591" t="str">
        <f>IF(VLOOKUP(F4246,NXT!$C$12:$C$666,1,0)&lt;&gt;"","","x")</f>
        <v/>
      </c>
    </row>
    <row r="4247" spans="1:30" s="211" customFormat="1" ht="15.75" hidden="1" customHeight="1">
      <c r="A4247" s="204" t="str">
        <f>IF(B4247&lt;&gt;"",IF(AND(B4247&gt;=_TM1,B4247&lt;=_TM2,OR(TH!L4247="1111",TH!M4247="1111")),TH!D4247,""),"")</f>
        <v/>
      </c>
      <c r="B4247" s="36">
        <f t="shared" si="347"/>
        <v>6</v>
      </c>
      <c r="C4247" s="184">
        <f t="shared" si="348"/>
        <v>42172</v>
      </c>
      <c r="D4247" s="191" t="s">
        <v>2044</v>
      </c>
      <c r="E4247" s="191">
        <v>42172</v>
      </c>
      <c r="F4247" s="192" t="s">
        <v>1733</v>
      </c>
      <c r="G4247" s="483" t="s">
        <v>815</v>
      </c>
      <c r="H4247" s="193" t="s">
        <v>2045</v>
      </c>
      <c r="I4247" s="256">
        <v>100</v>
      </c>
      <c r="J4247" s="256">
        <v>7398.9904887725988</v>
      </c>
      <c r="K4247" s="599">
        <f t="shared" si="349"/>
        <v>739899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6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3"/>
      <c r="AD4247" s="591" t="str">
        <f>IF(VLOOKUP(F4247,NXT!$C$12:$C$666,1,0)&lt;&gt;"","","x")</f>
        <v/>
      </c>
    </row>
    <row r="4248" spans="1:30" s="211" customFormat="1" ht="15.75" hidden="1" customHeight="1">
      <c r="A4248" s="204" t="str">
        <f>IF(B4248&lt;&gt;"",IF(AND(B4248&gt;=_TM1,B4248&lt;=_TM2,OR(TH!L4248="1111",TH!M4248="1111")),TH!D4248,""),"")</f>
        <v/>
      </c>
      <c r="B4248" s="36">
        <f t="shared" si="347"/>
        <v>6</v>
      </c>
      <c r="C4248" s="184">
        <f t="shared" si="348"/>
        <v>42173</v>
      </c>
      <c r="D4248" s="191" t="s">
        <v>2044</v>
      </c>
      <c r="E4248" s="191">
        <v>42173</v>
      </c>
      <c r="F4248" s="192" t="s">
        <v>1767</v>
      </c>
      <c r="G4248" s="483" t="s">
        <v>816</v>
      </c>
      <c r="H4248" s="193" t="s">
        <v>2045</v>
      </c>
      <c r="I4248" s="256">
        <v>17</v>
      </c>
      <c r="J4248" s="256">
        <v>10895.216763687124</v>
      </c>
      <c r="K4248" s="599">
        <f t="shared" si="349"/>
        <v>185219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6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3"/>
      <c r="AD4248" s="591" t="str">
        <f>IF(VLOOKUP(F4248,NXT!$C$12:$C$666,1,0)&lt;&gt;"","","x")</f>
        <v/>
      </c>
    </row>
    <row r="4249" spans="1:30" s="211" customFormat="1" ht="15.75" hidden="1" customHeight="1">
      <c r="A4249" s="204" t="str">
        <f>IF(B4249&lt;&gt;"",IF(AND(B4249&gt;=_TM1,B4249&lt;=_TM2,OR(TH!L4249="1111",TH!M4249="1111")),TH!D4249,""),"")</f>
        <v/>
      </c>
      <c r="B4249" s="36">
        <f t="shared" si="347"/>
        <v>6</v>
      </c>
      <c r="C4249" s="184">
        <f t="shared" si="348"/>
        <v>42173</v>
      </c>
      <c r="D4249" s="191" t="s">
        <v>2044</v>
      </c>
      <c r="E4249" s="191">
        <v>42173</v>
      </c>
      <c r="F4249" s="192" t="s">
        <v>1743</v>
      </c>
      <c r="G4249" s="483" t="s">
        <v>816</v>
      </c>
      <c r="H4249" s="193" t="s">
        <v>2045</v>
      </c>
      <c r="I4249" s="256">
        <v>200</v>
      </c>
      <c r="J4249" s="256">
        <v>12114.830580517772</v>
      </c>
      <c r="K4249" s="599">
        <f t="shared" si="349"/>
        <v>2422966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6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3"/>
      <c r="AD4249" s="591" t="str">
        <f>IF(VLOOKUP(F4249,NXT!$C$12:$C$666,1,0)&lt;&gt;"","","x")</f>
        <v/>
      </c>
    </row>
    <row r="4250" spans="1:30" s="211" customFormat="1" ht="15.75" hidden="1" customHeight="1">
      <c r="A4250" s="204" t="str">
        <f>IF(B4250&lt;&gt;"",IF(AND(B4250&gt;=_TM1,B4250&lt;=_TM2,OR(TH!L4250="1111",TH!M4250="1111")),TH!D4250,""),"")</f>
        <v/>
      </c>
      <c r="B4250" s="36">
        <f t="shared" si="347"/>
        <v>6</v>
      </c>
      <c r="C4250" s="184">
        <f t="shared" si="348"/>
        <v>42173</v>
      </c>
      <c r="D4250" s="191" t="s">
        <v>2044</v>
      </c>
      <c r="E4250" s="191">
        <v>42173</v>
      </c>
      <c r="F4250" s="192" t="s">
        <v>1768</v>
      </c>
      <c r="G4250" s="483" t="s">
        <v>816</v>
      </c>
      <c r="H4250" s="193" t="s">
        <v>2045</v>
      </c>
      <c r="I4250" s="256">
        <v>85</v>
      </c>
      <c r="J4250" s="256">
        <v>9594.2953590677644</v>
      </c>
      <c r="K4250" s="599">
        <f t="shared" si="349"/>
        <v>815515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6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3"/>
      <c r="AD4250" s="591" t="str">
        <f>IF(VLOOKUP(F4250,NXT!$C$12:$C$666,1,0)&lt;&gt;"","","x")</f>
        <v/>
      </c>
    </row>
    <row r="4251" spans="1:30" s="211" customFormat="1" ht="15.75" hidden="1" customHeight="1">
      <c r="A4251" s="204" t="str">
        <f>IF(B4251&lt;&gt;"",IF(AND(B4251&gt;=_TM1,B4251&lt;=_TM2,OR(TH!L4251="1111",TH!M4251="1111")),TH!D4251,""),"")</f>
        <v/>
      </c>
      <c r="B4251" s="36">
        <f t="shared" si="347"/>
        <v>6</v>
      </c>
      <c r="C4251" s="184">
        <f t="shared" si="348"/>
        <v>42173</v>
      </c>
      <c r="D4251" s="191" t="s">
        <v>2044</v>
      </c>
      <c r="E4251" s="191">
        <v>42173</v>
      </c>
      <c r="F4251" s="192" t="s">
        <v>714</v>
      </c>
      <c r="G4251" s="483" t="s">
        <v>816</v>
      </c>
      <c r="H4251" s="193" t="s">
        <v>2045</v>
      </c>
      <c r="I4251" s="256">
        <v>360</v>
      </c>
      <c r="J4251" s="256">
        <v>10651.294000320993</v>
      </c>
      <c r="K4251" s="599">
        <f t="shared" si="349"/>
        <v>3834466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6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3"/>
      <c r="AD4251" s="591" t="str">
        <f>IF(VLOOKUP(F4251,NXT!$C$12:$C$666,1,0)&lt;&gt;"","","x")</f>
        <v/>
      </c>
    </row>
    <row r="4252" spans="1:30" s="211" customFormat="1" ht="15.75" hidden="1" customHeight="1">
      <c r="A4252" s="204" t="str">
        <f>IF(B4252&lt;&gt;"",IF(AND(B4252&gt;=_TM1,B4252&lt;=_TM2,OR(TH!L4252="1111",TH!M4252="1111")),TH!D4252,""),"")</f>
        <v/>
      </c>
      <c r="B4252" s="36">
        <f t="shared" si="347"/>
        <v>6</v>
      </c>
      <c r="C4252" s="184">
        <f t="shared" si="348"/>
        <v>42173</v>
      </c>
      <c r="D4252" s="191" t="s">
        <v>2044</v>
      </c>
      <c r="E4252" s="191">
        <v>42173</v>
      </c>
      <c r="F4252" s="192" t="s">
        <v>1769</v>
      </c>
      <c r="G4252" s="483" t="s">
        <v>816</v>
      </c>
      <c r="H4252" s="193" t="s">
        <v>2045</v>
      </c>
      <c r="I4252" s="256">
        <v>25</v>
      </c>
      <c r="J4252" s="256">
        <v>9025.1422445467961</v>
      </c>
      <c r="K4252" s="599">
        <f t="shared" si="349"/>
        <v>225629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6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3"/>
      <c r="AD4252" s="591" t="str">
        <f>IF(VLOOKUP(F4252,NXT!$C$12:$C$666,1,0)&lt;&gt;"","","x")</f>
        <v/>
      </c>
    </row>
    <row r="4253" spans="1:30" s="211" customFormat="1" ht="15.75" hidden="1" customHeight="1">
      <c r="A4253" s="204" t="str">
        <f>IF(B4253&lt;&gt;"",IF(AND(B4253&gt;=_TM1,B4253&lt;=_TM2,OR(TH!L4253="1111",TH!M4253="1111")),TH!D4253,""),"")</f>
        <v/>
      </c>
      <c r="B4253" s="36">
        <f t="shared" si="347"/>
        <v>6</v>
      </c>
      <c r="C4253" s="184">
        <f t="shared" si="348"/>
        <v>42173</v>
      </c>
      <c r="D4253" s="191" t="s">
        <v>2044</v>
      </c>
      <c r="E4253" s="191">
        <v>42173</v>
      </c>
      <c r="F4253" s="192" t="s">
        <v>695</v>
      </c>
      <c r="G4253" s="483" t="s">
        <v>816</v>
      </c>
      <c r="H4253" s="193" t="s">
        <v>2045</v>
      </c>
      <c r="I4253" s="256">
        <v>50</v>
      </c>
      <c r="J4253" s="256">
        <v>18131.592076882302</v>
      </c>
      <c r="K4253" s="599">
        <f t="shared" si="349"/>
        <v>906580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6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3"/>
      <c r="AD4253" s="591" t="str">
        <f>IF(VLOOKUP(F4253,NXT!$C$12:$C$666,1,0)&lt;&gt;"","","x")</f>
        <v/>
      </c>
    </row>
    <row r="4254" spans="1:30" s="211" customFormat="1" ht="15.75" hidden="1" customHeight="1">
      <c r="A4254" s="204" t="str">
        <f>IF(B4254&lt;&gt;"",IF(AND(B4254&gt;=_TM1,B4254&lt;=_TM2,OR(TH!L4254="1111",TH!M4254="1111")),TH!D4254,""),"")</f>
        <v/>
      </c>
      <c r="B4254" s="36">
        <f t="shared" si="347"/>
        <v>6</v>
      </c>
      <c r="C4254" s="184">
        <f t="shared" si="348"/>
        <v>42173</v>
      </c>
      <c r="D4254" s="191" t="s">
        <v>2044</v>
      </c>
      <c r="E4254" s="191">
        <v>42173</v>
      </c>
      <c r="F4254" s="192" t="s">
        <v>717</v>
      </c>
      <c r="G4254" s="483" t="s">
        <v>816</v>
      </c>
      <c r="H4254" s="193" t="s">
        <v>2045</v>
      </c>
      <c r="I4254" s="256">
        <v>30</v>
      </c>
      <c r="J4254" s="256">
        <v>16261.517557741974</v>
      </c>
      <c r="K4254" s="599">
        <f t="shared" si="349"/>
        <v>487846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6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3"/>
      <c r="AD4254" s="591" t="str">
        <f>IF(VLOOKUP(F4254,NXT!$C$12:$C$666,1,0)&lt;&gt;"","","x")</f>
        <v/>
      </c>
    </row>
    <row r="4255" spans="1:30" s="211" customFormat="1" ht="15.75" hidden="1" customHeight="1">
      <c r="A4255" s="204" t="str">
        <f>IF(B4255&lt;&gt;"",IF(AND(B4255&gt;=_TM1,B4255&lt;=_TM2,OR(TH!L4255="1111",TH!M4255="1111")),TH!D4255,""),"")</f>
        <v/>
      </c>
      <c r="B4255" s="36">
        <f t="shared" si="347"/>
        <v>6</v>
      </c>
      <c r="C4255" s="184">
        <f t="shared" si="348"/>
        <v>42173</v>
      </c>
      <c r="D4255" s="191" t="s">
        <v>2044</v>
      </c>
      <c r="E4255" s="191">
        <v>42173</v>
      </c>
      <c r="F4255" s="192" t="s">
        <v>1770</v>
      </c>
      <c r="G4255" s="483" t="s">
        <v>816</v>
      </c>
      <c r="H4255" s="193" t="s">
        <v>2045</v>
      </c>
      <c r="I4255" s="256">
        <v>25</v>
      </c>
      <c r="J4255" s="256">
        <v>10813.909175898414</v>
      </c>
      <c r="K4255" s="599">
        <f t="shared" si="349"/>
        <v>270348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6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3"/>
      <c r="AD4255" s="591" t="str">
        <f>IF(VLOOKUP(F4255,NXT!$C$12:$C$666,1,0)&lt;&gt;"","","x")</f>
        <v/>
      </c>
    </row>
    <row r="4256" spans="1:30" s="211" customFormat="1" ht="15.75" hidden="1" customHeight="1">
      <c r="A4256" s="204" t="str">
        <f>IF(B4256&lt;&gt;"",IF(AND(B4256&gt;=_TM1,B4256&lt;=_TM2,OR(TH!L4256="1111",TH!M4256="1111")),TH!D4256,""),"")</f>
        <v/>
      </c>
      <c r="B4256" s="36">
        <f t="shared" si="347"/>
        <v>6</v>
      </c>
      <c r="C4256" s="184">
        <f t="shared" si="348"/>
        <v>42173</v>
      </c>
      <c r="D4256" s="191" t="s">
        <v>2044</v>
      </c>
      <c r="E4256" s="191">
        <v>42173</v>
      </c>
      <c r="F4256" s="192" t="s">
        <v>769</v>
      </c>
      <c r="G4256" s="483" t="s">
        <v>816</v>
      </c>
      <c r="H4256" s="193" t="s">
        <v>2045</v>
      </c>
      <c r="I4256" s="256">
        <v>50</v>
      </c>
      <c r="J4256" s="256">
        <v>15936.287206587134</v>
      </c>
      <c r="K4256" s="599">
        <f t="shared" si="349"/>
        <v>796814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6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3"/>
      <c r="AD4256" s="591" t="str">
        <f>IF(VLOOKUP(F4256,NXT!$C$12:$C$666,1,0)&lt;&gt;"","","x")</f>
        <v/>
      </c>
    </row>
    <row r="4257" spans="1:30" s="211" customFormat="1" ht="15.75" hidden="1" customHeight="1">
      <c r="A4257" s="204" t="str">
        <f>IF(B4257&lt;&gt;"",IF(AND(B4257&gt;=_TM1,B4257&lt;=_TM2,OR(TH!L4257="1111",TH!M4257="1111")),TH!D4257,""),"")</f>
        <v/>
      </c>
      <c r="B4257" s="36">
        <f t="shared" si="347"/>
        <v>6</v>
      </c>
      <c r="C4257" s="184">
        <f t="shared" si="348"/>
        <v>42173</v>
      </c>
      <c r="D4257" s="191" t="s">
        <v>2044</v>
      </c>
      <c r="E4257" s="191">
        <v>42173</v>
      </c>
      <c r="F4257" s="192" t="s">
        <v>1771</v>
      </c>
      <c r="G4257" s="483" t="s">
        <v>816</v>
      </c>
      <c r="H4257" s="193" t="s">
        <v>2045</v>
      </c>
      <c r="I4257" s="256">
        <v>85</v>
      </c>
      <c r="J4257" s="256">
        <v>6992.4525498290486</v>
      </c>
      <c r="K4257" s="599">
        <f t="shared" si="349"/>
        <v>594358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6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3"/>
      <c r="AD4257" s="591" t="str">
        <f>IF(VLOOKUP(F4257,NXT!$C$12:$C$666,1,0)&lt;&gt;"","","x")</f>
        <v/>
      </c>
    </row>
    <row r="4258" spans="1:30" s="211" customFormat="1" ht="15.75" hidden="1" customHeight="1">
      <c r="A4258" s="204" t="str">
        <f>IF(B4258&lt;&gt;"",IF(AND(B4258&gt;=_TM1,B4258&lt;=_TM2,OR(TH!L4258="1111",TH!M4258="1111")),TH!D4258,""),"")</f>
        <v/>
      </c>
      <c r="B4258" s="36">
        <f t="shared" si="347"/>
        <v>6</v>
      </c>
      <c r="C4258" s="184">
        <f t="shared" si="348"/>
        <v>42173</v>
      </c>
      <c r="D4258" s="191" t="s">
        <v>2044</v>
      </c>
      <c r="E4258" s="191">
        <v>42173</v>
      </c>
      <c r="F4258" s="192" t="s">
        <v>430</v>
      </c>
      <c r="G4258" s="483" t="s">
        <v>817</v>
      </c>
      <c r="H4258" s="193" t="s">
        <v>2045</v>
      </c>
      <c r="I4258" s="256">
        <v>1206</v>
      </c>
      <c r="J4258" s="256">
        <v>7317.6829009838884</v>
      </c>
      <c r="K4258" s="599">
        <f t="shared" si="349"/>
        <v>8825126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6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3"/>
      <c r="AD4258" s="591" t="str">
        <f>IF(VLOOKUP(F4258,NXT!$C$12:$C$666,1,0)&lt;&gt;"","","x")</f>
        <v/>
      </c>
    </row>
    <row r="4259" spans="1:30" s="211" customFormat="1" ht="15.75" hidden="1" customHeight="1">
      <c r="A4259" s="204" t="str">
        <f>IF(B4259&lt;&gt;"",IF(AND(B4259&gt;=_TM1,B4259&lt;=_TM2,OR(TH!L4259="1111",TH!M4259="1111")),TH!D4259,""),"")</f>
        <v/>
      </c>
      <c r="B4259" s="36">
        <f t="shared" si="347"/>
        <v>6</v>
      </c>
      <c r="C4259" s="184">
        <f t="shared" si="348"/>
        <v>42174</v>
      </c>
      <c r="D4259" s="191" t="s">
        <v>2044</v>
      </c>
      <c r="E4259" s="191">
        <v>42174</v>
      </c>
      <c r="F4259" s="192" t="s">
        <v>818</v>
      </c>
      <c r="G4259" s="483" t="s">
        <v>819</v>
      </c>
      <c r="H4259" s="193" t="s">
        <v>2045</v>
      </c>
      <c r="I4259" s="256">
        <v>252</v>
      </c>
      <c r="J4259" s="256">
        <v>9675.6029468564739</v>
      </c>
      <c r="K4259" s="599">
        <f t="shared" si="349"/>
        <v>2438252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6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3"/>
      <c r="AD4259" s="591" t="str">
        <f>IF(VLOOKUP(F4259,NXT!$C$12:$C$666,1,0)&lt;&gt;"","","x")</f>
        <v/>
      </c>
    </row>
    <row r="4260" spans="1:30" s="211" customFormat="1" ht="15.75" hidden="1" customHeight="1">
      <c r="A4260" s="204" t="str">
        <f>IF(B4260&lt;&gt;"",IF(AND(B4260&gt;=_TM1,B4260&lt;=_TM2,OR(TH!L4260="1111",TH!M4260="1111")),TH!D4260,""),"")</f>
        <v/>
      </c>
      <c r="B4260" s="36">
        <f t="shared" si="347"/>
        <v>6</v>
      </c>
      <c r="C4260" s="184">
        <f t="shared" si="348"/>
        <v>42174</v>
      </c>
      <c r="D4260" s="191" t="s">
        <v>2044</v>
      </c>
      <c r="E4260" s="191">
        <v>42174</v>
      </c>
      <c r="F4260" s="192" t="s">
        <v>1695</v>
      </c>
      <c r="G4260" s="483" t="s">
        <v>819</v>
      </c>
      <c r="H4260" s="193" t="s">
        <v>2045</v>
      </c>
      <c r="I4260" s="256">
        <v>504</v>
      </c>
      <c r="J4260" s="256">
        <v>1707.4593435629072</v>
      </c>
      <c r="K4260" s="599">
        <f t="shared" si="349"/>
        <v>860560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6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3"/>
      <c r="AD4260" s="591" t="str">
        <f>IF(VLOOKUP(F4260,NXT!$C$12:$C$666,1,0)&lt;&gt;"","","x")</f>
        <v/>
      </c>
    </row>
    <row r="4261" spans="1:30" s="211" customFormat="1" ht="15.75" hidden="1" customHeight="1">
      <c r="A4261" s="204" t="str">
        <f>IF(B4261&lt;&gt;"",IF(AND(B4261&gt;=_TM1,B4261&lt;=_TM2,OR(TH!L4261="1111",TH!M4261="1111")),TH!D4261,""),"")</f>
        <v/>
      </c>
      <c r="B4261" s="36">
        <f t="shared" si="347"/>
        <v>6</v>
      </c>
      <c r="C4261" s="184">
        <f t="shared" si="348"/>
        <v>42174</v>
      </c>
      <c r="D4261" s="191" t="s">
        <v>2044</v>
      </c>
      <c r="E4261" s="191">
        <v>42174</v>
      </c>
      <c r="F4261" s="192" t="s">
        <v>673</v>
      </c>
      <c r="G4261" s="483" t="s">
        <v>819</v>
      </c>
      <c r="H4261" s="193" t="s">
        <v>2045</v>
      </c>
      <c r="I4261" s="256">
        <v>100</v>
      </c>
      <c r="J4261" s="256">
        <v>7073.760137617759</v>
      </c>
      <c r="K4261" s="599">
        <f t="shared" si="349"/>
        <v>707376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6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3"/>
      <c r="AD4261" s="591" t="str">
        <f>IF(VLOOKUP(F4261,NXT!$C$12:$C$666,1,0)&lt;&gt;"","","x")</f>
        <v/>
      </c>
    </row>
    <row r="4262" spans="1:30" s="211" customFormat="1" ht="15.75" hidden="1" customHeight="1">
      <c r="A4262" s="204" t="str">
        <f>IF(B4262&lt;&gt;"",IF(AND(B4262&gt;=_TM1,B4262&lt;=_TM2,OR(TH!L4262="1111",TH!M4262="1111")),TH!D4262,""),"")</f>
        <v/>
      </c>
      <c r="B4262" s="36">
        <f t="shared" si="347"/>
        <v>6</v>
      </c>
      <c r="C4262" s="184">
        <f t="shared" si="348"/>
        <v>42174</v>
      </c>
      <c r="D4262" s="191" t="s">
        <v>2044</v>
      </c>
      <c r="E4262" s="191">
        <v>42174</v>
      </c>
      <c r="F4262" s="192" t="s">
        <v>1696</v>
      </c>
      <c r="G4262" s="483" t="s">
        <v>819</v>
      </c>
      <c r="H4262" s="193" t="s">
        <v>2045</v>
      </c>
      <c r="I4262" s="256">
        <v>200</v>
      </c>
      <c r="J4262" s="256">
        <v>1138.3062290419382</v>
      </c>
      <c r="K4262" s="599">
        <f t="shared" si="349"/>
        <v>227661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6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3"/>
      <c r="AD4262" s="591" t="str">
        <f>IF(VLOOKUP(F4262,NXT!$C$12:$C$666,1,0)&lt;&gt;"","","x")</f>
        <v/>
      </c>
    </row>
    <row r="4263" spans="1:30" s="211" customFormat="1" ht="15.75" hidden="1" customHeight="1">
      <c r="A4263" s="204" t="str">
        <f>IF(B4263&lt;&gt;"",IF(AND(B4263&gt;=_TM1,B4263&lt;=_TM2,OR(TH!L4263="1111",TH!M4263="1111")),TH!D4263,""),"")</f>
        <v/>
      </c>
      <c r="B4263" s="36">
        <f t="shared" si="347"/>
        <v>6</v>
      </c>
      <c r="C4263" s="184">
        <f t="shared" si="348"/>
        <v>42174</v>
      </c>
      <c r="D4263" s="191" t="s">
        <v>2044</v>
      </c>
      <c r="E4263" s="191">
        <v>42174</v>
      </c>
      <c r="F4263" s="192" t="s">
        <v>821</v>
      </c>
      <c r="G4263" s="483" t="s">
        <v>819</v>
      </c>
      <c r="H4263" s="193" t="s">
        <v>2045</v>
      </c>
      <c r="I4263" s="256">
        <v>160</v>
      </c>
      <c r="J4263" s="256">
        <v>9350.3725957016341</v>
      </c>
      <c r="K4263" s="599">
        <f t="shared" si="349"/>
        <v>1496060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6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3"/>
      <c r="AD4263" s="591" t="str">
        <f>IF(VLOOKUP(F4263,NXT!$C$12:$C$666,1,0)&lt;&gt;"","","x")</f>
        <v/>
      </c>
    </row>
    <row r="4264" spans="1:30" s="211" customFormat="1" ht="15.75" hidden="1" customHeight="1">
      <c r="A4264" s="204" t="str">
        <f>IF(B4264&lt;&gt;"",IF(AND(B4264&gt;=_TM1,B4264&lt;=_TM2,OR(TH!L4264="1111",TH!M4264="1111")),TH!D4264,""),"")</f>
        <v/>
      </c>
      <c r="B4264" s="36">
        <f t="shared" si="347"/>
        <v>6</v>
      </c>
      <c r="C4264" s="184">
        <f t="shared" si="348"/>
        <v>42174</v>
      </c>
      <c r="D4264" s="191" t="s">
        <v>2044</v>
      </c>
      <c r="E4264" s="191">
        <v>42174</v>
      </c>
      <c r="F4264" s="192" t="s">
        <v>1697</v>
      </c>
      <c r="G4264" s="483" t="s">
        <v>819</v>
      </c>
      <c r="H4264" s="193" t="s">
        <v>2045</v>
      </c>
      <c r="I4264" s="256">
        <v>320</v>
      </c>
      <c r="J4264" s="256">
        <v>1463.5365801967775</v>
      </c>
      <c r="K4264" s="599">
        <f t="shared" si="349"/>
        <v>468332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6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3"/>
      <c r="AD4264" s="591" t="str">
        <f>IF(VLOOKUP(F4264,NXT!$C$12:$C$666,1,0)&lt;&gt;"","","x")</f>
        <v/>
      </c>
    </row>
    <row r="4265" spans="1:30" s="211" customFormat="1" ht="15.75" hidden="1" customHeight="1">
      <c r="A4265" s="204" t="str">
        <f>IF(B4265&lt;&gt;"",IF(AND(B4265&gt;=_TM1,B4265&lt;=_TM2,OR(TH!L4265="1111",TH!M4265="1111")),TH!D4265,""),"")</f>
        <v/>
      </c>
      <c r="B4265" s="36">
        <f t="shared" si="347"/>
        <v>6</v>
      </c>
      <c r="C4265" s="184">
        <f t="shared" si="348"/>
        <v>42174</v>
      </c>
      <c r="D4265" s="191" t="s">
        <v>2044</v>
      </c>
      <c r="E4265" s="191">
        <v>42174</v>
      </c>
      <c r="F4265" s="192" t="s">
        <v>822</v>
      </c>
      <c r="G4265" s="483" t="s">
        <v>819</v>
      </c>
      <c r="H4265" s="193" t="s">
        <v>2045</v>
      </c>
      <c r="I4265" s="256">
        <v>160</v>
      </c>
      <c r="J4265" s="256">
        <v>11870.907817151641</v>
      </c>
      <c r="K4265" s="599">
        <f t="shared" si="349"/>
        <v>1899345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6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3"/>
      <c r="AD4265" s="591" t="str">
        <f>IF(VLOOKUP(F4265,NXT!$C$12:$C$666,1,0)&lt;&gt;"","","x")</f>
        <v/>
      </c>
    </row>
    <row r="4266" spans="1:30" s="211" customFormat="1" ht="15.75" hidden="1" customHeight="1">
      <c r="A4266" s="204" t="str">
        <f>IF(B4266&lt;&gt;"",IF(AND(B4266&gt;=_TM1,B4266&lt;=_TM2,OR(TH!L4266="1111",TH!M4266="1111")),TH!D4266,""),"")</f>
        <v/>
      </c>
      <c r="B4266" s="36">
        <f t="shared" si="347"/>
        <v>6</v>
      </c>
      <c r="C4266" s="184">
        <f t="shared" si="348"/>
        <v>42174</v>
      </c>
      <c r="D4266" s="191" t="s">
        <v>2044</v>
      </c>
      <c r="E4266" s="191">
        <v>42174</v>
      </c>
      <c r="F4266" s="192" t="s">
        <v>1698</v>
      </c>
      <c r="G4266" s="483" t="s">
        <v>819</v>
      </c>
      <c r="H4266" s="193" t="s">
        <v>2045</v>
      </c>
      <c r="I4266" s="256">
        <v>320</v>
      </c>
      <c r="J4266" s="256">
        <v>2113.9972825064565</v>
      </c>
      <c r="K4266" s="599">
        <f t="shared" si="349"/>
        <v>676479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6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3"/>
      <c r="AD4266" s="591" t="str">
        <f>IF(VLOOKUP(F4266,NXT!$C$12:$C$666,1,0)&lt;&gt;"","","x")</f>
        <v/>
      </c>
    </row>
    <row r="4267" spans="1:30" s="211" customFormat="1" ht="15.75" hidden="1" customHeight="1">
      <c r="A4267" s="204" t="str">
        <f>IF(B4267&lt;&gt;"",IF(AND(B4267&gt;=_TM1,B4267&lt;=_TM2,OR(TH!L4267="1111",TH!M4267="1111")),TH!D4267,""),"")</f>
        <v/>
      </c>
      <c r="B4267" s="36">
        <f t="shared" si="347"/>
        <v>6</v>
      </c>
      <c r="C4267" s="184">
        <f t="shared" si="348"/>
        <v>42174</v>
      </c>
      <c r="D4267" s="191" t="s">
        <v>2044</v>
      </c>
      <c r="E4267" s="191">
        <v>42174</v>
      </c>
      <c r="F4267" s="192" t="s">
        <v>723</v>
      </c>
      <c r="G4267" s="483" t="s">
        <v>823</v>
      </c>
      <c r="H4267" s="193" t="s">
        <v>2045</v>
      </c>
      <c r="I4267" s="256">
        <v>1050</v>
      </c>
      <c r="J4267" s="256">
        <v>13903.597511869388</v>
      </c>
      <c r="K4267" s="599">
        <f t="shared" si="349"/>
        <v>14598777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6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3"/>
      <c r="AD4267" s="591" t="str">
        <f>IF(VLOOKUP(F4267,NXT!$C$12:$C$666,1,0)&lt;&gt;"","","x")</f>
        <v/>
      </c>
    </row>
    <row r="4268" spans="1:30" s="211" customFormat="1" ht="15.75" hidden="1" customHeight="1">
      <c r="A4268" s="204" t="str">
        <f>IF(B4268&lt;&gt;"",IF(AND(B4268&gt;=_TM1,B4268&lt;=_TM2,OR(TH!L4268="1111",TH!M4268="1111")),TH!D4268,""),"")</f>
        <v/>
      </c>
      <c r="B4268" s="36">
        <f t="shared" si="347"/>
        <v>6</v>
      </c>
      <c r="C4268" s="184">
        <f t="shared" si="348"/>
        <v>42174</v>
      </c>
      <c r="D4268" s="191" t="s">
        <v>2044</v>
      </c>
      <c r="E4268" s="191">
        <v>42174</v>
      </c>
      <c r="F4268" s="192" t="s">
        <v>1761</v>
      </c>
      <c r="G4268" s="483" t="s">
        <v>823</v>
      </c>
      <c r="H4268" s="193" t="s">
        <v>2045</v>
      </c>
      <c r="I4268" s="256">
        <v>200</v>
      </c>
      <c r="J4268" s="256">
        <v>20489.512122754888</v>
      </c>
      <c r="K4268" s="599">
        <f t="shared" si="349"/>
        <v>4097902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6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3"/>
      <c r="AD4268" s="591" t="str">
        <f>IF(VLOOKUP(F4268,NXT!$C$12:$C$666,1,0)&lt;&gt;"","","x")</f>
        <v/>
      </c>
    </row>
    <row r="4269" spans="1:30" s="211" customFormat="1" ht="15.75" hidden="1" customHeight="1">
      <c r="A4269" s="204" t="str">
        <f>IF(B4269&lt;&gt;"",IF(AND(B4269&gt;=_TM1,B4269&lt;=_TM2,OR(TH!L4269="1111",TH!M4269="1111")),TH!D4269,""),"")</f>
        <v/>
      </c>
      <c r="B4269" s="36">
        <f t="shared" si="347"/>
        <v>6</v>
      </c>
      <c r="C4269" s="184">
        <f t="shared" si="348"/>
        <v>42174</v>
      </c>
      <c r="D4269" s="191" t="s">
        <v>2044</v>
      </c>
      <c r="E4269" s="191">
        <v>42174</v>
      </c>
      <c r="F4269" s="192" t="s">
        <v>824</v>
      </c>
      <c r="G4269" s="483" t="s">
        <v>825</v>
      </c>
      <c r="H4269" s="193" t="s">
        <v>2045</v>
      </c>
      <c r="I4269" s="256">
        <v>29</v>
      </c>
      <c r="J4269" s="256">
        <v>19920.359008233921</v>
      </c>
      <c r="K4269" s="599">
        <f t="shared" si="349"/>
        <v>577690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6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3"/>
      <c r="AD4269" s="591" t="str">
        <f>IF(VLOOKUP(F4269,NXT!$C$12:$C$666,1,0)&lt;&gt;"","","x")</f>
        <v/>
      </c>
    </row>
    <row r="4270" spans="1:30" s="211" customFormat="1" ht="15.75" hidden="1" customHeight="1">
      <c r="A4270" s="204" t="str">
        <f>IF(B4270&lt;&gt;"",IF(AND(B4270&gt;=_TM1,B4270&lt;=_TM2,OR(TH!L4270="1111",TH!M4270="1111")),TH!D4270,""),"")</f>
        <v/>
      </c>
      <c r="B4270" s="36">
        <f t="shared" si="347"/>
        <v>6</v>
      </c>
      <c r="C4270" s="184">
        <f t="shared" si="348"/>
        <v>42174</v>
      </c>
      <c r="D4270" s="191" t="s">
        <v>2044</v>
      </c>
      <c r="E4270" s="191">
        <v>42174</v>
      </c>
      <c r="F4270" s="192" t="s">
        <v>827</v>
      </c>
      <c r="G4270" s="483" t="s">
        <v>825</v>
      </c>
      <c r="H4270" s="193" t="s">
        <v>2045</v>
      </c>
      <c r="I4270" s="256">
        <v>30</v>
      </c>
      <c r="J4270" s="256">
        <v>24880.121863345219</v>
      </c>
      <c r="K4270" s="599">
        <f t="shared" si="349"/>
        <v>746404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6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3"/>
      <c r="AD4270" s="591" t="str">
        <f>IF(VLOOKUP(F4270,NXT!$C$12:$C$666,1,0)&lt;&gt;"","","x")</f>
        <v/>
      </c>
    </row>
    <row r="4271" spans="1:30" s="211" customFormat="1" ht="15.75" hidden="1" customHeight="1">
      <c r="A4271" s="204" t="str">
        <f>IF(B4271&lt;&gt;"",IF(AND(B4271&gt;=_TM1,B4271&lt;=_TM2,OR(TH!L4271="1111",TH!M4271="1111")),TH!D4271,""),"")</f>
        <v/>
      </c>
      <c r="B4271" s="36">
        <f t="shared" si="347"/>
        <v>6</v>
      </c>
      <c r="C4271" s="184">
        <f t="shared" si="348"/>
        <v>42174</v>
      </c>
      <c r="D4271" s="191" t="s">
        <v>2044</v>
      </c>
      <c r="E4271" s="191">
        <v>42174</v>
      </c>
      <c r="F4271" s="192" t="s">
        <v>828</v>
      </c>
      <c r="G4271" s="483" t="s">
        <v>825</v>
      </c>
      <c r="H4271" s="193" t="s">
        <v>2045</v>
      </c>
      <c r="I4271" s="256">
        <v>30</v>
      </c>
      <c r="J4271" s="256">
        <v>20652.127298332307</v>
      </c>
      <c r="K4271" s="599">
        <f t="shared" si="349"/>
        <v>619564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6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3"/>
      <c r="AD4271" s="591" t="str">
        <f>IF(VLOOKUP(F4271,NXT!$C$12:$C$666,1,0)&lt;&gt;"","","x")</f>
        <v/>
      </c>
    </row>
    <row r="4272" spans="1:30" s="211" customFormat="1" ht="15.75" hidden="1" customHeight="1">
      <c r="A4272" s="204" t="str">
        <f>IF(B4272&lt;&gt;"",IF(AND(B4272&gt;=_TM1,B4272&lt;=_TM2,OR(TH!L4272="1111",TH!M4272="1111")),TH!D4272,""),"")</f>
        <v/>
      </c>
      <c r="B4272" s="36">
        <f t="shared" si="347"/>
        <v>6</v>
      </c>
      <c r="C4272" s="184">
        <f t="shared" si="348"/>
        <v>42174</v>
      </c>
      <c r="D4272" s="191" t="s">
        <v>2044</v>
      </c>
      <c r="E4272" s="191">
        <v>42174</v>
      </c>
      <c r="F4272" s="192" t="s">
        <v>829</v>
      </c>
      <c r="G4272" s="483" t="s">
        <v>825</v>
      </c>
      <c r="H4272" s="193" t="s">
        <v>2045</v>
      </c>
      <c r="I4272" s="256">
        <v>104</v>
      </c>
      <c r="J4272" s="256">
        <v>7968.1436032935671</v>
      </c>
      <c r="K4272" s="599">
        <f t="shared" si="349"/>
        <v>828687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6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3"/>
      <c r="AD4272" s="591" t="str">
        <f>IF(VLOOKUP(F4272,NXT!$C$12:$C$666,1,0)&lt;&gt;"","","x")</f>
        <v/>
      </c>
    </row>
    <row r="4273" spans="1:30" s="211" customFormat="1" ht="15.75" hidden="1" customHeight="1">
      <c r="A4273" s="204" t="str">
        <f>IF(B4273&lt;&gt;"",IF(AND(B4273&gt;=_TM1,B4273&lt;=_TM2,OR(TH!L4273="1111",TH!M4273="1111")),TH!D4273,""),"")</f>
        <v/>
      </c>
      <c r="B4273" s="36">
        <f t="shared" si="347"/>
        <v>6</v>
      </c>
      <c r="C4273" s="184">
        <f t="shared" si="348"/>
        <v>42174</v>
      </c>
      <c r="D4273" s="191" t="s">
        <v>2044</v>
      </c>
      <c r="E4273" s="191">
        <v>42174</v>
      </c>
      <c r="F4273" s="192" t="s">
        <v>768</v>
      </c>
      <c r="G4273" s="483" t="s">
        <v>825</v>
      </c>
      <c r="H4273" s="193" t="s">
        <v>2045</v>
      </c>
      <c r="I4273" s="256">
        <v>263</v>
      </c>
      <c r="J4273" s="256">
        <v>8049.4511910822775</v>
      </c>
      <c r="K4273" s="599">
        <f t="shared" si="349"/>
        <v>2117006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6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3"/>
      <c r="AD4273" s="591" t="str">
        <f>IF(VLOOKUP(F4273,NXT!$C$12:$C$666,1,0)&lt;&gt;"","","x")</f>
        <v/>
      </c>
    </row>
    <row r="4274" spans="1:30" s="211" customFormat="1" ht="15.75" hidden="1" customHeight="1">
      <c r="A4274" s="204" t="str">
        <f>IF(B4274&lt;&gt;"",IF(AND(B4274&gt;=_TM1,B4274&lt;=_TM2,OR(TH!L4274="1111",TH!M4274="1111")),TH!D4274,""),"")</f>
        <v/>
      </c>
      <c r="B4274" s="36">
        <f t="shared" si="347"/>
        <v>6</v>
      </c>
      <c r="C4274" s="184">
        <f t="shared" si="348"/>
        <v>42174</v>
      </c>
      <c r="D4274" s="191" t="s">
        <v>2044</v>
      </c>
      <c r="E4274" s="191">
        <v>42174</v>
      </c>
      <c r="F4274" s="192" t="s">
        <v>830</v>
      </c>
      <c r="G4274" s="483" t="s">
        <v>825</v>
      </c>
      <c r="H4274" s="193" t="s">
        <v>2045</v>
      </c>
      <c r="I4274" s="256">
        <v>51</v>
      </c>
      <c r="J4274" s="256">
        <v>9025.1422445467961</v>
      </c>
      <c r="K4274" s="599">
        <f t="shared" si="349"/>
        <v>460282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6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3"/>
      <c r="AD4274" s="591" t="str">
        <f>IF(VLOOKUP(F4274,NXT!$C$12:$C$666,1,0)&lt;&gt;"","","x")</f>
        <v/>
      </c>
    </row>
    <row r="4275" spans="1:30" s="211" customFormat="1" ht="15.75" hidden="1" customHeight="1">
      <c r="A4275" s="204" t="str">
        <f>IF(B4275&lt;&gt;"",IF(AND(B4275&gt;=_TM1,B4275&lt;=_TM2,OR(TH!L4275="1111",TH!M4275="1111")),TH!D4275,""),"")</f>
        <v/>
      </c>
      <c r="B4275" s="36">
        <f t="shared" si="347"/>
        <v>6</v>
      </c>
      <c r="C4275" s="184">
        <f t="shared" si="348"/>
        <v>42174</v>
      </c>
      <c r="D4275" s="191" t="s">
        <v>2044</v>
      </c>
      <c r="E4275" s="191">
        <v>42174</v>
      </c>
      <c r="F4275" s="192" t="s">
        <v>831</v>
      </c>
      <c r="G4275" s="483" t="s">
        <v>825</v>
      </c>
      <c r="H4275" s="193" t="s">
        <v>2045</v>
      </c>
      <c r="I4275" s="256">
        <v>55</v>
      </c>
      <c r="J4275" s="256">
        <v>12277.445756095191</v>
      </c>
      <c r="K4275" s="599">
        <f t="shared" si="349"/>
        <v>675260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6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3"/>
      <c r="AD4275" s="591" t="str">
        <f>IF(VLOOKUP(F4275,NXT!$C$12:$C$666,1,0)&lt;&gt;"","","x")</f>
        <v/>
      </c>
    </row>
    <row r="4276" spans="1:30" s="211" customFormat="1" ht="15.75" hidden="1" customHeight="1">
      <c r="A4276" s="204" t="str">
        <f>IF(B4276&lt;&gt;"",IF(AND(B4276&gt;=_TM1,B4276&lt;=_TM2,OR(TH!L4276="1111",TH!M4276="1111")),TH!D4276,""),"")</f>
        <v/>
      </c>
      <c r="B4276" s="36">
        <f t="shared" si="347"/>
        <v>6</v>
      </c>
      <c r="C4276" s="184">
        <f t="shared" si="348"/>
        <v>42174</v>
      </c>
      <c r="D4276" s="191" t="s">
        <v>2044</v>
      </c>
      <c r="E4276" s="191">
        <v>42174</v>
      </c>
      <c r="F4276" s="192" t="s">
        <v>832</v>
      </c>
      <c r="G4276" s="483" t="s">
        <v>825</v>
      </c>
      <c r="H4276" s="193" t="s">
        <v>2045</v>
      </c>
      <c r="I4276" s="256">
        <v>50</v>
      </c>
      <c r="J4276" s="256">
        <v>13009.21404619358</v>
      </c>
      <c r="K4276" s="599">
        <f t="shared" si="349"/>
        <v>650461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6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3"/>
      <c r="AD4276" s="591" t="str">
        <f>IF(VLOOKUP(F4276,NXT!$C$12:$C$666,1,0)&lt;&gt;"","","x")</f>
        <v/>
      </c>
    </row>
    <row r="4277" spans="1:30" s="211" customFormat="1" ht="15.75" hidden="1" customHeight="1">
      <c r="A4277" s="204" t="str">
        <f>IF(B4277&lt;&gt;"",IF(AND(B4277&gt;=_TM1,B4277&lt;=_TM2,OR(TH!L4277="1111",TH!M4277="1111")),TH!D4277,""),"")</f>
        <v/>
      </c>
      <c r="B4277" s="36">
        <f t="shared" si="347"/>
        <v>6</v>
      </c>
      <c r="C4277" s="184">
        <f t="shared" si="348"/>
        <v>42174</v>
      </c>
      <c r="D4277" s="191" t="s">
        <v>2044</v>
      </c>
      <c r="E4277" s="191">
        <v>42174</v>
      </c>
      <c r="F4277" s="192" t="s">
        <v>833</v>
      </c>
      <c r="G4277" s="483" t="s">
        <v>825</v>
      </c>
      <c r="H4277" s="193" t="s">
        <v>2045</v>
      </c>
      <c r="I4277" s="256">
        <v>30</v>
      </c>
      <c r="J4277" s="256">
        <v>28945.501252780716</v>
      </c>
      <c r="K4277" s="599">
        <f t="shared" si="349"/>
        <v>868365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6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3"/>
      <c r="AD4277" s="591" t="str">
        <f>IF(VLOOKUP(F4277,NXT!$C$12:$C$666,1,0)&lt;&gt;"","","x")</f>
        <v/>
      </c>
    </row>
    <row r="4278" spans="1:30" s="211" customFormat="1" ht="15.75" hidden="1" customHeight="1">
      <c r="A4278" s="204" t="str">
        <f>IF(B4278&lt;&gt;"",IF(AND(B4278&gt;=_TM1,B4278&lt;=_TM2,OR(TH!L4278="1111",TH!M4278="1111")),TH!D4278,""),"")</f>
        <v/>
      </c>
      <c r="B4278" s="36">
        <f t="shared" si="347"/>
        <v>6</v>
      </c>
      <c r="C4278" s="184">
        <f t="shared" si="348"/>
        <v>42174</v>
      </c>
      <c r="D4278" s="191" t="s">
        <v>2044</v>
      </c>
      <c r="E4278" s="191">
        <v>42174</v>
      </c>
      <c r="F4278" s="192" t="s">
        <v>834</v>
      </c>
      <c r="G4278" s="483" t="s">
        <v>825</v>
      </c>
      <c r="H4278" s="193" t="s">
        <v>2045</v>
      </c>
      <c r="I4278" s="256">
        <v>31</v>
      </c>
      <c r="J4278" s="256">
        <v>33580.033756737175</v>
      </c>
      <c r="K4278" s="599">
        <f t="shared" si="349"/>
        <v>1040981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6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3"/>
      <c r="AD4278" s="591" t="str">
        <f>IF(VLOOKUP(F4278,NXT!$C$12:$C$666,1,0)&lt;&gt;"","","x")</f>
        <v/>
      </c>
    </row>
    <row r="4279" spans="1:30" s="211" customFormat="1" ht="15.75" hidden="1" customHeight="1">
      <c r="A4279" s="204" t="str">
        <f>IF(B4279&lt;&gt;"",IF(AND(B4279&gt;=_TM1,B4279&lt;=_TM2,OR(TH!L4279="1111",TH!M4279="1111")),TH!D4279,""),"")</f>
        <v/>
      </c>
      <c r="B4279" s="36">
        <f t="shared" si="347"/>
        <v>6</v>
      </c>
      <c r="C4279" s="184">
        <f t="shared" si="348"/>
        <v>42175</v>
      </c>
      <c r="D4279" s="191" t="s">
        <v>2044</v>
      </c>
      <c r="E4279" s="191">
        <v>42175</v>
      </c>
      <c r="F4279" s="192" t="s">
        <v>835</v>
      </c>
      <c r="G4279" s="483" t="s">
        <v>836</v>
      </c>
      <c r="H4279" s="193" t="s">
        <v>2045</v>
      </c>
      <c r="I4279" s="256">
        <v>206</v>
      </c>
      <c r="J4279" s="256">
        <v>17725.054137938754</v>
      </c>
      <c r="K4279" s="599">
        <f t="shared" si="349"/>
        <v>3651361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6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3"/>
      <c r="AD4279" s="591" t="str">
        <f>IF(VLOOKUP(F4279,NXT!$C$12:$C$666,1,0)&lt;&gt;"","","x")</f>
        <v/>
      </c>
    </row>
    <row r="4280" spans="1:30" s="211" customFormat="1" ht="15.75" hidden="1" customHeight="1">
      <c r="A4280" s="204" t="str">
        <f>IF(B4280&lt;&gt;"",IF(AND(B4280&gt;=_TM1,B4280&lt;=_TM2,OR(TH!L4280="1111",TH!M4280="1111")),TH!D4280,""),"")</f>
        <v/>
      </c>
      <c r="B4280" s="36">
        <f t="shared" si="347"/>
        <v>6</v>
      </c>
      <c r="C4280" s="184">
        <f t="shared" si="348"/>
        <v>42175</v>
      </c>
      <c r="D4280" s="191" t="s">
        <v>2044</v>
      </c>
      <c r="E4280" s="191">
        <v>42175</v>
      </c>
      <c r="F4280" s="192" t="s">
        <v>837</v>
      </c>
      <c r="G4280" s="483" t="s">
        <v>836</v>
      </c>
      <c r="H4280" s="193" t="s">
        <v>2045</v>
      </c>
      <c r="I4280" s="256">
        <v>20</v>
      </c>
      <c r="J4280" s="256">
        <v>57972.310093350134</v>
      </c>
      <c r="K4280" s="599">
        <f t="shared" si="349"/>
        <v>1159446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6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3"/>
      <c r="AD4280" s="591" t="str">
        <f>IF(VLOOKUP(F4280,NXT!$C$12:$C$666,1,0)&lt;&gt;"","","x")</f>
        <v/>
      </c>
    </row>
    <row r="4281" spans="1:30" s="211" customFormat="1" ht="15.75" hidden="1" customHeight="1">
      <c r="A4281" s="204" t="str">
        <f>IF(B4281&lt;&gt;"",IF(AND(B4281&gt;=_TM1,B4281&lt;=_TM2,OR(TH!L4281="1111",TH!M4281="1111")),TH!D4281,""),"")</f>
        <v/>
      </c>
      <c r="B4281" s="36">
        <f t="shared" si="347"/>
        <v>6</v>
      </c>
      <c r="C4281" s="184">
        <f t="shared" si="348"/>
        <v>42175</v>
      </c>
      <c r="D4281" s="191" t="s">
        <v>2044</v>
      </c>
      <c r="E4281" s="191">
        <v>42175</v>
      </c>
      <c r="F4281" s="192" t="s">
        <v>838</v>
      </c>
      <c r="G4281" s="483" t="s">
        <v>836</v>
      </c>
      <c r="H4281" s="193" t="s">
        <v>2045</v>
      </c>
      <c r="I4281" s="256">
        <v>20</v>
      </c>
      <c r="J4281" s="256">
        <v>75290.826292345344</v>
      </c>
      <c r="K4281" s="599">
        <f t="shared" si="349"/>
        <v>1505817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6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3"/>
      <c r="AD4281" s="591" t="str">
        <f>IF(VLOOKUP(F4281,NXT!$C$12:$C$666,1,0)&lt;&gt;"","","x")</f>
        <v/>
      </c>
    </row>
    <row r="4282" spans="1:30" s="211" customFormat="1" ht="15.75" hidden="1" customHeight="1">
      <c r="A4282" s="204" t="str">
        <f>IF(B4282&lt;&gt;"",IF(AND(B4282&gt;=_TM1,B4282&lt;=_TM2,OR(TH!L4282="1111",TH!M4282="1111")),TH!D4282,""),"")</f>
        <v/>
      </c>
      <c r="B4282" s="36">
        <f t="shared" si="347"/>
        <v>6</v>
      </c>
      <c r="C4282" s="184">
        <f t="shared" si="348"/>
        <v>42175</v>
      </c>
      <c r="D4282" s="191" t="s">
        <v>2044</v>
      </c>
      <c r="E4282" s="191">
        <v>42175</v>
      </c>
      <c r="F4282" s="192" t="s">
        <v>839</v>
      </c>
      <c r="G4282" s="483" t="s">
        <v>836</v>
      </c>
      <c r="H4282" s="193" t="s">
        <v>2045</v>
      </c>
      <c r="I4282" s="256">
        <v>20</v>
      </c>
      <c r="J4282" s="256">
        <v>67160.067513474351</v>
      </c>
      <c r="K4282" s="599">
        <f t="shared" si="349"/>
        <v>1343201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6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3"/>
      <c r="AD4282" s="591" t="str">
        <f>IF(VLOOKUP(F4282,NXT!$C$12:$C$666,1,0)&lt;&gt;"","","x")</f>
        <v/>
      </c>
    </row>
    <row r="4283" spans="1:30" s="211" customFormat="1" ht="15.75" hidden="1" customHeight="1">
      <c r="A4283" s="204" t="str">
        <f>IF(B4283&lt;&gt;"",IF(AND(B4283&gt;=_TM1,B4283&lt;=_TM2,OR(TH!L4283="1111",TH!M4283="1111")),TH!D4283,""),"")</f>
        <v/>
      </c>
      <c r="B4283" s="36">
        <f t="shared" si="347"/>
        <v>6</v>
      </c>
      <c r="C4283" s="184">
        <f t="shared" si="348"/>
        <v>42175</v>
      </c>
      <c r="D4283" s="191" t="s">
        <v>2044</v>
      </c>
      <c r="E4283" s="191">
        <v>42175</v>
      </c>
      <c r="F4283" s="192" t="s">
        <v>840</v>
      </c>
      <c r="G4283" s="483" t="s">
        <v>836</v>
      </c>
      <c r="H4283" s="193" t="s">
        <v>2045</v>
      </c>
      <c r="I4283" s="256">
        <v>30</v>
      </c>
      <c r="J4283" s="256">
        <v>26506.273619119416</v>
      </c>
      <c r="K4283" s="599">
        <f t="shared" si="349"/>
        <v>795188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6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3"/>
      <c r="AD4283" s="591" t="str">
        <f>IF(VLOOKUP(F4283,NXT!$C$12:$C$666,1,0)&lt;&gt;"","","x")</f>
        <v/>
      </c>
    </row>
    <row r="4284" spans="1:30" s="211" customFormat="1" ht="15.75" hidden="1" customHeight="1">
      <c r="A4284" s="204" t="str">
        <f>IF(B4284&lt;&gt;"",IF(AND(B4284&gt;=_TM1,B4284&lt;=_TM2,OR(TH!L4284="1111",TH!M4284="1111")),TH!D4284,""),"")</f>
        <v/>
      </c>
      <c r="B4284" s="36">
        <f t="shared" si="347"/>
        <v>6</v>
      </c>
      <c r="C4284" s="184">
        <f t="shared" si="348"/>
        <v>42175</v>
      </c>
      <c r="D4284" s="191" t="s">
        <v>2044</v>
      </c>
      <c r="E4284" s="191">
        <v>42175</v>
      </c>
      <c r="F4284" s="192" t="s">
        <v>841</v>
      </c>
      <c r="G4284" s="483" t="s">
        <v>836</v>
      </c>
      <c r="H4284" s="193" t="s">
        <v>2045</v>
      </c>
      <c r="I4284" s="256">
        <v>251</v>
      </c>
      <c r="J4284" s="256">
        <v>1138.3062290419382</v>
      </c>
      <c r="K4284" s="599">
        <f t="shared" si="349"/>
        <v>285715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6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3"/>
      <c r="AD4284" s="591" t="str">
        <f>IF(VLOOKUP(F4284,NXT!$C$12:$C$666,1,0)&lt;&gt;"","","x")</f>
        <v/>
      </c>
    </row>
    <row r="4285" spans="1:30" s="211" customFormat="1" ht="15.75" hidden="1" customHeight="1">
      <c r="A4285" s="204" t="str">
        <f>IF(B4285&lt;&gt;"",IF(AND(B4285&gt;=_TM1,B4285&lt;=_TM2,OR(TH!L4285="1111",TH!M4285="1111")),TH!D4285,""),"")</f>
        <v/>
      </c>
      <c r="B4285" s="36">
        <f t="shared" si="347"/>
        <v>6</v>
      </c>
      <c r="C4285" s="184">
        <f t="shared" si="348"/>
        <v>42175</v>
      </c>
      <c r="D4285" s="191" t="s">
        <v>2044</v>
      </c>
      <c r="E4285" s="191">
        <v>42175</v>
      </c>
      <c r="F4285" s="192" t="s">
        <v>842</v>
      </c>
      <c r="G4285" s="483" t="s">
        <v>836</v>
      </c>
      <c r="H4285" s="193" t="s">
        <v>2045</v>
      </c>
      <c r="I4285" s="256">
        <v>31</v>
      </c>
      <c r="J4285" s="256">
        <v>37808.028321750091</v>
      </c>
      <c r="K4285" s="599">
        <f t="shared" si="349"/>
        <v>1172049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6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3"/>
      <c r="AD4285" s="591" t="str">
        <f>IF(VLOOKUP(F4285,NXT!$C$12:$C$666,1,0)&lt;&gt;"","","x")</f>
        <v/>
      </c>
    </row>
    <row r="4286" spans="1:30" s="211" customFormat="1" ht="15.75" hidden="1" customHeight="1">
      <c r="A4286" s="204" t="str">
        <f>IF(B4286&lt;&gt;"",IF(AND(B4286&gt;=_TM1,B4286&lt;=_TM2,OR(TH!L4286="1111",TH!M4286="1111")),TH!D4286,""),"")</f>
        <v/>
      </c>
      <c r="B4286" s="36">
        <f t="shared" si="347"/>
        <v>6</v>
      </c>
      <c r="C4286" s="184">
        <f t="shared" si="348"/>
        <v>42175</v>
      </c>
      <c r="D4286" s="191" t="s">
        <v>2044</v>
      </c>
      <c r="E4286" s="191">
        <v>42175</v>
      </c>
      <c r="F4286" s="192" t="s">
        <v>843</v>
      </c>
      <c r="G4286" s="483" t="s">
        <v>836</v>
      </c>
      <c r="H4286" s="193" t="s">
        <v>2045</v>
      </c>
      <c r="I4286" s="256">
        <v>30</v>
      </c>
      <c r="J4286" s="256">
        <v>34555.724810201697</v>
      </c>
      <c r="K4286" s="599">
        <f t="shared" si="349"/>
        <v>1036672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6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3"/>
      <c r="AD4286" s="591" t="str">
        <f>IF(VLOOKUP(F4286,NXT!$C$12:$C$666,1,0)&lt;&gt;"","","x")</f>
        <v/>
      </c>
    </row>
    <row r="4287" spans="1:30" s="211" customFormat="1" ht="15.75" hidden="1" customHeight="1">
      <c r="A4287" s="204" t="str">
        <f>IF(B4287&lt;&gt;"",IF(AND(B4287&gt;=_TM1,B4287&lt;=_TM2,OR(TH!L4287="1111",TH!M4287="1111")),TH!D4287,""),"")</f>
        <v/>
      </c>
      <c r="B4287" s="36">
        <f t="shared" si="347"/>
        <v>6</v>
      </c>
      <c r="C4287" s="184">
        <f t="shared" si="348"/>
        <v>42175</v>
      </c>
      <c r="D4287" s="191" t="s">
        <v>2044</v>
      </c>
      <c r="E4287" s="191">
        <v>42175</v>
      </c>
      <c r="F4287" s="192" t="s">
        <v>844</v>
      </c>
      <c r="G4287" s="483" t="s">
        <v>836</v>
      </c>
      <c r="H4287" s="193" t="s">
        <v>2045</v>
      </c>
      <c r="I4287" s="256">
        <v>207</v>
      </c>
      <c r="J4287" s="256">
        <v>13009.21404619358</v>
      </c>
      <c r="K4287" s="599">
        <f t="shared" si="349"/>
        <v>2692907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6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3"/>
      <c r="AD4287" s="591" t="str">
        <f>IF(VLOOKUP(F4287,NXT!$C$12:$C$666,1,0)&lt;&gt;"","","x")</f>
        <v/>
      </c>
    </row>
    <row r="4288" spans="1:30" s="211" customFormat="1" ht="15.75" hidden="1" customHeight="1">
      <c r="A4288" s="204" t="str">
        <f>IF(B4288&lt;&gt;"",IF(AND(B4288&gt;=_TM1,B4288&lt;=_TM2,OR(TH!L4288="1111",TH!M4288="1111")),TH!D4288,""),"")</f>
        <v/>
      </c>
      <c r="B4288" s="36">
        <f t="shared" si="347"/>
        <v>6</v>
      </c>
      <c r="C4288" s="184">
        <f t="shared" si="348"/>
        <v>42175</v>
      </c>
      <c r="D4288" s="191" t="s">
        <v>2044</v>
      </c>
      <c r="E4288" s="191">
        <v>42175</v>
      </c>
      <c r="F4288" s="192" t="s">
        <v>845</v>
      </c>
      <c r="G4288" s="483" t="s">
        <v>836</v>
      </c>
      <c r="H4288" s="193" t="s">
        <v>2045</v>
      </c>
      <c r="I4288" s="256">
        <v>103</v>
      </c>
      <c r="J4288" s="256">
        <v>10163.448473588734</v>
      </c>
      <c r="K4288" s="599">
        <f t="shared" si="349"/>
        <v>1046835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6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3"/>
      <c r="AD4288" s="591" t="str">
        <f>IF(VLOOKUP(F4288,NXT!$C$12:$C$666,1,0)&lt;&gt;"","","x")</f>
        <v/>
      </c>
    </row>
    <row r="4289" spans="1:30" s="211" customFormat="1" ht="15.75" hidden="1" customHeight="1">
      <c r="A4289" s="204" t="str">
        <f>IF(B4289&lt;&gt;"",IF(AND(B4289&gt;=_TM1,B4289&lt;=_TM2,OR(TH!L4289="1111",TH!M4289="1111")),TH!D4289,""),"")</f>
        <v/>
      </c>
      <c r="B4289" s="36">
        <f t="shared" si="347"/>
        <v>6</v>
      </c>
      <c r="C4289" s="184">
        <f t="shared" si="348"/>
        <v>42177</v>
      </c>
      <c r="D4289" s="191" t="s">
        <v>2044</v>
      </c>
      <c r="E4289" s="191">
        <v>42177</v>
      </c>
      <c r="F4289" s="192" t="s">
        <v>425</v>
      </c>
      <c r="G4289" s="483" t="s">
        <v>846</v>
      </c>
      <c r="H4289" s="193" t="s">
        <v>2045</v>
      </c>
      <c r="I4289" s="256">
        <v>905</v>
      </c>
      <c r="J4289" s="256">
        <v>6667.2221986742088</v>
      </c>
      <c r="K4289" s="599">
        <f t="shared" si="349"/>
        <v>6033836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6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3"/>
      <c r="AD4289" s="591" t="str">
        <f>IF(VLOOKUP(F4289,NXT!$C$12:$C$666,1,0)&lt;&gt;"","","x")</f>
        <v/>
      </c>
    </row>
    <row r="4290" spans="1:30" s="211" customFormat="1" ht="15.75" hidden="1" customHeight="1">
      <c r="A4290" s="204" t="str">
        <f>IF(B4290&lt;&gt;"",IF(AND(B4290&gt;=_TM1,B4290&lt;=_TM2,OR(TH!L4290="1111",TH!M4290="1111")),TH!D4290,""),"")</f>
        <v/>
      </c>
      <c r="B4290" s="36">
        <f t="shared" si="347"/>
        <v>6</v>
      </c>
      <c r="C4290" s="184">
        <f t="shared" si="348"/>
        <v>42177</v>
      </c>
      <c r="D4290" s="191" t="s">
        <v>2044</v>
      </c>
      <c r="E4290" s="191">
        <v>42177</v>
      </c>
      <c r="F4290" s="192" t="s">
        <v>473</v>
      </c>
      <c r="G4290" s="483" t="s">
        <v>846</v>
      </c>
      <c r="H4290" s="193" t="s">
        <v>2045</v>
      </c>
      <c r="I4290" s="256">
        <v>307</v>
      </c>
      <c r="J4290" s="256">
        <v>7398.9904887725988</v>
      </c>
      <c r="K4290" s="599">
        <f t="shared" si="349"/>
        <v>2271490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6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3"/>
      <c r="AD4290" s="591" t="str">
        <f>IF(VLOOKUP(F4290,NXT!$C$12:$C$666,1,0)&lt;&gt;"","","x")</f>
        <v/>
      </c>
    </row>
    <row r="4291" spans="1:30" s="211" customFormat="1" ht="15.75" hidden="1" customHeight="1">
      <c r="A4291" s="204" t="str">
        <f>IF(B4291&lt;&gt;"",IF(AND(B4291&gt;=_TM1,B4291&lt;=_TM2,OR(TH!L4291="1111",TH!M4291="1111")),TH!D4291,""),"")</f>
        <v/>
      </c>
      <c r="B4291" s="36">
        <f t="shared" si="347"/>
        <v>6</v>
      </c>
      <c r="C4291" s="184">
        <f t="shared" si="348"/>
        <v>42177</v>
      </c>
      <c r="D4291" s="191" t="s">
        <v>2044</v>
      </c>
      <c r="E4291" s="191">
        <v>42177</v>
      </c>
      <c r="F4291" s="192" t="s">
        <v>528</v>
      </c>
      <c r="G4291" s="483" t="s">
        <v>846</v>
      </c>
      <c r="H4291" s="193" t="s">
        <v>2045</v>
      </c>
      <c r="I4291" s="256">
        <v>134</v>
      </c>
      <c r="J4291" s="256">
        <v>12846.598870616161</v>
      </c>
      <c r="K4291" s="599">
        <f t="shared" si="349"/>
        <v>1721444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6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3"/>
      <c r="AD4291" s="591" t="str">
        <f>IF(VLOOKUP(F4291,NXT!$C$12:$C$666,1,0)&lt;&gt;"","","x")</f>
        <v/>
      </c>
    </row>
    <row r="4292" spans="1:30" s="211" customFormat="1" ht="15.75" hidden="1" customHeight="1">
      <c r="A4292" s="204" t="str">
        <f>IF(B4292&lt;&gt;"",IF(AND(B4292&gt;=_TM1,B4292&lt;=_TM2,OR(TH!L4292="1111",TH!M4292="1111")),TH!D4292,""),"")</f>
        <v/>
      </c>
      <c r="B4292" s="36">
        <f t="shared" si="347"/>
        <v>6</v>
      </c>
      <c r="C4292" s="184">
        <f t="shared" si="348"/>
        <v>42177</v>
      </c>
      <c r="D4292" s="191" t="s">
        <v>2044</v>
      </c>
      <c r="E4292" s="191">
        <v>42177</v>
      </c>
      <c r="F4292" s="192" t="s">
        <v>1772</v>
      </c>
      <c r="G4292" s="483" t="s">
        <v>847</v>
      </c>
      <c r="H4292" s="193" t="s">
        <v>2045</v>
      </c>
      <c r="I4292" s="256">
        <v>85</v>
      </c>
      <c r="J4292" s="256">
        <v>6423.2994353080803</v>
      </c>
      <c r="K4292" s="599">
        <f t="shared" si="349"/>
        <v>545980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6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3"/>
      <c r="AD4292" s="591" t="str">
        <f>IF(VLOOKUP(F4292,NXT!$C$12:$C$666,1,0)&lt;&gt;"","","x")</f>
        <v/>
      </c>
    </row>
    <row r="4293" spans="1:30" s="211" customFormat="1" ht="15.75" hidden="1" customHeight="1">
      <c r="A4293" s="204" t="str">
        <f>IF(B4293&lt;&gt;"",IF(AND(B4293&gt;=_TM1,B4293&lt;=_TM2,OR(TH!L4293="1111",TH!M4293="1111")),TH!D4293,""),"")</f>
        <v/>
      </c>
      <c r="B4293" s="36">
        <f t="shared" si="347"/>
        <v>6</v>
      </c>
      <c r="C4293" s="184">
        <f t="shared" si="348"/>
        <v>42177</v>
      </c>
      <c r="D4293" s="191" t="s">
        <v>2044</v>
      </c>
      <c r="E4293" s="191">
        <v>42177</v>
      </c>
      <c r="F4293" s="192" t="s">
        <v>1773</v>
      </c>
      <c r="G4293" s="483" t="s">
        <v>847</v>
      </c>
      <c r="H4293" s="193" t="s">
        <v>2045</v>
      </c>
      <c r="I4293" s="256">
        <v>185</v>
      </c>
      <c r="J4293" s="256">
        <v>9431.6801834903436</v>
      </c>
      <c r="K4293" s="599">
        <f t="shared" si="349"/>
        <v>1744861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6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3"/>
      <c r="AD4293" s="591" t="str">
        <f>IF(VLOOKUP(F4293,NXT!$C$12:$C$666,1,0)&lt;&gt;"","","x")</f>
        <v/>
      </c>
    </row>
    <row r="4294" spans="1:30" s="211" customFormat="1" ht="15.75" hidden="1" customHeight="1">
      <c r="A4294" s="204" t="str">
        <f>IF(B4294&lt;&gt;"",IF(AND(B4294&gt;=_TM1,B4294&lt;=_TM2,OR(TH!L4294="1111",TH!M4294="1111")),TH!D4294,""),"")</f>
        <v/>
      </c>
      <c r="B4294" s="36">
        <f t="shared" si="347"/>
        <v>6</v>
      </c>
      <c r="C4294" s="184">
        <f t="shared" si="348"/>
        <v>42177</v>
      </c>
      <c r="D4294" s="191" t="s">
        <v>2044</v>
      </c>
      <c r="E4294" s="191">
        <v>42177</v>
      </c>
      <c r="F4294" s="192" t="s">
        <v>1774</v>
      </c>
      <c r="G4294" s="483" t="s">
        <v>847</v>
      </c>
      <c r="H4294" s="193" t="s">
        <v>2045</v>
      </c>
      <c r="I4294" s="256">
        <v>185</v>
      </c>
      <c r="J4294" s="256">
        <v>8699.9118933919563</v>
      </c>
      <c r="K4294" s="599">
        <f t="shared" si="349"/>
        <v>1609484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6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3"/>
      <c r="AD4294" s="591" t="str">
        <f>IF(VLOOKUP(F4294,NXT!$C$12:$C$666,1,0)&lt;&gt;"","","x")</f>
        <v/>
      </c>
    </row>
    <row r="4295" spans="1:30" s="211" customFormat="1" ht="15.75" hidden="1" customHeight="1">
      <c r="A4295" s="204" t="str">
        <f>IF(B4295&lt;&gt;"",IF(AND(B4295&gt;=_TM1,B4295&lt;=_TM2,OR(TH!L4295="1111",TH!M4295="1111")),TH!D4295,""),"")</f>
        <v/>
      </c>
      <c r="B4295" s="36">
        <f t="shared" si="347"/>
        <v>6</v>
      </c>
      <c r="C4295" s="184">
        <f t="shared" si="348"/>
        <v>42177</v>
      </c>
      <c r="D4295" s="191" t="s">
        <v>2044</v>
      </c>
      <c r="E4295" s="191">
        <v>42177</v>
      </c>
      <c r="F4295" s="192" t="s">
        <v>1743</v>
      </c>
      <c r="G4295" s="483" t="s">
        <v>847</v>
      </c>
      <c r="H4295" s="193" t="s">
        <v>2045</v>
      </c>
      <c r="I4295" s="256">
        <v>500</v>
      </c>
      <c r="J4295" s="256">
        <v>12114.830580517772</v>
      </c>
      <c r="K4295" s="599">
        <f t="shared" si="349"/>
        <v>6057415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6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3"/>
      <c r="AD4295" s="591" t="str">
        <f>IF(VLOOKUP(F4295,NXT!$C$12:$C$666,1,0)&lt;&gt;"","","x")</f>
        <v/>
      </c>
    </row>
    <row r="4296" spans="1:30" s="211" customFormat="1" ht="15.75" hidden="1" customHeight="1">
      <c r="A4296" s="204" t="str">
        <f>IF(B4296&lt;&gt;"",IF(AND(B4296&gt;=_TM1,B4296&lt;=_TM2,OR(TH!L4296="1111",TH!M4296="1111")),TH!D4296,""),"")</f>
        <v/>
      </c>
      <c r="B4296" s="36">
        <f t="shared" si="347"/>
        <v>6</v>
      </c>
      <c r="C4296" s="184">
        <f t="shared" si="348"/>
        <v>42177</v>
      </c>
      <c r="D4296" s="191" t="s">
        <v>2044</v>
      </c>
      <c r="E4296" s="191">
        <v>42177</v>
      </c>
      <c r="F4296" s="192" t="s">
        <v>1775</v>
      </c>
      <c r="G4296" s="483" t="s">
        <v>847</v>
      </c>
      <c r="H4296" s="193" t="s">
        <v>2045</v>
      </c>
      <c r="I4296" s="256">
        <v>50</v>
      </c>
      <c r="J4296" s="256">
        <v>5772.8387329984007</v>
      </c>
      <c r="K4296" s="599">
        <f t="shared" si="349"/>
        <v>288642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6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3"/>
      <c r="AD4296" s="591" t="str">
        <f>IF(VLOOKUP(F4296,NXT!$C$12:$C$666,1,0)&lt;&gt;"","","x")</f>
        <v/>
      </c>
    </row>
    <row r="4297" spans="1:30" s="211" customFormat="1" ht="15.75" hidden="1" customHeight="1">
      <c r="A4297" s="204" t="str">
        <f>IF(B4297&lt;&gt;"",IF(AND(B4297&gt;=_TM1,B4297&lt;=_TM2,OR(TH!L4297="1111",TH!M4297="1111")),TH!D4297,""),"")</f>
        <v/>
      </c>
      <c r="B4297" s="36">
        <f t="shared" si="347"/>
        <v>6</v>
      </c>
      <c r="C4297" s="184">
        <f t="shared" si="348"/>
        <v>42177</v>
      </c>
      <c r="D4297" s="191" t="s">
        <v>2044</v>
      </c>
      <c r="E4297" s="191">
        <v>42177</v>
      </c>
      <c r="F4297" s="192" t="s">
        <v>1776</v>
      </c>
      <c r="G4297" s="483" t="s">
        <v>847</v>
      </c>
      <c r="H4297" s="193" t="s">
        <v>2045</v>
      </c>
      <c r="I4297" s="256">
        <v>150</v>
      </c>
      <c r="J4297" s="256">
        <v>9431.6801834903436</v>
      </c>
      <c r="K4297" s="599">
        <f t="shared" si="349"/>
        <v>1414752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6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3"/>
      <c r="AD4297" s="591" t="str">
        <f>IF(VLOOKUP(F4297,NXT!$C$12:$C$666,1,0)&lt;&gt;"","","x")</f>
        <v/>
      </c>
    </row>
    <row r="4298" spans="1:30" s="211" customFormat="1" ht="15.75" hidden="1" customHeight="1">
      <c r="A4298" s="204" t="str">
        <f>IF(B4298&lt;&gt;"",IF(AND(B4298&gt;=_TM1,B4298&lt;=_TM2,OR(TH!L4298="1111",TH!M4298="1111")),TH!D4298,""),"")</f>
        <v/>
      </c>
      <c r="B4298" s="36">
        <f t="shared" si="347"/>
        <v>6</v>
      </c>
      <c r="C4298" s="184">
        <f t="shared" si="348"/>
        <v>42177</v>
      </c>
      <c r="D4298" s="191" t="s">
        <v>2044</v>
      </c>
      <c r="E4298" s="191">
        <v>42177</v>
      </c>
      <c r="F4298" s="192" t="s">
        <v>848</v>
      </c>
      <c r="G4298" s="483" t="s">
        <v>849</v>
      </c>
      <c r="H4298" s="193" t="s">
        <v>2045</v>
      </c>
      <c r="I4298" s="256">
        <v>107</v>
      </c>
      <c r="J4298" s="256">
        <v>7317.6829009838884</v>
      </c>
      <c r="K4298" s="599">
        <f t="shared" si="349"/>
        <v>782992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6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3"/>
      <c r="AD4298" s="591" t="str">
        <f>IF(VLOOKUP(F4298,NXT!$C$12:$C$666,1,0)&lt;&gt;"","","x")</f>
        <v/>
      </c>
    </row>
    <row r="4299" spans="1:30" s="211" customFormat="1" ht="15.75" hidden="1" customHeight="1">
      <c r="A4299" s="204" t="str">
        <f>IF(B4299&lt;&gt;"",IF(AND(B4299&gt;=_TM1,B4299&lt;=_TM2,OR(TH!L4299="1111",TH!M4299="1111")),TH!D4299,""),"")</f>
        <v/>
      </c>
      <c r="B4299" s="36">
        <f t="shared" si="347"/>
        <v>6</v>
      </c>
      <c r="C4299" s="184">
        <f t="shared" si="348"/>
        <v>42177</v>
      </c>
      <c r="D4299" s="191" t="s">
        <v>2044</v>
      </c>
      <c r="E4299" s="191">
        <v>42177</v>
      </c>
      <c r="F4299" s="192" t="s">
        <v>850</v>
      </c>
      <c r="G4299" s="483" t="s">
        <v>849</v>
      </c>
      <c r="H4299" s="193" t="s">
        <v>2045</v>
      </c>
      <c r="I4299" s="256">
        <v>31</v>
      </c>
      <c r="J4299" s="256">
        <v>41873.407711185588</v>
      </c>
      <c r="K4299" s="599">
        <f t="shared" si="349"/>
        <v>1298076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6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3"/>
      <c r="AD4299" s="591" t="str">
        <f>IF(VLOOKUP(F4299,NXT!$C$12:$C$666,1,0)&lt;&gt;"","","x")</f>
        <v/>
      </c>
    </row>
    <row r="4300" spans="1:30" s="211" customFormat="1" ht="15.75" hidden="1" customHeight="1">
      <c r="A4300" s="204" t="str">
        <f>IF(B4300&lt;&gt;"",IF(AND(B4300&gt;=_TM1,B4300&lt;=_TM2,OR(TH!L4300="1111",TH!M4300="1111")),TH!D4300,""),"")</f>
        <v/>
      </c>
      <c r="B4300" s="36">
        <f t="shared" si="347"/>
        <v>6</v>
      </c>
      <c r="C4300" s="184">
        <f t="shared" si="348"/>
        <v>42177</v>
      </c>
      <c r="D4300" s="191" t="s">
        <v>2044</v>
      </c>
      <c r="E4300" s="191">
        <v>42177</v>
      </c>
      <c r="F4300" s="192" t="s">
        <v>851</v>
      </c>
      <c r="G4300" s="483" t="s">
        <v>849</v>
      </c>
      <c r="H4300" s="193" t="s">
        <v>2045</v>
      </c>
      <c r="I4300" s="256">
        <v>31</v>
      </c>
      <c r="J4300" s="256">
        <v>49191.090612169472</v>
      </c>
      <c r="K4300" s="599">
        <f t="shared" si="349"/>
        <v>1524924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6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3"/>
      <c r="AD4300" s="591" t="str">
        <f>IF(VLOOKUP(F4300,NXT!$C$12:$C$666,1,0)&lt;&gt;"","","x")</f>
        <v/>
      </c>
    </row>
    <row r="4301" spans="1:30" s="211" customFormat="1" ht="15.75" hidden="1" customHeight="1">
      <c r="A4301" s="204" t="str">
        <f>IF(B4301&lt;&gt;"",IF(AND(B4301&gt;=_TM1,B4301&lt;=_TM2,OR(TH!L4301="1111",TH!M4301="1111")),TH!D4301,""),"")</f>
        <v/>
      </c>
      <c r="B4301" s="36">
        <f t="shared" si="347"/>
        <v>6</v>
      </c>
      <c r="C4301" s="184">
        <f t="shared" si="348"/>
        <v>42177</v>
      </c>
      <c r="D4301" s="191" t="s">
        <v>2044</v>
      </c>
      <c r="E4301" s="191">
        <v>42177</v>
      </c>
      <c r="F4301" s="192" t="s">
        <v>852</v>
      </c>
      <c r="G4301" s="483" t="s">
        <v>849</v>
      </c>
      <c r="H4301" s="193" t="s">
        <v>2045</v>
      </c>
      <c r="I4301" s="256">
        <v>60</v>
      </c>
      <c r="J4301" s="256">
        <v>2032.6896947177468</v>
      </c>
      <c r="K4301" s="599">
        <f t="shared" si="349"/>
        <v>121961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6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3"/>
      <c r="AD4301" s="591" t="str">
        <f>IF(VLOOKUP(F4301,NXT!$C$12:$C$666,1,0)&lt;&gt;"","","x")</f>
        <v/>
      </c>
    </row>
    <row r="4302" spans="1:30" s="211" customFormat="1" ht="15.75" hidden="1" customHeight="1">
      <c r="A4302" s="204" t="str">
        <f>IF(B4302&lt;&gt;"",IF(AND(B4302&gt;=_TM1,B4302&lt;=_TM2,OR(TH!L4302="1111",TH!M4302="1111")),TH!D4302,""),"")</f>
        <v/>
      </c>
      <c r="B4302" s="36">
        <f t="shared" si="347"/>
        <v>6</v>
      </c>
      <c r="C4302" s="184">
        <f t="shared" si="348"/>
        <v>42177</v>
      </c>
      <c r="D4302" s="191" t="s">
        <v>2044</v>
      </c>
      <c r="E4302" s="191">
        <v>42177</v>
      </c>
      <c r="F4302" s="192" t="s">
        <v>853</v>
      </c>
      <c r="G4302" s="483" t="s">
        <v>849</v>
      </c>
      <c r="H4302" s="193" t="s">
        <v>2045</v>
      </c>
      <c r="I4302" s="256">
        <v>20</v>
      </c>
      <c r="J4302" s="256">
        <v>66672.221986742094</v>
      </c>
      <c r="K4302" s="599">
        <f t="shared" si="349"/>
        <v>1333444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6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3"/>
      <c r="AD4302" s="591" t="str">
        <f>IF(VLOOKUP(F4302,NXT!$C$12:$C$666,1,0)&lt;&gt;"","","x")</f>
        <v/>
      </c>
    </row>
    <row r="4303" spans="1:30" s="211" customFormat="1" ht="15.75" hidden="1" customHeight="1">
      <c r="A4303" s="204" t="str">
        <f>IF(B4303&lt;&gt;"",IF(AND(B4303&gt;=_TM1,B4303&lt;=_TM2,OR(TH!L4303="1111",TH!M4303="1111")),TH!D4303,""),"")</f>
        <v/>
      </c>
      <c r="B4303" s="36">
        <f t="shared" si="347"/>
        <v>6</v>
      </c>
      <c r="C4303" s="184">
        <f t="shared" si="348"/>
        <v>42177</v>
      </c>
      <c r="D4303" s="191" t="s">
        <v>2044</v>
      </c>
      <c r="E4303" s="191">
        <v>42177</v>
      </c>
      <c r="F4303" s="192" t="s">
        <v>854</v>
      </c>
      <c r="G4303" s="483" t="s">
        <v>849</v>
      </c>
      <c r="H4303" s="193" t="s">
        <v>2045</v>
      </c>
      <c r="I4303" s="256">
        <v>10</v>
      </c>
      <c r="J4303" s="256">
        <v>59435.846673546912</v>
      </c>
      <c r="K4303" s="599">
        <f t="shared" si="349"/>
        <v>594358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6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3"/>
      <c r="AD4303" s="591" t="str">
        <f>IF(VLOOKUP(F4303,NXT!$C$12:$C$666,1,0)&lt;&gt;"","","x")</f>
        <v/>
      </c>
    </row>
    <row r="4304" spans="1:30" s="211" customFormat="1" ht="15.75" hidden="1" customHeight="1">
      <c r="A4304" s="204" t="str">
        <f>IF(B4304&lt;&gt;"",IF(AND(B4304&gt;=_TM1,B4304&lt;=_TM2,OR(TH!L4304="1111",TH!M4304="1111")),TH!D4304,""),"")</f>
        <v/>
      </c>
      <c r="B4304" s="36">
        <f t="shared" si="347"/>
        <v>6</v>
      </c>
      <c r="C4304" s="184">
        <f t="shared" si="348"/>
        <v>42177</v>
      </c>
      <c r="D4304" s="191" t="s">
        <v>2044</v>
      </c>
      <c r="E4304" s="191">
        <v>42177</v>
      </c>
      <c r="F4304" s="192" t="s">
        <v>854</v>
      </c>
      <c r="G4304" s="483" t="s">
        <v>849</v>
      </c>
      <c r="H4304" s="193" t="s">
        <v>2045</v>
      </c>
      <c r="I4304" s="256">
        <v>10</v>
      </c>
      <c r="J4304" s="256">
        <v>59435.846673546912</v>
      </c>
      <c r="K4304" s="599">
        <f t="shared" si="349"/>
        <v>594358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6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3"/>
      <c r="AD4304" s="591" t="str">
        <f>IF(VLOOKUP(F4304,NXT!$C$12:$C$666,1,0)&lt;&gt;"","","x")</f>
        <v/>
      </c>
    </row>
    <row r="4305" spans="1:30" s="211" customFormat="1" ht="15.75" hidden="1" customHeight="1">
      <c r="A4305" s="204" t="str">
        <f>IF(B4305&lt;&gt;"",IF(AND(B4305&gt;=_TM1,B4305&lt;=_TM2,OR(TH!L4305="1111",TH!M4305="1111")),TH!D4305,""),"")</f>
        <v/>
      </c>
      <c r="B4305" s="36">
        <f t="shared" si="347"/>
        <v>6</v>
      </c>
      <c r="C4305" s="184">
        <f t="shared" si="348"/>
        <v>42177</v>
      </c>
      <c r="D4305" s="191" t="s">
        <v>2044</v>
      </c>
      <c r="E4305" s="191">
        <v>42177</v>
      </c>
      <c r="F4305" s="192" t="s">
        <v>853</v>
      </c>
      <c r="G4305" s="483" t="s">
        <v>849</v>
      </c>
      <c r="H4305" s="193" t="s">
        <v>2045</v>
      </c>
      <c r="I4305" s="256">
        <v>223</v>
      </c>
      <c r="J4305" s="256">
        <v>66672.221986742094</v>
      </c>
      <c r="K4305" s="599">
        <f t="shared" si="349"/>
        <v>14867906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6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3"/>
      <c r="AD4305" s="591" t="str">
        <f>IF(VLOOKUP(F4305,NXT!$C$12:$C$666,1,0)&lt;&gt;"","","x")</f>
        <v/>
      </c>
    </row>
    <row r="4306" spans="1:30" s="211" customFormat="1" ht="15.75" hidden="1" customHeight="1">
      <c r="A4306" s="204" t="str">
        <f>IF(B4306&lt;&gt;"",IF(AND(B4306&gt;=_TM1,B4306&lt;=_TM2,OR(TH!L4306="1111",TH!M4306="1111")),TH!D4306,""),"")</f>
        <v/>
      </c>
      <c r="B4306" s="36">
        <f t="shared" si="347"/>
        <v>6</v>
      </c>
      <c r="C4306" s="184">
        <f t="shared" si="348"/>
        <v>42177</v>
      </c>
      <c r="D4306" s="191" t="s">
        <v>2044</v>
      </c>
      <c r="E4306" s="191">
        <v>42177</v>
      </c>
      <c r="F4306" s="192" t="s">
        <v>854</v>
      </c>
      <c r="G4306" s="483" t="s">
        <v>849</v>
      </c>
      <c r="H4306" s="193" t="s">
        <v>2045</v>
      </c>
      <c r="I4306" s="256">
        <v>15</v>
      </c>
      <c r="J4306" s="256">
        <v>59435.846673546912</v>
      </c>
      <c r="K4306" s="599">
        <f t="shared" si="349"/>
        <v>891538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6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3"/>
      <c r="AD4306" s="591" t="str">
        <f>IF(VLOOKUP(F4306,NXT!$C$12:$C$666,1,0)&lt;&gt;"","","x")</f>
        <v/>
      </c>
    </row>
    <row r="4307" spans="1:30" s="211" customFormat="1" ht="15.75" hidden="1" customHeight="1">
      <c r="A4307" s="204" t="str">
        <f>IF(B4307&lt;&gt;"",IF(AND(B4307&gt;=_TM1,B4307&lt;=_TM2,OR(TH!L4307="1111",TH!M4307="1111")),TH!D4307,""),"")</f>
        <v/>
      </c>
      <c r="B4307" s="36">
        <f t="shared" si="347"/>
        <v>6</v>
      </c>
      <c r="C4307" s="184">
        <f t="shared" si="348"/>
        <v>42177</v>
      </c>
      <c r="D4307" s="191" t="s">
        <v>2044</v>
      </c>
      <c r="E4307" s="191">
        <v>42177</v>
      </c>
      <c r="F4307" s="192" t="s">
        <v>855</v>
      </c>
      <c r="G4307" s="483" t="s">
        <v>849</v>
      </c>
      <c r="H4307" s="193" t="s">
        <v>2045</v>
      </c>
      <c r="I4307" s="256">
        <v>21</v>
      </c>
      <c r="J4307" s="256">
        <v>55614.390047477551</v>
      </c>
      <c r="K4307" s="599">
        <f t="shared" si="349"/>
        <v>1167902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6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3"/>
      <c r="AD4307" s="591" t="str">
        <f>IF(VLOOKUP(F4307,NXT!$C$12:$C$666,1,0)&lt;&gt;"","","x")</f>
        <v/>
      </c>
    </row>
    <row r="4308" spans="1:30" s="211" customFormat="1" ht="15.75" hidden="1" customHeight="1">
      <c r="A4308" s="204" t="str">
        <f>IF(B4308&lt;&gt;"",IF(AND(B4308&gt;=_TM1,B4308&lt;=_TM2,OR(TH!L4308="1111",TH!M4308="1111")),TH!D4308,""),"")</f>
        <v/>
      </c>
      <c r="B4308" s="36">
        <f t="shared" si="347"/>
        <v>6</v>
      </c>
      <c r="C4308" s="184">
        <f t="shared" si="348"/>
        <v>42178</v>
      </c>
      <c r="D4308" s="191" t="s">
        <v>2044</v>
      </c>
      <c r="E4308" s="191">
        <v>42178</v>
      </c>
      <c r="F4308" s="192" t="s">
        <v>622</v>
      </c>
      <c r="G4308" s="483" t="s">
        <v>856</v>
      </c>
      <c r="H4308" s="193" t="s">
        <v>2045</v>
      </c>
      <c r="I4308" s="256">
        <v>205</v>
      </c>
      <c r="J4308" s="256">
        <v>7561.6056643500187</v>
      </c>
      <c r="K4308" s="599">
        <f t="shared" si="349"/>
        <v>1550129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6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3"/>
      <c r="AD4308" s="591" t="str">
        <f>IF(VLOOKUP(F4308,NXT!$C$12:$C$666,1,0)&lt;&gt;"","","x")</f>
        <v/>
      </c>
    </row>
    <row r="4309" spans="1:30" s="211" customFormat="1" ht="15.75" hidden="1" customHeight="1">
      <c r="A4309" s="204" t="str">
        <f>IF(B4309&lt;&gt;"",IF(AND(B4309&gt;=_TM1,B4309&lt;=_TM2,OR(TH!L4309="1111",TH!M4309="1111")),TH!D4309,""),"")</f>
        <v/>
      </c>
      <c r="B4309" s="36">
        <f t="shared" si="347"/>
        <v>6</v>
      </c>
      <c r="C4309" s="184">
        <f t="shared" si="348"/>
        <v>42179</v>
      </c>
      <c r="D4309" s="191" t="s">
        <v>2044</v>
      </c>
      <c r="E4309" s="191">
        <v>42179</v>
      </c>
      <c r="F4309" s="192" t="s">
        <v>857</v>
      </c>
      <c r="G4309" s="483" t="s">
        <v>858</v>
      </c>
      <c r="H4309" s="193" t="s">
        <v>2045</v>
      </c>
      <c r="I4309" s="256">
        <v>280</v>
      </c>
      <c r="J4309" s="256">
        <v>11545.677465996801</v>
      </c>
      <c r="K4309" s="599">
        <f t="shared" si="349"/>
        <v>3232790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6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3"/>
      <c r="AD4309" s="591" t="str">
        <f>IF(VLOOKUP(F4309,NXT!$C$12:$C$666,1,0)&lt;&gt;"","","x")</f>
        <v/>
      </c>
    </row>
    <row r="4310" spans="1:30" s="211" customFormat="1" ht="15.75" hidden="1" customHeight="1">
      <c r="A4310" s="204" t="str">
        <f>IF(B4310&lt;&gt;"",IF(AND(B4310&gt;=_TM1,B4310&lt;=_TM2,OR(TH!L4310="1111",TH!M4310="1111")),TH!D4310,""),"")</f>
        <v/>
      </c>
      <c r="B4310" s="36">
        <f t="shared" si="347"/>
        <v>6</v>
      </c>
      <c r="C4310" s="184">
        <f t="shared" si="348"/>
        <v>42180</v>
      </c>
      <c r="D4310" s="191" t="s">
        <v>2044</v>
      </c>
      <c r="E4310" s="191">
        <v>42180</v>
      </c>
      <c r="F4310" s="192" t="s">
        <v>521</v>
      </c>
      <c r="G4310" s="483" t="s">
        <v>860</v>
      </c>
      <c r="H4310" s="193" t="s">
        <v>2045</v>
      </c>
      <c r="I4310" s="256">
        <v>502</v>
      </c>
      <c r="J4310" s="256">
        <v>5528.9159696322713</v>
      </c>
      <c r="K4310" s="599">
        <f t="shared" si="349"/>
        <v>2775516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6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3"/>
      <c r="AD4310" s="591" t="str">
        <f>IF(VLOOKUP(F4310,NXT!$C$12:$C$666,1,0)&lt;&gt;"","","x")</f>
        <v/>
      </c>
    </row>
    <row r="4311" spans="1:30" s="211" customFormat="1" ht="15.75" hidden="1" customHeight="1">
      <c r="A4311" s="204" t="str">
        <f>IF(B4311&lt;&gt;"",IF(AND(B4311&gt;=_TM1,B4311&lt;=_TM2,OR(TH!L4311="1111",TH!M4311="1111")),TH!D4311,""),"")</f>
        <v/>
      </c>
      <c r="B4311" s="36">
        <f t="shared" si="347"/>
        <v>6</v>
      </c>
      <c r="C4311" s="184">
        <f t="shared" si="348"/>
        <v>42180</v>
      </c>
      <c r="D4311" s="191" t="s">
        <v>2044</v>
      </c>
      <c r="E4311" s="191">
        <v>42180</v>
      </c>
      <c r="F4311" s="192" t="s">
        <v>521</v>
      </c>
      <c r="G4311" s="483" t="s">
        <v>860</v>
      </c>
      <c r="H4311" s="193" t="s">
        <v>2045</v>
      </c>
      <c r="I4311" s="256">
        <v>504</v>
      </c>
      <c r="J4311" s="256">
        <v>5528.9159696322713</v>
      </c>
      <c r="K4311" s="599">
        <f t="shared" si="349"/>
        <v>2786574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6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3"/>
      <c r="AD4311" s="591" t="str">
        <f>IF(VLOOKUP(F4311,NXT!$C$12:$C$666,1,0)&lt;&gt;"","","x")</f>
        <v/>
      </c>
    </row>
    <row r="4312" spans="1:30" s="211" customFormat="1" ht="15.75" hidden="1" customHeight="1">
      <c r="A4312" s="204" t="str">
        <f>IF(B4312&lt;&gt;"",IF(AND(B4312&gt;=_TM1,B4312&lt;=_TM2,OR(TH!L4312="1111",TH!M4312="1111")),TH!D4312,""),"")</f>
        <v/>
      </c>
      <c r="B4312" s="36">
        <f t="shared" si="347"/>
        <v>6</v>
      </c>
      <c r="C4312" s="184">
        <f t="shared" si="348"/>
        <v>42180</v>
      </c>
      <c r="D4312" s="191" t="s">
        <v>2044</v>
      </c>
      <c r="E4312" s="191">
        <v>42180</v>
      </c>
      <c r="F4312" s="192" t="s">
        <v>1964</v>
      </c>
      <c r="G4312" s="483" t="s">
        <v>862</v>
      </c>
      <c r="H4312" s="193" t="s">
        <v>2045</v>
      </c>
      <c r="I4312" s="256">
        <v>5457</v>
      </c>
      <c r="J4312" s="256">
        <v>6098.0690841532405</v>
      </c>
      <c r="K4312" s="599">
        <f t="shared" si="349"/>
        <v>33277163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6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3"/>
      <c r="AD4312" s="591" t="str">
        <f>IF(VLOOKUP(F4312,NXT!$C$12:$C$666,1,0)&lt;&gt;"","","x")</f>
        <v/>
      </c>
    </row>
    <row r="4313" spans="1:30" s="211" customFormat="1" ht="15.75" hidden="1" customHeight="1">
      <c r="A4313" s="204" t="str">
        <f>IF(B4313&lt;&gt;"",IF(AND(B4313&gt;=_TM1,B4313&lt;=_TM2,OR(TH!L4313="1111",TH!M4313="1111")),TH!D4313,""),"")</f>
        <v/>
      </c>
      <c r="B4313" s="36">
        <f t="shared" si="347"/>
        <v>6</v>
      </c>
      <c r="C4313" s="184">
        <f t="shared" si="348"/>
        <v>42180</v>
      </c>
      <c r="D4313" s="191" t="s">
        <v>2044</v>
      </c>
      <c r="E4313" s="191">
        <v>42180</v>
      </c>
      <c r="F4313" s="192" t="s">
        <v>436</v>
      </c>
      <c r="G4313" s="483" t="s">
        <v>863</v>
      </c>
      <c r="H4313" s="193" t="s">
        <v>2045</v>
      </c>
      <c r="I4313" s="256">
        <v>1000</v>
      </c>
      <c r="J4313" s="256">
        <v>6016.7614963645301</v>
      </c>
      <c r="K4313" s="599">
        <f t="shared" si="349"/>
        <v>6016761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6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3"/>
      <c r="AD4313" s="591" t="str">
        <f>IF(VLOOKUP(F4313,NXT!$C$12:$C$666,1,0)&lt;&gt;"","","x")</f>
        <v/>
      </c>
    </row>
    <row r="4314" spans="1:30" s="211" customFormat="1" ht="15.75" hidden="1" customHeight="1">
      <c r="A4314" s="204" t="str">
        <f>IF(B4314&lt;&gt;"",IF(AND(B4314&gt;=_TM1,B4314&lt;=_TM2,OR(TH!L4314="1111",TH!M4314="1111")),TH!D4314,""),"")</f>
        <v/>
      </c>
      <c r="B4314" s="36">
        <f t="shared" si="347"/>
        <v>6</v>
      </c>
      <c r="C4314" s="184">
        <f t="shared" si="348"/>
        <v>42180</v>
      </c>
      <c r="D4314" s="191" t="s">
        <v>2044</v>
      </c>
      <c r="E4314" s="191">
        <v>42180</v>
      </c>
      <c r="F4314" s="192" t="s">
        <v>1730</v>
      </c>
      <c r="G4314" s="483" t="s">
        <v>865</v>
      </c>
      <c r="H4314" s="193" t="s">
        <v>2045</v>
      </c>
      <c r="I4314" s="256">
        <v>2000</v>
      </c>
      <c r="J4314" s="256">
        <v>10082.140885800023</v>
      </c>
      <c r="K4314" s="599">
        <f t="shared" si="349"/>
        <v>20164282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6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3"/>
      <c r="AD4314" s="591" t="str">
        <f>IF(VLOOKUP(F4314,NXT!$C$12:$C$666,1,0)&lt;&gt;"","","x")</f>
        <v/>
      </c>
    </row>
    <row r="4315" spans="1:30" s="211" customFormat="1" ht="15.75" hidden="1" customHeight="1">
      <c r="A4315" s="204" t="str">
        <f>IF(B4315&lt;&gt;"",IF(AND(B4315&gt;=_TM1,B4315&lt;=_TM2,OR(TH!L4315="1111",TH!M4315="1111")),TH!D4315,""),"")</f>
        <v/>
      </c>
      <c r="B4315" s="36">
        <f t="shared" si="347"/>
        <v>6</v>
      </c>
      <c r="C4315" s="184">
        <f t="shared" si="348"/>
        <v>42180</v>
      </c>
      <c r="D4315" s="191" t="s">
        <v>2044</v>
      </c>
      <c r="E4315" s="191">
        <v>42180</v>
      </c>
      <c r="F4315" s="192" t="s">
        <v>866</v>
      </c>
      <c r="G4315" s="483" t="s">
        <v>867</v>
      </c>
      <c r="H4315" s="193" t="s">
        <v>2045</v>
      </c>
      <c r="I4315" s="256">
        <v>27</v>
      </c>
      <c r="J4315" s="256">
        <v>45369.633986100111</v>
      </c>
      <c r="K4315" s="599">
        <f t="shared" si="349"/>
        <v>1224980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6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3"/>
      <c r="AD4315" s="591" t="str">
        <f>IF(VLOOKUP(F4315,NXT!$C$12:$C$666,1,0)&lt;&gt;"","","x")</f>
        <v/>
      </c>
    </row>
    <row r="4316" spans="1:30" s="211" customFormat="1" ht="15.75" hidden="1" customHeight="1">
      <c r="A4316" s="204" t="str">
        <f>IF(B4316&lt;&gt;"",IF(AND(B4316&gt;=_TM1,B4316&lt;=_TM2,OR(TH!L4316="1111",TH!M4316="1111")),TH!D4316,""),"")</f>
        <v/>
      </c>
      <c r="B4316" s="36">
        <f t="shared" si="347"/>
        <v>6</v>
      </c>
      <c r="C4316" s="184">
        <f t="shared" si="348"/>
        <v>42180</v>
      </c>
      <c r="D4316" s="191" t="s">
        <v>2044</v>
      </c>
      <c r="E4316" s="191">
        <v>42180</v>
      </c>
      <c r="F4316" s="192" t="s">
        <v>868</v>
      </c>
      <c r="G4316" s="483" t="s">
        <v>867</v>
      </c>
      <c r="H4316" s="193" t="s">
        <v>2045</v>
      </c>
      <c r="I4316" s="256">
        <v>45</v>
      </c>
      <c r="J4316" s="256">
        <v>50329.396841211412</v>
      </c>
      <c r="K4316" s="599">
        <f t="shared" si="349"/>
        <v>2264823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6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3"/>
      <c r="AD4316" s="591" t="str">
        <f>IF(VLOOKUP(F4316,NXT!$C$12:$C$666,1,0)&lt;&gt;"","","x")</f>
        <v/>
      </c>
    </row>
    <row r="4317" spans="1:30" s="211" customFormat="1" ht="15.75" hidden="1" customHeight="1">
      <c r="A4317" s="204" t="str">
        <f>IF(B4317&lt;&gt;"",IF(AND(B4317&gt;=_TM1,B4317&lt;=_TM2,OR(TH!L4317="1111",TH!M4317="1111")),TH!D4317,""),"")</f>
        <v/>
      </c>
      <c r="B4317" s="36">
        <f t="shared" si="347"/>
        <v>6</v>
      </c>
      <c r="C4317" s="184">
        <f t="shared" si="348"/>
        <v>42180</v>
      </c>
      <c r="D4317" s="191" t="s">
        <v>2044</v>
      </c>
      <c r="E4317" s="191">
        <v>42180</v>
      </c>
      <c r="F4317" s="192" t="s">
        <v>481</v>
      </c>
      <c r="G4317" s="483" t="s">
        <v>867</v>
      </c>
      <c r="H4317" s="193" t="s">
        <v>2045</v>
      </c>
      <c r="I4317" s="256">
        <v>149</v>
      </c>
      <c r="J4317" s="256">
        <v>58948.001146814655</v>
      </c>
      <c r="K4317" s="599">
        <f t="shared" si="349"/>
        <v>8783252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6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3"/>
      <c r="AD4317" s="591" t="str">
        <f>IF(VLOOKUP(F4317,NXT!$C$12:$C$666,1,0)&lt;&gt;"","","x")</f>
        <v/>
      </c>
    </row>
    <row r="4318" spans="1:30" s="211" customFormat="1" ht="15.75" hidden="1" customHeight="1">
      <c r="A4318" s="204" t="str">
        <f>IF(B4318&lt;&gt;"",IF(AND(B4318&gt;=_TM1,B4318&lt;=_TM2,OR(TH!L4318="1111",TH!M4318="1111")),TH!D4318,""),"")</f>
        <v/>
      </c>
      <c r="B4318" s="36">
        <f t="shared" si="347"/>
        <v>6</v>
      </c>
      <c r="C4318" s="184">
        <f t="shared" si="348"/>
        <v>42180</v>
      </c>
      <c r="D4318" s="191" t="s">
        <v>2044</v>
      </c>
      <c r="E4318" s="191">
        <v>42180</v>
      </c>
      <c r="F4318" s="192" t="s">
        <v>869</v>
      </c>
      <c r="G4318" s="483" t="s">
        <v>867</v>
      </c>
      <c r="H4318" s="193" t="s">
        <v>2045</v>
      </c>
      <c r="I4318" s="256">
        <v>11</v>
      </c>
      <c r="J4318" s="256">
        <v>55289.159696322713</v>
      </c>
      <c r="K4318" s="599">
        <f t="shared" si="349"/>
        <v>608181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6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3"/>
      <c r="AD4318" s="591" t="str">
        <f>IF(VLOOKUP(F4318,NXT!$C$12:$C$666,1,0)&lt;&gt;"","","x")</f>
        <v/>
      </c>
    </row>
    <row r="4319" spans="1:30" s="211" customFormat="1" ht="15.75" hidden="1" customHeight="1">
      <c r="A4319" s="204" t="str">
        <f>IF(B4319&lt;&gt;"",IF(AND(B4319&gt;=_TM1,B4319&lt;=_TM2,OR(TH!L4319="1111",TH!M4319="1111")),TH!D4319,""),"")</f>
        <v/>
      </c>
      <c r="B4319" s="36">
        <f t="shared" si="347"/>
        <v>6</v>
      </c>
      <c r="C4319" s="184">
        <f t="shared" si="348"/>
        <v>42180</v>
      </c>
      <c r="D4319" s="191" t="s">
        <v>2044</v>
      </c>
      <c r="E4319" s="191">
        <v>42180</v>
      </c>
      <c r="F4319" s="192" t="s">
        <v>870</v>
      </c>
      <c r="G4319" s="483" t="s">
        <v>867</v>
      </c>
      <c r="H4319" s="193" t="s">
        <v>2045</v>
      </c>
      <c r="I4319" s="256">
        <v>30</v>
      </c>
      <c r="J4319" s="256">
        <v>39515.487665312998</v>
      </c>
      <c r="K4319" s="599">
        <f t="shared" si="349"/>
        <v>1185465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6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3"/>
      <c r="AD4319" s="591" t="str">
        <f>IF(VLOOKUP(F4319,NXT!$C$12:$C$666,1,0)&lt;&gt;"","","x")</f>
        <v/>
      </c>
    </row>
    <row r="4320" spans="1:30" s="211" customFormat="1" ht="15.75" hidden="1" customHeight="1">
      <c r="A4320" s="204" t="str">
        <f>IF(B4320&lt;&gt;"",IF(AND(B4320&gt;=_TM1,B4320&lt;=_TM2,OR(TH!L4320="1111",TH!M4320="1111")),TH!D4320,""),"")</f>
        <v/>
      </c>
      <c r="B4320" s="36">
        <f t="shared" si="347"/>
        <v>6</v>
      </c>
      <c r="C4320" s="184">
        <f t="shared" si="348"/>
        <v>42180</v>
      </c>
      <c r="D4320" s="191" t="s">
        <v>2044</v>
      </c>
      <c r="E4320" s="191">
        <v>42180</v>
      </c>
      <c r="F4320" s="192" t="s">
        <v>871</v>
      </c>
      <c r="G4320" s="483" t="s">
        <v>867</v>
      </c>
      <c r="H4320" s="193" t="s">
        <v>2045</v>
      </c>
      <c r="I4320" s="256">
        <v>383</v>
      </c>
      <c r="J4320" s="256">
        <v>9269.0650079129246</v>
      </c>
      <c r="K4320" s="599">
        <f t="shared" si="349"/>
        <v>3550052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6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3"/>
      <c r="AD4320" s="591" t="str">
        <f>IF(VLOOKUP(F4320,NXT!$C$12:$C$666,1,0)&lt;&gt;"","","x")</f>
        <v/>
      </c>
    </row>
    <row r="4321" spans="1:30" s="211" customFormat="1" ht="15.75" hidden="1" customHeight="1">
      <c r="A4321" s="204" t="str">
        <f>IF(B4321&lt;&gt;"",IF(AND(B4321&gt;=_TM1,B4321&lt;=_TM2,OR(TH!L4321="1111",TH!M4321="1111")),TH!D4321,""),"")</f>
        <v/>
      </c>
      <c r="B4321" s="36">
        <f t="shared" si="347"/>
        <v>6</v>
      </c>
      <c r="C4321" s="184">
        <f t="shared" si="348"/>
        <v>42180</v>
      </c>
      <c r="D4321" s="191" t="s">
        <v>2044</v>
      </c>
      <c r="E4321" s="191">
        <v>42180</v>
      </c>
      <c r="F4321" s="192" t="s">
        <v>872</v>
      </c>
      <c r="G4321" s="483" t="s">
        <v>867</v>
      </c>
      <c r="H4321" s="193" t="s">
        <v>2045</v>
      </c>
      <c r="I4321" s="256">
        <v>25</v>
      </c>
      <c r="J4321" s="256">
        <v>40165.948367622681</v>
      </c>
      <c r="K4321" s="599">
        <f t="shared" si="349"/>
        <v>1004149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6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3"/>
      <c r="AD4321" s="591" t="str">
        <f>IF(VLOOKUP(F4321,NXT!$C$12:$C$666,1,0)&lt;&gt;"","","x")</f>
        <v/>
      </c>
    </row>
    <row r="4322" spans="1:30" s="211" customFormat="1" ht="15.75" hidden="1" customHeight="1">
      <c r="A4322" s="204" t="str">
        <f>IF(B4322&lt;&gt;"",IF(AND(B4322&gt;=_TM1,B4322&lt;=_TM2,OR(TH!L4322="1111",TH!M4322="1111")),TH!D4322,""),"")</f>
        <v/>
      </c>
      <c r="B4322" s="36">
        <f t="shared" si="347"/>
        <v>6</v>
      </c>
      <c r="C4322" s="184">
        <f t="shared" si="348"/>
        <v>42180</v>
      </c>
      <c r="D4322" s="191" t="s">
        <v>2044</v>
      </c>
      <c r="E4322" s="191">
        <v>42180</v>
      </c>
      <c r="F4322" s="192" t="s">
        <v>873</v>
      </c>
      <c r="G4322" s="483" t="s">
        <v>867</v>
      </c>
      <c r="H4322" s="193" t="s">
        <v>2045</v>
      </c>
      <c r="I4322" s="256">
        <v>11</v>
      </c>
      <c r="J4322" s="256">
        <v>53256.470001604961</v>
      </c>
      <c r="K4322" s="599">
        <f t="shared" si="349"/>
        <v>585821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6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3"/>
      <c r="AD4322" s="591" t="str">
        <f>IF(VLOOKUP(F4322,NXT!$C$12:$C$666,1,0)&lt;&gt;"","","x")</f>
        <v/>
      </c>
    </row>
    <row r="4323" spans="1:30" s="211" customFormat="1" ht="15.75" hidden="1" customHeight="1">
      <c r="A4323" s="204" t="str">
        <f>IF(B4323&lt;&gt;"",IF(AND(B4323&gt;=_TM1,B4323&lt;=_TM2,OR(TH!L4323="1111",TH!M4323="1111")),TH!D4323,""),"")</f>
        <v/>
      </c>
      <c r="B4323" s="36">
        <f t="shared" si="347"/>
        <v>6</v>
      </c>
      <c r="C4323" s="184">
        <f t="shared" si="348"/>
        <v>42180</v>
      </c>
      <c r="D4323" s="191" t="s">
        <v>2044</v>
      </c>
      <c r="E4323" s="191">
        <v>42180</v>
      </c>
      <c r="F4323" s="192" t="s">
        <v>874</v>
      </c>
      <c r="G4323" s="483" t="s">
        <v>867</v>
      </c>
      <c r="H4323" s="193" t="s">
        <v>2045</v>
      </c>
      <c r="I4323" s="256">
        <v>28</v>
      </c>
      <c r="J4323" s="256">
        <v>42036.022886762999</v>
      </c>
      <c r="K4323" s="599">
        <f t="shared" si="349"/>
        <v>1177009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6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3"/>
      <c r="AD4323" s="591" t="str">
        <f>IF(VLOOKUP(F4323,NXT!$C$12:$C$666,1,0)&lt;&gt;"","","x")</f>
        <v/>
      </c>
    </row>
    <row r="4324" spans="1:30" s="211" customFormat="1" ht="15.75" hidden="1" customHeight="1">
      <c r="A4324" s="204" t="str">
        <f>IF(B4324&lt;&gt;"",IF(AND(B4324&gt;=_TM1,B4324&lt;=_TM2,OR(TH!L4324="1111",TH!M4324="1111")),TH!D4324,""),"")</f>
        <v/>
      </c>
      <c r="B4324" s="36">
        <f t="shared" si="347"/>
        <v>6</v>
      </c>
      <c r="C4324" s="184">
        <f t="shared" si="348"/>
        <v>42181</v>
      </c>
      <c r="D4324" s="191" t="s">
        <v>2044</v>
      </c>
      <c r="E4324" s="191">
        <v>42181</v>
      </c>
      <c r="F4324" s="192" t="s">
        <v>1777</v>
      </c>
      <c r="G4324" s="483" t="s">
        <v>875</v>
      </c>
      <c r="H4324" s="193" t="s">
        <v>2045</v>
      </c>
      <c r="I4324" s="256">
        <v>354</v>
      </c>
      <c r="J4324" s="256">
        <v>15041.903740911326</v>
      </c>
      <c r="K4324" s="599">
        <f t="shared" si="349"/>
        <v>5324834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6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3"/>
      <c r="AD4324" s="591" t="str">
        <f>IF(VLOOKUP(F4324,NXT!$C$12:$C$666,1,0)&lt;&gt;"","","x")</f>
        <v/>
      </c>
    </row>
    <row r="4325" spans="1:30" s="211" customFormat="1" ht="15.75" hidden="1" customHeight="1">
      <c r="A4325" s="204" t="str">
        <f>IF(B4325&lt;&gt;"",IF(AND(B4325&gt;=_TM1,B4325&lt;=_TM2,OR(TH!L4325="1111",TH!M4325="1111")),TH!D4325,""),"")</f>
        <v/>
      </c>
      <c r="B4325" s="36">
        <f t="shared" si="347"/>
        <v>6</v>
      </c>
      <c r="C4325" s="184">
        <f t="shared" si="348"/>
        <v>42181</v>
      </c>
      <c r="D4325" s="191" t="s">
        <v>2044</v>
      </c>
      <c r="E4325" s="191">
        <v>42181</v>
      </c>
      <c r="F4325" s="192" t="s">
        <v>1776</v>
      </c>
      <c r="G4325" s="483" t="s">
        <v>875</v>
      </c>
      <c r="H4325" s="193" t="s">
        <v>2045</v>
      </c>
      <c r="I4325" s="256">
        <v>80</v>
      </c>
      <c r="J4325" s="256">
        <v>9431.6801834903436</v>
      </c>
      <c r="K4325" s="599">
        <f t="shared" si="349"/>
        <v>754534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6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3"/>
      <c r="AD4325" s="591" t="str">
        <f>IF(VLOOKUP(F4325,NXT!$C$12:$C$666,1,0)&lt;&gt;"","","x")</f>
        <v/>
      </c>
    </row>
    <row r="4326" spans="1:30" s="211" customFormat="1" ht="15.75" hidden="1" customHeight="1">
      <c r="A4326" s="204" t="str">
        <f>IF(B4326&lt;&gt;"",IF(AND(B4326&gt;=_TM1,B4326&lt;=_TM2,OR(TH!L4326="1111",TH!M4326="1111")),TH!D4326,""),"")</f>
        <v/>
      </c>
      <c r="B4326" s="36">
        <f t="shared" si="347"/>
        <v>6</v>
      </c>
      <c r="C4326" s="184">
        <f t="shared" si="348"/>
        <v>42183</v>
      </c>
      <c r="D4326" s="191" t="s">
        <v>2044</v>
      </c>
      <c r="E4326" s="191">
        <v>42183</v>
      </c>
      <c r="F4326" s="192" t="s">
        <v>876</v>
      </c>
      <c r="G4326" s="483" t="s">
        <v>877</v>
      </c>
      <c r="H4326" s="193" t="s">
        <v>2045</v>
      </c>
      <c r="I4326" s="256">
        <v>120</v>
      </c>
      <c r="J4326" s="256">
        <v>13578.367160714548</v>
      </c>
      <c r="K4326" s="599">
        <f t="shared" si="349"/>
        <v>1629404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6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3"/>
      <c r="AD4326" s="591" t="str">
        <f>IF(VLOOKUP(F4326,NXT!$C$12:$C$666,1,0)&lt;&gt;"","","x")</f>
        <v/>
      </c>
    </row>
    <row r="4327" spans="1:30" s="211" customFormat="1" ht="15.75" hidden="1" customHeight="1">
      <c r="A4327" s="204" t="str">
        <f>IF(B4327&lt;&gt;"",IF(AND(B4327&gt;=_TM1,B4327&lt;=_TM2,OR(TH!L4327="1111",TH!M4327="1111")),TH!D4327,""),"")</f>
        <v/>
      </c>
      <c r="B4327" s="36">
        <f t="shared" si="347"/>
        <v>6</v>
      </c>
      <c r="C4327" s="184">
        <f t="shared" si="348"/>
        <v>42183</v>
      </c>
      <c r="D4327" s="191" t="s">
        <v>2044</v>
      </c>
      <c r="E4327" s="191">
        <v>42183</v>
      </c>
      <c r="F4327" s="192" t="s">
        <v>879</v>
      </c>
      <c r="G4327" s="483" t="s">
        <v>877</v>
      </c>
      <c r="H4327" s="193" t="s">
        <v>2045</v>
      </c>
      <c r="I4327" s="256">
        <v>471</v>
      </c>
      <c r="J4327" s="256">
        <v>15529.749267643585</v>
      </c>
      <c r="K4327" s="599">
        <f t="shared" si="349"/>
        <v>7314512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6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3"/>
      <c r="AD4327" s="591" t="str">
        <f>IF(VLOOKUP(F4327,NXT!$C$12:$C$666,1,0)&lt;&gt;"","","x")</f>
        <v/>
      </c>
    </row>
    <row r="4328" spans="1:30" s="211" customFormat="1" ht="15.75" hidden="1" customHeight="1">
      <c r="A4328" s="204" t="str">
        <f>IF(B4328&lt;&gt;"",IF(AND(B4328&gt;=_TM1,B4328&lt;=_TM2,OR(TH!L4328="1111",TH!M4328="1111")),TH!D4328,""),"")</f>
        <v/>
      </c>
      <c r="B4328" s="36">
        <f t="shared" si="347"/>
        <v>6</v>
      </c>
      <c r="C4328" s="184">
        <f t="shared" si="348"/>
        <v>42183</v>
      </c>
      <c r="D4328" s="191" t="s">
        <v>2044</v>
      </c>
      <c r="E4328" s="191">
        <v>42183</v>
      </c>
      <c r="F4328" s="192" t="s">
        <v>880</v>
      </c>
      <c r="G4328" s="483" t="s">
        <v>877</v>
      </c>
      <c r="H4328" s="193" t="s">
        <v>2045</v>
      </c>
      <c r="I4328" s="256">
        <v>289</v>
      </c>
      <c r="J4328" s="256">
        <v>17399.823786783913</v>
      </c>
      <c r="K4328" s="599">
        <f t="shared" si="349"/>
        <v>5028549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6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3"/>
      <c r="AD4328" s="591" t="str">
        <f>IF(VLOOKUP(F4328,NXT!$C$12:$C$666,1,0)&lt;&gt;"","","x")</f>
        <v/>
      </c>
    </row>
    <row r="4329" spans="1:30" s="211" customFormat="1" ht="15.75" hidden="1" customHeight="1">
      <c r="A4329" s="204" t="str">
        <f>IF(B4329&lt;&gt;"",IF(AND(B4329&gt;=_TM1,B4329&lt;=_TM2,OR(TH!L4329="1111",TH!M4329="1111")),TH!D4329,""),"")</f>
        <v/>
      </c>
      <c r="B4329" s="36">
        <f t="shared" si="347"/>
        <v>6</v>
      </c>
      <c r="C4329" s="184">
        <f t="shared" si="348"/>
        <v>42183</v>
      </c>
      <c r="D4329" s="191" t="s">
        <v>2044</v>
      </c>
      <c r="E4329" s="191">
        <v>42183</v>
      </c>
      <c r="F4329" s="192" t="s">
        <v>881</v>
      </c>
      <c r="G4329" s="483" t="s">
        <v>877</v>
      </c>
      <c r="H4329" s="193" t="s">
        <v>2045</v>
      </c>
      <c r="I4329" s="256">
        <v>500</v>
      </c>
      <c r="J4329" s="256">
        <v>9350.3725957016341</v>
      </c>
      <c r="K4329" s="599">
        <f t="shared" si="349"/>
        <v>4675186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6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3"/>
      <c r="AD4329" s="591" t="str">
        <f>IF(VLOOKUP(F4329,NXT!$C$12:$C$666,1,0)&lt;&gt;"","","x")</f>
        <v/>
      </c>
    </row>
    <row r="4330" spans="1:30" s="211" customFormat="1" ht="15.75" hidden="1" customHeight="1">
      <c r="A4330" s="204" t="str">
        <f>IF(B4330&lt;&gt;"",IF(AND(B4330&gt;=_TM1,B4330&lt;=_TM2,OR(TH!L4330="1111",TH!M4330="1111")),TH!D4330,""),"")</f>
        <v/>
      </c>
      <c r="B4330" s="36">
        <f t="shared" si="347"/>
        <v>6</v>
      </c>
      <c r="C4330" s="184">
        <f t="shared" si="348"/>
        <v>42183</v>
      </c>
      <c r="D4330" s="191" t="s">
        <v>2044</v>
      </c>
      <c r="E4330" s="191">
        <v>42183</v>
      </c>
      <c r="F4330" s="192" t="s">
        <v>882</v>
      </c>
      <c r="G4330" s="483" t="s">
        <v>877</v>
      </c>
      <c r="H4330" s="193" t="s">
        <v>2045</v>
      </c>
      <c r="I4330" s="256">
        <v>500</v>
      </c>
      <c r="J4330" s="256">
        <v>10488.678824743574</v>
      </c>
      <c r="K4330" s="599">
        <f t="shared" si="349"/>
        <v>5244339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6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3"/>
      <c r="AD4330" s="591" t="str">
        <f>IF(VLOOKUP(F4330,NXT!$C$12:$C$666,1,0)&lt;&gt;"","","x")</f>
        <v/>
      </c>
    </row>
    <row r="4331" spans="1:30" s="211" customFormat="1" ht="15.75" hidden="1" customHeight="1">
      <c r="A4331" s="204" t="str">
        <f>IF(B4331&lt;&gt;"",IF(AND(B4331&gt;=_TM1,B4331&lt;=_TM2,OR(TH!L4331="1111",TH!M4331="1111")),TH!D4331,""),"")</f>
        <v/>
      </c>
      <c r="B4331" s="36">
        <f t="shared" si="347"/>
        <v>6</v>
      </c>
      <c r="C4331" s="184">
        <f t="shared" si="348"/>
        <v>42183</v>
      </c>
      <c r="D4331" s="191" t="s">
        <v>2044</v>
      </c>
      <c r="E4331" s="191">
        <v>42183</v>
      </c>
      <c r="F4331" s="192" t="s">
        <v>883</v>
      </c>
      <c r="G4331" s="483" t="s">
        <v>884</v>
      </c>
      <c r="H4331" s="193" t="s">
        <v>2045</v>
      </c>
      <c r="I4331" s="256">
        <v>365</v>
      </c>
      <c r="J4331" s="256">
        <v>11626.985053785511</v>
      </c>
      <c r="K4331" s="599">
        <f t="shared" si="349"/>
        <v>4243850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6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3"/>
      <c r="AD4331" s="591" t="str">
        <f>IF(VLOOKUP(F4331,NXT!$C$12:$C$666,1,0)&lt;&gt;"","","x")</f>
        <v/>
      </c>
    </row>
    <row r="4332" spans="1:30" s="211" customFormat="1" ht="15.75" hidden="1" customHeight="1">
      <c r="A4332" s="204" t="str">
        <f>IF(B4332&lt;&gt;"",IF(AND(B4332&gt;=_TM1,B4332&lt;=_TM2,OR(TH!L4332="1111",TH!M4332="1111")),TH!D4332,""),"")</f>
        <v/>
      </c>
      <c r="B4332" s="36">
        <f t="shared" si="347"/>
        <v>6</v>
      </c>
      <c r="C4332" s="184">
        <f t="shared" si="348"/>
        <v>42183</v>
      </c>
      <c r="D4332" s="191" t="s">
        <v>2044</v>
      </c>
      <c r="E4332" s="191">
        <v>42183</v>
      </c>
      <c r="F4332" s="192" t="s">
        <v>1692</v>
      </c>
      <c r="G4332" s="483" t="s">
        <v>884</v>
      </c>
      <c r="H4332" s="193" t="s">
        <v>2045</v>
      </c>
      <c r="I4332" s="256">
        <v>730</v>
      </c>
      <c r="J4332" s="256">
        <v>650.46070230967894</v>
      </c>
      <c r="K4332" s="599">
        <f t="shared" si="349"/>
        <v>474836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6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3"/>
      <c r="AD4332" s="591" t="str">
        <f>IF(VLOOKUP(F4332,NXT!$C$12:$C$666,1,0)&lt;&gt;"","","x")</f>
        <v/>
      </c>
    </row>
    <row r="4333" spans="1:30" s="211" customFormat="1" ht="15.75" hidden="1" customHeight="1">
      <c r="A4333" s="204" t="str">
        <f>IF(B4333&lt;&gt;"",IF(AND(B4333&gt;=_TM1,B4333&lt;=_TM2,OR(TH!L4333="1111",TH!M4333="1111")),TH!D4333,""),"")</f>
        <v/>
      </c>
      <c r="B4333" s="36">
        <f t="shared" si="347"/>
        <v>6</v>
      </c>
      <c r="C4333" s="184">
        <f t="shared" si="348"/>
        <v>42183</v>
      </c>
      <c r="D4333" s="191" t="s">
        <v>2044</v>
      </c>
      <c r="E4333" s="191">
        <v>42183</v>
      </c>
      <c r="F4333" s="192" t="s">
        <v>440</v>
      </c>
      <c r="G4333" s="483" t="s">
        <v>892</v>
      </c>
      <c r="H4333" s="193" t="s">
        <v>2045</v>
      </c>
      <c r="I4333" s="256">
        <v>632</v>
      </c>
      <c r="J4333" s="256">
        <v>7724.2208399274377</v>
      </c>
      <c r="K4333" s="599">
        <f t="shared" si="349"/>
        <v>4881708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6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3"/>
      <c r="AD4333" s="591" t="str">
        <f>IF(VLOOKUP(F4333,NXT!$C$12:$C$666,1,0)&lt;&gt;"","","x")</f>
        <v/>
      </c>
    </row>
    <row r="4334" spans="1:30" s="211" customFormat="1" ht="15.75" hidden="1" customHeight="1">
      <c r="A4334" s="204" t="str">
        <f>IF(B4334&lt;&gt;"",IF(AND(B4334&gt;=_TM1,B4334&lt;=_TM2,OR(TH!L4334="1111",TH!M4334="1111")),TH!D4334,""),"")</f>
        <v/>
      </c>
      <c r="B4334" s="36">
        <f t="shared" si="347"/>
        <v>6</v>
      </c>
      <c r="C4334" s="184">
        <f t="shared" si="348"/>
        <v>42184</v>
      </c>
      <c r="D4334" s="191" t="s">
        <v>2044</v>
      </c>
      <c r="E4334" s="191">
        <v>42184</v>
      </c>
      <c r="F4334" s="192" t="s">
        <v>885</v>
      </c>
      <c r="G4334" s="483" t="s">
        <v>886</v>
      </c>
      <c r="H4334" s="193" t="s">
        <v>2045</v>
      </c>
      <c r="I4334" s="256">
        <v>320</v>
      </c>
      <c r="J4334" s="256">
        <v>11464.369878208092</v>
      </c>
      <c r="K4334" s="599">
        <f t="shared" si="349"/>
        <v>3668598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6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3"/>
      <c r="AD4334" s="591" t="str">
        <f>IF(VLOOKUP(F4334,NXT!$C$12:$C$666,1,0)&lt;&gt;"","","x")</f>
        <v/>
      </c>
    </row>
    <row r="4335" spans="1:30" s="211" customFormat="1" ht="15.75" hidden="1" customHeight="1">
      <c r="A4335" s="204" t="str">
        <f>IF(B4335&lt;&gt;"",IF(AND(B4335&gt;=_TM1,B4335&lt;=_TM2,OR(TH!L4335="1111",TH!M4335="1111")),TH!D4335,""),"")</f>
        <v/>
      </c>
      <c r="B4335" s="36">
        <f t="shared" si="347"/>
        <v>6</v>
      </c>
      <c r="C4335" s="184">
        <f t="shared" si="348"/>
        <v>42184</v>
      </c>
      <c r="D4335" s="191" t="s">
        <v>2044</v>
      </c>
      <c r="E4335" s="191">
        <v>42184</v>
      </c>
      <c r="F4335" s="192" t="s">
        <v>887</v>
      </c>
      <c r="G4335" s="483" t="s">
        <v>886</v>
      </c>
      <c r="H4335" s="193" t="s">
        <v>2045</v>
      </c>
      <c r="I4335" s="256">
        <v>1371</v>
      </c>
      <c r="J4335" s="256">
        <v>9675.6029468564739</v>
      </c>
      <c r="K4335" s="599">
        <f t="shared" si="349"/>
        <v>13265252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6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3"/>
      <c r="AD4335" s="591" t="str">
        <f>IF(VLOOKUP(F4335,NXT!$C$12:$C$666,1,0)&lt;&gt;"","","x")</f>
        <v/>
      </c>
    </row>
    <row r="4336" spans="1:30" s="211" customFormat="1" ht="15.75" hidden="1" customHeight="1">
      <c r="A4336" s="204" t="str">
        <f>IF(B4336&lt;&gt;"",IF(AND(B4336&gt;=_TM1,B4336&lt;=_TM2,OR(TH!L4336="1111",TH!M4336="1111")),TH!D4336,""),"")</f>
        <v/>
      </c>
      <c r="B4336" s="36">
        <f t="shared" si="347"/>
        <v>6</v>
      </c>
      <c r="C4336" s="184">
        <f t="shared" si="348"/>
        <v>42184</v>
      </c>
      <c r="D4336" s="191" t="s">
        <v>2044</v>
      </c>
      <c r="E4336" s="191">
        <v>42184</v>
      </c>
      <c r="F4336" s="192" t="s">
        <v>888</v>
      </c>
      <c r="G4336" s="483" t="s">
        <v>886</v>
      </c>
      <c r="H4336" s="193" t="s">
        <v>2045</v>
      </c>
      <c r="I4336" s="256">
        <v>185</v>
      </c>
      <c r="J4336" s="256">
        <v>12358.7533438839</v>
      </c>
      <c r="K4336" s="599">
        <f t="shared" si="349"/>
        <v>2286369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6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3"/>
      <c r="AD4336" s="591" t="str">
        <f>IF(VLOOKUP(F4336,NXT!$C$12:$C$666,1,0)&lt;&gt;"","","x")</f>
        <v/>
      </c>
    </row>
    <row r="4337" spans="1:30" s="211" customFormat="1" ht="15.75" hidden="1" customHeight="1">
      <c r="A4337" s="204" t="str">
        <f>IF(B4337&lt;&gt;"",IF(AND(B4337&gt;=_TM1,B4337&lt;=_TM2,OR(TH!L4337="1111",TH!M4337="1111")),TH!D4337,""),"")</f>
        <v/>
      </c>
      <c r="B4337" s="36">
        <f t="shared" si="347"/>
        <v>6</v>
      </c>
      <c r="C4337" s="184">
        <f t="shared" si="348"/>
        <v>42184</v>
      </c>
      <c r="D4337" s="191" t="s">
        <v>2044</v>
      </c>
      <c r="E4337" s="191">
        <v>42184</v>
      </c>
      <c r="F4337" s="192" t="s">
        <v>1699</v>
      </c>
      <c r="G4337" s="483" t="s">
        <v>886</v>
      </c>
      <c r="H4337" s="193" t="s">
        <v>2045</v>
      </c>
      <c r="I4337" s="256">
        <v>3752</v>
      </c>
      <c r="J4337" s="256">
        <v>569.1531145209691</v>
      </c>
      <c r="K4337" s="599">
        <f t="shared" si="349"/>
        <v>2135462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6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3"/>
      <c r="AD4337" s="591" t="str">
        <f>IF(VLOOKUP(F4337,NXT!$C$12:$C$666,1,0)&lt;&gt;"","","x")</f>
        <v/>
      </c>
    </row>
    <row r="4338" spans="1:30" s="211" customFormat="1" ht="15.75" hidden="1" customHeight="1">
      <c r="A4338" s="204" t="str">
        <f>IF(B4338&lt;&gt;"",IF(AND(B4338&gt;=_TM1,B4338&lt;=_TM2,OR(TH!L4338="1111",TH!M4338="1111")),TH!D4338,""),"")</f>
        <v/>
      </c>
      <c r="B4338" s="36">
        <f t="shared" si="347"/>
        <v>6</v>
      </c>
      <c r="C4338" s="184">
        <f t="shared" si="348"/>
        <v>42184</v>
      </c>
      <c r="D4338" s="191" t="s">
        <v>2044</v>
      </c>
      <c r="E4338" s="191">
        <v>42184</v>
      </c>
      <c r="F4338" s="192" t="s">
        <v>889</v>
      </c>
      <c r="G4338" s="483" t="s">
        <v>886</v>
      </c>
      <c r="H4338" s="193" t="s">
        <v>2045</v>
      </c>
      <c r="I4338" s="256">
        <v>201</v>
      </c>
      <c r="J4338" s="256">
        <v>7968.1436032935671</v>
      </c>
      <c r="K4338" s="599">
        <f t="shared" si="349"/>
        <v>1601597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6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3"/>
      <c r="AD4338" s="591" t="str">
        <f>IF(VLOOKUP(F4338,NXT!$C$12:$C$666,1,0)&lt;&gt;"","","x")</f>
        <v/>
      </c>
    </row>
    <row r="4339" spans="1:30" s="211" customFormat="1" ht="15.75" hidden="1" customHeight="1">
      <c r="A4339" s="204" t="str">
        <f>IF(B4339&lt;&gt;"",IF(AND(B4339&gt;=_TM1,B4339&lt;=_TM2,OR(TH!L4339="1111",TH!M4339="1111")),TH!D4339,""),"")</f>
        <v/>
      </c>
      <c r="B4339" s="36">
        <f t="shared" si="347"/>
        <v>6</v>
      </c>
      <c r="C4339" s="184">
        <f t="shared" si="348"/>
        <v>42184</v>
      </c>
      <c r="D4339" s="191" t="s">
        <v>2044</v>
      </c>
      <c r="E4339" s="191">
        <v>42184</v>
      </c>
      <c r="F4339" s="192" t="s">
        <v>890</v>
      </c>
      <c r="G4339" s="483" t="s">
        <v>886</v>
      </c>
      <c r="H4339" s="193" t="s">
        <v>2045</v>
      </c>
      <c r="I4339" s="256">
        <v>248</v>
      </c>
      <c r="J4339" s="256">
        <v>11789.600229362932</v>
      </c>
      <c r="K4339" s="599">
        <f t="shared" si="349"/>
        <v>2923821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6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3"/>
      <c r="AD4339" s="591" t="str">
        <f>IF(VLOOKUP(F4339,NXT!$C$12:$C$666,1,0)&lt;&gt;"","","x")</f>
        <v/>
      </c>
    </row>
    <row r="4340" spans="1:30" s="211" customFormat="1" ht="15.75" hidden="1" customHeight="1">
      <c r="A4340" s="204" t="str">
        <f>IF(B4340&lt;&gt;"",IF(AND(B4340&gt;=_TM1,B4340&lt;=_TM2,OR(TH!L4340="1111",TH!M4340="1111")),TH!D4340,""),"")</f>
        <v/>
      </c>
      <c r="B4340" s="36">
        <f t="shared" si="347"/>
        <v>6</v>
      </c>
      <c r="C4340" s="184">
        <f t="shared" si="348"/>
        <v>42184</v>
      </c>
      <c r="D4340" s="191" t="s">
        <v>2044</v>
      </c>
      <c r="E4340" s="191">
        <v>42184</v>
      </c>
      <c r="F4340" s="192" t="s">
        <v>1691</v>
      </c>
      <c r="G4340" s="483" t="s">
        <v>886</v>
      </c>
      <c r="H4340" s="193" t="s">
        <v>2045</v>
      </c>
      <c r="I4340" s="256">
        <v>402</v>
      </c>
      <c r="J4340" s="256">
        <v>325.23035115483947</v>
      </c>
      <c r="K4340" s="599">
        <f t="shared" si="349"/>
        <v>130743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6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3"/>
      <c r="AD4340" s="591" t="str">
        <f>IF(VLOOKUP(F4340,NXT!$C$12:$C$666,1,0)&lt;&gt;"","","x")</f>
        <v/>
      </c>
    </row>
    <row r="4341" spans="1:30" s="211" customFormat="1" ht="15.75" hidden="1" customHeight="1">
      <c r="A4341" s="204" t="str">
        <f>IF(B4341&lt;&gt;"",IF(AND(B4341&gt;=_TM1,B4341&lt;=_TM2,OR(TH!L4341="1111",TH!M4341="1111")),TH!D4341,""),"")</f>
        <v/>
      </c>
      <c r="B4341" s="36">
        <f t="shared" si="347"/>
        <v>6</v>
      </c>
      <c r="C4341" s="184">
        <f t="shared" si="348"/>
        <v>42184</v>
      </c>
      <c r="D4341" s="191" t="s">
        <v>2044</v>
      </c>
      <c r="E4341" s="191">
        <v>42184</v>
      </c>
      <c r="F4341" s="192" t="s">
        <v>1692</v>
      </c>
      <c r="G4341" s="483" t="s">
        <v>886</v>
      </c>
      <c r="H4341" s="193" t="s">
        <v>2045</v>
      </c>
      <c r="I4341" s="256">
        <v>496</v>
      </c>
      <c r="J4341" s="256">
        <v>650.46070230967894</v>
      </c>
      <c r="K4341" s="599">
        <f t="shared" si="349"/>
        <v>322629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6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3"/>
      <c r="AD4341" s="591" t="str">
        <f>IF(VLOOKUP(F4341,NXT!$C$12:$C$666,1,0)&lt;&gt;"","","x")</f>
        <v/>
      </c>
    </row>
    <row r="4342" spans="1:30" s="211" customFormat="1" ht="15.75" hidden="1" customHeight="1">
      <c r="A4342" s="204" t="str">
        <f>IF(B4342&lt;&gt;"",IF(AND(B4342&gt;=_TM1,B4342&lt;=_TM2,OR(TH!L4342="1111",TH!M4342="1111")),TH!D4342,""),"")</f>
        <v/>
      </c>
      <c r="B4342" s="36">
        <f t="shared" si="347"/>
        <v>6</v>
      </c>
      <c r="C4342" s="184">
        <f t="shared" si="348"/>
        <v>42184</v>
      </c>
      <c r="D4342" s="191" t="s">
        <v>2044</v>
      </c>
      <c r="E4342" s="191">
        <v>42184</v>
      </c>
      <c r="F4342" s="192" t="s">
        <v>1167</v>
      </c>
      <c r="G4342" s="483" t="s">
        <v>891</v>
      </c>
      <c r="H4342" s="193" t="s">
        <v>2045</v>
      </c>
      <c r="I4342" s="256">
        <v>1005</v>
      </c>
      <c r="J4342" s="256">
        <v>9269.0650079129246</v>
      </c>
      <c r="K4342" s="599">
        <f t="shared" si="349"/>
        <v>9315410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6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3"/>
      <c r="AD4342" s="591" t="str">
        <f>IF(VLOOKUP(F4342,NXT!$C$12:$C$666,1,0)&lt;&gt;"","","x")</f>
        <v/>
      </c>
    </row>
    <row r="4343" spans="1:30" s="211" customFormat="1" ht="15.75" hidden="1" customHeight="1">
      <c r="A4343" s="204" t="str">
        <f>IF(B4343&lt;&gt;"",IF(AND(B4343&gt;=_TM1,B4343&lt;=_TM2,OR(TH!L4343="1111",TH!M4343="1111")),TH!D4343,""),"")</f>
        <v/>
      </c>
      <c r="B4343" s="36">
        <f t="shared" si="347"/>
        <v>6</v>
      </c>
      <c r="C4343" s="184">
        <f t="shared" si="348"/>
        <v>42184</v>
      </c>
      <c r="D4343" s="191" t="s">
        <v>2044</v>
      </c>
      <c r="E4343" s="191">
        <v>42184</v>
      </c>
      <c r="F4343" s="192" t="s">
        <v>1167</v>
      </c>
      <c r="G4343" s="483" t="s">
        <v>891</v>
      </c>
      <c r="H4343" s="193" t="s">
        <v>2045</v>
      </c>
      <c r="I4343" s="256">
        <v>103</v>
      </c>
      <c r="J4343" s="256">
        <v>9269.0650079129246</v>
      </c>
      <c r="K4343" s="599">
        <f t="shared" si="349"/>
        <v>954714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6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3"/>
      <c r="AD4343" s="591" t="str">
        <f>IF(VLOOKUP(F4343,NXT!$C$12:$C$666,1,0)&lt;&gt;"","","x")</f>
        <v/>
      </c>
    </row>
    <row r="4344" spans="1:30" s="211" customFormat="1" ht="15.75" hidden="1" customHeight="1">
      <c r="A4344" s="204" t="str">
        <f>IF(B4344&lt;&gt;"",IF(AND(B4344&gt;=_TM1,B4344&lt;=_TM2,OR(TH!L4344="1111",TH!M4344="1111")),TH!D4344,""),"")</f>
        <v/>
      </c>
      <c r="B4344" s="36">
        <f t="shared" si="347"/>
        <v>6</v>
      </c>
      <c r="C4344" s="184">
        <f t="shared" si="348"/>
        <v>42184</v>
      </c>
      <c r="D4344" s="191" t="s">
        <v>2044</v>
      </c>
      <c r="E4344" s="191">
        <v>42184</v>
      </c>
      <c r="F4344" s="192" t="s">
        <v>1682</v>
      </c>
      <c r="G4344" s="483" t="s">
        <v>891</v>
      </c>
      <c r="H4344" s="193" t="s">
        <v>2045</v>
      </c>
      <c r="I4344" s="256">
        <v>2216</v>
      </c>
      <c r="J4344" s="256">
        <v>813.07587788709873</v>
      </c>
      <c r="K4344" s="599">
        <f t="shared" si="349"/>
        <v>1801776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6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3"/>
      <c r="AD4344" s="591" t="str">
        <f>IF(VLOOKUP(F4344,NXT!$C$12:$C$666,1,0)&lt;&gt;"","","x")</f>
        <v/>
      </c>
    </row>
    <row r="4345" spans="1:30" s="211" customFormat="1" ht="15.75" hidden="1" customHeight="1">
      <c r="A4345" s="204" t="str">
        <f>IF(B4345&lt;&gt;"",IF(AND(B4345&gt;=_TM1,B4345&lt;=_TM2,OR(TH!L4345="1111",TH!M4345="1111")),TH!D4345,""),"")</f>
        <v/>
      </c>
      <c r="B4345" s="36">
        <f t="shared" si="347"/>
        <v>6</v>
      </c>
      <c r="C4345" s="184">
        <f t="shared" si="348"/>
        <v>42184</v>
      </c>
      <c r="D4345" s="191" t="s">
        <v>2044</v>
      </c>
      <c r="E4345" s="191">
        <v>42184</v>
      </c>
      <c r="F4345" s="192" t="s">
        <v>1778</v>
      </c>
      <c r="G4345" s="483" t="s">
        <v>893</v>
      </c>
      <c r="H4345" s="193" t="s">
        <v>2045</v>
      </c>
      <c r="I4345" s="256">
        <v>230</v>
      </c>
      <c r="J4345" s="256">
        <v>11464.369878208092</v>
      </c>
      <c r="K4345" s="599">
        <f t="shared" si="349"/>
        <v>2636805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6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3"/>
      <c r="AD4345" s="591" t="str">
        <f>IF(VLOOKUP(F4345,NXT!$C$12:$C$666,1,0)&lt;&gt;"","","x")</f>
        <v/>
      </c>
    </row>
    <row r="4346" spans="1:30" s="211" customFormat="1" ht="15.75" hidden="1" customHeight="1">
      <c r="A4346" s="204" t="str">
        <f>IF(B4346&lt;&gt;"",IF(AND(B4346&gt;=_TM1,B4346&lt;=_TM2,OR(TH!L4346="1111",TH!M4346="1111")),TH!D4346,""),"")</f>
        <v/>
      </c>
      <c r="B4346" s="36">
        <f t="shared" si="347"/>
        <v>6</v>
      </c>
      <c r="C4346" s="184">
        <f t="shared" si="348"/>
        <v>42185</v>
      </c>
      <c r="D4346" s="191" t="s">
        <v>2044</v>
      </c>
      <c r="E4346" s="191">
        <v>42185</v>
      </c>
      <c r="F4346" s="192" t="s">
        <v>521</v>
      </c>
      <c r="G4346" s="483" t="s">
        <v>894</v>
      </c>
      <c r="H4346" s="193" t="s">
        <v>2045</v>
      </c>
      <c r="I4346" s="256">
        <v>2016</v>
      </c>
      <c r="J4346" s="256">
        <v>5528.9159696322713</v>
      </c>
      <c r="K4346" s="599">
        <f t="shared" si="349"/>
        <v>11146295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6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3"/>
      <c r="AD4346" s="591" t="str">
        <f>IF(VLOOKUP(F4346,NXT!$C$12:$C$666,1,0)&lt;&gt;"","","x")</f>
        <v/>
      </c>
    </row>
    <row r="4347" spans="1:30" s="211" customFormat="1" ht="15.75" hidden="1" customHeight="1">
      <c r="A4347" s="204" t="str">
        <f>IF(B4347&lt;&gt;"",IF(AND(B4347&gt;=_TM1,B4347&lt;=_TM2,OR(TH!L4347="1111",TH!M4347="1111")),TH!D4347,""),"")</f>
        <v/>
      </c>
      <c r="B4347" s="36">
        <f t="shared" si="347"/>
        <v>6</v>
      </c>
      <c r="C4347" s="184">
        <f t="shared" si="348"/>
        <v>42185</v>
      </c>
      <c r="D4347" s="191" t="s">
        <v>2044</v>
      </c>
      <c r="E4347" s="191">
        <v>42185</v>
      </c>
      <c r="F4347" s="192" t="s">
        <v>537</v>
      </c>
      <c r="G4347" s="483" t="s">
        <v>895</v>
      </c>
      <c r="H4347" s="193" t="s">
        <v>2045</v>
      </c>
      <c r="I4347" s="256">
        <v>250</v>
      </c>
      <c r="J4347" s="256">
        <v>8943.8346567580866</v>
      </c>
      <c r="K4347" s="599">
        <f t="shared" si="349"/>
        <v>2235959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6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3"/>
      <c r="AD4347" s="591" t="str">
        <f>IF(VLOOKUP(F4347,NXT!$C$12:$C$666,1,0)&lt;&gt;"","","x")</f>
        <v/>
      </c>
    </row>
    <row r="4348" spans="1:30" s="211" customFormat="1" ht="15.75" hidden="1" customHeight="1">
      <c r="A4348" s="204" t="str">
        <f>IF(B4348&lt;&gt;"",IF(AND(B4348&gt;=_TM1,B4348&lt;=_TM2,OR(TH!L4348="1111",TH!M4348="1111")),TH!D4348,""),"")</f>
        <v/>
      </c>
      <c r="B4348" s="36">
        <f t="shared" si="347"/>
        <v>6</v>
      </c>
      <c r="C4348" s="184">
        <f t="shared" si="348"/>
        <v>42185</v>
      </c>
      <c r="D4348" s="191" t="s">
        <v>2044</v>
      </c>
      <c r="E4348" s="191">
        <v>42185</v>
      </c>
      <c r="F4348" s="192" t="s">
        <v>539</v>
      </c>
      <c r="G4348" s="483" t="s">
        <v>895</v>
      </c>
      <c r="H4348" s="193" t="s">
        <v>2045</v>
      </c>
      <c r="I4348" s="256">
        <v>570</v>
      </c>
      <c r="J4348" s="256">
        <v>9187.7574201242151</v>
      </c>
      <c r="K4348" s="599">
        <f t="shared" si="349"/>
        <v>5237022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6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3"/>
      <c r="AD4348" s="591" t="str">
        <f>IF(VLOOKUP(F4348,NXT!$C$12:$C$666,1,0)&lt;&gt;"","","x")</f>
        <v/>
      </c>
    </row>
    <row r="4349" spans="1:30" s="211" customFormat="1" ht="15.75" hidden="1" customHeight="1">
      <c r="A4349" s="204" t="str">
        <f>IF(B4349&lt;&gt;"",IF(AND(B4349&gt;=_TM1,B4349&lt;=_TM2,OR(TH!L4349="1111",TH!M4349="1111")),TH!D4349,""),"")</f>
        <v/>
      </c>
      <c r="B4349" s="36">
        <f t="shared" si="347"/>
        <v>6</v>
      </c>
      <c r="C4349" s="184">
        <f t="shared" si="348"/>
        <v>42185</v>
      </c>
      <c r="D4349" s="191" t="s">
        <v>2044</v>
      </c>
      <c r="E4349" s="191">
        <v>42185</v>
      </c>
      <c r="F4349" s="192" t="s">
        <v>540</v>
      </c>
      <c r="G4349" s="483" t="s">
        <v>895</v>
      </c>
      <c r="H4349" s="193" t="s">
        <v>2045</v>
      </c>
      <c r="I4349" s="256">
        <v>1050</v>
      </c>
      <c r="J4349" s="256">
        <v>9350.3725957016341</v>
      </c>
      <c r="K4349" s="599">
        <f t="shared" si="349"/>
        <v>9817891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6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3"/>
      <c r="AD4349" s="591" t="str">
        <f>IF(VLOOKUP(F4349,NXT!$C$12:$C$666,1,0)&lt;&gt;"","","x")</f>
        <v/>
      </c>
    </row>
    <row r="4350" spans="1:30" s="211" customFormat="1" ht="15.75" hidden="1" customHeight="1">
      <c r="A4350" s="204" t="str">
        <f>IF(B4350&lt;&gt;"",IF(AND(B4350&gt;=_TM1,B4350&lt;=_TM2,OR(TH!L4350="1111",TH!M4350="1111")),TH!D4350,""),"")</f>
        <v/>
      </c>
      <c r="B4350" s="36">
        <f t="shared" si="347"/>
        <v>6</v>
      </c>
      <c r="C4350" s="184">
        <f t="shared" si="348"/>
        <v>42185</v>
      </c>
      <c r="D4350" s="191" t="s">
        <v>2044</v>
      </c>
      <c r="E4350" s="191">
        <v>42185</v>
      </c>
      <c r="F4350" s="192" t="s">
        <v>541</v>
      </c>
      <c r="G4350" s="483" t="s">
        <v>895</v>
      </c>
      <c r="H4350" s="193" t="s">
        <v>2045</v>
      </c>
      <c r="I4350" s="256">
        <v>537</v>
      </c>
      <c r="J4350" s="256">
        <v>7805.5284277161472</v>
      </c>
      <c r="K4350" s="599">
        <f t="shared" si="349"/>
        <v>4191569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6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3"/>
      <c r="AD4350" s="591" t="str">
        <f>IF(VLOOKUP(F4350,NXT!$C$12:$C$666,1,0)&lt;&gt;"","","x")</f>
        <v/>
      </c>
    </row>
    <row r="4351" spans="1:30" s="211" customFormat="1" ht="15.75" hidden="1" customHeight="1">
      <c r="A4351" s="204" t="str">
        <f>IF(B4351&lt;&gt;"",IF(AND(B4351&gt;=_TM1,B4351&lt;=_TM2,OR(TH!L4351="1111",TH!M4351="1111")),TH!D4351,""),"")</f>
        <v/>
      </c>
      <c r="B4351" s="36">
        <f t="shared" si="347"/>
        <v>6</v>
      </c>
      <c r="C4351" s="184">
        <f t="shared" si="348"/>
        <v>42185</v>
      </c>
      <c r="D4351" s="191" t="s">
        <v>2044</v>
      </c>
      <c r="E4351" s="191">
        <v>42185</v>
      </c>
      <c r="F4351" s="192" t="s">
        <v>537</v>
      </c>
      <c r="G4351" s="483" t="s">
        <v>895</v>
      </c>
      <c r="H4351" s="193" t="s">
        <v>2045</v>
      </c>
      <c r="I4351" s="256">
        <v>150</v>
      </c>
      <c r="J4351" s="256">
        <v>8943.8346567580866</v>
      </c>
      <c r="K4351" s="599">
        <f t="shared" si="349"/>
        <v>1341575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6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3"/>
      <c r="AD4351" s="591" t="str">
        <f>IF(VLOOKUP(F4351,NXT!$C$12:$C$666,1,0)&lt;&gt;"","","x")</f>
        <v/>
      </c>
    </row>
    <row r="4352" spans="1:30" s="211" customFormat="1" ht="15.75" hidden="1" customHeight="1">
      <c r="A4352" s="204" t="str">
        <f>IF(B4352&lt;&gt;"",IF(AND(B4352&gt;=_TM1,B4352&lt;=_TM2,OR(TH!L4352="1111",TH!M4352="1111")),TH!D4352,""),"")</f>
        <v/>
      </c>
      <c r="B4352" s="36">
        <f t="shared" si="347"/>
        <v>6</v>
      </c>
      <c r="C4352" s="184">
        <f t="shared" si="348"/>
        <v>42185</v>
      </c>
      <c r="D4352" s="191" t="s">
        <v>2044</v>
      </c>
      <c r="E4352" s="191">
        <v>42185</v>
      </c>
      <c r="F4352" s="192" t="s">
        <v>539</v>
      </c>
      <c r="G4352" s="483" t="s">
        <v>895</v>
      </c>
      <c r="H4352" s="193" t="s">
        <v>2045</v>
      </c>
      <c r="I4352" s="256">
        <v>980</v>
      </c>
      <c r="J4352" s="256">
        <v>9187.7574201242151</v>
      </c>
      <c r="K4352" s="599">
        <f t="shared" si="349"/>
        <v>9004002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6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3"/>
      <c r="AD4352" s="591" t="str">
        <f>IF(VLOOKUP(F4352,NXT!$C$12:$C$666,1,0)&lt;&gt;"","","x")</f>
        <v/>
      </c>
    </row>
    <row r="4353" spans="1:30" s="211" customFormat="1" ht="15.75" hidden="1" customHeight="1">
      <c r="A4353" s="204" t="str">
        <f>IF(B4353&lt;&gt;"",IF(AND(B4353&gt;=_TM1,B4353&lt;=_TM2,OR(TH!L4353="1111",TH!M4353="1111")),TH!D4353,""),"")</f>
        <v/>
      </c>
      <c r="B4353" s="36">
        <f t="shared" si="347"/>
        <v>6</v>
      </c>
      <c r="C4353" s="184">
        <f t="shared" si="348"/>
        <v>42185</v>
      </c>
      <c r="D4353" s="191" t="s">
        <v>2044</v>
      </c>
      <c r="E4353" s="191">
        <v>42185</v>
      </c>
      <c r="F4353" s="192" t="s">
        <v>540</v>
      </c>
      <c r="G4353" s="483" t="s">
        <v>895</v>
      </c>
      <c r="H4353" s="193" t="s">
        <v>2045</v>
      </c>
      <c r="I4353" s="256">
        <v>290</v>
      </c>
      <c r="J4353" s="256">
        <v>9350.3725957016341</v>
      </c>
      <c r="K4353" s="599">
        <f t="shared" si="349"/>
        <v>2711608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6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3"/>
      <c r="AD4353" s="591" t="str">
        <f>IF(VLOOKUP(F4353,NXT!$C$12:$C$666,1,0)&lt;&gt;"","","x")</f>
        <v/>
      </c>
    </row>
    <row r="4354" spans="1:30" s="211" customFormat="1" ht="15.75" hidden="1" customHeight="1">
      <c r="A4354" s="204" t="str">
        <f>IF(B4354&lt;&gt;"",IF(AND(B4354&gt;=_TM1,B4354&lt;=_TM2,OR(TH!L4354="1111",TH!M4354="1111")),TH!D4354,""),"")</f>
        <v/>
      </c>
      <c r="B4354" s="36">
        <f t="shared" si="347"/>
        <v>6</v>
      </c>
      <c r="C4354" s="184">
        <f t="shared" si="348"/>
        <v>42185</v>
      </c>
      <c r="D4354" s="191" t="s">
        <v>2044</v>
      </c>
      <c r="E4354" s="191">
        <v>42185</v>
      </c>
      <c r="F4354" s="192" t="s">
        <v>541</v>
      </c>
      <c r="G4354" s="483" t="s">
        <v>895</v>
      </c>
      <c r="H4354" s="193" t="s">
        <v>2045</v>
      </c>
      <c r="I4354" s="256">
        <v>409</v>
      </c>
      <c r="J4354" s="256">
        <v>7805.5284277161472</v>
      </c>
      <c r="K4354" s="599">
        <f t="shared" si="349"/>
        <v>3192461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6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3"/>
      <c r="AD4354" s="591" t="str">
        <f>IF(VLOOKUP(F4354,NXT!$C$12:$C$666,1,0)&lt;&gt;"","","x")</f>
        <v/>
      </c>
    </row>
    <row r="4355" spans="1:30" s="211" customFormat="1" ht="15.75" hidden="1" customHeight="1">
      <c r="A4355" s="204" t="str">
        <f>IF(B4355&lt;&gt;"",IF(AND(B4355&gt;=_TM1,B4355&lt;=_TM2,OR(TH!L4355="1111",TH!M4355="1111")),TH!D4355,""),"")</f>
        <v/>
      </c>
      <c r="B4355" s="36">
        <f t="shared" si="347"/>
        <v>6</v>
      </c>
      <c r="C4355" s="184">
        <f t="shared" si="348"/>
        <v>42185</v>
      </c>
      <c r="D4355" s="191" t="s">
        <v>2044</v>
      </c>
      <c r="E4355" s="191">
        <v>42185</v>
      </c>
      <c r="F4355" s="192" t="s">
        <v>537</v>
      </c>
      <c r="G4355" s="483" t="s">
        <v>895</v>
      </c>
      <c r="H4355" s="193" t="s">
        <v>2045</v>
      </c>
      <c r="I4355" s="256">
        <v>400</v>
      </c>
      <c r="J4355" s="256">
        <v>8943.8346567580866</v>
      </c>
      <c r="K4355" s="599">
        <f t="shared" si="349"/>
        <v>3577534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6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3"/>
      <c r="AD4355" s="591" t="str">
        <f>IF(VLOOKUP(F4355,NXT!$C$12:$C$666,1,0)&lt;&gt;"","","x")</f>
        <v/>
      </c>
    </row>
    <row r="4356" spans="1:30" s="211" customFormat="1" ht="15.75" hidden="1" customHeight="1">
      <c r="A4356" s="204" t="str">
        <f>IF(B4356&lt;&gt;"",IF(AND(B4356&gt;=_TM1,B4356&lt;=_TM2,OR(TH!L4356="1111",TH!M4356="1111")),TH!D4356,""),"")</f>
        <v/>
      </c>
      <c r="B4356" s="36">
        <f t="shared" si="347"/>
        <v>6</v>
      </c>
      <c r="C4356" s="184">
        <f t="shared" si="348"/>
        <v>42185</v>
      </c>
      <c r="D4356" s="191" t="s">
        <v>2044</v>
      </c>
      <c r="E4356" s="191">
        <v>42185</v>
      </c>
      <c r="F4356" s="192" t="s">
        <v>539</v>
      </c>
      <c r="G4356" s="483" t="s">
        <v>895</v>
      </c>
      <c r="H4356" s="193" t="s">
        <v>2045</v>
      </c>
      <c r="I4356" s="256">
        <v>120</v>
      </c>
      <c r="J4356" s="256">
        <v>9187.7574201242151</v>
      </c>
      <c r="K4356" s="599">
        <f t="shared" si="349"/>
        <v>1102531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6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3"/>
      <c r="AD4356" s="591" t="str">
        <f>IF(VLOOKUP(F4356,NXT!$C$12:$C$666,1,0)&lt;&gt;"","","x")</f>
        <v/>
      </c>
    </row>
    <row r="4357" spans="1:30" s="881" customFormat="1" ht="15.75" hidden="1" customHeight="1">
      <c r="A4357" s="932" t="str">
        <f>IF(B4357&lt;&gt;"",IF(AND(B4357&gt;=_TM1,B4357&lt;=_TM2,OR(TH!L4357="1111",TH!M4357="1111")),TH!D4357,""),"")</f>
        <v/>
      </c>
      <c r="B4357" s="870">
        <f t="shared" si="347"/>
        <v>7</v>
      </c>
      <c r="C4357" s="871">
        <f t="shared" si="348"/>
        <v>42186</v>
      </c>
      <c r="D4357" s="872" t="s">
        <v>2044</v>
      </c>
      <c r="E4357" s="872">
        <v>42186</v>
      </c>
      <c r="F4357" s="873" t="s">
        <v>897</v>
      </c>
      <c r="G4357" s="874" t="s">
        <v>898</v>
      </c>
      <c r="H4357" s="883" t="s">
        <v>2045</v>
      </c>
      <c r="I4357" s="876">
        <v>22</v>
      </c>
      <c r="J4357" s="876">
        <v>4981.8824435856886</v>
      </c>
      <c r="K4357" s="877">
        <f t="shared" si="349"/>
        <v>109601</v>
      </c>
      <c r="L4357" s="934" t="s">
        <v>172</v>
      </c>
      <c r="M4357" s="934" t="s">
        <v>167</v>
      </c>
      <c r="N4357" s="52" t="str">
        <f>IF(AND('331-CT'!$E$7=TH!H4357,OR(L4357="331",M4357="331")),"331",IF(AND(OR(L4357="131",M4357="131"),H4357='131-CT'!$E$7),"131",""))</f>
        <v/>
      </c>
      <c r="O4357" s="916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/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>x</v>
      </c>
      <c r="AB4357" s="879"/>
      <c r="AD4357" s="591" t="str">
        <f>IF(VLOOKUP(F4357,NXT!$C$12:$C$666,1,0)&lt;&gt;"","","x")</f>
        <v/>
      </c>
    </row>
    <row r="4358" spans="1:30" s="211" customFormat="1" ht="15.75" hidden="1" customHeight="1">
      <c r="A4358" s="204" t="str">
        <f>IF(B4358&lt;&gt;"",IF(AND(B4358&gt;=_TM1,B4358&lt;=_TM2,OR(TH!L4358="1111",TH!M4358="1111")),TH!D4358,""),"")</f>
        <v/>
      </c>
      <c r="B4358" s="36">
        <f t="shared" si="347"/>
        <v>7</v>
      </c>
      <c r="C4358" s="184">
        <f t="shared" si="348"/>
        <v>42186</v>
      </c>
      <c r="D4358" s="191" t="s">
        <v>2044</v>
      </c>
      <c r="E4358" s="191">
        <v>42186</v>
      </c>
      <c r="F4358" s="192" t="s">
        <v>900</v>
      </c>
      <c r="G4358" s="483" t="s">
        <v>898</v>
      </c>
      <c r="H4358" s="193" t="s">
        <v>2045</v>
      </c>
      <c r="I4358" s="256">
        <v>11</v>
      </c>
      <c r="J4358" s="256">
        <v>7472.8236653785316</v>
      </c>
      <c r="K4358" s="599">
        <f t="shared" si="349"/>
        <v>82201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6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/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>x</v>
      </c>
      <c r="AB4358" s="843"/>
      <c r="AD4358" s="591" t="str">
        <f>IF(VLOOKUP(F4358,NXT!$C$12:$C$666,1,0)&lt;&gt;"","","x")</f>
        <v/>
      </c>
    </row>
    <row r="4359" spans="1:30" s="211" customFormat="1" ht="15.75" hidden="1" customHeight="1">
      <c r="A4359" s="204" t="str">
        <f>IF(B4359&lt;&gt;"",IF(AND(B4359&gt;=_TM1,B4359&lt;=_TM2,OR(TH!L4359="1111",TH!M4359="1111")),TH!D4359,""),"")</f>
        <v/>
      </c>
      <c r="B4359" s="36">
        <f t="shared" si="347"/>
        <v>7</v>
      </c>
      <c r="C4359" s="184">
        <f t="shared" si="348"/>
        <v>42186</v>
      </c>
      <c r="D4359" s="191" t="s">
        <v>2044</v>
      </c>
      <c r="E4359" s="191">
        <v>42186</v>
      </c>
      <c r="F4359" s="192" t="s">
        <v>897</v>
      </c>
      <c r="G4359" s="483" t="s">
        <v>898</v>
      </c>
      <c r="H4359" s="193" t="s">
        <v>2045</v>
      </c>
      <c r="I4359" s="256">
        <v>75</v>
      </c>
      <c r="J4359" s="256">
        <v>4981.8824435856886</v>
      </c>
      <c r="K4359" s="599">
        <f t="shared" si="349"/>
        <v>373641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6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/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>x</v>
      </c>
      <c r="AB4359" s="843"/>
      <c r="AD4359" s="591" t="str">
        <f>IF(VLOOKUP(F4359,NXT!$C$12:$C$666,1,0)&lt;&gt;"","","x")</f>
        <v/>
      </c>
    </row>
    <row r="4360" spans="1:30" s="211" customFormat="1" ht="15.75" hidden="1" customHeight="1">
      <c r="A4360" s="204" t="str">
        <f>IF(B4360&lt;&gt;"",IF(AND(B4360&gt;=_TM1,B4360&lt;=_TM2,OR(TH!L4360="1111",TH!M4360="1111")),TH!D4360,""),"")</f>
        <v/>
      </c>
      <c r="B4360" s="36">
        <f t="shared" si="347"/>
        <v>7</v>
      </c>
      <c r="C4360" s="184">
        <f t="shared" si="348"/>
        <v>42186</v>
      </c>
      <c r="D4360" s="191" t="s">
        <v>2044</v>
      </c>
      <c r="E4360" s="191">
        <v>42186</v>
      </c>
      <c r="F4360" s="192" t="s">
        <v>901</v>
      </c>
      <c r="G4360" s="483" t="s">
        <v>898</v>
      </c>
      <c r="H4360" s="193" t="s">
        <v>2045</v>
      </c>
      <c r="I4360" s="256">
        <v>5</v>
      </c>
      <c r="J4360" s="256">
        <v>6642.5099247809176</v>
      </c>
      <c r="K4360" s="599">
        <f t="shared" si="349"/>
        <v>33213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6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/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>x</v>
      </c>
      <c r="AB4360" s="843"/>
      <c r="AD4360" s="591" t="str">
        <f>IF(VLOOKUP(F4360,NXT!$C$12:$C$666,1,0)&lt;&gt;"","","x")</f>
        <v/>
      </c>
    </row>
    <row r="4361" spans="1:30" s="211" customFormat="1" ht="15.75" hidden="1" customHeight="1">
      <c r="A4361" s="204" t="str">
        <f>IF(B4361&lt;&gt;"",IF(AND(B4361&gt;=_TM1,B4361&lt;=_TM2,OR(TH!L4361="1111",TH!M4361="1111")),TH!D4361,""),"")</f>
        <v/>
      </c>
      <c r="B4361" s="36">
        <f t="shared" si="347"/>
        <v>7</v>
      </c>
      <c r="C4361" s="184">
        <f t="shared" si="348"/>
        <v>42186</v>
      </c>
      <c r="D4361" s="191" t="s">
        <v>2044</v>
      </c>
      <c r="E4361" s="191">
        <v>42186</v>
      </c>
      <c r="F4361" s="192" t="s">
        <v>902</v>
      </c>
      <c r="G4361" s="483" t="s">
        <v>898</v>
      </c>
      <c r="H4361" s="193" t="s">
        <v>2045</v>
      </c>
      <c r="I4361" s="256">
        <v>5</v>
      </c>
      <c r="J4361" s="256">
        <v>5812.1961841833026</v>
      </c>
      <c r="K4361" s="599">
        <f t="shared" si="349"/>
        <v>29061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6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/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>x</v>
      </c>
      <c r="AB4361" s="843"/>
      <c r="AD4361" s="591" t="str">
        <f>IF(VLOOKUP(F4361,NXT!$C$12:$C$666,1,0)&lt;&gt;"","","x")</f>
        <v/>
      </c>
    </row>
    <row r="4362" spans="1:30" s="211" customFormat="1" ht="15.75" hidden="1" customHeight="1">
      <c r="A4362" s="204" t="str">
        <f>IF(B4362&lt;&gt;"",IF(AND(B4362&gt;=_TM1,B4362&lt;=_TM2,OR(TH!L4362="1111",TH!M4362="1111")),TH!D4362,""),"")</f>
        <v/>
      </c>
      <c r="B4362" s="36">
        <f t="shared" si="347"/>
        <v>7</v>
      </c>
      <c r="C4362" s="184">
        <f t="shared" si="348"/>
        <v>42186</v>
      </c>
      <c r="D4362" s="191" t="s">
        <v>2044</v>
      </c>
      <c r="E4362" s="191">
        <v>42186</v>
      </c>
      <c r="F4362" s="192" t="s">
        <v>900</v>
      </c>
      <c r="G4362" s="483" t="s">
        <v>898</v>
      </c>
      <c r="H4362" s="193" t="s">
        <v>2045</v>
      </c>
      <c r="I4362" s="256">
        <v>55</v>
      </c>
      <c r="J4362" s="256">
        <v>7472.8236653785316</v>
      </c>
      <c r="K4362" s="599">
        <f t="shared" si="349"/>
        <v>411005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6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/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>x</v>
      </c>
      <c r="AB4362" s="843"/>
      <c r="AD4362" s="591" t="str">
        <f>IF(VLOOKUP(F4362,NXT!$C$12:$C$666,1,0)&lt;&gt;"","","x")</f>
        <v/>
      </c>
    </row>
    <row r="4363" spans="1:30" s="211" customFormat="1" ht="15.75" hidden="1" customHeight="1">
      <c r="A4363" s="204" t="str">
        <f>IF(B4363&lt;&gt;"",IF(AND(B4363&gt;=_TM1,B4363&lt;=_TM2,OR(TH!L4363="1111",TH!M4363="1111")),TH!D4363,""),"")</f>
        <v/>
      </c>
      <c r="B4363" s="36">
        <f t="shared" si="347"/>
        <v>7</v>
      </c>
      <c r="C4363" s="184">
        <f t="shared" si="348"/>
        <v>42186</v>
      </c>
      <c r="D4363" s="191" t="s">
        <v>2044</v>
      </c>
      <c r="E4363" s="191">
        <v>42186</v>
      </c>
      <c r="F4363" s="192" t="s">
        <v>903</v>
      </c>
      <c r="G4363" s="483" t="s">
        <v>904</v>
      </c>
      <c r="H4363" s="193" t="s">
        <v>2045</v>
      </c>
      <c r="I4363" s="256">
        <v>510</v>
      </c>
      <c r="J4363" s="256">
        <v>7472.8236653785316</v>
      </c>
      <c r="K4363" s="599">
        <f t="shared" si="349"/>
        <v>3811140</v>
      </c>
      <c r="L4363" s="194" t="s">
        <v>172</v>
      </c>
      <c r="M4363" s="194" t="s">
        <v>167</v>
      </c>
      <c r="N4363" s="52" t="str">
        <f>IF(AND('331-CT'!$E$7=TH!H4363,OR(L4363="331",M4363="331")),"331",IF(AND(OR(L4363="131",M4363="131"),H4363='131-CT'!$E$7),"131",""))</f>
        <v/>
      </c>
      <c r="O4363" s="916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43"/>
      <c r="AD4363" s="591" t="str">
        <f>IF(VLOOKUP(F4363,NXT!$C$12:$C$666,1,0)&lt;&gt;"","","x")</f>
        <v/>
      </c>
    </row>
    <row r="4364" spans="1:30" s="211" customFormat="1" ht="15.75" hidden="1" customHeight="1">
      <c r="A4364" s="204" t="str">
        <f>IF(B4364&lt;&gt;"",IF(AND(B4364&gt;=_TM1,B4364&lt;=_TM2,OR(TH!L4364="1111",TH!M4364="1111")),TH!D4364,""),"")</f>
        <v/>
      </c>
      <c r="B4364" s="36">
        <f t="shared" si="347"/>
        <v>7</v>
      </c>
      <c r="C4364" s="184">
        <f t="shared" si="348"/>
        <v>42186</v>
      </c>
      <c r="D4364" s="191" t="s">
        <v>2044</v>
      </c>
      <c r="E4364" s="191">
        <v>42186</v>
      </c>
      <c r="F4364" s="192" t="s">
        <v>466</v>
      </c>
      <c r="G4364" s="483" t="s">
        <v>905</v>
      </c>
      <c r="H4364" s="193" t="s">
        <v>2045</v>
      </c>
      <c r="I4364" s="256">
        <v>508</v>
      </c>
      <c r="J4364" s="256">
        <v>4830.9163089315762</v>
      </c>
      <c r="K4364" s="599">
        <f t="shared" si="349"/>
        <v>2454105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6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3"/>
      <c r="AD4364" s="591" t="str">
        <f>IF(VLOOKUP(F4364,NXT!$C$12:$C$666,1,0)&lt;&gt;"","","x")</f>
        <v/>
      </c>
    </row>
    <row r="4365" spans="1:30" s="211" customFormat="1" ht="15.75" hidden="1" customHeight="1">
      <c r="A4365" s="204" t="str">
        <f>IF(B4365&lt;&gt;"",IF(AND(B4365&gt;=_TM1,B4365&lt;=_TM2,OR(TH!L4365="1111",TH!M4365="1111")),TH!D4365,""),"")</f>
        <v/>
      </c>
      <c r="B4365" s="36">
        <f t="shared" si="347"/>
        <v>7</v>
      </c>
      <c r="C4365" s="184">
        <f t="shared" si="348"/>
        <v>42186</v>
      </c>
      <c r="D4365" s="191" t="s">
        <v>2044</v>
      </c>
      <c r="E4365" s="191">
        <v>42186</v>
      </c>
      <c r="F4365" s="192" t="s">
        <v>468</v>
      </c>
      <c r="G4365" s="483" t="s">
        <v>905</v>
      </c>
      <c r="H4365" s="193" t="s">
        <v>2045</v>
      </c>
      <c r="I4365" s="256">
        <v>998</v>
      </c>
      <c r="J4365" s="256">
        <v>3849.6364336798497</v>
      </c>
      <c r="K4365" s="599">
        <f t="shared" si="349"/>
        <v>3841937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6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3"/>
      <c r="AD4365" s="591" t="str">
        <f>IF(VLOOKUP(F4365,NXT!$C$12:$C$666,1,0)&lt;&gt;"","","x")</f>
        <v/>
      </c>
    </row>
    <row r="4366" spans="1:30" s="211" customFormat="1" ht="15.75" hidden="1" customHeight="1">
      <c r="A4366" s="204" t="str">
        <f>IF(B4366&lt;&gt;"",IF(AND(B4366&gt;=_TM1,B4366&lt;=_TM2,OR(TH!L4366="1111",TH!M4366="1111")),TH!D4366,""),"")</f>
        <v/>
      </c>
      <c r="B4366" s="36">
        <f t="shared" si="347"/>
        <v>7</v>
      </c>
      <c r="C4366" s="184">
        <f t="shared" si="348"/>
        <v>42186</v>
      </c>
      <c r="D4366" s="191" t="s">
        <v>2044</v>
      </c>
      <c r="E4366" s="191">
        <v>42186</v>
      </c>
      <c r="F4366" s="192" t="s">
        <v>906</v>
      </c>
      <c r="G4366" s="483" t="s">
        <v>905</v>
      </c>
      <c r="H4366" s="193" t="s">
        <v>2045</v>
      </c>
      <c r="I4366" s="256">
        <v>430</v>
      </c>
      <c r="J4366" s="256">
        <v>4453.5009722962968</v>
      </c>
      <c r="K4366" s="599">
        <f t="shared" si="349"/>
        <v>1915005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6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3"/>
      <c r="AD4366" s="591" t="str">
        <f>IF(VLOOKUP(F4366,NXT!$C$12:$C$666,1,0)&lt;&gt;"","","x")</f>
        <v/>
      </c>
    </row>
    <row r="4367" spans="1:30" s="211" customFormat="1" ht="15.75" hidden="1" customHeight="1">
      <c r="A4367" s="204" t="str">
        <f>IF(B4367&lt;&gt;"",IF(AND(B4367&gt;=_TM1,B4367&lt;=_TM2,OR(TH!L4367="1111",TH!M4367="1111")),TH!D4367,""),"")</f>
        <v/>
      </c>
      <c r="B4367" s="36">
        <f t="shared" si="347"/>
        <v>7</v>
      </c>
      <c r="C4367" s="184">
        <f t="shared" si="348"/>
        <v>42186</v>
      </c>
      <c r="D4367" s="191" t="s">
        <v>2044</v>
      </c>
      <c r="E4367" s="191">
        <v>42186</v>
      </c>
      <c r="F4367" s="192" t="s">
        <v>907</v>
      </c>
      <c r="G4367" s="483" t="s">
        <v>908</v>
      </c>
      <c r="H4367" s="193" t="s">
        <v>2045</v>
      </c>
      <c r="I4367" s="256">
        <v>209</v>
      </c>
      <c r="J4367" s="256">
        <v>7623.7898000326441</v>
      </c>
      <c r="K4367" s="599">
        <f t="shared" si="349"/>
        <v>1593372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6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3"/>
      <c r="AD4367" s="591" t="str">
        <f>IF(VLOOKUP(F4367,NXT!$C$12:$C$666,1,0)&lt;&gt;"","","x")</f>
        <v/>
      </c>
    </row>
    <row r="4368" spans="1:30" s="211" customFormat="1" ht="15.75" hidden="1" customHeight="1">
      <c r="A4368" s="204" t="str">
        <f>IF(B4368&lt;&gt;"",IF(AND(B4368&gt;=_TM1,B4368&lt;=_TM2,OR(TH!L4368="1111",TH!M4368="1111")),TH!D4368,""),"")</f>
        <v/>
      </c>
      <c r="B4368" s="36">
        <f t="shared" si="347"/>
        <v>7</v>
      </c>
      <c r="C4368" s="184">
        <f t="shared" si="348"/>
        <v>42186</v>
      </c>
      <c r="D4368" s="191" t="s">
        <v>2044</v>
      </c>
      <c r="E4368" s="191">
        <v>42186</v>
      </c>
      <c r="F4368" s="192" t="s">
        <v>1700</v>
      </c>
      <c r="G4368" s="483" t="s">
        <v>908</v>
      </c>
      <c r="H4368" s="193" t="s">
        <v>2045</v>
      </c>
      <c r="I4368" s="256">
        <v>209</v>
      </c>
      <c r="J4368" s="256">
        <v>1358.6952118870058</v>
      </c>
      <c r="K4368" s="599">
        <f t="shared" si="349"/>
        <v>283967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6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3"/>
      <c r="AD4368" s="591" t="str">
        <f>IF(VLOOKUP(F4368,NXT!$C$12:$C$666,1,0)&lt;&gt;"","","x")</f>
        <v/>
      </c>
    </row>
    <row r="4369" spans="1:30" s="211" customFormat="1" ht="15.75" hidden="1" customHeight="1">
      <c r="A4369" s="204" t="str">
        <f>IF(B4369&lt;&gt;"",IF(AND(B4369&gt;=_TM1,B4369&lt;=_TM2,OR(TH!L4369="1111",TH!M4369="1111")),TH!D4369,""),"")</f>
        <v/>
      </c>
      <c r="B4369" s="36">
        <f t="shared" si="347"/>
        <v>7</v>
      </c>
      <c r="C4369" s="184">
        <f t="shared" si="348"/>
        <v>42187</v>
      </c>
      <c r="D4369" s="191" t="s">
        <v>2044</v>
      </c>
      <c r="E4369" s="191">
        <v>42187</v>
      </c>
      <c r="F4369" s="192" t="s">
        <v>909</v>
      </c>
      <c r="G4369" s="483" t="s">
        <v>910</v>
      </c>
      <c r="H4369" s="193" t="s">
        <v>2045</v>
      </c>
      <c r="I4369" s="256">
        <v>380</v>
      </c>
      <c r="J4369" s="256">
        <v>3774.1533663527939</v>
      </c>
      <c r="K4369" s="599">
        <f t="shared" si="349"/>
        <v>1434178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6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3"/>
      <c r="AD4369" s="591" t="str">
        <f>IF(VLOOKUP(F4369,NXT!$C$12:$C$666,1,0)&lt;&gt;"","","x")</f>
        <v/>
      </c>
    </row>
    <row r="4370" spans="1:30" s="211" customFormat="1" ht="15.75" hidden="1" customHeight="1">
      <c r="A4370" s="204" t="str">
        <f>IF(B4370&lt;&gt;"",IF(AND(B4370&gt;=_TM1,B4370&lt;=_TM2,OR(TH!L4370="1111",TH!M4370="1111")),TH!D4370,""),"")</f>
        <v/>
      </c>
      <c r="B4370" s="36">
        <f t="shared" si="347"/>
        <v>7</v>
      </c>
      <c r="C4370" s="184">
        <f t="shared" si="348"/>
        <v>42187</v>
      </c>
      <c r="D4370" s="191" t="s">
        <v>2044</v>
      </c>
      <c r="E4370" s="191">
        <v>42187</v>
      </c>
      <c r="F4370" s="192" t="s">
        <v>440</v>
      </c>
      <c r="G4370" s="483" t="s">
        <v>911</v>
      </c>
      <c r="H4370" s="193" t="s">
        <v>2045</v>
      </c>
      <c r="I4370" s="256">
        <v>205</v>
      </c>
      <c r="J4370" s="256">
        <v>7170.8913960703085</v>
      </c>
      <c r="K4370" s="599">
        <f t="shared" si="349"/>
        <v>1470033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6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3"/>
      <c r="AD4370" s="591" t="str">
        <f>IF(VLOOKUP(F4370,NXT!$C$12:$C$666,1,0)&lt;&gt;"","","x")</f>
        <v/>
      </c>
    </row>
    <row r="4371" spans="1:30" s="211" customFormat="1" ht="15.75" hidden="1" customHeight="1">
      <c r="A4371" s="204" t="str">
        <f>IF(B4371&lt;&gt;"",IF(AND(B4371&gt;=_TM1,B4371&lt;=_TM2,OR(TH!L4371="1111",TH!M4371="1111")),TH!D4371,""),"")</f>
        <v/>
      </c>
      <c r="B4371" s="36">
        <f t="shared" si="347"/>
        <v>7</v>
      </c>
      <c r="C4371" s="184">
        <f t="shared" si="348"/>
        <v>42189</v>
      </c>
      <c r="D4371" s="191" t="s">
        <v>2044</v>
      </c>
      <c r="E4371" s="191">
        <v>42189</v>
      </c>
      <c r="F4371" s="192" t="s">
        <v>473</v>
      </c>
      <c r="G4371" s="483" t="s">
        <v>912</v>
      </c>
      <c r="H4371" s="193" t="s">
        <v>2045</v>
      </c>
      <c r="I4371" s="256">
        <v>299</v>
      </c>
      <c r="J4371" s="256">
        <v>6868.9591267620854</v>
      </c>
      <c r="K4371" s="599">
        <f t="shared" si="349"/>
        <v>2053819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6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3"/>
      <c r="AD4371" s="591" t="str">
        <f>IF(VLOOKUP(F4371,NXT!$C$12:$C$666,1,0)&lt;&gt;"","","x")</f>
        <v/>
      </c>
    </row>
    <row r="4372" spans="1:30" s="211" customFormat="1" ht="15.75" hidden="1" customHeight="1">
      <c r="A4372" s="204" t="str">
        <f>IF(B4372&lt;&gt;"",IF(AND(B4372&gt;=_TM1,B4372&lt;=_TM2,OR(TH!L4372="1111",TH!M4372="1111")),TH!D4372,""),"")</f>
        <v/>
      </c>
      <c r="B4372" s="36">
        <f t="shared" si="347"/>
        <v>7</v>
      </c>
      <c r="C4372" s="184">
        <f t="shared" si="348"/>
        <v>42189</v>
      </c>
      <c r="D4372" s="191" t="s">
        <v>2044</v>
      </c>
      <c r="E4372" s="191">
        <v>42189</v>
      </c>
      <c r="F4372" s="192" t="s">
        <v>428</v>
      </c>
      <c r="G4372" s="483" t="s">
        <v>912</v>
      </c>
      <c r="H4372" s="193" t="s">
        <v>2045</v>
      </c>
      <c r="I4372" s="256">
        <v>312</v>
      </c>
      <c r="J4372" s="256">
        <v>7321.85753072442</v>
      </c>
      <c r="K4372" s="599">
        <f t="shared" si="349"/>
        <v>2284420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6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3"/>
      <c r="AD4372" s="591" t="str">
        <f>IF(VLOOKUP(F4372,NXT!$C$12:$C$666,1,0)&lt;&gt;"","","x")</f>
        <v/>
      </c>
    </row>
    <row r="4373" spans="1:30" s="211" customFormat="1" ht="15.75" hidden="1" customHeight="1">
      <c r="A4373" s="204" t="str">
        <f>IF(B4373&lt;&gt;"",IF(AND(B4373&gt;=_TM1,B4373&lt;=_TM2,OR(TH!L4373="1111",TH!M4373="1111")),TH!D4373,""),"")</f>
        <v/>
      </c>
      <c r="B4373" s="36">
        <f t="shared" si="347"/>
        <v>7</v>
      </c>
      <c r="C4373" s="184">
        <f t="shared" si="348"/>
        <v>42189</v>
      </c>
      <c r="D4373" s="191" t="s">
        <v>2044</v>
      </c>
      <c r="E4373" s="191">
        <v>42189</v>
      </c>
      <c r="F4373" s="192" t="s">
        <v>425</v>
      </c>
      <c r="G4373" s="483" t="s">
        <v>912</v>
      </c>
      <c r="H4373" s="193" t="s">
        <v>2045</v>
      </c>
      <c r="I4373" s="256">
        <v>585</v>
      </c>
      <c r="J4373" s="256">
        <v>6189.611520818582</v>
      </c>
      <c r="K4373" s="599">
        <f t="shared" si="349"/>
        <v>3620923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6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3"/>
      <c r="AD4373" s="591" t="str">
        <f>IF(VLOOKUP(F4373,NXT!$C$12:$C$666,1,0)&lt;&gt;"","","x")</f>
        <v/>
      </c>
    </row>
    <row r="4374" spans="1:30" s="211" customFormat="1" ht="15.75" hidden="1" customHeight="1">
      <c r="A4374" s="204" t="str">
        <f>IF(B4374&lt;&gt;"",IF(AND(B4374&gt;=_TM1,B4374&lt;=_TM2,OR(TH!L4374="1111",TH!M4374="1111")),TH!D4374,""),"")</f>
        <v/>
      </c>
      <c r="B4374" s="36">
        <f t="shared" si="347"/>
        <v>7</v>
      </c>
      <c r="C4374" s="184">
        <f t="shared" si="348"/>
        <v>42189</v>
      </c>
      <c r="D4374" s="191" t="s">
        <v>2044</v>
      </c>
      <c r="E4374" s="191">
        <v>42189</v>
      </c>
      <c r="F4374" s="192" t="s">
        <v>528</v>
      </c>
      <c r="G4374" s="483" t="s">
        <v>912</v>
      </c>
      <c r="H4374" s="193" t="s">
        <v>2045</v>
      </c>
      <c r="I4374" s="256">
        <v>207</v>
      </c>
      <c r="J4374" s="256">
        <v>11926.324637674828</v>
      </c>
      <c r="K4374" s="599">
        <f t="shared" si="349"/>
        <v>2468749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6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3"/>
      <c r="AD4374" s="591" t="str">
        <f>IF(VLOOKUP(F4374,NXT!$C$12:$C$666,1,0)&lt;&gt;"","","x")</f>
        <v/>
      </c>
    </row>
    <row r="4375" spans="1:30" s="211" customFormat="1" ht="15.75" hidden="1" customHeight="1">
      <c r="A4375" s="204" t="str">
        <f>IF(B4375&lt;&gt;"",IF(AND(B4375&gt;=_TM1,B4375&lt;=_TM2,OR(TH!L4375="1111",TH!M4375="1111")),TH!D4375,""),"")</f>
        <v/>
      </c>
      <c r="B4375" s="36">
        <f t="shared" si="347"/>
        <v>7</v>
      </c>
      <c r="C4375" s="184">
        <f t="shared" si="348"/>
        <v>42189</v>
      </c>
      <c r="D4375" s="191" t="s">
        <v>2044</v>
      </c>
      <c r="E4375" s="191">
        <v>42189</v>
      </c>
      <c r="F4375" s="192" t="s">
        <v>857</v>
      </c>
      <c r="G4375" s="483" t="s">
        <v>913</v>
      </c>
      <c r="H4375" s="193" t="s">
        <v>2045</v>
      </c>
      <c r="I4375" s="256">
        <v>50</v>
      </c>
      <c r="J4375" s="256">
        <v>10718.595560441934</v>
      </c>
      <c r="K4375" s="599">
        <f t="shared" si="349"/>
        <v>535930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6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3"/>
      <c r="AD4375" s="591" t="str">
        <f>IF(VLOOKUP(F4375,NXT!$C$12:$C$666,1,0)&lt;&gt;"","","x")</f>
        <v/>
      </c>
    </row>
    <row r="4376" spans="1:30" s="211" customFormat="1" ht="15.75" hidden="1" customHeight="1">
      <c r="A4376" s="204" t="str">
        <f>IF(B4376&lt;&gt;"",IF(AND(B4376&gt;=_TM1,B4376&lt;=_TM2,OR(TH!L4376="1111",TH!M4376="1111")),TH!D4376,""),"")</f>
        <v/>
      </c>
      <c r="B4376" s="36">
        <f t="shared" si="347"/>
        <v>7</v>
      </c>
      <c r="C4376" s="184">
        <f t="shared" si="348"/>
        <v>42192</v>
      </c>
      <c r="D4376" s="191" t="s">
        <v>2044</v>
      </c>
      <c r="E4376" s="191">
        <v>42192</v>
      </c>
      <c r="F4376" s="192" t="s">
        <v>914</v>
      </c>
      <c r="G4376" s="483" t="s">
        <v>915</v>
      </c>
      <c r="H4376" s="193" t="s">
        <v>2045</v>
      </c>
      <c r="I4376" s="256">
        <v>380</v>
      </c>
      <c r="J4376" s="256">
        <v>3774.1533663527939</v>
      </c>
      <c r="K4376" s="599">
        <f t="shared" si="349"/>
        <v>1434178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6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3"/>
      <c r="AD4376" s="591" t="str">
        <f>IF(VLOOKUP(F4376,NXT!$C$12:$C$666,1,0)&lt;&gt;"","","x")</f>
        <v/>
      </c>
    </row>
    <row r="4377" spans="1:30" s="211" customFormat="1" ht="15.75" hidden="1" customHeight="1">
      <c r="A4377" s="204" t="str">
        <f>IF(B4377&lt;&gt;"",IF(AND(B4377&gt;=_TM1,B4377&lt;=_TM2,OR(TH!L4377="1111",TH!M4377="1111")),TH!D4377,""),"")</f>
        <v/>
      </c>
      <c r="B4377" s="36">
        <f t="shared" si="347"/>
        <v>7</v>
      </c>
      <c r="C4377" s="184">
        <f t="shared" si="348"/>
        <v>42193</v>
      </c>
      <c r="D4377" s="191" t="s">
        <v>2044</v>
      </c>
      <c r="E4377" s="191">
        <v>42193</v>
      </c>
      <c r="F4377" s="192" t="s">
        <v>1701</v>
      </c>
      <c r="G4377" s="483" t="s">
        <v>916</v>
      </c>
      <c r="H4377" s="193" t="s">
        <v>2045</v>
      </c>
      <c r="I4377" s="256">
        <v>100</v>
      </c>
      <c r="J4377" s="256">
        <v>4528.9840396233521</v>
      </c>
      <c r="K4377" s="599">
        <f t="shared" si="349"/>
        <v>452898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6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3"/>
      <c r="AD4377" s="591" t="str">
        <f>IF(VLOOKUP(F4377,NXT!$C$12:$C$666,1,0)&lt;&gt;"","","x")</f>
        <v/>
      </c>
    </row>
    <row r="4378" spans="1:30" s="211" customFormat="1" ht="15.75" hidden="1" customHeight="1">
      <c r="A4378" s="204" t="str">
        <f>IF(B4378&lt;&gt;"",IF(AND(B4378&gt;=_TM1,B4378&lt;=_TM2,OR(TH!L4378="1111",TH!M4378="1111")),TH!D4378,""),"")</f>
        <v/>
      </c>
      <c r="B4378" s="36">
        <f t="shared" si="347"/>
        <v>7</v>
      </c>
      <c r="C4378" s="184">
        <f t="shared" si="348"/>
        <v>42195</v>
      </c>
      <c r="D4378" s="191" t="s">
        <v>2044</v>
      </c>
      <c r="E4378" s="191">
        <v>42195</v>
      </c>
      <c r="F4378" s="192" t="s">
        <v>521</v>
      </c>
      <c r="G4378" s="483" t="s">
        <v>917</v>
      </c>
      <c r="H4378" s="193" t="s">
        <v>2045</v>
      </c>
      <c r="I4378" s="256">
        <v>1194</v>
      </c>
      <c r="J4378" s="256">
        <v>5132.8485782398002</v>
      </c>
      <c r="K4378" s="599">
        <f t="shared" si="349"/>
        <v>6128621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6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3"/>
      <c r="AD4378" s="591" t="str">
        <f>IF(VLOOKUP(F4378,NXT!$C$12:$C$666,1,0)&lt;&gt;"","","x")</f>
        <v/>
      </c>
    </row>
    <row r="4379" spans="1:30" s="211" customFormat="1" ht="15.75" hidden="1" customHeight="1">
      <c r="A4379" s="204" t="str">
        <f>IF(B4379&lt;&gt;"",IF(AND(B4379&gt;=_TM1,B4379&lt;=_TM2,OR(TH!L4379="1111",TH!M4379="1111")),TH!D4379,""),"")</f>
        <v/>
      </c>
      <c r="B4379" s="36">
        <f t="shared" si="347"/>
        <v>7</v>
      </c>
      <c r="C4379" s="184">
        <f t="shared" si="348"/>
        <v>42195</v>
      </c>
      <c r="D4379" s="191" t="s">
        <v>2044</v>
      </c>
      <c r="E4379" s="191">
        <v>42195</v>
      </c>
      <c r="F4379" s="192" t="s">
        <v>705</v>
      </c>
      <c r="G4379" s="483" t="s">
        <v>918</v>
      </c>
      <c r="H4379" s="193" t="s">
        <v>2045</v>
      </c>
      <c r="I4379" s="256">
        <v>261</v>
      </c>
      <c r="J4379" s="256">
        <v>5510.2639148750786</v>
      </c>
      <c r="K4379" s="599">
        <f t="shared" si="349"/>
        <v>1438179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6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3"/>
      <c r="AD4379" s="591" t="str">
        <f>IF(VLOOKUP(F4379,NXT!$C$12:$C$666,1,0)&lt;&gt;"","","x")</f>
        <v/>
      </c>
    </row>
    <row r="4380" spans="1:30" s="211" customFormat="1" ht="15.75" hidden="1" customHeight="1">
      <c r="A4380" s="204" t="str">
        <f>IF(B4380&lt;&gt;"",IF(AND(B4380&gt;=_TM1,B4380&lt;=_TM2,OR(TH!L4380="1111",TH!M4380="1111")),TH!D4380,""),"")</f>
        <v/>
      </c>
      <c r="B4380" s="36">
        <f t="shared" si="347"/>
        <v>7</v>
      </c>
      <c r="C4380" s="184">
        <f t="shared" si="348"/>
        <v>42195</v>
      </c>
      <c r="D4380" s="191" t="s">
        <v>2044</v>
      </c>
      <c r="E4380" s="191">
        <v>42195</v>
      </c>
      <c r="F4380" s="192" t="s">
        <v>919</v>
      </c>
      <c r="G4380" s="483" t="s">
        <v>920</v>
      </c>
      <c r="H4380" s="193" t="s">
        <v>2045</v>
      </c>
      <c r="I4380" s="256">
        <v>303</v>
      </c>
      <c r="J4380" s="256">
        <v>4679.9501742774646</v>
      </c>
      <c r="K4380" s="599">
        <f t="shared" si="349"/>
        <v>1418025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6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3"/>
      <c r="AD4380" s="591" t="str">
        <f>IF(VLOOKUP(F4380,NXT!$C$12:$C$666,1,0)&lt;&gt;"","","x")</f>
        <v/>
      </c>
    </row>
    <row r="4381" spans="1:30" s="211" customFormat="1" ht="15.75" hidden="1" customHeight="1">
      <c r="A4381" s="204" t="str">
        <f>IF(B4381&lt;&gt;"",IF(AND(B4381&gt;=_TM1,B4381&lt;=_TM2,OR(TH!L4381="1111",TH!M4381="1111")),TH!D4381,""),"")</f>
        <v/>
      </c>
      <c r="B4381" s="36">
        <f t="shared" si="347"/>
        <v>7</v>
      </c>
      <c r="C4381" s="184">
        <f t="shared" si="348"/>
        <v>42195</v>
      </c>
      <c r="D4381" s="191" t="s">
        <v>2044</v>
      </c>
      <c r="E4381" s="191">
        <v>42195</v>
      </c>
      <c r="F4381" s="192" t="s">
        <v>549</v>
      </c>
      <c r="G4381" s="483" t="s">
        <v>921</v>
      </c>
      <c r="H4381" s="193" t="s">
        <v>2045</v>
      </c>
      <c r="I4381" s="256">
        <v>532</v>
      </c>
      <c r="J4381" s="256">
        <v>4076.0856356610175</v>
      </c>
      <c r="K4381" s="599">
        <f t="shared" si="349"/>
        <v>2168478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6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3"/>
      <c r="AD4381" s="591" t="str">
        <f>IF(VLOOKUP(F4381,NXT!$C$12:$C$666,1,0)&lt;&gt;"","","x")</f>
        <v/>
      </c>
    </row>
    <row r="4382" spans="1:30" s="211" customFormat="1" ht="15.75" hidden="1" customHeight="1">
      <c r="A4382" s="204" t="str">
        <f>IF(B4382&lt;&gt;"",IF(AND(B4382&gt;=_TM1,B4382&lt;=_TM2,OR(TH!L4382="1111",TH!M4382="1111")),TH!D4382,""),"")</f>
        <v/>
      </c>
      <c r="B4382" s="36">
        <f t="shared" si="347"/>
        <v>7</v>
      </c>
      <c r="C4382" s="184">
        <f t="shared" si="348"/>
        <v>42195</v>
      </c>
      <c r="D4382" s="191" t="s">
        <v>2044</v>
      </c>
      <c r="E4382" s="191">
        <v>42195</v>
      </c>
      <c r="F4382" s="192" t="s">
        <v>922</v>
      </c>
      <c r="G4382" s="483" t="s">
        <v>921</v>
      </c>
      <c r="H4382" s="193" t="s">
        <v>2045</v>
      </c>
      <c r="I4382" s="256">
        <v>161</v>
      </c>
      <c r="J4382" s="256">
        <v>5736.7131168562464</v>
      </c>
      <c r="K4382" s="599">
        <f t="shared" si="349"/>
        <v>923611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6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3"/>
      <c r="AD4382" s="591" t="str">
        <f>IF(VLOOKUP(F4382,NXT!$C$12:$C$666,1,0)&lt;&gt;"","","x")</f>
        <v/>
      </c>
    </row>
    <row r="4383" spans="1:30" s="211" customFormat="1" ht="15.75" hidden="1" customHeight="1">
      <c r="A4383" s="204" t="str">
        <f>IF(B4383&lt;&gt;"",IF(AND(B4383&gt;=_TM1,B4383&lt;=_TM2,OR(TH!L4383="1111",TH!M4383="1111")),TH!D4383,""),"")</f>
        <v/>
      </c>
      <c r="B4383" s="36">
        <f t="shared" ref="B4383:B4392" si="350">IF(C4383&lt;&gt;"",MONTH(C4383),"")</f>
        <v>7</v>
      </c>
      <c r="C4383" s="184">
        <f t="shared" ref="C4383:C4392" si="351">E4383</f>
        <v>42195</v>
      </c>
      <c r="D4383" s="191" t="s">
        <v>2044</v>
      </c>
      <c r="E4383" s="191">
        <v>42195</v>
      </c>
      <c r="F4383" s="192" t="s">
        <v>923</v>
      </c>
      <c r="G4383" s="483" t="s">
        <v>921</v>
      </c>
      <c r="H4383" s="193" t="s">
        <v>2045</v>
      </c>
      <c r="I4383" s="256">
        <v>150</v>
      </c>
      <c r="J4383" s="256">
        <v>6114.1284534915267</v>
      </c>
      <c r="K4383" s="599">
        <f t="shared" ref="K4383:K4392" si="352">ROUND(I4383*J4383,0)</f>
        <v>917119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6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3"/>
      <c r="AD4383" s="591" t="str">
        <f>IF(VLOOKUP(F4383,NXT!$C$12:$C$666,1,0)&lt;&gt;"","","x")</f>
        <v/>
      </c>
    </row>
    <row r="4384" spans="1:30" s="211" customFormat="1" ht="15.75" hidden="1" customHeight="1">
      <c r="A4384" s="204" t="str">
        <f>IF(B4384&lt;&gt;"",IF(AND(B4384&gt;=_TM1,B4384&lt;=_TM2,OR(TH!L4384="1111",TH!M4384="1111")),TH!D4384,""),"")</f>
        <v/>
      </c>
      <c r="B4384" s="36">
        <f t="shared" si="350"/>
        <v>7</v>
      </c>
      <c r="C4384" s="184">
        <f t="shared" si="351"/>
        <v>42199</v>
      </c>
      <c r="D4384" s="191" t="s">
        <v>2044</v>
      </c>
      <c r="E4384" s="191">
        <v>42199</v>
      </c>
      <c r="F4384" s="192" t="s">
        <v>924</v>
      </c>
      <c r="G4384" s="483" t="s">
        <v>925</v>
      </c>
      <c r="H4384" s="193" t="s">
        <v>2045</v>
      </c>
      <c r="I4384" s="256">
        <v>2020</v>
      </c>
      <c r="J4384" s="256">
        <v>5585.7469822021349</v>
      </c>
      <c r="K4384" s="599">
        <f t="shared" si="352"/>
        <v>11283209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6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3"/>
      <c r="AD4384" s="591" t="str">
        <f>IF(VLOOKUP(F4384,NXT!$C$12:$C$666,1,0)&lt;&gt;"","","x")</f>
        <v/>
      </c>
    </row>
    <row r="4385" spans="1:30" s="211" customFormat="1" ht="15.75" hidden="1" customHeight="1">
      <c r="A4385" s="204" t="str">
        <f>IF(B4385&lt;&gt;"",IF(AND(B4385&gt;=_TM1,B4385&lt;=_TM2,OR(TH!L4385="1111",TH!M4385="1111")),TH!D4385,""),"")</f>
        <v/>
      </c>
      <c r="B4385" s="36">
        <f t="shared" si="350"/>
        <v>7</v>
      </c>
      <c r="C4385" s="184">
        <f t="shared" si="351"/>
        <v>42199</v>
      </c>
      <c r="D4385" s="191" t="s">
        <v>2044</v>
      </c>
      <c r="E4385" s="191">
        <v>42199</v>
      </c>
      <c r="F4385" s="192" t="s">
        <v>549</v>
      </c>
      <c r="G4385" s="483" t="s">
        <v>926</v>
      </c>
      <c r="H4385" s="193" t="s">
        <v>2045</v>
      </c>
      <c r="I4385" s="256">
        <v>532</v>
      </c>
      <c r="J4385" s="256">
        <v>4076.0856356610175</v>
      </c>
      <c r="K4385" s="599">
        <f t="shared" si="352"/>
        <v>2168478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6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3"/>
      <c r="AD4385" s="591" t="str">
        <f>IF(VLOOKUP(F4385,NXT!$C$12:$C$666,1,0)&lt;&gt;"","","x")</f>
        <v/>
      </c>
    </row>
    <row r="4386" spans="1:30" s="211" customFormat="1" ht="15.75" hidden="1" customHeight="1">
      <c r="A4386" s="204" t="str">
        <f>IF(B4386&lt;&gt;"",IF(AND(B4386&gt;=_TM1,B4386&lt;=_TM2,OR(TH!L4386="1111",TH!M4386="1111")),TH!D4386,""),"")</f>
        <v/>
      </c>
      <c r="B4386" s="36">
        <f t="shared" si="350"/>
        <v>7</v>
      </c>
      <c r="C4386" s="184">
        <f t="shared" si="351"/>
        <v>42200</v>
      </c>
      <c r="D4386" s="191" t="s">
        <v>2044</v>
      </c>
      <c r="E4386" s="191">
        <v>42200</v>
      </c>
      <c r="F4386" s="192" t="s">
        <v>738</v>
      </c>
      <c r="G4386" s="483" t="s">
        <v>927</v>
      </c>
      <c r="H4386" s="193" t="s">
        <v>2045</v>
      </c>
      <c r="I4386" s="256">
        <v>156</v>
      </c>
      <c r="J4386" s="256">
        <v>10567.629425787822</v>
      </c>
      <c r="K4386" s="599">
        <f t="shared" si="352"/>
        <v>1648550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6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3"/>
      <c r="AD4386" s="591" t="str">
        <f>IF(VLOOKUP(F4386,NXT!$C$12:$C$666,1,0)&lt;&gt;"","","x")</f>
        <v/>
      </c>
    </row>
    <row r="4387" spans="1:30" s="211" customFormat="1" ht="15.75" hidden="1" customHeight="1">
      <c r="A4387" s="204" t="str">
        <f>IF(B4387&lt;&gt;"",IF(AND(B4387&gt;=_TM1,B4387&lt;=_TM2,OR(TH!L4387="1111",TH!M4387="1111")),TH!D4387,""),"")</f>
        <v/>
      </c>
      <c r="B4387" s="36">
        <f t="shared" si="350"/>
        <v>7</v>
      </c>
      <c r="C4387" s="184">
        <f t="shared" si="351"/>
        <v>42200</v>
      </c>
      <c r="D4387" s="191" t="s">
        <v>2044</v>
      </c>
      <c r="E4387" s="191">
        <v>42200</v>
      </c>
      <c r="F4387" s="192" t="s">
        <v>521</v>
      </c>
      <c r="G4387" s="483" t="s">
        <v>928</v>
      </c>
      <c r="H4387" s="193" t="s">
        <v>2045</v>
      </c>
      <c r="I4387" s="256">
        <v>1225</v>
      </c>
      <c r="J4387" s="256">
        <v>5132.8485782398002</v>
      </c>
      <c r="K4387" s="599">
        <f t="shared" si="352"/>
        <v>6287740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6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3"/>
      <c r="AD4387" s="591" t="str">
        <f>IF(VLOOKUP(F4387,NXT!$C$12:$C$666,1,0)&lt;&gt;"","","x")</f>
        <v/>
      </c>
    </row>
    <row r="4388" spans="1:30" s="211" customFormat="1" ht="15.75" hidden="1" customHeight="1">
      <c r="A4388" s="204" t="str">
        <f>IF(B4388&lt;&gt;"",IF(AND(B4388&gt;=_TM1,B4388&lt;=_TM2,OR(TH!L4388="1111",TH!M4388="1111")),TH!D4388,""),"")</f>
        <v/>
      </c>
      <c r="B4388" s="36">
        <f t="shared" si="350"/>
        <v>7</v>
      </c>
      <c r="C4388" s="184">
        <f t="shared" si="351"/>
        <v>42200</v>
      </c>
      <c r="D4388" s="191" t="s">
        <v>2044</v>
      </c>
      <c r="E4388" s="191">
        <v>42200</v>
      </c>
      <c r="F4388" s="192" t="s">
        <v>501</v>
      </c>
      <c r="G4388" s="483" t="s">
        <v>929</v>
      </c>
      <c r="H4388" s="193" t="s">
        <v>2045</v>
      </c>
      <c r="I4388" s="256">
        <v>342</v>
      </c>
      <c r="J4388" s="256">
        <v>9133.4511465737614</v>
      </c>
      <c r="K4388" s="599">
        <f t="shared" si="352"/>
        <v>3123640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6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3"/>
      <c r="AD4388" s="591" t="str">
        <f>IF(VLOOKUP(F4388,NXT!$C$12:$C$666,1,0)&lt;&gt;"","","x")</f>
        <v/>
      </c>
    </row>
    <row r="4389" spans="1:30" s="211" customFormat="1" ht="15.75" hidden="1" customHeight="1">
      <c r="A4389" s="204" t="str">
        <f>IF(B4389&lt;&gt;"",IF(AND(B4389&gt;=_TM1,B4389&lt;=_TM2,OR(TH!L4389="1111",TH!M4389="1111")),TH!D4389,""),"")</f>
        <v/>
      </c>
      <c r="B4389" s="36">
        <f t="shared" si="350"/>
        <v>7</v>
      </c>
      <c r="C4389" s="184">
        <f t="shared" si="351"/>
        <v>42200</v>
      </c>
      <c r="D4389" s="191" t="s">
        <v>2044</v>
      </c>
      <c r="E4389" s="191">
        <v>42200</v>
      </c>
      <c r="F4389" s="192" t="s">
        <v>930</v>
      </c>
      <c r="G4389" s="483" t="s">
        <v>931</v>
      </c>
      <c r="H4389" s="193" t="s">
        <v>2045</v>
      </c>
      <c r="I4389" s="256">
        <v>300</v>
      </c>
      <c r="J4389" s="256">
        <v>31249.989873401129</v>
      </c>
      <c r="K4389" s="599">
        <f t="shared" si="352"/>
        <v>9374997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6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3"/>
      <c r="AD4389" s="591" t="str">
        <f>IF(VLOOKUP(F4389,NXT!$C$12:$C$666,1,0)&lt;&gt;"","","x")</f>
        <v/>
      </c>
    </row>
    <row r="4390" spans="1:30" s="211" customFormat="1" ht="15.75" hidden="1" customHeight="1">
      <c r="A4390" s="204" t="str">
        <f>IF(B4390&lt;&gt;"",IF(AND(B4390&gt;=_TM1,B4390&lt;=_TM2,OR(TH!L4390="1111",TH!M4390="1111")),TH!D4390,""),"")</f>
        <v/>
      </c>
      <c r="B4390" s="36">
        <f t="shared" si="350"/>
        <v>7</v>
      </c>
      <c r="C4390" s="184">
        <f t="shared" si="351"/>
        <v>42200</v>
      </c>
      <c r="D4390" s="191" t="s">
        <v>2044</v>
      </c>
      <c r="E4390" s="191">
        <v>42200</v>
      </c>
      <c r="F4390" s="192" t="s">
        <v>755</v>
      </c>
      <c r="G4390" s="483" t="s">
        <v>932</v>
      </c>
      <c r="H4390" s="193" t="s">
        <v>2045</v>
      </c>
      <c r="I4390" s="256">
        <v>200</v>
      </c>
      <c r="J4390" s="256">
        <v>12832.1214455995</v>
      </c>
      <c r="K4390" s="599">
        <f t="shared" si="352"/>
        <v>2566424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6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3"/>
      <c r="AD4390" s="591" t="str">
        <f>IF(VLOOKUP(F4390,NXT!$C$12:$C$666,1,0)&lt;&gt;"","","x")</f>
        <v/>
      </c>
    </row>
    <row r="4391" spans="1:30" s="211" customFormat="1" ht="15.75" hidden="1" customHeight="1">
      <c r="A4391" s="204" t="str">
        <f>IF(B4391&lt;&gt;"",IF(AND(B4391&gt;=_TM1,B4391&lt;=_TM2,OR(TH!L4391="1111",TH!M4391="1111")),TH!D4391,""),"")</f>
        <v/>
      </c>
      <c r="B4391" s="36">
        <f t="shared" si="350"/>
        <v>7</v>
      </c>
      <c r="C4391" s="184">
        <f t="shared" si="351"/>
        <v>42200</v>
      </c>
      <c r="D4391" s="191" t="s">
        <v>2044</v>
      </c>
      <c r="E4391" s="191">
        <v>42200</v>
      </c>
      <c r="F4391" s="192" t="s">
        <v>1779</v>
      </c>
      <c r="G4391" s="483" t="s">
        <v>932</v>
      </c>
      <c r="H4391" s="193" t="s">
        <v>2045</v>
      </c>
      <c r="I4391" s="256">
        <v>150</v>
      </c>
      <c r="J4391" s="256">
        <v>12152.773839655998</v>
      </c>
      <c r="K4391" s="599">
        <f t="shared" si="352"/>
        <v>1822916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6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3"/>
      <c r="AD4391" s="591" t="str">
        <f>IF(VLOOKUP(F4391,NXT!$C$12:$C$666,1,0)&lt;&gt;"","","x")</f>
        <v/>
      </c>
    </row>
    <row r="4392" spans="1:30" s="211" customFormat="1" ht="15.75" hidden="1" customHeight="1">
      <c r="A4392" s="204" t="str">
        <f>IF(B4392&lt;&gt;"",IF(AND(B4392&gt;=_TM1,B4392&lt;=_TM2,OR(TH!L4392="1111",TH!M4392="1111")),TH!D4392,""),"")</f>
        <v/>
      </c>
      <c r="B4392" s="36">
        <f t="shared" si="350"/>
        <v>7</v>
      </c>
      <c r="C4392" s="184">
        <f t="shared" si="351"/>
        <v>42200</v>
      </c>
      <c r="D4392" s="191" t="s">
        <v>2044</v>
      </c>
      <c r="E4392" s="191">
        <v>42200</v>
      </c>
      <c r="F4392" s="192" t="s">
        <v>1780</v>
      </c>
      <c r="G4392" s="483" t="s">
        <v>932</v>
      </c>
      <c r="H4392" s="193" t="s">
        <v>2045</v>
      </c>
      <c r="I4392" s="256">
        <v>75</v>
      </c>
      <c r="J4392" s="256">
        <v>11926.324637674828</v>
      </c>
      <c r="K4392" s="599">
        <f t="shared" si="352"/>
        <v>894474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6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3"/>
      <c r="AD4392" s="591" t="str">
        <f>IF(VLOOKUP(F4392,NXT!$C$12:$C$666,1,0)&lt;&gt;"","","x")</f>
        <v/>
      </c>
    </row>
    <row r="4393" spans="1:30" s="211" customFormat="1" ht="15.75" hidden="1" customHeight="1">
      <c r="A4393" s="204" t="str">
        <f>IF(B4393&lt;&gt;"",IF(AND(B4393&gt;=_TM1,B4393&lt;=_TM2,OR(TH!L4393="1111",TH!M4393="1111")),TH!D4393,""),"")</f>
        <v/>
      </c>
      <c r="B4393" s="36">
        <f t="shared" ref="B4393:B4647" si="353">IF(C4393&lt;&gt;"",MONTH(C4393),"")</f>
        <v>7</v>
      </c>
      <c r="C4393" s="184">
        <f t="shared" ref="C4393:C4647" si="354">E4393</f>
        <v>42200</v>
      </c>
      <c r="D4393" s="191" t="s">
        <v>2044</v>
      </c>
      <c r="E4393" s="191">
        <v>42200</v>
      </c>
      <c r="F4393" s="192" t="s">
        <v>1732</v>
      </c>
      <c r="G4393" s="483" t="s">
        <v>932</v>
      </c>
      <c r="H4393" s="193" t="s">
        <v>2045</v>
      </c>
      <c r="I4393" s="256">
        <v>25</v>
      </c>
      <c r="J4393" s="256">
        <v>12530.189176291275</v>
      </c>
      <c r="K4393" s="599">
        <f t="shared" ref="K4393:K4647" si="355">ROUND(I4393*J4393,0)</f>
        <v>313255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6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3"/>
      <c r="AD4393" s="591" t="str">
        <f>IF(VLOOKUP(F4393,NXT!$C$12:$C$666,1,0)&lt;&gt;"","","x")</f>
        <v/>
      </c>
    </row>
    <row r="4394" spans="1:30" s="211" customFormat="1" ht="15.75" hidden="1" customHeight="1">
      <c r="A4394" s="204" t="str">
        <f>IF(B4394&lt;&gt;"",IF(AND(B4394&gt;=_TM1,B4394&lt;=_TM2,OR(TH!L4394="1111",TH!M4394="1111")),TH!D4394,""),"")</f>
        <v/>
      </c>
      <c r="B4394" s="36">
        <f t="shared" si="353"/>
        <v>7</v>
      </c>
      <c r="C4394" s="184">
        <f t="shared" si="354"/>
        <v>42200</v>
      </c>
      <c r="D4394" s="191" t="s">
        <v>2044</v>
      </c>
      <c r="E4394" s="191">
        <v>42200</v>
      </c>
      <c r="F4394" s="192" t="s">
        <v>695</v>
      </c>
      <c r="G4394" s="483" t="s">
        <v>932</v>
      </c>
      <c r="H4394" s="193" t="s">
        <v>2045</v>
      </c>
      <c r="I4394" s="256">
        <v>25</v>
      </c>
      <c r="J4394" s="256">
        <v>16832.724013933461</v>
      </c>
      <c r="K4394" s="599">
        <f t="shared" si="355"/>
        <v>420818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6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3"/>
      <c r="AD4394" s="591" t="str">
        <f>IF(VLOOKUP(F4394,NXT!$C$12:$C$666,1,0)&lt;&gt;"","","x")</f>
        <v/>
      </c>
    </row>
    <row r="4395" spans="1:30" s="211" customFormat="1" ht="15.75" hidden="1" customHeight="1">
      <c r="A4395" s="204" t="str">
        <f>IF(B4395&lt;&gt;"",IF(AND(B4395&gt;=_TM1,B4395&lt;=_TM2,OR(TH!L4395="1111",TH!M4395="1111")),TH!D4395,""),"")</f>
        <v/>
      </c>
      <c r="B4395" s="36">
        <f t="shared" si="353"/>
        <v>7</v>
      </c>
      <c r="C4395" s="184">
        <f t="shared" si="354"/>
        <v>42200</v>
      </c>
      <c r="D4395" s="191" t="s">
        <v>2044</v>
      </c>
      <c r="E4395" s="191">
        <v>42200</v>
      </c>
      <c r="F4395" s="192" t="s">
        <v>1781</v>
      </c>
      <c r="G4395" s="483" t="s">
        <v>932</v>
      </c>
      <c r="H4395" s="193" t="s">
        <v>2045</v>
      </c>
      <c r="I4395" s="256">
        <v>50</v>
      </c>
      <c r="J4395" s="256">
        <v>13813.401320851226</v>
      </c>
      <c r="K4395" s="599">
        <f t="shared" si="355"/>
        <v>690670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6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3"/>
      <c r="AD4395" s="591" t="str">
        <f>IF(VLOOKUP(F4395,NXT!$C$12:$C$666,1,0)&lt;&gt;"","","x")</f>
        <v/>
      </c>
    </row>
    <row r="4396" spans="1:30" s="211" customFormat="1" ht="15.75" hidden="1" customHeight="1">
      <c r="A4396" s="204" t="str">
        <f>IF(B4396&lt;&gt;"",IF(AND(B4396&gt;=_TM1,B4396&lt;=_TM2,OR(TH!L4396="1111",TH!M4396="1111")),TH!D4396,""),"")</f>
        <v/>
      </c>
      <c r="B4396" s="36">
        <f t="shared" si="353"/>
        <v>7</v>
      </c>
      <c r="C4396" s="184">
        <f t="shared" si="354"/>
        <v>42200</v>
      </c>
      <c r="D4396" s="191" t="s">
        <v>2044</v>
      </c>
      <c r="E4396" s="191">
        <v>42200</v>
      </c>
      <c r="F4396" s="192" t="s">
        <v>1782</v>
      </c>
      <c r="G4396" s="483" t="s">
        <v>932</v>
      </c>
      <c r="H4396" s="193" t="s">
        <v>2045</v>
      </c>
      <c r="I4396" s="256">
        <v>25</v>
      </c>
      <c r="J4396" s="256">
        <v>16983.690148587571</v>
      </c>
      <c r="K4396" s="599">
        <f t="shared" si="355"/>
        <v>424592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6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3"/>
      <c r="AD4396" s="591" t="str">
        <f>IF(VLOOKUP(F4396,NXT!$C$12:$C$666,1,0)&lt;&gt;"","","x")</f>
        <v/>
      </c>
    </row>
    <row r="4397" spans="1:30" s="211" customFormat="1" ht="15.75" hidden="1" customHeight="1">
      <c r="A4397" s="204" t="str">
        <f>IF(B4397&lt;&gt;"",IF(AND(B4397&gt;=_TM1,B4397&lt;=_TM2,OR(TH!L4397="1111",TH!M4397="1111")),TH!D4397,""),"")</f>
        <v/>
      </c>
      <c r="B4397" s="36">
        <f t="shared" si="353"/>
        <v>7</v>
      </c>
      <c r="C4397" s="184">
        <f t="shared" si="354"/>
        <v>42200</v>
      </c>
      <c r="D4397" s="191" t="s">
        <v>2044</v>
      </c>
      <c r="E4397" s="191">
        <v>42200</v>
      </c>
      <c r="F4397" s="192" t="s">
        <v>1783</v>
      </c>
      <c r="G4397" s="483" t="s">
        <v>932</v>
      </c>
      <c r="H4397" s="193" t="s">
        <v>2045</v>
      </c>
      <c r="I4397" s="256">
        <v>247</v>
      </c>
      <c r="J4397" s="256">
        <v>11548.90930103955</v>
      </c>
      <c r="K4397" s="599">
        <f t="shared" si="355"/>
        <v>2852581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6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3"/>
      <c r="AD4397" s="591" t="str">
        <f>IF(VLOOKUP(F4397,NXT!$C$12:$C$666,1,0)&lt;&gt;"","","x")</f>
        <v/>
      </c>
    </row>
    <row r="4398" spans="1:30" s="211" customFormat="1" ht="15.75" hidden="1" customHeight="1">
      <c r="A4398" s="204" t="str">
        <f>IF(B4398&lt;&gt;"",IF(AND(B4398&gt;=_TM1,B4398&lt;=_TM2,OR(TH!L4398="1111",TH!M4398="1111")),TH!D4398,""),"")</f>
        <v/>
      </c>
      <c r="B4398" s="36">
        <f t="shared" si="353"/>
        <v>7</v>
      </c>
      <c r="C4398" s="184">
        <f t="shared" si="354"/>
        <v>42200</v>
      </c>
      <c r="D4398" s="191" t="s">
        <v>2044</v>
      </c>
      <c r="E4398" s="191">
        <v>42200</v>
      </c>
      <c r="F4398" s="192" t="s">
        <v>768</v>
      </c>
      <c r="G4398" s="483" t="s">
        <v>932</v>
      </c>
      <c r="H4398" s="193" t="s">
        <v>2045</v>
      </c>
      <c r="I4398" s="256">
        <v>240</v>
      </c>
      <c r="J4398" s="256">
        <v>7472.8236653785316</v>
      </c>
      <c r="K4398" s="599">
        <f t="shared" si="355"/>
        <v>1793478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6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3"/>
      <c r="AD4398" s="591" t="str">
        <f>IF(VLOOKUP(F4398,NXT!$C$12:$C$666,1,0)&lt;&gt;"","","x")</f>
        <v/>
      </c>
    </row>
    <row r="4399" spans="1:30" s="211" customFormat="1" ht="15.75" hidden="1" customHeight="1">
      <c r="A4399" s="204" t="str">
        <f>IF(B4399&lt;&gt;"",IF(AND(B4399&gt;=_TM1,B4399&lt;=_TM2,OR(TH!L4399="1111",TH!M4399="1111")),TH!D4399,""),"")</f>
        <v/>
      </c>
      <c r="B4399" s="36">
        <f t="shared" si="353"/>
        <v>7</v>
      </c>
      <c r="C4399" s="184">
        <f t="shared" si="354"/>
        <v>42200</v>
      </c>
      <c r="D4399" s="191" t="s">
        <v>2044</v>
      </c>
      <c r="E4399" s="191">
        <v>42200</v>
      </c>
      <c r="F4399" s="192" t="s">
        <v>714</v>
      </c>
      <c r="G4399" s="483" t="s">
        <v>932</v>
      </c>
      <c r="H4399" s="193" t="s">
        <v>2045</v>
      </c>
      <c r="I4399" s="256">
        <v>280</v>
      </c>
      <c r="J4399" s="256">
        <v>9888.2818198443201</v>
      </c>
      <c r="K4399" s="599">
        <f t="shared" si="355"/>
        <v>2768719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6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3"/>
      <c r="AD4399" s="591" t="str">
        <f>IF(VLOOKUP(F4399,NXT!$C$12:$C$666,1,0)&lt;&gt;"","","x")</f>
        <v/>
      </c>
    </row>
    <row r="4400" spans="1:30" s="211" customFormat="1" ht="15.75" hidden="1" customHeight="1">
      <c r="A4400" s="204" t="str">
        <f>IF(B4400&lt;&gt;"",IF(AND(B4400&gt;=_TM1,B4400&lt;=_TM2,OR(TH!L4400="1111",TH!M4400="1111")),TH!D4400,""),"")</f>
        <v/>
      </c>
      <c r="B4400" s="36">
        <f t="shared" si="353"/>
        <v>7</v>
      </c>
      <c r="C4400" s="184">
        <f t="shared" si="354"/>
        <v>42202</v>
      </c>
      <c r="D4400" s="191" t="s">
        <v>2044</v>
      </c>
      <c r="E4400" s="191">
        <v>42202</v>
      </c>
      <c r="F4400" s="192" t="s">
        <v>933</v>
      </c>
      <c r="G4400" s="483" t="s">
        <v>934</v>
      </c>
      <c r="H4400" s="193" t="s">
        <v>2045</v>
      </c>
      <c r="I4400" s="256">
        <v>250</v>
      </c>
      <c r="J4400" s="256">
        <v>6868.9591267620854</v>
      </c>
      <c r="K4400" s="599">
        <f t="shared" si="355"/>
        <v>1717240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6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3"/>
      <c r="AD4400" s="591" t="str">
        <f>IF(VLOOKUP(F4400,NXT!$C$12:$C$666,1,0)&lt;&gt;"","","x")</f>
        <v/>
      </c>
    </row>
    <row r="4401" spans="1:30" s="211" customFormat="1" ht="15.75" hidden="1" customHeight="1">
      <c r="A4401" s="204" t="str">
        <f>IF(B4401&lt;&gt;"",IF(AND(B4401&gt;=_TM1,B4401&lt;=_TM2,OR(TH!L4401="1111",TH!M4401="1111")),TH!D4401,""),"")</f>
        <v/>
      </c>
      <c r="B4401" s="36">
        <f t="shared" si="353"/>
        <v>7</v>
      </c>
      <c r="C4401" s="184">
        <f t="shared" si="354"/>
        <v>42202</v>
      </c>
      <c r="D4401" s="191" t="s">
        <v>2044</v>
      </c>
      <c r="E4401" s="191">
        <v>42202</v>
      </c>
      <c r="F4401" s="192" t="s">
        <v>933</v>
      </c>
      <c r="G4401" s="483" t="s">
        <v>934</v>
      </c>
      <c r="H4401" s="193" t="s">
        <v>2045</v>
      </c>
      <c r="I4401" s="256">
        <v>252</v>
      </c>
      <c r="J4401" s="256">
        <v>6868.9591267620854</v>
      </c>
      <c r="K4401" s="599">
        <f t="shared" si="355"/>
        <v>1730978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6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3"/>
      <c r="AD4401" s="591" t="str">
        <f>IF(VLOOKUP(F4401,NXT!$C$12:$C$666,1,0)&lt;&gt;"","","x")</f>
        <v/>
      </c>
    </row>
    <row r="4402" spans="1:30" s="211" customFormat="1" ht="15.75" hidden="1" customHeight="1">
      <c r="A4402" s="204" t="str">
        <f>IF(B4402&lt;&gt;"",IF(AND(B4402&gt;=_TM1,B4402&lt;=_TM2,OR(TH!L4402="1111",TH!M4402="1111")),TH!D4402,""),"")</f>
        <v/>
      </c>
      <c r="B4402" s="36">
        <f t="shared" si="353"/>
        <v>7</v>
      </c>
      <c r="C4402" s="184">
        <f t="shared" si="354"/>
        <v>42202</v>
      </c>
      <c r="D4402" s="191" t="s">
        <v>2044</v>
      </c>
      <c r="E4402" s="191">
        <v>42202</v>
      </c>
      <c r="F4402" s="192" t="s">
        <v>641</v>
      </c>
      <c r="G4402" s="483" t="s">
        <v>934</v>
      </c>
      <c r="H4402" s="193" t="s">
        <v>2045</v>
      </c>
      <c r="I4402" s="256">
        <v>247</v>
      </c>
      <c r="J4402" s="256">
        <v>4981.8824435856886</v>
      </c>
      <c r="K4402" s="599">
        <f t="shared" si="355"/>
        <v>1230525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6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3"/>
      <c r="AD4402" s="591" t="str">
        <f>IF(VLOOKUP(F4402,NXT!$C$12:$C$666,1,0)&lt;&gt;"","","x")</f>
        <v/>
      </c>
    </row>
    <row r="4403" spans="1:30" s="211" customFormat="1" ht="15.75" hidden="1" customHeight="1">
      <c r="A4403" s="204" t="str">
        <f>IF(B4403&lt;&gt;"",IF(AND(B4403&gt;=_TM1,B4403&lt;=_TM2,OR(TH!L4403="1111",TH!M4403="1111")),TH!D4403,""),"")</f>
        <v/>
      </c>
      <c r="B4403" s="36">
        <f t="shared" si="353"/>
        <v>7</v>
      </c>
      <c r="C4403" s="184">
        <f t="shared" si="354"/>
        <v>42202</v>
      </c>
      <c r="D4403" s="191" t="s">
        <v>2044</v>
      </c>
      <c r="E4403" s="191">
        <v>42202</v>
      </c>
      <c r="F4403" s="192" t="s">
        <v>641</v>
      </c>
      <c r="G4403" s="483" t="s">
        <v>934</v>
      </c>
      <c r="H4403" s="193" t="s">
        <v>2045</v>
      </c>
      <c r="I4403" s="256">
        <v>248</v>
      </c>
      <c r="J4403" s="256">
        <v>4981.8824435856886</v>
      </c>
      <c r="K4403" s="599">
        <f t="shared" si="355"/>
        <v>1235507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6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3"/>
      <c r="AD4403" s="591" t="str">
        <f>IF(VLOOKUP(F4403,NXT!$C$12:$C$666,1,0)&lt;&gt;"","","x")</f>
        <v/>
      </c>
    </row>
    <row r="4404" spans="1:30" s="211" customFormat="1" ht="15.75" hidden="1" customHeight="1">
      <c r="A4404" s="204" t="str">
        <f>IF(B4404&lt;&gt;"",IF(AND(B4404&gt;=_TM1,B4404&lt;=_TM2,OR(TH!L4404="1111",TH!M4404="1111")),TH!D4404,""),"")</f>
        <v/>
      </c>
      <c r="B4404" s="36">
        <f t="shared" si="353"/>
        <v>7</v>
      </c>
      <c r="C4404" s="184">
        <f t="shared" si="354"/>
        <v>42202</v>
      </c>
      <c r="D4404" s="191" t="s">
        <v>2044</v>
      </c>
      <c r="E4404" s="191">
        <v>42202</v>
      </c>
      <c r="F4404" s="192" t="s">
        <v>643</v>
      </c>
      <c r="G4404" s="483" t="s">
        <v>934</v>
      </c>
      <c r="H4404" s="193" t="s">
        <v>2045</v>
      </c>
      <c r="I4404" s="256">
        <v>503</v>
      </c>
      <c r="J4404" s="256">
        <v>4981.8824435856886</v>
      </c>
      <c r="K4404" s="599">
        <f t="shared" si="355"/>
        <v>2505887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6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3"/>
      <c r="AD4404" s="591" t="str">
        <f>IF(VLOOKUP(F4404,NXT!$C$12:$C$666,1,0)&lt;&gt;"","","x")</f>
        <v/>
      </c>
    </row>
    <row r="4405" spans="1:30" s="211" customFormat="1" ht="15.75" hidden="1" customHeight="1">
      <c r="A4405" s="204" t="str">
        <f>IF(B4405&lt;&gt;"",IF(AND(B4405&gt;=_TM1,B4405&lt;=_TM2,OR(TH!L4405="1111",TH!M4405="1111")),TH!D4405,""),"")</f>
        <v/>
      </c>
      <c r="B4405" s="36">
        <f t="shared" si="353"/>
        <v>7</v>
      </c>
      <c r="C4405" s="184">
        <f t="shared" si="354"/>
        <v>42202</v>
      </c>
      <c r="D4405" s="191" t="s">
        <v>2044</v>
      </c>
      <c r="E4405" s="191">
        <v>42202</v>
      </c>
      <c r="F4405" s="192" t="s">
        <v>643</v>
      </c>
      <c r="G4405" s="483" t="s">
        <v>934</v>
      </c>
      <c r="H4405" s="193" t="s">
        <v>2045</v>
      </c>
      <c r="I4405" s="256">
        <v>495</v>
      </c>
      <c r="J4405" s="256">
        <v>4981.8824435856886</v>
      </c>
      <c r="K4405" s="599">
        <f t="shared" si="355"/>
        <v>2466032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6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3"/>
      <c r="AD4405" s="591" t="str">
        <f>IF(VLOOKUP(F4405,NXT!$C$12:$C$666,1,0)&lt;&gt;"","","x")</f>
        <v/>
      </c>
    </row>
    <row r="4406" spans="1:30" s="211" customFormat="1" ht="15.75" hidden="1" customHeight="1">
      <c r="A4406" s="204" t="str">
        <f>IF(B4406&lt;&gt;"",IF(AND(B4406&gt;=_TM1,B4406&lt;=_TM2,OR(TH!L4406="1111",TH!M4406="1111")),TH!D4406,""),"")</f>
        <v/>
      </c>
      <c r="B4406" s="36">
        <f t="shared" si="353"/>
        <v>7</v>
      </c>
      <c r="C4406" s="184">
        <f t="shared" si="354"/>
        <v>42202</v>
      </c>
      <c r="D4406" s="191" t="s">
        <v>2044</v>
      </c>
      <c r="E4406" s="191">
        <v>42202</v>
      </c>
      <c r="F4406" s="192" t="s">
        <v>641</v>
      </c>
      <c r="G4406" s="483" t="s">
        <v>934</v>
      </c>
      <c r="H4406" s="193" t="s">
        <v>2045</v>
      </c>
      <c r="I4406" s="256">
        <v>268</v>
      </c>
      <c r="J4406" s="256">
        <v>4981.8824435856886</v>
      </c>
      <c r="K4406" s="599">
        <f t="shared" si="355"/>
        <v>1335144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6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3"/>
      <c r="AD4406" s="591" t="str">
        <f>IF(VLOOKUP(F4406,NXT!$C$12:$C$666,1,0)&lt;&gt;"","","x")</f>
        <v/>
      </c>
    </row>
    <row r="4407" spans="1:30" s="211" customFormat="1" ht="15.75" hidden="1" customHeight="1">
      <c r="A4407" s="204" t="str">
        <f>IF(B4407&lt;&gt;"",IF(AND(B4407&gt;=_TM1,B4407&lt;=_TM2,OR(TH!L4407="1111",TH!M4407="1111")),TH!D4407,""),"")</f>
        <v/>
      </c>
      <c r="B4407" s="36">
        <f t="shared" si="353"/>
        <v>7</v>
      </c>
      <c r="C4407" s="184">
        <f t="shared" si="354"/>
        <v>42202</v>
      </c>
      <c r="D4407" s="191" t="s">
        <v>2044</v>
      </c>
      <c r="E4407" s="191">
        <v>42202</v>
      </c>
      <c r="F4407" s="192" t="s">
        <v>641</v>
      </c>
      <c r="G4407" s="483" t="s">
        <v>934</v>
      </c>
      <c r="H4407" s="193" t="s">
        <v>2045</v>
      </c>
      <c r="I4407" s="256">
        <v>273</v>
      </c>
      <c r="J4407" s="256">
        <v>4981.8824435856886</v>
      </c>
      <c r="K4407" s="599">
        <f t="shared" si="355"/>
        <v>1360054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6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3"/>
      <c r="AD4407" s="591" t="str">
        <f>IF(VLOOKUP(F4407,NXT!$C$12:$C$666,1,0)&lt;&gt;"","","x")</f>
        <v/>
      </c>
    </row>
    <row r="4408" spans="1:30" s="211" customFormat="1" ht="15.75" hidden="1" customHeight="1">
      <c r="A4408" s="204" t="str">
        <f>IF(B4408&lt;&gt;"",IF(AND(B4408&gt;=_TM1,B4408&lt;=_TM2,OR(TH!L4408="1111",TH!M4408="1111")),TH!D4408,""),"")</f>
        <v/>
      </c>
      <c r="B4408" s="36">
        <f t="shared" si="353"/>
        <v>7</v>
      </c>
      <c r="C4408" s="184">
        <f t="shared" si="354"/>
        <v>42202</v>
      </c>
      <c r="D4408" s="191" t="s">
        <v>2044</v>
      </c>
      <c r="E4408" s="191">
        <v>42202</v>
      </c>
      <c r="F4408" s="192" t="s">
        <v>1784</v>
      </c>
      <c r="G4408" s="483" t="s">
        <v>935</v>
      </c>
      <c r="H4408" s="193" t="s">
        <v>2045</v>
      </c>
      <c r="I4408" s="256">
        <v>25</v>
      </c>
      <c r="J4408" s="256">
        <v>11926.324637674828</v>
      </c>
      <c r="K4408" s="599">
        <f t="shared" si="355"/>
        <v>298158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6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3"/>
      <c r="AD4408" s="591" t="str">
        <f>IF(VLOOKUP(F4408,NXT!$C$12:$C$666,1,0)&lt;&gt;"","","x")</f>
        <v/>
      </c>
    </row>
    <row r="4409" spans="1:30" s="211" customFormat="1" ht="15.75" hidden="1" customHeight="1">
      <c r="A4409" s="204" t="str">
        <f>IF(B4409&lt;&gt;"",IF(AND(B4409&gt;=_TM1,B4409&lt;=_TM2,OR(TH!L4409="1111",TH!M4409="1111")),TH!D4409,""),"")</f>
        <v/>
      </c>
      <c r="B4409" s="36">
        <f t="shared" si="353"/>
        <v>7</v>
      </c>
      <c r="C4409" s="184">
        <f t="shared" si="354"/>
        <v>42202</v>
      </c>
      <c r="D4409" s="191" t="s">
        <v>2044</v>
      </c>
      <c r="E4409" s="191">
        <v>42202</v>
      </c>
      <c r="F4409" s="192" t="s">
        <v>1769</v>
      </c>
      <c r="G4409" s="483" t="s">
        <v>935</v>
      </c>
      <c r="H4409" s="193" t="s">
        <v>2045</v>
      </c>
      <c r="I4409" s="256">
        <v>45</v>
      </c>
      <c r="J4409" s="256">
        <v>8378.6204733032027</v>
      </c>
      <c r="K4409" s="599">
        <f t="shared" si="355"/>
        <v>377038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6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3"/>
      <c r="AD4409" s="591" t="str">
        <f>IF(VLOOKUP(F4409,NXT!$C$12:$C$666,1,0)&lt;&gt;"","","x")</f>
        <v/>
      </c>
    </row>
    <row r="4410" spans="1:30" s="211" customFormat="1" ht="15.75" hidden="1" customHeight="1">
      <c r="A4410" s="204" t="str">
        <f>IF(B4410&lt;&gt;"",IF(AND(B4410&gt;=_TM1,B4410&lt;=_TM2,OR(TH!L4410="1111",TH!M4410="1111")),TH!D4410,""),"")</f>
        <v/>
      </c>
      <c r="B4410" s="36">
        <f t="shared" si="353"/>
        <v>7</v>
      </c>
      <c r="C4410" s="184">
        <f t="shared" si="354"/>
        <v>42202</v>
      </c>
      <c r="D4410" s="191" t="s">
        <v>2044</v>
      </c>
      <c r="E4410" s="191">
        <v>42202</v>
      </c>
      <c r="F4410" s="192" t="s">
        <v>1764</v>
      </c>
      <c r="G4410" s="483" t="s">
        <v>935</v>
      </c>
      <c r="H4410" s="193" t="s">
        <v>2045</v>
      </c>
      <c r="I4410" s="256">
        <v>25</v>
      </c>
      <c r="J4410" s="256">
        <v>13586.952118870058</v>
      </c>
      <c r="K4410" s="599">
        <f t="shared" si="355"/>
        <v>339674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6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3"/>
      <c r="AD4410" s="591" t="str">
        <f>IF(VLOOKUP(F4410,NXT!$C$12:$C$666,1,0)&lt;&gt;"","","x")</f>
        <v/>
      </c>
    </row>
    <row r="4411" spans="1:30" s="211" customFormat="1" ht="15.75" hidden="1" customHeight="1">
      <c r="A4411" s="204" t="str">
        <f>IF(B4411&lt;&gt;"",IF(AND(B4411&gt;=_TM1,B4411&lt;=_TM2,OR(TH!L4411="1111",TH!M4411="1111")),TH!D4411,""),"")</f>
        <v/>
      </c>
      <c r="B4411" s="36">
        <f t="shared" si="353"/>
        <v>7</v>
      </c>
      <c r="C4411" s="184">
        <f t="shared" si="354"/>
        <v>42202</v>
      </c>
      <c r="D4411" s="191" t="s">
        <v>2044</v>
      </c>
      <c r="E4411" s="191">
        <v>42202</v>
      </c>
      <c r="F4411" s="192" t="s">
        <v>717</v>
      </c>
      <c r="G4411" s="483" t="s">
        <v>935</v>
      </c>
      <c r="H4411" s="193" t="s">
        <v>2045</v>
      </c>
      <c r="I4411" s="256">
        <v>25</v>
      </c>
      <c r="J4411" s="256">
        <v>15096.613465411176</v>
      </c>
      <c r="K4411" s="599">
        <f t="shared" si="355"/>
        <v>377415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6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3"/>
      <c r="AD4411" s="591" t="str">
        <f>IF(VLOOKUP(F4411,NXT!$C$12:$C$666,1,0)&lt;&gt;"","","x")</f>
        <v/>
      </c>
    </row>
    <row r="4412" spans="1:30" s="211" customFormat="1" ht="15.75" hidden="1" customHeight="1">
      <c r="A4412" s="204" t="str">
        <f>IF(B4412&lt;&gt;"",IF(AND(B4412&gt;=_TM1,B4412&lt;=_TM2,OR(TH!L4412="1111",TH!M4412="1111")),TH!D4412,""),"")</f>
        <v/>
      </c>
      <c r="B4412" s="36">
        <f t="shared" si="353"/>
        <v>7</v>
      </c>
      <c r="C4412" s="184">
        <f t="shared" si="354"/>
        <v>42202</v>
      </c>
      <c r="D4412" s="191" t="s">
        <v>2044</v>
      </c>
      <c r="E4412" s="191">
        <v>42202</v>
      </c>
      <c r="F4412" s="192" t="s">
        <v>1733</v>
      </c>
      <c r="G4412" s="483" t="s">
        <v>935</v>
      </c>
      <c r="H4412" s="193" t="s">
        <v>2045</v>
      </c>
      <c r="I4412" s="256">
        <v>100</v>
      </c>
      <c r="J4412" s="256">
        <v>6868.9591267620854</v>
      </c>
      <c r="K4412" s="599">
        <f t="shared" si="355"/>
        <v>686896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6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3"/>
      <c r="AD4412" s="591" t="str">
        <f>IF(VLOOKUP(F4412,NXT!$C$12:$C$666,1,0)&lt;&gt;"","","x")</f>
        <v/>
      </c>
    </row>
    <row r="4413" spans="1:30" s="211" customFormat="1" ht="15.75" hidden="1" customHeight="1">
      <c r="A4413" s="204" t="str">
        <f>IF(B4413&lt;&gt;"",IF(AND(B4413&gt;=_TM1,B4413&lt;=_TM2,OR(TH!L4413="1111",TH!M4413="1111")),TH!D4413,""),"")</f>
        <v/>
      </c>
      <c r="B4413" s="36">
        <f t="shared" si="353"/>
        <v>7</v>
      </c>
      <c r="C4413" s="184">
        <f t="shared" si="354"/>
        <v>42202</v>
      </c>
      <c r="D4413" s="191" t="s">
        <v>2044</v>
      </c>
      <c r="E4413" s="191">
        <v>42202</v>
      </c>
      <c r="F4413" s="192" t="s">
        <v>1785</v>
      </c>
      <c r="G4413" s="483" t="s">
        <v>935</v>
      </c>
      <c r="H4413" s="193" t="s">
        <v>2045</v>
      </c>
      <c r="I4413" s="256">
        <v>220</v>
      </c>
      <c r="J4413" s="256">
        <v>7321.85753072442</v>
      </c>
      <c r="K4413" s="599">
        <f t="shared" si="355"/>
        <v>1610809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6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3"/>
      <c r="AD4413" s="591" t="str">
        <f>IF(VLOOKUP(F4413,NXT!$C$12:$C$666,1,0)&lt;&gt;"","","x")</f>
        <v/>
      </c>
    </row>
    <row r="4414" spans="1:30" s="211" customFormat="1" ht="15.75" hidden="1" customHeight="1">
      <c r="A4414" s="204" t="str">
        <f>IF(B4414&lt;&gt;"",IF(AND(B4414&gt;=_TM1,B4414&lt;=_TM2,OR(TH!L4414="1111",TH!M4414="1111")),TH!D4414,""),"")</f>
        <v/>
      </c>
      <c r="B4414" s="36">
        <f t="shared" si="353"/>
        <v>7</v>
      </c>
      <c r="C4414" s="184">
        <f t="shared" si="354"/>
        <v>42202</v>
      </c>
      <c r="D4414" s="191" t="s">
        <v>2044</v>
      </c>
      <c r="E4414" s="191">
        <v>42202</v>
      </c>
      <c r="F4414" s="192" t="s">
        <v>1786</v>
      </c>
      <c r="G4414" s="483" t="s">
        <v>935</v>
      </c>
      <c r="H4414" s="193" t="s">
        <v>2045</v>
      </c>
      <c r="I4414" s="256">
        <v>160</v>
      </c>
      <c r="J4414" s="256">
        <v>11548.90930103955</v>
      </c>
      <c r="K4414" s="599">
        <f t="shared" si="355"/>
        <v>1847825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6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3"/>
      <c r="AD4414" s="591" t="str">
        <f>IF(VLOOKUP(F4414,NXT!$C$12:$C$666,1,0)&lt;&gt;"","","x")</f>
        <v/>
      </c>
    </row>
    <row r="4415" spans="1:30" s="211" customFormat="1" ht="15.75" hidden="1" customHeight="1">
      <c r="A4415" s="204" t="str">
        <f>IF(B4415&lt;&gt;"",IF(AND(B4415&gt;=_TM1,B4415&lt;=_TM2,OR(TH!L4415="1111",TH!M4415="1111")),TH!D4415,""),"")</f>
        <v/>
      </c>
      <c r="B4415" s="36">
        <f t="shared" si="353"/>
        <v>7</v>
      </c>
      <c r="C4415" s="184">
        <f t="shared" si="354"/>
        <v>42202</v>
      </c>
      <c r="D4415" s="191" t="s">
        <v>2044</v>
      </c>
      <c r="E4415" s="191">
        <v>42202</v>
      </c>
      <c r="F4415" s="192" t="s">
        <v>1787</v>
      </c>
      <c r="G4415" s="483" t="s">
        <v>935</v>
      </c>
      <c r="H4415" s="193" t="s">
        <v>2045</v>
      </c>
      <c r="I4415" s="256">
        <v>270</v>
      </c>
      <c r="J4415" s="256">
        <v>8529.5866079573134</v>
      </c>
      <c r="K4415" s="599">
        <f t="shared" si="355"/>
        <v>2302988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6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3"/>
      <c r="AD4415" s="591" t="str">
        <f>IF(VLOOKUP(F4415,NXT!$C$12:$C$666,1,0)&lt;&gt;"","","x")</f>
        <v/>
      </c>
    </row>
    <row r="4416" spans="1:30" s="211" customFormat="1" ht="15.75" hidden="1" customHeight="1">
      <c r="A4416" s="204" t="str">
        <f>IF(B4416&lt;&gt;"",IF(AND(B4416&gt;=_TM1,B4416&lt;=_TM2,OR(TH!L4416="1111",TH!M4416="1111")),TH!D4416,""),"")</f>
        <v/>
      </c>
      <c r="B4416" s="36">
        <f t="shared" si="353"/>
        <v>7</v>
      </c>
      <c r="C4416" s="184">
        <f t="shared" si="354"/>
        <v>42202</v>
      </c>
      <c r="D4416" s="191" t="s">
        <v>2044</v>
      </c>
      <c r="E4416" s="191">
        <v>42202</v>
      </c>
      <c r="F4416" s="192" t="s">
        <v>1788</v>
      </c>
      <c r="G4416" s="483" t="s">
        <v>935</v>
      </c>
      <c r="H4416" s="193" t="s">
        <v>2045</v>
      </c>
      <c r="I4416" s="256">
        <v>190</v>
      </c>
      <c r="J4416" s="256">
        <v>9963.7648871713773</v>
      </c>
      <c r="K4416" s="599">
        <f t="shared" si="355"/>
        <v>1893115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6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3"/>
      <c r="AD4416" s="591" t="str">
        <f>IF(VLOOKUP(F4416,NXT!$C$12:$C$666,1,0)&lt;&gt;"","","x")</f>
        <v/>
      </c>
    </row>
    <row r="4417" spans="1:30" s="211" customFormat="1" ht="15.75" hidden="1" customHeight="1">
      <c r="A4417" s="204" t="str">
        <f>IF(B4417&lt;&gt;"",IF(AND(B4417&gt;=_TM1,B4417&lt;=_TM2,OR(TH!L4417="1111",TH!M4417="1111")),TH!D4417,""),"")</f>
        <v/>
      </c>
      <c r="B4417" s="36">
        <f t="shared" si="353"/>
        <v>7</v>
      </c>
      <c r="C4417" s="184">
        <f t="shared" si="354"/>
        <v>42205</v>
      </c>
      <c r="D4417" s="191" t="s">
        <v>2044</v>
      </c>
      <c r="E4417" s="191">
        <v>42205</v>
      </c>
      <c r="F4417" s="192" t="s">
        <v>440</v>
      </c>
      <c r="G4417" s="483" t="s">
        <v>936</v>
      </c>
      <c r="H4417" s="193" t="s">
        <v>2045</v>
      </c>
      <c r="I4417" s="256">
        <v>311</v>
      </c>
      <c r="J4417" s="256">
        <v>7170.8913960703085</v>
      </c>
      <c r="K4417" s="599">
        <f t="shared" si="355"/>
        <v>2230147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6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3"/>
      <c r="AD4417" s="591" t="str">
        <f>IF(VLOOKUP(F4417,NXT!$C$12:$C$666,1,0)&lt;&gt;"","","x")</f>
        <v/>
      </c>
    </row>
    <row r="4418" spans="1:30" s="211" customFormat="1" ht="15.75" hidden="1" customHeight="1">
      <c r="A4418" s="204" t="str">
        <f>IF(B4418&lt;&gt;"",IF(AND(B4418&gt;=_TM1,B4418&lt;=_TM2,OR(TH!L4418="1111",TH!M4418="1111")),TH!D4418,""),"")</f>
        <v/>
      </c>
      <c r="B4418" s="36">
        <f t="shared" si="353"/>
        <v>7</v>
      </c>
      <c r="C4418" s="184">
        <f t="shared" si="354"/>
        <v>42205</v>
      </c>
      <c r="D4418" s="191" t="s">
        <v>2044</v>
      </c>
      <c r="E4418" s="191">
        <v>42205</v>
      </c>
      <c r="F4418" s="192" t="s">
        <v>440</v>
      </c>
      <c r="G4418" s="483" t="s">
        <v>936</v>
      </c>
      <c r="H4418" s="193" t="s">
        <v>2045</v>
      </c>
      <c r="I4418" s="256">
        <v>497</v>
      </c>
      <c r="J4418" s="256">
        <v>7170.8913960703085</v>
      </c>
      <c r="K4418" s="599">
        <f t="shared" si="355"/>
        <v>3563933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6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3"/>
      <c r="AD4418" s="591" t="str">
        <f>IF(VLOOKUP(F4418,NXT!$C$12:$C$666,1,0)&lt;&gt;"","","x")</f>
        <v/>
      </c>
    </row>
    <row r="4419" spans="1:30" s="211" customFormat="1" ht="15.75" hidden="1" customHeight="1">
      <c r="A4419" s="204" t="str">
        <f>IF(B4419&lt;&gt;"",IF(AND(B4419&gt;=_TM1,B4419&lt;=_TM2,OR(TH!L4419="1111",TH!M4419="1111")),TH!D4419,""),"")</f>
        <v/>
      </c>
      <c r="B4419" s="36">
        <f t="shared" si="353"/>
        <v>7</v>
      </c>
      <c r="C4419" s="184">
        <f t="shared" si="354"/>
        <v>42205</v>
      </c>
      <c r="D4419" s="191" t="s">
        <v>2044</v>
      </c>
      <c r="E4419" s="191">
        <v>42205</v>
      </c>
      <c r="F4419" s="192" t="s">
        <v>937</v>
      </c>
      <c r="G4419" s="483" t="s">
        <v>938</v>
      </c>
      <c r="H4419" s="193" t="s">
        <v>2045</v>
      </c>
      <c r="I4419" s="256">
        <v>574</v>
      </c>
      <c r="J4419" s="256">
        <v>5057.365510912744</v>
      </c>
      <c r="K4419" s="599">
        <f t="shared" si="355"/>
        <v>2902928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6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3"/>
      <c r="AD4419" s="591" t="str">
        <f>IF(VLOOKUP(F4419,NXT!$C$12:$C$666,1,0)&lt;&gt;"","","x")</f>
        <v/>
      </c>
    </row>
    <row r="4420" spans="1:30" s="211" customFormat="1" ht="15.75" hidden="1" customHeight="1">
      <c r="A4420" s="204" t="str">
        <f>IF(B4420&lt;&gt;"",IF(AND(B4420&gt;=_TM1,B4420&lt;=_TM2,OR(TH!L4420="1111",TH!M4420="1111")),TH!D4420,""),"")</f>
        <v/>
      </c>
      <c r="B4420" s="36">
        <f t="shared" si="353"/>
        <v>7</v>
      </c>
      <c r="C4420" s="184">
        <f t="shared" si="354"/>
        <v>42205</v>
      </c>
      <c r="D4420" s="191" t="s">
        <v>2044</v>
      </c>
      <c r="E4420" s="191">
        <v>42205</v>
      </c>
      <c r="F4420" s="192" t="s">
        <v>937</v>
      </c>
      <c r="G4420" s="483" t="s">
        <v>938</v>
      </c>
      <c r="H4420" s="193" t="s">
        <v>2045</v>
      </c>
      <c r="I4420" s="256">
        <v>588</v>
      </c>
      <c r="J4420" s="256">
        <v>5057.365510912744</v>
      </c>
      <c r="K4420" s="599">
        <f t="shared" si="355"/>
        <v>2973731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6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3"/>
      <c r="AD4420" s="591" t="str">
        <f>IF(VLOOKUP(F4420,NXT!$C$12:$C$666,1,0)&lt;&gt;"","","x")</f>
        <v/>
      </c>
    </row>
    <row r="4421" spans="1:30" s="211" customFormat="1" ht="15.75" hidden="1" customHeight="1">
      <c r="A4421" s="204" t="str">
        <f>IF(B4421&lt;&gt;"",IF(AND(B4421&gt;=_TM1,B4421&lt;=_TM2,OR(TH!L4421="1111",TH!M4421="1111")),TH!D4421,""),"")</f>
        <v/>
      </c>
      <c r="B4421" s="36">
        <f t="shared" si="353"/>
        <v>7</v>
      </c>
      <c r="C4421" s="184">
        <f t="shared" si="354"/>
        <v>42205</v>
      </c>
      <c r="D4421" s="191" t="s">
        <v>2044</v>
      </c>
      <c r="E4421" s="191">
        <v>42205</v>
      </c>
      <c r="F4421" s="192" t="s">
        <v>857</v>
      </c>
      <c r="G4421" s="483" t="s">
        <v>939</v>
      </c>
      <c r="H4421" s="193" t="s">
        <v>2045</v>
      </c>
      <c r="I4421" s="256">
        <v>280</v>
      </c>
      <c r="J4421" s="256">
        <v>10718.595560441934</v>
      </c>
      <c r="K4421" s="599">
        <f t="shared" si="355"/>
        <v>3001207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6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3"/>
      <c r="AD4421" s="591" t="str">
        <f>IF(VLOOKUP(F4421,NXT!$C$12:$C$666,1,0)&lt;&gt;"","","x")</f>
        <v/>
      </c>
    </row>
    <row r="4422" spans="1:30" s="211" customFormat="1" ht="15.75" hidden="1" customHeight="1">
      <c r="A4422" s="204" t="str">
        <f>IF(B4422&lt;&gt;"",IF(AND(B4422&gt;=_TM1,B4422&lt;=_TM2,OR(TH!L4422="1111",TH!M4422="1111")),TH!D4422,""),"")</f>
        <v/>
      </c>
      <c r="B4422" s="36">
        <f t="shared" si="353"/>
        <v>7</v>
      </c>
      <c r="C4422" s="184">
        <f t="shared" si="354"/>
        <v>42205</v>
      </c>
      <c r="D4422" s="191" t="s">
        <v>2044</v>
      </c>
      <c r="E4422" s="191">
        <v>42205</v>
      </c>
      <c r="F4422" s="192" t="s">
        <v>879</v>
      </c>
      <c r="G4422" s="483" t="s">
        <v>940</v>
      </c>
      <c r="H4422" s="193" t="s">
        <v>2045</v>
      </c>
      <c r="I4422" s="256">
        <v>465</v>
      </c>
      <c r="J4422" s="256">
        <v>14417.265859467672</v>
      </c>
      <c r="K4422" s="599">
        <f t="shared" si="355"/>
        <v>6704029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6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3"/>
      <c r="AD4422" s="591" t="str">
        <f>IF(VLOOKUP(F4422,NXT!$C$12:$C$666,1,0)&lt;&gt;"","","x")</f>
        <v/>
      </c>
    </row>
    <row r="4423" spans="1:30" s="211" customFormat="1" ht="15.75" hidden="1" customHeight="1">
      <c r="A4423" s="204" t="str">
        <f>IF(B4423&lt;&gt;"",IF(AND(B4423&gt;=_TM1,B4423&lt;=_TM2,OR(TH!L4423="1111",TH!M4423="1111")),TH!D4423,""),"")</f>
        <v/>
      </c>
      <c r="B4423" s="36">
        <f t="shared" si="353"/>
        <v>7</v>
      </c>
      <c r="C4423" s="184">
        <f t="shared" si="354"/>
        <v>42205</v>
      </c>
      <c r="D4423" s="191" t="s">
        <v>2044</v>
      </c>
      <c r="E4423" s="191">
        <v>42205</v>
      </c>
      <c r="F4423" s="192" t="s">
        <v>876</v>
      </c>
      <c r="G4423" s="483" t="s">
        <v>940</v>
      </c>
      <c r="H4423" s="193" t="s">
        <v>2045</v>
      </c>
      <c r="I4423" s="256">
        <v>92</v>
      </c>
      <c r="J4423" s="256">
        <v>12605.672243618332</v>
      </c>
      <c r="K4423" s="599">
        <f t="shared" si="355"/>
        <v>1159722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6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3"/>
      <c r="AD4423" s="591" t="str">
        <f>IF(VLOOKUP(F4423,NXT!$C$12:$C$666,1,0)&lt;&gt;"","","x")</f>
        <v/>
      </c>
    </row>
    <row r="4424" spans="1:30" s="211" customFormat="1" ht="15.75" hidden="1" customHeight="1">
      <c r="A4424" s="204" t="str">
        <f>IF(B4424&lt;&gt;"",IF(AND(B4424&gt;=_TM1,B4424&lt;=_TM2,OR(TH!L4424="1111",TH!M4424="1111")),TH!D4424,""),"")</f>
        <v/>
      </c>
      <c r="B4424" s="36">
        <f t="shared" si="353"/>
        <v>7</v>
      </c>
      <c r="C4424" s="184">
        <f t="shared" si="354"/>
        <v>42205</v>
      </c>
      <c r="D4424" s="191" t="s">
        <v>2044</v>
      </c>
      <c r="E4424" s="191">
        <v>42205</v>
      </c>
      <c r="F4424" s="192" t="s">
        <v>880</v>
      </c>
      <c r="G4424" s="483" t="s">
        <v>940</v>
      </c>
      <c r="H4424" s="193" t="s">
        <v>2045</v>
      </c>
      <c r="I4424" s="256">
        <v>268</v>
      </c>
      <c r="J4424" s="256">
        <v>16153.376407989959</v>
      </c>
      <c r="K4424" s="599">
        <f t="shared" si="355"/>
        <v>4329105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6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3"/>
      <c r="AD4424" s="591" t="str">
        <f>IF(VLOOKUP(F4424,NXT!$C$12:$C$666,1,0)&lt;&gt;"","","x")</f>
        <v/>
      </c>
    </row>
    <row r="4425" spans="1:30" s="211" customFormat="1" ht="15.75" hidden="1" customHeight="1">
      <c r="A4425" s="204" t="str">
        <f>IF(B4425&lt;&gt;"",IF(AND(B4425&gt;=_TM1,B4425&lt;=_TM2,OR(TH!L4425="1111",TH!M4425="1111")),TH!D4425,""),"")</f>
        <v/>
      </c>
      <c r="B4425" s="36">
        <f t="shared" si="353"/>
        <v>7</v>
      </c>
      <c r="C4425" s="184">
        <f t="shared" si="354"/>
        <v>42205</v>
      </c>
      <c r="D4425" s="191" t="s">
        <v>2044</v>
      </c>
      <c r="E4425" s="191">
        <v>42205</v>
      </c>
      <c r="F4425" s="192" t="s">
        <v>941</v>
      </c>
      <c r="G4425" s="483" t="s">
        <v>942</v>
      </c>
      <c r="H4425" s="193" t="s">
        <v>2045</v>
      </c>
      <c r="I4425" s="256">
        <v>80</v>
      </c>
      <c r="J4425" s="256">
        <v>21135.258851575643</v>
      </c>
      <c r="K4425" s="599">
        <f t="shared" si="355"/>
        <v>1690821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6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3"/>
      <c r="AD4425" s="591" t="str">
        <f>IF(VLOOKUP(F4425,NXT!$C$12:$C$666,1,0)&lt;&gt;"","","x")</f>
        <v/>
      </c>
    </row>
    <row r="4426" spans="1:30" s="211" customFormat="1" ht="15.75" hidden="1" customHeight="1">
      <c r="A4426" s="204" t="str">
        <f>IF(B4426&lt;&gt;"",IF(AND(B4426&gt;=_TM1,B4426&lt;=_TM2,OR(TH!L4426="1111",TH!M4426="1111")),TH!D4426,""),"")</f>
        <v/>
      </c>
      <c r="B4426" s="36">
        <f t="shared" si="353"/>
        <v>7</v>
      </c>
      <c r="C4426" s="184">
        <f t="shared" si="354"/>
        <v>42205</v>
      </c>
      <c r="D4426" s="191" t="s">
        <v>2044</v>
      </c>
      <c r="E4426" s="191">
        <v>42205</v>
      </c>
      <c r="F4426" s="192" t="s">
        <v>1702</v>
      </c>
      <c r="G4426" s="483" t="s">
        <v>942</v>
      </c>
      <c r="H4426" s="193" t="s">
        <v>2045</v>
      </c>
      <c r="I4426" s="256">
        <v>160</v>
      </c>
      <c r="J4426" s="256">
        <v>905.79680792467047</v>
      </c>
      <c r="K4426" s="599">
        <f t="shared" si="355"/>
        <v>144927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6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3"/>
      <c r="AD4426" s="591" t="str">
        <f>IF(VLOOKUP(F4426,NXT!$C$12:$C$666,1,0)&lt;&gt;"","","x")</f>
        <v/>
      </c>
    </row>
    <row r="4427" spans="1:30" s="211" customFormat="1" ht="15.75" hidden="1" customHeight="1">
      <c r="A4427" s="204" t="str">
        <f>IF(B4427&lt;&gt;"",IF(AND(B4427&gt;=_TM1,B4427&lt;=_TM2,OR(TH!L4427="1111",TH!M4427="1111")),TH!D4427,""),"")</f>
        <v/>
      </c>
      <c r="B4427" s="36">
        <f t="shared" si="353"/>
        <v>7</v>
      </c>
      <c r="C4427" s="184">
        <f t="shared" si="354"/>
        <v>42205</v>
      </c>
      <c r="D4427" s="191" t="s">
        <v>2044</v>
      </c>
      <c r="E4427" s="191">
        <v>42205</v>
      </c>
      <c r="F4427" s="192" t="s">
        <v>943</v>
      </c>
      <c r="G4427" s="483" t="s">
        <v>944</v>
      </c>
      <c r="H4427" s="193" t="s">
        <v>2045</v>
      </c>
      <c r="I4427" s="256">
        <v>300</v>
      </c>
      <c r="J4427" s="256">
        <v>17889.486956512243</v>
      </c>
      <c r="K4427" s="599">
        <f t="shared" si="355"/>
        <v>5366846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6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3"/>
      <c r="AD4427" s="591" t="str">
        <f>IF(VLOOKUP(F4427,NXT!$C$12:$C$666,1,0)&lt;&gt;"","","x")</f>
        <v/>
      </c>
    </row>
    <row r="4428" spans="1:30" s="211" customFormat="1" ht="15.75" hidden="1" customHeight="1">
      <c r="A4428" s="204" t="str">
        <f>IF(B4428&lt;&gt;"",IF(AND(B4428&gt;=_TM1,B4428&lt;=_TM2,OR(TH!L4428="1111",TH!M4428="1111")),TH!D4428,""),"")</f>
        <v/>
      </c>
      <c r="B4428" s="36">
        <f t="shared" si="353"/>
        <v>7</v>
      </c>
      <c r="C4428" s="184">
        <f t="shared" si="354"/>
        <v>42205</v>
      </c>
      <c r="D4428" s="191" t="s">
        <v>2044</v>
      </c>
      <c r="E4428" s="191">
        <v>42205</v>
      </c>
      <c r="F4428" s="192" t="s">
        <v>1692</v>
      </c>
      <c r="G4428" s="483" t="s">
        <v>944</v>
      </c>
      <c r="H4428" s="193" t="s">
        <v>2045</v>
      </c>
      <c r="I4428" s="256">
        <v>600</v>
      </c>
      <c r="J4428" s="256">
        <v>603.86453861644702</v>
      </c>
      <c r="K4428" s="599">
        <f t="shared" si="355"/>
        <v>362319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6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3"/>
      <c r="AD4428" s="591" t="str">
        <f>IF(VLOOKUP(F4428,NXT!$C$12:$C$666,1,0)&lt;&gt;"","","x")</f>
        <v/>
      </c>
    </row>
    <row r="4429" spans="1:30" s="211" customFormat="1" ht="15.75" hidden="1" customHeight="1">
      <c r="A4429" s="204" t="str">
        <f>IF(B4429&lt;&gt;"",IF(AND(B4429&gt;=_TM1,B4429&lt;=_TM2,OR(TH!L4429="1111",TH!M4429="1111")),TH!D4429,""),"")</f>
        <v/>
      </c>
      <c r="B4429" s="36">
        <f t="shared" si="353"/>
        <v>7</v>
      </c>
      <c r="C4429" s="184">
        <f t="shared" si="354"/>
        <v>42205</v>
      </c>
      <c r="D4429" s="191" t="s">
        <v>2044</v>
      </c>
      <c r="E4429" s="191">
        <v>42205</v>
      </c>
      <c r="F4429" s="192" t="s">
        <v>425</v>
      </c>
      <c r="G4429" s="483" t="s">
        <v>945</v>
      </c>
      <c r="H4429" s="193" t="s">
        <v>2045</v>
      </c>
      <c r="I4429" s="256">
        <v>607</v>
      </c>
      <c r="J4429" s="256">
        <v>6189.611520818582</v>
      </c>
      <c r="K4429" s="599">
        <f t="shared" si="355"/>
        <v>3757094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6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3"/>
      <c r="AD4429" s="591" t="str">
        <f>IF(VLOOKUP(F4429,NXT!$C$12:$C$666,1,0)&lt;&gt;"","","x")</f>
        <v/>
      </c>
    </row>
    <row r="4430" spans="1:30" s="211" customFormat="1" ht="15.75" hidden="1" customHeight="1">
      <c r="A4430" s="204" t="str">
        <f>IF(B4430&lt;&gt;"",IF(AND(B4430&gt;=_TM1,B4430&lt;=_TM2,OR(TH!L4430="1111",TH!M4430="1111")),TH!D4430,""),"")</f>
        <v/>
      </c>
      <c r="B4430" s="36">
        <f t="shared" si="353"/>
        <v>7</v>
      </c>
      <c r="C4430" s="184">
        <f t="shared" si="354"/>
        <v>42205</v>
      </c>
      <c r="D4430" s="191" t="s">
        <v>2044</v>
      </c>
      <c r="E4430" s="191">
        <v>42205</v>
      </c>
      <c r="F4430" s="192" t="s">
        <v>528</v>
      </c>
      <c r="G4430" s="483" t="s">
        <v>945</v>
      </c>
      <c r="H4430" s="193" t="s">
        <v>2045</v>
      </c>
      <c r="I4430" s="256">
        <v>310</v>
      </c>
      <c r="J4430" s="256">
        <v>11926.324637674828</v>
      </c>
      <c r="K4430" s="599">
        <f t="shared" si="355"/>
        <v>3697161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6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3"/>
      <c r="AD4430" s="591" t="str">
        <f>IF(VLOOKUP(F4430,NXT!$C$12:$C$666,1,0)&lt;&gt;"","","x")</f>
        <v/>
      </c>
    </row>
    <row r="4431" spans="1:30" s="211" customFormat="1" ht="15.75" hidden="1" customHeight="1">
      <c r="A4431" s="204" t="str">
        <f>IF(B4431&lt;&gt;"",IF(AND(B4431&gt;=_TM1,B4431&lt;=_TM2,OR(TH!L4431="1111",TH!M4431="1111")),TH!D4431,""),"")</f>
        <v/>
      </c>
      <c r="B4431" s="36">
        <f t="shared" si="353"/>
        <v>7</v>
      </c>
      <c r="C4431" s="184">
        <f t="shared" si="354"/>
        <v>42205</v>
      </c>
      <c r="D4431" s="191" t="s">
        <v>2044</v>
      </c>
      <c r="E4431" s="191">
        <v>42205</v>
      </c>
      <c r="F4431" s="192" t="s">
        <v>946</v>
      </c>
      <c r="G4431" s="483" t="s">
        <v>945</v>
      </c>
      <c r="H4431" s="193" t="s">
        <v>2045</v>
      </c>
      <c r="I4431" s="256">
        <v>295</v>
      </c>
      <c r="J4431" s="256">
        <v>6793.4760594350291</v>
      </c>
      <c r="K4431" s="599">
        <f t="shared" si="355"/>
        <v>2004075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6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3"/>
      <c r="AD4431" s="591" t="str">
        <f>IF(VLOOKUP(F4431,NXT!$C$12:$C$666,1,0)&lt;&gt;"","","x")</f>
        <v/>
      </c>
    </row>
    <row r="4432" spans="1:30" s="211" customFormat="1" ht="15.75" hidden="1" customHeight="1">
      <c r="A4432" s="204" t="str">
        <f>IF(B4432&lt;&gt;"",IF(AND(B4432&gt;=_TM1,B4432&lt;=_TM2,OR(TH!L4432="1111",TH!M4432="1111")),TH!D4432,""),"")</f>
        <v/>
      </c>
      <c r="B4432" s="36">
        <f t="shared" si="353"/>
        <v>7</v>
      </c>
      <c r="C4432" s="184">
        <f t="shared" si="354"/>
        <v>42205</v>
      </c>
      <c r="D4432" s="191" t="s">
        <v>2044</v>
      </c>
      <c r="E4432" s="191">
        <v>42205</v>
      </c>
      <c r="F4432" s="192" t="s">
        <v>1789</v>
      </c>
      <c r="G4432" s="483" t="s">
        <v>947</v>
      </c>
      <c r="H4432" s="193" t="s">
        <v>2045</v>
      </c>
      <c r="I4432" s="256">
        <v>40</v>
      </c>
      <c r="J4432" s="256">
        <v>10945.044762423102</v>
      </c>
      <c r="K4432" s="599">
        <f t="shared" si="355"/>
        <v>437802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6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3"/>
      <c r="AD4432" s="591" t="str">
        <f>IF(VLOOKUP(F4432,NXT!$C$12:$C$666,1,0)&lt;&gt;"","","x")</f>
        <v/>
      </c>
    </row>
    <row r="4433" spans="1:30" s="211" customFormat="1" ht="15.75" hidden="1" customHeight="1">
      <c r="A4433" s="204" t="str">
        <f>IF(B4433&lt;&gt;"",IF(AND(B4433&gt;=_TM1,B4433&lt;=_TM2,OR(TH!L4433="1111",TH!M4433="1111")),TH!D4433,""),"")</f>
        <v/>
      </c>
      <c r="B4433" s="36">
        <f t="shared" si="353"/>
        <v>7</v>
      </c>
      <c r="C4433" s="184">
        <f t="shared" si="354"/>
        <v>42205</v>
      </c>
      <c r="D4433" s="191" t="s">
        <v>2044</v>
      </c>
      <c r="E4433" s="191">
        <v>42205</v>
      </c>
      <c r="F4433" s="192" t="s">
        <v>769</v>
      </c>
      <c r="G4433" s="483" t="s">
        <v>947</v>
      </c>
      <c r="H4433" s="193" t="s">
        <v>2045</v>
      </c>
      <c r="I4433" s="256">
        <v>65</v>
      </c>
      <c r="J4433" s="256">
        <v>14794.681196102953</v>
      </c>
      <c r="K4433" s="599">
        <f t="shared" si="355"/>
        <v>961654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6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3"/>
      <c r="AD4433" s="591" t="str">
        <f>IF(VLOOKUP(F4433,NXT!$C$12:$C$666,1,0)&lt;&gt;"","","x")</f>
        <v/>
      </c>
    </row>
    <row r="4434" spans="1:30" s="211" customFormat="1" ht="15.75" hidden="1" customHeight="1">
      <c r="A4434" s="204" t="str">
        <f>IF(B4434&lt;&gt;"",IF(AND(B4434&gt;=_TM1,B4434&lt;=_TM2,OR(TH!L4434="1111",TH!M4434="1111")),TH!D4434,""),"")</f>
        <v/>
      </c>
      <c r="B4434" s="36">
        <f t="shared" si="353"/>
        <v>7</v>
      </c>
      <c r="C4434" s="184">
        <f t="shared" si="354"/>
        <v>42205</v>
      </c>
      <c r="D4434" s="191" t="s">
        <v>2044</v>
      </c>
      <c r="E4434" s="191">
        <v>42205</v>
      </c>
      <c r="F4434" s="192" t="s">
        <v>1790</v>
      </c>
      <c r="G4434" s="483" t="s">
        <v>947</v>
      </c>
      <c r="H4434" s="193" t="s">
        <v>2045</v>
      </c>
      <c r="I4434" s="256">
        <v>35</v>
      </c>
      <c r="J4434" s="256">
        <v>10341.180223806656</v>
      </c>
      <c r="K4434" s="599">
        <f t="shared" si="355"/>
        <v>361941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6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3"/>
      <c r="AD4434" s="591" t="str">
        <f>IF(VLOOKUP(F4434,NXT!$C$12:$C$666,1,0)&lt;&gt;"","","x")</f>
        <v/>
      </c>
    </row>
    <row r="4435" spans="1:30" s="211" customFormat="1" ht="15.75" hidden="1" customHeight="1">
      <c r="A4435" s="204" t="str">
        <f>IF(B4435&lt;&gt;"",IF(AND(B4435&gt;=_TM1,B4435&lt;=_TM2,OR(TH!L4435="1111",TH!M4435="1111")),TH!D4435,""),"")</f>
        <v/>
      </c>
      <c r="B4435" s="36">
        <f t="shared" si="353"/>
        <v>7</v>
      </c>
      <c r="C4435" s="184">
        <f t="shared" si="354"/>
        <v>42205</v>
      </c>
      <c r="D4435" s="191" t="s">
        <v>2044</v>
      </c>
      <c r="E4435" s="191">
        <v>42205</v>
      </c>
      <c r="F4435" s="192" t="s">
        <v>1791</v>
      </c>
      <c r="G4435" s="483" t="s">
        <v>947</v>
      </c>
      <c r="H4435" s="193" t="s">
        <v>2045</v>
      </c>
      <c r="I4435" s="256">
        <v>35</v>
      </c>
      <c r="J4435" s="256">
        <v>9661.8326178631523</v>
      </c>
      <c r="K4435" s="599">
        <f t="shared" si="355"/>
        <v>338164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6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3"/>
      <c r="AD4435" s="591" t="str">
        <f>IF(VLOOKUP(F4435,NXT!$C$12:$C$666,1,0)&lt;&gt;"","","x")</f>
        <v/>
      </c>
    </row>
    <row r="4436" spans="1:30" s="211" customFormat="1" ht="15.75" hidden="1" customHeight="1">
      <c r="A4436" s="204" t="str">
        <f>IF(B4436&lt;&gt;"",IF(AND(B4436&gt;=_TM1,B4436&lt;=_TM2,OR(TH!L4436="1111",TH!M4436="1111")),TH!D4436,""),"")</f>
        <v/>
      </c>
      <c r="B4436" s="36">
        <f t="shared" si="353"/>
        <v>7</v>
      </c>
      <c r="C4436" s="184">
        <f t="shared" si="354"/>
        <v>42205</v>
      </c>
      <c r="D4436" s="191" t="s">
        <v>2044</v>
      </c>
      <c r="E4436" s="191">
        <v>42205</v>
      </c>
      <c r="F4436" s="192" t="s">
        <v>1792</v>
      </c>
      <c r="G4436" s="483" t="s">
        <v>947</v>
      </c>
      <c r="H4436" s="193" t="s">
        <v>2045</v>
      </c>
      <c r="I4436" s="256">
        <v>335</v>
      </c>
      <c r="J4436" s="256">
        <v>16077.893340662902</v>
      </c>
      <c r="K4436" s="599">
        <f t="shared" si="355"/>
        <v>5386094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6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3"/>
      <c r="AD4436" s="591" t="str">
        <f>IF(VLOOKUP(F4436,NXT!$C$12:$C$666,1,0)&lt;&gt;"","","x")</f>
        <v/>
      </c>
    </row>
    <row r="4437" spans="1:30" s="211" customFormat="1" ht="15.75" hidden="1" customHeight="1">
      <c r="A4437" s="204" t="str">
        <f>IF(B4437&lt;&gt;"",IF(AND(B4437&gt;=_TM1,B4437&lt;=_TM2,OR(TH!L4437="1111",TH!M4437="1111")),TH!D4437,""),"")</f>
        <v/>
      </c>
      <c r="B4437" s="36">
        <f t="shared" si="353"/>
        <v>7</v>
      </c>
      <c r="C4437" s="184">
        <f t="shared" si="354"/>
        <v>42205</v>
      </c>
      <c r="D4437" s="191" t="s">
        <v>2044</v>
      </c>
      <c r="E4437" s="191">
        <v>42205</v>
      </c>
      <c r="F4437" s="192" t="s">
        <v>1788</v>
      </c>
      <c r="G4437" s="483" t="s">
        <v>947</v>
      </c>
      <c r="H4437" s="193" t="s">
        <v>2045</v>
      </c>
      <c r="I4437" s="256">
        <v>25</v>
      </c>
      <c r="J4437" s="256">
        <v>9963.7648871713773</v>
      </c>
      <c r="K4437" s="599">
        <f t="shared" si="355"/>
        <v>249094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6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3"/>
      <c r="AD4437" s="591" t="str">
        <f>IF(VLOOKUP(F4437,NXT!$C$12:$C$666,1,0)&lt;&gt;"","","x")</f>
        <v/>
      </c>
    </row>
    <row r="4438" spans="1:30" s="211" customFormat="1" ht="15.75" hidden="1" customHeight="1">
      <c r="A4438" s="204" t="str">
        <f>IF(B4438&lt;&gt;"",IF(AND(B4438&gt;=_TM1,B4438&lt;=_TM2,OR(TH!L4438="1111",TH!M4438="1111")),TH!D4438,""),"")</f>
        <v/>
      </c>
      <c r="B4438" s="36">
        <f t="shared" si="353"/>
        <v>7</v>
      </c>
      <c r="C4438" s="184">
        <f t="shared" si="354"/>
        <v>42205</v>
      </c>
      <c r="D4438" s="191" t="s">
        <v>2044</v>
      </c>
      <c r="E4438" s="191">
        <v>42205</v>
      </c>
      <c r="F4438" s="192" t="s">
        <v>1793</v>
      </c>
      <c r="G4438" s="483" t="s">
        <v>947</v>
      </c>
      <c r="H4438" s="193" t="s">
        <v>2045</v>
      </c>
      <c r="I4438" s="256">
        <v>600</v>
      </c>
      <c r="J4438" s="256">
        <v>7850.2390020138118</v>
      </c>
      <c r="K4438" s="599">
        <f t="shared" si="355"/>
        <v>4710143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6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3"/>
      <c r="AD4438" s="591" t="str">
        <f>IF(VLOOKUP(F4438,NXT!$C$12:$C$666,1,0)&lt;&gt;"","","x")</f>
        <v/>
      </c>
    </row>
    <row r="4439" spans="1:30" s="211" customFormat="1" ht="15.75" hidden="1" customHeight="1">
      <c r="A4439" s="204" t="str">
        <f>IF(B4439&lt;&gt;"",IF(AND(B4439&gt;=_TM1,B4439&lt;=_TM2,OR(TH!L4439="1111",TH!M4439="1111")),TH!D4439,""),"")</f>
        <v/>
      </c>
      <c r="B4439" s="36">
        <f t="shared" si="353"/>
        <v>7</v>
      </c>
      <c r="C4439" s="184">
        <f t="shared" si="354"/>
        <v>42205</v>
      </c>
      <c r="D4439" s="191" t="s">
        <v>2044</v>
      </c>
      <c r="E4439" s="191">
        <v>42205</v>
      </c>
      <c r="F4439" s="192" t="s">
        <v>722</v>
      </c>
      <c r="G4439" s="483" t="s">
        <v>947</v>
      </c>
      <c r="H4439" s="193" t="s">
        <v>2045</v>
      </c>
      <c r="I4439" s="256">
        <v>63</v>
      </c>
      <c r="J4439" s="256">
        <v>13285.019849561835</v>
      </c>
      <c r="K4439" s="599">
        <f t="shared" si="355"/>
        <v>836956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6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3"/>
      <c r="AD4439" s="591" t="str">
        <f>IF(VLOOKUP(F4439,NXT!$C$12:$C$666,1,0)&lt;&gt;"","","x")</f>
        <v/>
      </c>
    </row>
    <row r="4440" spans="1:30" s="211" customFormat="1" ht="15.75" hidden="1" customHeight="1">
      <c r="A4440" s="204" t="str">
        <f>IF(B4440&lt;&gt;"",IF(AND(B4440&gt;=_TM1,B4440&lt;=_TM2,OR(TH!L4440="1111",TH!M4440="1111")),TH!D4440,""),"")</f>
        <v/>
      </c>
      <c r="B4440" s="36">
        <f t="shared" si="353"/>
        <v>7</v>
      </c>
      <c r="C4440" s="184">
        <f t="shared" si="354"/>
        <v>42205</v>
      </c>
      <c r="D4440" s="191" t="s">
        <v>2044</v>
      </c>
      <c r="E4440" s="191">
        <v>42205</v>
      </c>
      <c r="F4440" s="192" t="s">
        <v>747</v>
      </c>
      <c r="G4440" s="483" t="s">
        <v>947</v>
      </c>
      <c r="H4440" s="193" t="s">
        <v>2045</v>
      </c>
      <c r="I4440" s="256">
        <v>84</v>
      </c>
      <c r="J4440" s="256">
        <v>13209.536782234778</v>
      </c>
      <c r="K4440" s="599">
        <f t="shared" si="355"/>
        <v>1109601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6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3"/>
      <c r="AD4440" s="591" t="str">
        <f>IF(VLOOKUP(F4440,NXT!$C$12:$C$666,1,0)&lt;&gt;"","","x")</f>
        <v/>
      </c>
    </row>
    <row r="4441" spans="1:30" s="211" customFormat="1" ht="15.75" hidden="1" customHeight="1">
      <c r="A4441" s="204" t="str">
        <f>IF(B4441&lt;&gt;"",IF(AND(B4441&gt;=_TM1,B4441&lt;=_TM2,OR(TH!L4441="1111",TH!M4441="1111")),TH!D4441,""),"")</f>
        <v/>
      </c>
      <c r="B4441" s="36">
        <f t="shared" si="353"/>
        <v>7</v>
      </c>
      <c r="C4441" s="184">
        <f t="shared" si="354"/>
        <v>42205</v>
      </c>
      <c r="D4441" s="191" t="s">
        <v>2044</v>
      </c>
      <c r="E4441" s="191">
        <v>42205</v>
      </c>
      <c r="F4441" s="192" t="s">
        <v>749</v>
      </c>
      <c r="G4441" s="483" t="s">
        <v>947</v>
      </c>
      <c r="H4441" s="193" t="s">
        <v>2045</v>
      </c>
      <c r="I4441" s="256">
        <v>57</v>
      </c>
      <c r="J4441" s="256">
        <v>10869.561695096047</v>
      </c>
      <c r="K4441" s="599">
        <f t="shared" si="355"/>
        <v>619565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6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3"/>
      <c r="AD4441" s="591" t="str">
        <f>IF(VLOOKUP(F4441,NXT!$C$12:$C$666,1,0)&lt;&gt;"","","x")</f>
        <v/>
      </c>
    </row>
    <row r="4442" spans="1:30" s="211" customFormat="1" ht="15.75" hidden="1" customHeight="1">
      <c r="A4442" s="204" t="str">
        <f>IF(B4442&lt;&gt;"",IF(AND(B4442&gt;=_TM1,B4442&lt;=_TM2,OR(TH!L4442="1111",TH!M4442="1111")),TH!D4442,""),"")</f>
        <v/>
      </c>
      <c r="B4442" s="36">
        <f t="shared" si="353"/>
        <v>7</v>
      </c>
      <c r="C4442" s="184">
        <f t="shared" si="354"/>
        <v>42205</v>
      </c>
      <c r="D4442" s="191" t="s">
        <v>2044</v>
      </c>
      <c r="E4442" s="191">
        <v>42205</v>
      </c>
      <c r="F4442" s="192" t="s">
        <v>948</v>
      </c>
      <c r="G4442" s="483" t="s">
        <v>949</v>
      </c>
      <c r="H4442" s="193" t="s">
        <v>2045</v>
      </c>
      <c r="I4442" s="256">
        <v>31</v>
      </c>
      <c r="J4442" s="256">
        <v>14870.164263430008</v>
      </c>
      <c r="K4442" s="599">
        <f t="shared" si="355"/>
        <v>460975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6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3"/>
      <c r="AD4442" s="591" t="str">
        <f>IF(VLOOKUP(F4442,NXT!$C$12:$C$666,1,0)&lt;&gt;"","","x")</f>
        <v/>
      </c>
    </row>
    <row r="4443" spans="1:30" s="211" customFormat="1" ht="15.75" hidden="1" customHeight="1">
      <c r="A4443" s="204" t="str">
        <f>IF(B4443&lt;&gt;"",IF(AND(B4443&gt;=_TM1,B4443&lt;=_TM2,OR(TH!L4443="1111",TH!M4443="1111")),TH!D4443,""),"")</f>
        <v/>
      </c>
      <c r="B4443" s="36">
        <f t="shared" si="353"/>
        <v>7</v>
      </c>
      <c r="C4443" s="184">
        <f t="shared" si="354"/>
        <v>42205</v>
      </c>
      <c r="D4443" s="191" t="s">
        <v>2044</v>
      </c>
      <c r="E4443" s="191">
        <v>42205</v>
      </c>
      <c r="F4443" s="192" t="s">
        <v>950</v>
      </c>
      <c r="G4443" s="483" t="s">
        <v>949</v>
      </c>
      <c r="H4443" s="193" t="s">
        <v>2045</v>
      </c>
      <c r="I4443" s="256">
        <v>23</v>
      </c>
      <c r="J4443" s="256">
        <v>24833.929150601383</v>
      </c>
      <c r="K4443" s="599">
        <f t="shared" si="355"/>
        <v>571180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6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3"/>
      <c r="AD4443" s="591" t="str">
        <f>IF(VLOOKUP(F4443,NXT!$C$12:$C$666,1,0)&lt;&gt;"","","x")</f>
        <v/>
      </c>
    </row>
    <row r="4444" spans="1:30" s="211" customFormat="1" ht="15.75" hidden="1" customHeight="1">
      <c r="A4444" s="204" t="str">
        <f>IF(B4444&lt;&gt;"",IF(AND(B4444&gt;=_TM1,B4444&lt;=_TM2,OR(TH!L4444="1111",TH!M4444="1111")),TH!D4444,""),"")</f>
        <v/>
      </c>
      <c r="B4444" s="36">
        <f t="shared" si="353"/>
        <v>7</v>
      </c>
      <c r="C4444" s="184">
        <f t="shared" si="354"/>
        <v>42205</v>
      </c>
      <c r="D4444" s="191" t="s">
        <v>2044</v>
      </c>
      <c r="E4444" s="191">
        <v>42205</v>
      </c>
      <c r="F4444" s="192" t="s">
        <v>951</v>
      </c>
      <c r="G4444" s="483" t="s">
        <v>949</v>
      </c>
      <c r="H4444" s="193" t="s">
        <v>2045</v>
      </c>
      <c r="I4444" s="256">
        <v>100</v>
      </c>
      <c r="J4444" s="256">
        <v>45063.391194252355</v>
      </c>
      <c r="K4444" s="599">
        <f t="shared" si="355"/>
        <v>4506339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6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3"/>
      <c r="AD4444" s="591" t="str">
        <f>IF(VLOOKUP(F4444,NXT!$C$12:$C$666,1,0)&lt;&gt;"","","x")</f>
        <v/>
      </c>
    </row>
    <row r="4445" spans="1:30" s="211" customFormat="1" ht="15.75" hidden="1" customHeight="1">
      <c r="A4445" s="204" t="str">
        <f>IF(B4445&lt;&gt;"",IF(AND(B4445&gt;=_TM1,B4445&lt;=_TM2,OR(TH!L4445="1111",TH!M4445="1111")),TH!D4445,""),"")</f>
        <v/>
      </c>
      <c r="B4445" s="36">
        <f t="shared" si="353"/>
        <v>7</v>
      </c>
      <c r="C4445" s="184">
        <f t="shared" si="354"/>
        <v>42205</v>
      </c>
      <c r="D4445" s="191" t="s">
        <v>2044</v>
      </c>
      <c r="E4445" s="191">
        <v>42205</v>
      </c>
      <c r="F4445" s="192" t="s">
        <v>952</v>
      </c>
      <c r="G4445" s="483" t="s">
        <v>949</v>
      </c>
      <c r="H4445" s="193" t="s">
        <v>2045</v>
      </c>
      <c r="I4445" s="256">
        <v>10</v>
      </c>
      <c r="J4445" s="256">
        <v>29815.811594187075</v>
      </c>
      <c r="K4445" s="599">
        <f t="shared" si="355"/>
        <v>298158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6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3"/>
      <c r="AD4445" s="591" t="str">
        <f>IF(VLOOKUP(F4445,NXT!$C$12:$C$666,1,0)&lt;&gt;"","","x")</f>
        <v/>
      </c>
    </row>
    <row r="4446" spans="1:30" s="211" customFormat="1" ht="15.75" hidden="1" customHeight="1">
      <c r="A4446" s="204" t="str">
        <f>IF(B4446&lt;&gt;"",IF(AND(B4446&gt;=_TM1,B4446&lt;=_TM2,OR(TH!L4446="1111",TH!M4446="1111")),TH!D4446,""),"")</f>
        <v/>
      </c>
      <c r="B4446" s="36">
        <f t="shared" si="353"/>
        <v>7</v>
      </c>
      <c r="C4446" s="184">
        <f t="shared" si="354"/>
        <v>42205</v>
      </c>
      <c r="D4446" s="191" t="s">
        <v>2044</v>
      </c>
      <c r="E4446" s="191">
        <v>42205</v>
      </c>
      <c r="F4446" s="192" t="s">
        <v>953</v>
      </c>
      <c r="G4446" s="483" t="s">
        <v>949</v>
      </c>
      <c r="H4446" s="193" t="s">
        <v>2045</v>
      </c>
      <c r="I4446" s="256">
        <v>26</v>
      </c>
      <c r="J4446" s="256">
        <v>35552.524711043319</v>
      </c>
      <c r="K4446" s="599">
        <f t="shared" si="355"/>
        <v>924366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6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3"/>
      <c r="AD4446" s="591" t="str">
        <f>IF(VLOOKUP(F4446,NXT!$C$12:$C$666,1,0)&lt;&gt;"","","x")</f>
        <v/>
      </c>
    </row>
    <row r="4447" spans="1:30" s="211" customFormat="1" ht="15.75" hidden="1" customHeight="1">
      <c r="A4447" s="204" t="str">
        <f>IF(B4447&lt;&gt;"",IF(AND(B4447&gt;=_TM1,B4447&lt;=_TM2,OR(TH!L4447="1111",TH!M4447="1111")),TH!D4447,""),"")</f>
        <v/>
      </c>
      <c r="B4447" s="36">
        <f t="shared" si="353"/>
        <v>7</v>
      </c>
      <c r="C4447" s="184">
        <f t="shared" si="354"/>
        <v>42205</v>
      </c>
      <c r="D4447" s="191" t="s">
        <v>2044</v>
      </c>
      <c r="E4447" s="191">
        <v>42205</v>
      </c>
      <c r="F4447" s="192" t="s">
        <v>954</v>
      </c>
      <c r="G4447" s="483" t="s">
        <v>949</v>
      </c>
      <c r="H4447" s="193" t="s">
        <v>2045</v>
      </c>
      <c r="I4447" s="256">
        <v>116</v>
      </c>
      <c r="J4447" s="256">
        <v>64613.505631959837</v>
      </c>
      <c r="K4447" s="599">
        <f t="shared" si="355"/>
        <v>7495167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6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3"/>
      <c r="AD4447" s="591" t="str">
        <f>IF(VLOOKUP(F4447,NXT!$C$12:$C$666,1,0)&lt;&gt;"","","x")</f>
        <v/>
      </c>
    </row>
    <row r="4448" spans="1:30" s="211" customFormat="1" ht="15.75" hidden="1" customHeight="1">
      <c r="A4448" s="204" t="str">
        <f>IF(B4448&lt;&gt;"",IF(AND(B4448&gt;=_TM1,B4448&lt;=_TM2,OR(TH!L4448="1111",TH!M4448="1111")),TH!D4448,""),"")</f>
        <v/>
      </c>
      <c r="B4448" s="36">
        <f t="shared" si="353"/>
        <v>7</v>
      </c>
      <c r="C4448" s="184">
        <f t="shared" si="354"/>
        <v>42206</v>
      </c>
      <c r="D4448" s="191" t="s">
        <v>2044</v>
      </c>
      <c r="E4448" s="191">
        <v>42206</v>
      </c>
      <c r="F4448" s="192" t="s">
        <v>1794</v>
      </c>
      <c r="G4448" s="483" t="s">
        <v>955</v>
      </c>
      <c r="H4448" s="193" t="s">
        <v>2045</v>
      </c>
      <c r="I4448" s="256">
        <v>550</v>
      </c>
      <c r="J4448" s="256">
        <v>9435.3834158819845</v>
      </c>
      <c r="K4448" s="599">
        <f t="shared" si="355"/>
        <v>5189461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6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3"/>
      <c r="AD4448" s="591" t="str">
        <f>IF(VLOOKUP(F4448,NXT!$C$12:$C$666,1,0)&lt;&gt;"","","x")</f>
        <v/>
      </c>
    </row>
    <row r="4449" spans="1:30" s="211" customFormat="1" ht="15.75" hidden="1" customHeight="1">
      <c r="A4449" s="204" t="str">
        <f>IF(B4449&lt;&gt;"",IF(AND(B4449&gt;=_TM1,B4449&lt;=_TM2,OR(TH!L4449="1111",TH!M4449="1111")),TH!D4449,""),"")</f>
        <v/>
      </c>
      <c r="B4449" s="36">
        <f t="shared" si="353"/>
        <v>7</v>
      </c>
      <c r="C4449" s="184">
        <f t="shared" si="354"/>
        <v>42206</v>
      </c>
      <c r="D4449" s="191" t="s">
        <v>2044</v>
      </c>
      <c r="E4449" s="191">
        <v>42206</v>
      </c>
      <c r="F4449" s="192" t="s">
        <v>1834</v>
      </c>
      <c r="G4449" s="483" t="s">
        <v>955</v>
      </c>
      <c r="H4449" s="193" t="s">
        <v>2045</v>
      </c>
      <c r="I4449" s="256">
        <v>200</v>
      </c>
      <c r="J4449" s="256">
        <v>9208.9342139008168</v>
      </c>
      <c r="K4449" s="599">
        <f t="shared" si="355"/>
        <v>1841787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6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3"/>
      <c r="AD4449" s="591" t="str">
        <f>IF(VLOOKUP(F4449,NXT!$C$12:$C$666,1,0)&lt;&gt;"","","x")</f>
        <v/>
      </c>
    </row>
    <row r="4450" spans="1:30" s="211" customFormat="1" ht="15.75" hidden="1" customHeight="1">
      <c r="A4450" s="204" t="str">
        <f>IF(B4450&lt;&gt;"",IF(AND(B4450&gt;=_TM1,B4450&lt;=_TM2,OR(TH!L4450="1111",TH!M4450="1111")),TH!D4450,""),"")</f>
        <v/>
      </c>
      <c r="B4450" s="36">
        <f t="shared" si="353"/>
        <v>7</v>
      </c>
      <c r="C4450" s="184">
        <f t="shared" si="354"/>
        <v>42206</v>
      </c>
      <c r="D4450" s="191" t="s">
        <v>2044</v>
      </c>
      <c r="E4450" s="191">
        <v>42206</v>
      </c>
      <c r="F4450" s="192" t="s">
        <v>1769</v>
      </c>
      <c r="G4450" s="483" t="s">
        <v>955</v>
      </c>
      <c r="H4450" s="193" t="s">
        <v>2045</v>
      </c>
      <c r="I4450" s="256">
        <v>270</v>
      </c>
      <c r="J4450" s="256">
        <v>8378.6204733032027</v>
      </c>
      <c r="K4450" s="599">
        <f t="shared" si="355"/>
        <v>2262228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6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3"/>
      <c r="AD4450" s="591" t="str">
        <f>IF(VLOOKUP(F4450,NXT!$C$12:$C$666,1,0)&lt;&gt;"","","x")</f>
        <v/>
      </c>
    </row>
    <row r="4451" spans="1:30" s="211" customFormat="1" ht="15.75" hidden="1" customHeight="1">
      <c r="A4451" s="204" t="str">
        <f>IF(B4451&lt;&gt;"",IF(AND(B4451&gt;=_TM1,B4451&lt;=_TM2,OR(TH!L4451="1111",TH!M4451="1111")),TH!D4451,""),"")</f>
        <v/>
      </c>
      <c r="B4451" s="36">
        <f t="shared" si="353"/>
        <v>7</v>
      </c>
      <c r="C4451" s="184">
        <f t="shared" si="354"/>
        <v>42206</v>
      </c>
      <c r="D4451" s="191" t="s">
        <v>2044</v>
      </c>
      <c r="E4451" s="191">
        <v>42206</v>
      </c>
      <c r="F4451" s="192" t="s">
        <v>752</v>
      </c>
      <c r="G4451" s="483" t="s">
        <v>955</v>
      </c>
      <c r="H4451" s="193" t="s">
        <v>2045</v>
      </c>
      <c r="I4451" s="256">
        <v>500</v>
      </c>
      <c r="J4451" s="256">
        <v>12454.706108964219</v>
      </c>
      <c r="K4451" s="599">
        <f t="shared" si="355"/>
        <v>6227353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6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3"/>
      <c r="AD4451" s="591" t="str">
        <f>IF(VLOOKUP(F4451,NXT!$C$12:$C$666,1,0)&lt;&gt;"","","x")</f>
        <v/>
      </c>
    </row>
    <row r="4452" spans="1:30" s="211" customFormat="1" ht="15.75" hidden="1" customHeight="1">
      <c r="A4452" s="204" t="str">
        <f>IF(B4452&lt;&gt;"",IF(AND(B4452&gt;=_TM1,B4452&lt;=_TM2,OR(TH!L4452="1111",TH!M4452="1111")),TH!D4452,""),"")</f>
        <v/>
      </c>
      <c r="B4452" s="36">
        <f t="shared" si="353"/>
        <v>7</v>
      </c>
      <c r="C4452" s="184">
        <f t="shared" si="354"/>
        <v>42206</v>
      </c>
      <c r="D4452" s="191" t="s">
        <v>2044</v>
      </c>
      <c r="E4452" s="191">
        <v>42206</v>
      </c>
      <c r="F4452" s="192" t="s">
        <v>699</v>
      </c>
      <c r="G4452" s="483" t="s">
        <v>955</v>
      </c>
      <c r="H4452" s="193" t="s">
        <v>2045</v>
      </c>
      <c r="I4452" s="256">
        <v>60</v>
      </c>
      <c r="J4452" s="256">
        <v>11322.460099058382</v>
      </c>
      <c r="K4452" s="599">
        <f t="shared" si="355"/>
        <v>679348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6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3"/>
      <c r="AD4452" s="591" t="str">
        <f>IF(VLOOKUP(F4452,NXT!$C$12:$C$666,1,0)&lt;&gt;"","","x")</f>
        <v/>
      </c>
    </row>
    <row r="4453" spans="1:30" s="211" customFormat="1" ht="15.75" hidden="1" customHeight="1">
      <c r="A4453" s="204" t="str">
        <f>IF(B4453&lt;&gt;"",IF(AND(B4453&gt;=_TM1,B4453&lt;=_TM2,OR(TH!L4453="1111",TH!M4453="1111")),TH!D4453,""),"")</f>
        <v/>
      </c>
      <c r="B4453" s="36">
        <f t="shared" si="353"/>
        <v>7</v>
      </c>
      <c r="C4453" s="184">
        <f t="shared" si="354"/>
        <v>42206</v>
      </c>
      <c r="D4453" s="191" t="s">
        <v>2044</v>
      </c>
      <c r="E4453" s="191">
        <v>42206</v>
      </c>
      <c r="F4453" s="192" t="s">
        <v>1873</v>
      </c>
      <c r="G4453" s="483" t="s">
        <v>955</v>
      </c>
      <c r="H4453" s="193" t="s">
        <v>2045</v>
      </c>
      <c r="I4453" s="256">
        <v>50</v>
      </c>
      <c r="J4453" s="256">
        <v>7397.3405980514763</v>
      </c>
      <c r="K4453" s="599">
        <f t="shared" si="355"/>
        <v>369867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6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3"/>
      <c r="AD4453" s="591" t="str">
        <f>IF(VLOOKUP(F4453,NXT!$C$12:$C$666,1,0)&lt;&gt;"","","x")</f>
        <v/>
      </c>
    </row>
    <row r="4454" spans="1:30" s="211" customFormat="1" ht="15.75" hidden="1" customHeight="1">
      <c r="A4454" s="204" t="str">
        <f>IF(B4454&lt;&gt;"",IF(AND(B4454&gt;=_TM1,B4454&lt;=_TM2,OR(TH!L4454="1111",TH!M4454="1111")),TH!D4454,""),"")</f>
        <v/>
      </c>
      <c r="B4454" s="36">
        <f t="shared" si="353"/>
        <v>7</v>
      </c>
      <c r="C4454" s="184">
        <f t="shared" si="354"/>
        <v>42206</v>
      </c>
      <c r="D4454" s="191" t="s">
        <v>2044</v>
      </c>
      <c r="E4454" s="191">
        <v>42206</v>
      </c>
      <c r="F4454" s="192" t="s">
        <v>1737</v>
      </c>
      <c r="G4454" s="483" t="s">
        <v>955</v>
      </c>
      <c r="H4454" s="193" t="s">
        <v>2045</v>
      </c>
      <c r="I4454" s="256">
        <v>80</v>
      </c>
      <c r="J4454" s="256">
        <v>6340.5776554726936</v>
      </c>
      <c r="K4454" s="599">
        <f t="shared" si="355"/>
        <v>507246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6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3"/>
      <c r="AD4454" s="591" t="str">
        <f>IF(VLOOKUP(F4454,NXT!$C$12:$C$666,1,0)&lt;&gt;"","","x")</f>
        <v/>
      </c>
    </row>
    <row r="4455" spans="1:30" s="211" customFormat="1" ht="15.75" hidden="1" customHeight="1">
      <c r="A4455" s="204" t="str">
        <f>IF(B4455&lt;&gt;"",IF(AND(B4455&gt;=_TM1,B4455&lt;=_TM2,OR(TH!L4455="1111",TH!M4455="1111")),TH!D4455,""),"")</f>
        <v/>
      </c>
      <c r="B4455" s="36">
        <f t="shared" si="353"/>
        <v>7</v>
      </c>
      <c r="C4455" s="184">
        <f t="shared" si="354"/>
        <v>42206</v>
      </c>
      <c r="D4455" s="191" t="s">
        <v>2044</v>
      </c>
      <c r="E4455" s="191">
        <v>42206</v>
      </c>
      <c r="F4455" s="192" t="s">
        <v>1797</v>
      </c>
      <c r="G4455" s="483" t="s">
        <v>955</v>
      </c>
      <c r="H4455" s="193" t="s">
        <v>2045</v>
      </c>
      <c r="I4455" s="256">
        <v>120</v>
      </c>
      <c r="J4455" s="256">
        <v>11775.358503020718</v>
      </c>
      <c r="K4455" s="599">
        <f t="shared" si="355"/>
        <v>1413043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6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3"/>
      <c r="AD4455" s="591" t="str">
        <f>IF(VLOOKUP(F4455,NXT!$C$12:$C$666,1,0)&lt;&gt;"","","x")</f>
        <v/>
      </c>
    </row>
    <row r="4456" spans="1:30" s="211" customFormat="1" ht="15.75" hidden="1" customHeight="1">
      <c r="A4456" s="204" t="str">
        <f>IF(B4456&lt;&gt;"",IF(AND(B4456&gt;=_TM1,B4456&lt;=_TM2,OR(TH!L4456="1111",TH!M4456="1111")),TH!D4456,""),"")</f>
        <v/>
      </c>
      <c r="B4456" s="36">
        <f t="shared" si="353"/>
        <v>7</v>
      </c>
      <c r="C4456" s="184">
        <f t="shared" si="354"/>
        <v>42208</v>
      </c>
      <c r="D4456" s="191" t="s">
        <v>2044</v>
      </c>
      <c r="E4456" s="191">
        <v>42208</v>
      </c>
      <c r="F4456" s="192" t="s">
        <v>956</v>
      </c>
      <c r="G4456" s="483" t="s">
        <v>957</v>
      </c>
      <c r="H4456" s="193" t="s">
        <v>2045</v>
      </c>
      <c r="I4456" s="256">
        <v>301</v>
      </c>
      <c r="J4456" s="256">
        <v>10114.731021825488</v>
      </c>
      <c r="K4456" s="599">
        <f t="shared" si="355"/>
        <v>3044534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6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3"/>
      <c r="AD4456" s="591" t="str">
        <f>IF(VLOOKUP(F4456,NXT!$C$12:$C$666,1,0)&lt;&gt;"","","x")</f>
        <v/>
      </c>
    </row>
    <row r="4457" spans="1:30" s="211" customFormat="1" ht="15.75" hidden="1" customHeight="1">
      <c r="A4457" s="204" t="str">
        <f>IF(B4457&lt;&gt;"",IF(AND(B4457&gt;=_TM1,B4457&lt;=_TM2,OR(TH!L4457="1111",TH!M4457="1111")),TH!D4457,""),"")</f>
        <v/>
      </c>
      <c r="B4457" s="36">
        <f t="shared" si="353"/>
        <v>7</v>
      </c>
      <c r="C4457" s="184">
        <f t="shared" si="354"/>
        <v>42208</v>
      </c>
      <c r="D4457" s="191" t="s">
        <v>2044</v>
      </c>
      <c r="E4457" s="191">
        <v>42208</v>
      </c>
      <c r="F4457" s="192" t="s">
        <v>958</v>
      </c>
      <c r="G4457" s="483" t="s">
        <v>957</v>
      </c>
      <c r="H4457" s="193" t="s">
        <v>2045</v>
      </c>
      <c r="I4457" s="256">
        <v>200</v>
      </c>
      <c r="J4457" s="256">
        <v>7321.85753072442</v>
      </c>
      <c r="K4457" s="599">
        <f t="shared" si="355"/>
        <v>1464372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6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3"/>
      <c r="AD4457" s="591" t="str">
        <f>IF(VLOOKUP(F4457,NXT!$C$12:$C$666,1,0)&lt;&gt;"","","x")</f>
        <v/>
      </c>
    </row>
    <row r="4458" spans="1:30" s="211" customFormat="1" ht="15.75" hidden="1" customHeight="1">
      <c r="A4458" s="204" t="str">
        <f>IF(B4458&lt;&gt;"",IF(AND(B4458&gt;=_TM1,B4458&lt;=_TM2,OR(TH!L4458="1111",TH!M4458="1111")),TH!D4458,""),"")</f>
        <v/>
      </c>
      <c r="B4458" s="36">
        <f t="shared" si="353"/>
        <v>7</v>
      </c>
      <c r="C4458" s="184">
        <f t="shared" si="354"/>
        <v>42208</v>
      </c>
      <c r="D4458" s="191" t="s">
        <v>2044</v>
      </c>
      <c r="E4458" s="191">
        <v>42208</v>
      </c>
      <c r="F4458" s="192" t="s">
        <v>567</v>
      </c>
      <c r="G4458" s="483" t="s">
        <v>957</v>
      </c>
      <c r="H4458" s="193" t="s">
        <v>2045</v>
      </c>
      <c r="I4458" s="256">
        <v>204</v>
      </c>
      <c r="J4458" s="256">
        <v>6567.0268574538613</v>
      </c>
      <c r="K4458" s="599">
        <f t="shared" si="355"/>
        <v>1339673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6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3"/>
      <c r="AD4458" s="591" t="str">
        <f>IF(VLOOKUP(F4458,NXT!$C$12:$C$666,1,0)&lt;&gt;"","","x")</f>
        <v/>
      </c>
    </row>
    <row r="4459" spans="1:30" s="211" customFormat="1" ht="15.75" hidden="1" customHeight="1">
      <c r="A4459" s="204" t="str">
        <f>IF(B4459&lt;&gt;"",IF(AND(B4459&gt;=_TM1,B4459&lt;=_TM2,OR(TH!L4459="1111",TH!M4459="1111")),TH!D4459,""),"")</f>
        <v/>
      </c>
      <c r="B4459" s="36">
        <f t="shared" si="353"/>
        <v>7</v>
      </c>
      <c r="C4459" s="184">
        <f t="shared" si="354"/>
        <v>42208</v>
      </c>
      <c r="D4459" s="191" t="s">
        <v>2044</v>
      </c>
      <c r="E4459" s="191">
        <v>42208</v>
      </c>
      <c r="F4459" s="192" t="s">
        <v>808</v>
      </c>
      <c r="G4459" s="483" t="s">
        <v>959</v>
      </c>
      <c r="H4459" s="193" t="s">
        <v>2045</v>
      </c>
      <c r="I4459" s="256">
        <v>500</v>
      </c>
      <c r="J4459" s="256">
        <v>10492.146358460766</v>
      </c>
      <c r="K4459" s="599">
        <f t="shared" si="355"/>
        <v>5246073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6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3"/>
      <c r="AD4459" s="591" t="str">
        <f>IF(VLOOKUP(F4459,NXT!$C$12:$C$666,1,0)&lt;&gt;"","","x")</f>
        <v/>
      </c>
    </row>
    <row r="4460" spans="1:30" s="211" customFormat="1" ht="15.75" hidden="1" customHeight="1">
      <c r="A4460" s="204" t="str">
        <f>IF(B4460&lt;&gt;"",IF(AND(B4460&gt;=_TM1,B4460&lt;=_TM2,OR(TH!L4460="1111",TH!M4460="1111")),TH!D4460,""),"")</f>
        <v/>
      </c>
      <c r="B4460" s="36">
        <f t="shared" si="353"/>
        <v>7</v>
      </c>
      <c r="C4460" s="184">
        <f t="shared" si="354"/>
        <v>42208</v>
      </c>
      <c r="D4460" s="191" t="s">
        <v>2044</v>
      </c>
      <c r="E4460" s="191">
        <v>42208</v>
      </c>
      <c r="F4460" s="192" t="s">
        <v>1795</v>
      </c>
      <c r="G4460" s="483" t="s">
        <v>960</v>
      </c>
      <c r="H4460" s="193" t="s">
        <v>2045</v>
      </c>
      <c r="I4460" s="256">
        <v>100</v>
      </c>
      <c r="J4460" s="256">
        <v>18719.800697109858</v>
      </c>
      <c r="K4460" s="599">
        <f t="shared" si="355"/>
        <v>1871980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6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3"/>
      <c r="AD4460" s="591" t="str">
        <f>IF(VLOOKUP(F4460,NXT!$C$12:$C$666,1,0)&lt;&gt;"","","x")</f>
        <v/>
      </c>
    </row>
    <row r="4461" spans="1:30" s="211" customFormat="1" ht="15.75" hidden="1" customHeight="1">
      <c r="A4461" s="204" t="str">
        <f>IF(B4461&lt;&gt;"",IF(AND(B4461&gt;=_TM1,B4461&lt;=_TM2,OR(TH!L4461="1111",TH!M4461="1111")),TH!D4461,""),"")</f>
        <v/>
      </c>
      <c r="B4461" s="36">
        <f t="shared" si="353"/>
        <v>7</v>
      </c>
      <c r="C4461" s="184">
        <f t="shared" si="354"/>
        <v>42208</v>
      </c>
      <c r="D4461" s="191" t="s">
        <v>2044</v>
      </c>
      <c r="E4461" s="191">
        <v>42208</v>
      </c>
      <c r="F4461" s="192" t="s">
        <v>1796</v>
      </c>
      <c r="G4461" s="483" t="s">
        <v>959</v>
      </c>
      <c r="H4461" s="193" t="s">
        <v>2045</v>
      </c>
      <c r="I4461" s="256">
        <v>100</v>
      </c>
      <c r="J4461" s="256">
        <v>12303.739974310107</v>
      </c>
      <c r="K4461" s="599">
        <f t="shared" si="355"/>
        <v>1230374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6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3"/>
      <c r="AD4461" s="591" t="str">
        <f>IF(VLOOKUP(F4461,NXT!$C$12:$C$666,1,0)&lt;&gt;"","","x")</f>
        <v/>
      </c>
    </row>
    <row r="4462" spans="1:30" s="211" customFormat="1" ht="15.75" hidden="1" customHeight="1">
      <c r="A4462" s="204" t="str">
        <f>IF(B4462&lt;&gt;"",IF(AND(B4462&gt;=_TM1,B4462&lt;=_TM2,OR(TH!L4462="1111",TH!M4462="1111")),TH!D4462,""),"")</f>
        <v/>
      </c>
      <c r="B4462" s="36">
        <f t="shared" si="353"/>
        <v>7</v>
      </c>
      <c r="C4462" s="184">
        <f t="shared" si="354"/>
        <v>42208</v>
      </c>
      <c r="D4462" s="191" t="s">
        <v>2044</v>
      </c>
      <c r="E4462" s="191">
        <v>42208</v>
      </c>
      <c r="F4462" s="192" t="s">
        <v>721</v>
      </c>
      <c r="G4462" s="483" t="s">
        <v>960</v>
      </c>
      <c r="H4462" s="193" t="s">
        <v>2045</v>
      </c>
      <c r="I4462" s="256">
        <v>70</v>
      </c>
      <c r="J4462" s="256">
        <v>11096.010897077214</v>
      </c>
      <c r="K4462" s="599">
        <f t="shared" si="355"/>
        <v>776721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6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3"/>
      <c r="AD4462" s="591" t="str">
        <f>IF(VLOOKUP(F4462,NXT!$C$12:$C$666,1,0)&lt;&gt;"","","x")</f>
        <v/>
      </c>
    </row>
    <row r="4463" spans="1:30" s="211" customFormat="1" ht="15.75" hidden="1" customHeight="1">
      <c r="A4463" s="204" t="str">
        <f>IF(B4463&lt;&gt;"",IF(AND(B4463&gt;=_TM1,B4463&lt;=_TM2,OR(TH!L4463="1111",TH!M4463="1111")),TH!D4463,""),"")</f>
        <v/>
      </c>
      <c r="B4463" s="36">
        <f t="shared" si="353"/>
        <v>7</v>
      </c>
      <c r="C4463" s="184">
        <f t="shared" si="354"/>
        <v>42208</v>
      </c>
      <c r="D4463" s="191" t="s">
        <v>2044</v>
      </c>
      <c r="E4463" s="191">
        <v>42208</v>
      </c>
      <c r="F4463" s="192" t="s">
        <v>1797</v>
      </c>
      <c r="G4463" s="483" t="s">
        <v>959</v>
      </c>
      <c r="H4463" s="193" t="s">
        <v>2045</v>
      </c>
      <c r="I4463" s="256">
        <v>25</v>
      </c>
      <c r="J4463" s="256">
        <v>11775.358503020718</v>
      </c>
      <c r="K4463" s="599">
        <f t="shared" si="355"/>
        <v>294384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6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3"/>
      <c r="AD4463" s="591" t="str">
        <f>IF(VLOOKUP(F4463,NXT!$C$12:$C$666,1,0)&lt;&gt;"","","x")</f>
        <v/>
      </c>
    </row>
    <row r="4464" spans="1:30" s="211" customFormat="1" ht="15.75" hidden="1" customHeight="1">
      <c r="A4464" s="204" t="str">
        <f>IF(B4464&lt;&gt;"",IF(AND(B4464&gt;=_TM1,B4464&lt;=_TM2,OR(TH!L4464="1111",TH!M4464="1111")),TH!D4464,""),"")</f>
        <v/>
      </c>
      <c r="B4464" s="36">
        <f t="shared" si="353"/>
        <v>7</v>
      </c>
      <c r="C4464" s="184">
        <f t="shared" si="354"/>
        <v>42208</v>
      </c>
      <c r="D4464" s="191" t="s">
        <v>2044</v>
      </c>
      <c r="E4464" s="191">
        <v>42208</v>
      </c>
      <c r="F4464" s="192" t="s">
        <v>1798</v>
      </c>
      <c r="G4464" s="483" t="s">
        <v>960</v>
      </c>
      <c r="H4464" s="193" t="s">
        <v>2045</v>
      </c>
      <c r="I4464" s="256">
        <v>50</v>
      </c>
      <c r="J4464" s="256">
        <v>11020.527829750157</v>
      </c>
      <c r="K4464" s="599">
        <f t="shared" si="355"/>
        <v>551026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6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3"/>
      <c r="AD4464" s="591" t="str">
        <f>IF(VLOOKUP(F4464,NXT!$C$12:$C$666,1,0)&lt;&gt;"","","x")</f>
        <v/>
      </c>
    </row>
    <row r="4465" spans="1:30" s="211" customFormat="1" ht="15.75" hidden="1" customHeight="1">
      <c r="A4465" s="204" t="str">
        <f>IF(B4465&lt;&gt;"",IF(AND(B4465&gt;=_TM1,B4465&lt;=_TM2,OR(TH!L4465="1111",TH!M4465="1111")),TH!D4465,""),"")</f>
        <v/>
      </c>
      <c r="B4465" s="36">
        <f t="shared" si="353"/>
        <v>7</v>
      </c>
      <c r="C4465" s="184">
        <f t="shared" si="354"/>
        <v>42208</v>
      </c>
      <c r="D4465" s="191" t="s">
        <v>2044</v>
      </c>
      <c r="E4465" s="191">
        <v>42208</v>
      </c>
      <c r="F4465" s="192" t="s">
        <v>1799</v>
      </c>
      <c r="G4465" s="483" t="s">
        <v>959</v>
      </c>
      <c r="H4465" s="193" t="s">
        <v>2045</v>
      </c>
      <c r="I4465" s="256">
        <v>575</v>
      </c>
      <c r="J4465" s="256">
        <v>981.27987525172648</v>
      </c>
      <c r="K4465" s="599">
        <f t="shared" si="355"/>
        <v>564236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6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3"/>
      <c r="AD4465" s="591" t="str">
        <f>IF(VLOOKUP(F4465,NXT!$C$12:$C$666,1,0)&lt;&gt;"","","x")</f>
        <v/>
      </c>
    </row>
    <row r="4466" spans="1:30" s="211" customFormat="1" ht="15.75" hidden="1" customHeight="1">
      <c r="A4466" s="204" t="str">
        <f>IF(B4466&lt;&gt;"",IF(AND(B4466&gt;=_TM1,B4466&lt;=_TM2,OR(TH!L4466="1111",TH!M4466="1111")),TH!D4466,""),"")</f>
        <v/>
      </c>
      <c r="B4466" s="36">
        <f t="shared" si="353"/>
        <v>7</v>
      </c>
      <c r="C4466" s="184">
        <f t="shared" si="354"/>
        <v>42208</v>
      </c>
      <c r="D4466" s="191" t="s">
        <v>2044</v>
      </c>
      <c r="E4466" s="191">
        <v>42208</v>
      </c>
      <c r="F4466" s="192" t="s">
        <v>1800</v>
      </c>
      <c r="G4466" s="483" t="s">
        <v>960</v>
      </c>
      <c r="H4466" s="193" t="s">
        <v>2045</v>
      </c>
      <c r="I4466" s="256">
        <v>500</v>
      </c>
      <c r="J4466" s="256">
        <v>7548.3067327055878</v>
      </c>
      <c r="K4466" s="599">
        <f t="shared" si="355"/>
        <v>3774153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6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3"/>
      <c r="AD4466" s="591" t="str">
        <f>IF(VLOOKUP(F4466,NXT!$C$12:$C$666,1,0)&lt;&gt;"","","x")</f>
        <v/>
      </c>
    </row>
    <row r="4467" spans="1:30" s="211" customFormat="1" ht="15.75" hidden="1" customHeight="1">
      <c r="A4467" s="204" t="str">
        <f>IF(B4467&lt;&gt;"",IF(AND(B4467&gt;=_TM1,B4467&lt;=_TM2,OR(TH!L4467="1111",TH!M4467="1111")),TH!D4467,""),"")</f>
        <v/>
      </c>
      <c r="B4467" s="36">
        <f t="shared" si="353"/>
        <v>7</v>
      </c>
      <c r="C4467" s="184">
        <f t="shared" si="354"/>
        <v>42208</v>
      </c>
      <c r="D4467" s="191" t="s">
        <v>2044</v>
      </c>
      <c r="E4467" s="191">
        <v>42208</v>
      </c>
      <c r="F4467" s="192" t="s">
        <v>1794</v>
      </c>
      <c r="G4467" s="483" t="s">
        <v>959</v>
      </c>
      <c r="H4467" s="193" t="s">
        <v>2045</v>
      </c>
      <c r="I4467" s="256">
        <v>900</v>
      </c>
      <c r="J4467" s="256">
        <v>9435.3834158819845</v>
      </c>
      <c r="K4467" s="599">
        <f t="shared" si="355"/>
        <v>8491845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6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3"/>
      <c r="AD4467" s="591" t="str">
        <f>IF(VLOOKUP(F4467,NXT!$C$12:$C$666,1,0)&lt;&gt;"","","x")</f>
        <v/>
      </c>
    </row>
    <row r="4468" spans="1:30" s="211" customFormat="1" ht="15.75" hidden="1" customHeight="1">
      <c r="A4468" s="204" t="str">
        <f>IF(B4468&lt;&gt;"",IF(AND(B4468&gt;=_TM1,B4468&lt;=_TM2,OR(TH!L4468="1111",TH!M4468="1111")),TH!D4468,""),"")</f>
        <v/>
      </c>
      <c r="B4468" s="36">
        <f t="shared" si="353"/>
        <v>7</v>
      </c>
      <c r="C4468" s="184">
        <f t="shared" si="354"/>
        <v>42209</v>
      </c>
      <c r="D4468" s="191" t="s">
        <v>2044</v>
      </c>
      <c r="E4468" s="191">
        <v>42209</v>
      </c>
      <c r="F4468" s="192" t="s">
        <v>773</v>
      </c>
      <c r="G4468" s="483" t="s">
        <v>961</v>
      </c>
      <c r="H4468" s="193" t="s">
        <v>2045</v>
      </c>
      <c r="I4468" s="256">
        <v>1000</v>
      </c>
      <c r="J4468" s="256">
        <v>17436.588552549907</v>
      </c>
      <c r="K4468" s="599">
        <f t="shared" si="355"/>
        <v>17436589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6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3"/>
      <c r="AD4468" s="591" t="str">
        <f>IF(VLOOKUP(F4468,NXT!$C$12:$C$666,1,0)&lt;&gt;"","","x")</f>
        <v/>
      </c>
    </row>
    <row r="4469" spans="1:30" s="211" customFormat="1" ht="15.75" hidden="1" customHeight="1">
      <c r="A4469" s="204" t="str">
        <f>IF(B4469&lt;&gt;"",IF(AND(B4469&gt;=_TM1,B4469&lt;=_TM2,OR(TH!L4469="1111",TH!M4469="1111")),TH!D4469,""),"")</f>
        <v/>
      </c>
      <c r="B4469" s="36">
        <f t="shared" si="353"/>
        <v>7</v>
      </c>
      <c r="C4469" s="184">
        <f t="shared" si="354"/>
        <v>42209</v>
      </c>
      <c r="D4469" s="191" t="s">
        <v>2044</v>
      </c>
      <c r="E4469" s="191">
        <v>42209</v>
      </c>
      <c r="F4469" s="192" t="s">
        <v>1794</v>
      </c>
      <c r="G4469" s="483" t="s">
        <v>961</v>
      </c>
      <c r="H4469" s="193" t="s">
        <v>2045</v>
      </c>
      <c r="I4469" s="256">
        <v>550</v>
      </c>
      <c r="J4469" s="256">
        <v>9435.3834158819845</v>
      </c>
      <c r="K4469" s="599">
        <f t="shared" si="355"/>
        <v>5189461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6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3"/>
      <c r="AD4469" s="591" t="str">
        <f>IF(VLOOKUP(F4469,NXT!$C$12:$C$666,1,0)&lt;&gt;"","","x")</f>
        <v/>
      </c>
    </row>
    <row r="4470" spans="1:30" s="211" customFormat="1" ht="15.75" hidden="1" customHeight="1">
      <c r="A4470" s="204" t="str">
        <f>IF(B4470&lt;&gt;"",IF(AND(B4470&gt;=_TM1,B4470&lt;=_TM2,OR(TH!L4470="1111",TH!M4470="1111")),TH!D4470,""),"")</f>
        <v/>
      </c>
      <c r="B4470" s="36">
        <f t="shared" si="353"/>
        <v>7</v>
      </c>
      <c r="C4470" s="184">
        <f t="shared" si="354"/>
        <v>42209</v>
      </c>
      <c r="D4470" s="191" t="s">
        <v>2044</v>
      </c>
      <c r="E4470" s="191">
        <v>42209</v>
      </c>
      <c r="F4470" s="192" t="s">
        <v>808</v>
      </c>
      <c r="G4470" s="483" t="s">
        <v>962</v>
      </c>
      <c r="H4470" s="193" t="s">
        <v>2045</v>
      </c>
      <c r="I4470" s="256">
        <v>498</v>
      </c>
      <c r="J4470" s="256">
        <v>10492.146358460766</v>
      </c>
      <c r="K4470" s="599">
        <f t="shared" si="355"/>
        <v>5225089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6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3"/>
      <c r="AD4470" s="591" t="str">
        <f>IF(VLOOKUP(F4470,NXT!$C$12:$C$666,1,0)&lt;&gt;"","","x")</f>
        <v/>
      </c>
    </row>
    <row r="4471" spans="1:30" s="211" customFormat="1" ht="15.75" hidden="1" customHeight="1">
      <c r="A4471" s="204" t="str">
        <f>IF(B4471&lt;&gt;"",IF(AND(B4471&gt;=_TM1,B4471&lt;=_TM2,OR(TH!L4471="1111",TH!M4471="1111")),TH!D4471,""),"")</f>
        <v/>
      </c>
      <c r="B4471" s="36">
        <f t="shared" si="353"/>
        <v>7</v>
      </c>
      <c r="C4471" s="184">
        <f t="shared" si="354"/>
        <v>42209</v>
      </c>
      <c r="D4471" s="191" t="s">
        <v>2044</v>
      </c>
      <c r="E4471" s="191">
        <v>42209</v>
      </c>
      <c r="F4471" s="192" t="s">
        <v>425</v>
      </c>
      <c r="G4471" s="483" t="s">
        <v>963</v>
      </c>
      <c r="H4471" s="193" t="s">
        <v>2045</v>
      </c>
      <c r="I4471" s="256">
        <v>600</v>
      </c>
      <c r="J4471" s="256">
        <v>6189.611520818582</v>
      </c>
      <c r="K4471" s="599">
        <f t="shared" si="355"/>
        <v>3713767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6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3"/>
      <c r="AD4471" s="591" t="str">
        <f>IF(VLOOKUP(F4471,NXT!$C$12:$C$666,1,0)&lt;&gt;"","","x")</f>
        <v/>
      </c>
    </row>
    <row r="4472" spans="1:30" s="211" customFormat="1" ht="15.75" hidden="1" customHeight="1">
      <c r="A4472" s="204" t="str">
        <f>IF(B4472&lt;&gt;"",IF(AND(B4472&gt;=_TM1,B4472&lt;=_TM2,OR(TH!L4472="1111",TH!M4472="1111")),TH!D4472,""),"")</f>
        <v/>
      </c>
      <c r="B4472" s="36">
        <f t="shared" si="353"/>
        <v>7</v>
      </c>
      <c r="C4472" s="184">
        <f t="shared" si="354"/>
        <v>42209</v>
      </c>
      <c r="D4472" s="191" t="s">
        <v>2044</v>
      </c>
      <c r="E4472" s="191">
        <v>42209</v>
      </c>
      <c r="F4472" s="192" t="s">
        <v>473</v>
      </c>
      <c r="G4472" s="483" t="s">
        <v>963</v>
      </c>
      <c r="H4472" s="193" t="s">
        <v>2045</v>
      </c>
      <c r="I4472" s="256">
        <v>299</v>
      </c>
      <c r="J4472" s="256">
        <v>6868.9591267620854</v>
      </c>
      <c r="K4472" s="599">
        <f t="shared" si="355"/>
        <v>2053819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6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3"/>
      <c r="AD4472" s="591" t="str">
        <f>IF(VLOOKUP(F4472,NXT!$C$12:$C$666,1,0)&lt;&gt;"","","x")</f>
        <v/>
      </c>
    </row>
    <row r="4473" spans="1:30" s="211" customFormat="1" ht="15.75" hidden="1" customHeight="1">
      <c r="A4473" s="204" t="str">
        <f>IF(B4473&lt;&gt;"",IF(AND(B4473&gt;=_TM1,B4473&lt;=_TM2,OR(TH!L4473="1111",TH!M4473="1111")),TH!D4473,""),"")</f>
        <v/>
      </c>
      <c r="B4473" s="36">
        <f t="shared" si="353"/>
        <v>7</v>
      </c>
      <c r="C4473" s="184">
        <f t="shared" si="354"/>
        <v>42209</v>
      </c>
      <c r="D4473" s="191" t="s">
        <v>2044</v>
      </c>
      <c r="E4473" s="191">
        <v>42209</v>
      </c>
      <c r="F4473" s="192" t="s">
        <v>528</v>
      </c>
      <c r="G4473" s="483" t="s">
        <v>963</v>
      </c>
      <c r="H4473" s="193" t="s">
        <v>2045</v>
      </c>
      <c r="I4473" s="256">
        <v>614</v>
      </c>
      <c r="J4473" s="256">
        <v>11926.324637674828</v>
      </c>
      <c r="K4473" s="599">
        <f t="shared" si="355"/>
        <v>7322763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6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3"/>
      <c r="AD4473" s="591" t="str">
        <f>IF(VLOOKUP(F4473,NXT!$C$12:$C$666,1,0)&lt;&gt;"","","x")</f>
        <v/>
      </c>
    </row>
    <row r="4474" spans="1:30" s="211" customFormat="1" ht="15.75" hidden="1" customHeight="1">
      <c r="A4474" s="204" t="str">
        <f>IF(B4474&lt;&gt;"",IF(AND(B4474&gt;=_TM1,B4474&lt;=_TM2,OR(TH!L4474="1111",TH!M4474="1111")),TH!D4474,""),"")</f>
        <v/>
      </c>
      <c r="B4474" s="36">
        <f t="shared" si="353"/>
        <v>7</v>
      </c>
      <c r="C4474" s="184">
        <f t="shared" si="354"/>
        <v>42209</v>
      </c>
      <c r="D4474" s="191" t="s">
        <v>2044</v>
      </c>
      <c r="E4474" s="191">
        <v>42209</v>
      </c>
      <c r="F4474" s="192" t="s">
        <v>425</v>
      </c>
      <c r="G4474" s="483" t="s">
        <v>964</v>
      </c>
      <c r="H4474" s="193" t="s">
        <v>2045</v>
      </c>
      <c r="I4474" s="256">
        <v>460</v>
      </c>
      <c r="J4474" s="256">
        <v>6189.611520818582</v>
      </c>
      <c r="K4474" s="599">
        <f t="shared" si="355"/>
        <v>2847221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6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3"/>
      <c r="AD4474" s="591" t="str">
        <f>IF(VLOOKUP(F4474,NXT!$C$12:$C$666,1,0)&lt;&gt;"","","x")</f>
        <v/>
      </c>
    </row>
    <row r="4475" spans="1:30" s="211" customFormat="1" ht="15.75" hidden="1" customHeight="1">
      <c r="A4475" s="204" t="str">
        <f>IF(B4475&lt;&gt;"",IF(AND(B4475&gt;=_TM1,B4475&lt;=_TM2,OR(TH!L4475="1111",TH!M4475="1111")),TH!D4475,""),"")</f>
        <v/>
      </c>
      <c r="B4475" s="36">
        <f t="shared" si="353"/>
        <v>7</v>
      </c>
      <c r="C4475" s="184">
        <f t="shared" si="354"/>
        <v>42212</v>
      </c>
      <c r="D4475" s="191" t="s">
        <v>2044</v>
      </c>
      <c r="E4475" s="191">
        <v>42212</v>
      </c>
      <c r="F4475" s="192" t="s">
        <v>537</v>
      </c>
      <c r="G4475" s="483" t="s">
        <v>965</v>
      </c>
      <c r="H4475" s="193" t="s">
        <v>2045</v>
      </c>
      <c r="I4475" s="256">
        <v>48</v>
      </c>
      <c r="J4475" s="256">
        <v>8303.1374059761474</v>
      </c>
      <c r="K4475" s="599">
        <f t="shared" si="355"/>
        <v>398551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6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3"/>
      <c r="AD4475" s="591" t="str">
        <f>IF(VLOOKUP(F4475,NXT!$C$12:$C$666,1,0)&lt;&gt;"","","x")</f>
        <v/>
      </c>
    </row>
    <row r="4476" spans="1:30" s="211" customFormat="1" ht="15.75" hidden="1" customHeight="1">
      <c r="A4476" s="204" t="str">
        <f>IF(B4476&lt;&gt;"",IF(AND(B4476&gt;=_TM1,B4476&lt;=_TM2,OR(TH!L4476="1111",TH!M4476="1111")),TH!D4476,""),"")</f>
        <v/>
      </c>
      <c r="B4476" s="36">
        <f t="shared" si="353"/>
        <v>7</v>
      </c>
      <c r="C4476" s="184">
        <f t="shared" si="354"/>
        <v>42212</v>
      </c>
      <c r="D4476" s="191" t="s">
        <v>2044</v>
      </c>
      <c r="E4476" s="191">
        <v>42212</v>
      </c>
      <c r="F4476" s="192" t="s">
        <v>539</v>
      </c>
      <c r="G4476" s="483" t="s">
        <v>965</v>
      </c>
      <c r="H4476" s="193" t="s">
        <v>2045</v>
      </c>
      <c r="I4476" s="256">
        <v>150</v>
      </c>
      <c r="J4476" s="256">
        <v>8529.5866079573134</v>
      </c>
      <c r="K4476" s="599">
        <f t="shared" si="355"/>
        <v>1279438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6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3"/>
      <c r="AD4476" s="591" t="str">
        <f>IF(VLOOKUP(F4476,NXT!$C$12:$C$666,1,0)&lt;&gt;"","","x")</f>
        <v/>
      </c>
    </row>
    <row r="4477" spans="1:30" s="211" customFormat="1" ht="15.75" hidden="1" customHeight="1">
      <c r="A4477" s="204" t="str">
        <f>IF(B4477&lt;&gt;"",IF(AND(B4477&gt;=_TM1,B4477&lt;=_TM2,OR(TH!L4477="1111",TH!M4477="1111")),TH!D4477,""),"")</f>
        <v/>
      </c>
      <c r="B4477" s="36">
        <f t="shared" si="353"/>
        <v>7</v>
      </c>
      <c r="C4477" s="184">
        <f t="shared" si="354"/>
        <v>42212</v>
      </c>
      <c r="D4477" s="191" t="s">
        <v>2044</v>
      </c>
      <c r="E4477" s="191">
        <v>42212</v>
      </c>
      <c r="F4477" s="192" t="s">
        <v>540</v>
      </c>
      <c r="G4477" s="483" t="s">
        <v>965</v>
      </c>
      <c r="H4477" s="193" t="s">
        <v>2045</v>
      </c>
      <c r="I4477" s="256">
        <v>450</v>
      </c>
      <c r="J4477" s="256">
        <v>8680.5527426114259</v>
      </c>
      <c r="K4477" s="599">
        <f t="shared" si="355"/>
        <v>3906249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6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3"/>
      <c r="AD4477" s="591" t="str">
        <f>IF(VLOOKUP(F4477,NXT!$C$12:$C$666,1,0)&lt;&gt;"","","x")</f>
        <v/>
      </c>
    </row>
    <row r="4478" spans="1:30" s="211" customFormat="1" ht="15.75" hidden="1" customHeight="1">
      <c r="A4478" s="204" t="str">
        <f>IF(B4478&lt;&gt;"",IF(AND(B4478&gt;=_TM1,B4478&lt;=_TM2,OR(TH!L4478="1111",TH!M4478="1111")),TH!D4478,""),"")</f>
        <v/>
      </c>
      <c r="B4478" s="36">
        <f t="shared" si="353"/>
        <v>7</v>
      </c>
      <c r="C4478" s="184">
        <f t="shared" si="354"/>
        <v>42212</v>
      </c>
      <c r="D4478" s="191" t="s">
        <v>2044</v>
      </c>
      <c r="E4478" s="191">
        <v>42212</v>
      </c>
      <c r="F4478" s="192" t="s">
        <v>541</v>
      </c>
      <c r="G4478" s="483" t="s">
        <v>965</v>
      </c>
      <c r="H4478" s="193" t="s">
        <v>2045</v>
      </c>
      <c r="I4478" s="256">
        <v>390</v>
      </c>
      <c r="J4478" s="256">
        <v>7246.3744633973638</v>
      </c>
      <c r="K4478" s="599">
        <f t="shared" si="355"/>
        <v>2826086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6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3"/>
      <c r="AD4478" s="591" t="str">
        <f>IF(VLOOKUP(F4478,NXT!$C$12:$C$666,1,0)&lt;&gt;"","","x")</f>
        <v/>
      </c>
    </row>
    <row r="4479" spans="1:30" s="211" customFormat="1" ht="15.75" hidden="1" customHeight="1">
      <c r="A4479" s="204" t="str">
        <f>IF(B4479&lt;&gt;"",IF(AND(B4479&gt;=_TM1,B4479&lt;=_TM2,OR(TH!L4479="1111",TH!M4479="1111")),TH!D4479,""),"")</f>
        <v/>
      </c>
      <c r="B4479" s="36">
        <f t="shared" si="353"/>
        <v>7</v>
      </c>
      <c r="C4479" s="184">
        <f t="shared" si="354"/>
        <v>42212</v>
      </c>
      <c r="D4479" s="191" t="s">
        <v>2044</v>
      </c>
      <c r="E4479" s="191">
        <v>42212</v>
      </c>
      <c r="F4479" s="192" t="s">
        <v>537</v>
      </c>
      <c r="G4479" s="483" t="s">
        <v>965</v>
      </c>
      <c r="H4479" s="193" t="s">
        <v>2045</v>
      </c>
      <c r="I4479" s="256">
        <v>80</v>
      </c>
      <c r="J4479" s="256">
        <v>8303.1374059761474</v>
      </c>
      <c r="K4479" s="599">
        <f t="shared" si="355"/>
        <v>664251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6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3"/>
      <c r="AD4479" s="591" t="str">
        <f>IF(VLOOKUP(F4479,NXT!$C$12:$C$666,1,0)&lt;&gt;"","","x")</f>
        <v/>
      </c>
    </row>
    <row r="4480" spans="1:30" s="211" customFormat="1" ht="15.75" hidden="1" customHeight="1">
      <c r="A4480" s="204" t="str">
        <f>IF(B4480&lt;&gt;"",IF(AND(B4480&gt;=_TM1,B4480&lt;=_TM2,OR(TH!L4480="1111",TH!M4480="1111")),TH!D4480,""),"")</f>
        <v/>
      </c>
      <c r="B4480" s="36">
        <f t="shared" si="353"/>
        <v>7</v>
      </c>
      <c r="C4480" s="184">
        <f t="shared" si="354"/>
        <v>42212</v>
      </c>
      <c r="D4480" s="191" t="s">
        <v>2044</v>
      </c>
      <c r="E4480" s="191">
        <v>42212</v>
      </c>
      <c r="F4480" s="192" t="s">
        <v>539</v>
      </c>
      <c r="G4480" s="483" t="s">
        <v>965</v>
      </c>
      <c r="H4480" s="193" t="s">
        <v>2045</v>
      </c>
      <c r="I4480" s="256">
        <v>470</v>
      </c>
      <c r="J4480" s="256">
        <v>8529.5866079573134</v>
      </c>
      <c r="K4480" s="599">
        <f t="shared" si="355"/>
        <v>4008906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6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3"/>
      <c r="AD4480" s="591" t="str">
        <f>IF(VLOOKUP(F4480,NXT!$C$12:$C$666,1,0)&lt;&gt;"","","x")</f>
        <v/>
      </c>
    </row>
    <row r="4481" spans="1:30" s="211" customFormat="1" ht="15.75" hidden="1" customHeight="1">
      <c r="A4481" s="204" t="str">
        <f>IF(B4481&lt;&gt;"",IF(AND(B4481&gt;=_TM1,B4481&lt;=_TM2,OR(TH!L4481="1111",TH!M4481="1111")),TH!D4481,""),"")</f>
        <v/>
      </c>
      <c r="B4481" s="36">
        <f t="shared" si="353"/>
        <v>7</v>
      </c>
      <c r="C4481" s="184">
        <f t="shared" si="354"/>
        <v>42212</v>
      </c>
      <c r="D4481" s="191" t="s">
        <v>2044</v>
      </c>
      <c r="E4481" s="191">
        <v>42212</v>
      </c>
      <c r="F4481" s="192" t="s">
        <v>540</v>
      </c>
      <c r="G4481" s="483" t="s">
        <v>965</v>
      </c>
      <c r="H4481" s="193" t="s">
        <v>2045</v>
      </c>
      <c r="I4481" s="256">
        <v>350</v>
      </c>
      <c r="J4481" s="256">
        <v>8680.5527426114259</v>
      </c>
      <c r="K4481" s="599">
        <f t="shared" si="355"/>
        <v>3038193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6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3"/>
      <c r="AD4481" s="591" t="str">
        <f>IF(VLOOKUP(F4481,NXT!$C$12:$C$666,1,0)&lt;&gt;"","","x")</f>
        <v/>
      </c>
    </row>
    <row r="4482" spans="1:30" s="211" customFormat="1" ht="15.75" hidden="1" customHeight="1">
      <c r="A4482" s="204" t="str">
        <f>IF(B4482&lt;&gt;"",IF(AND(B4482&gt;=_TM1,B4482&lt;=_TM2,OR(TH!L4482="1111",TH!M4482="1111")),TH!D4482,""),"")</f>
        <v/>
      </c>
      <c r="B4482" s="36">
        <f t="shared" si="353"/>
        <v>7</v>
      </c>
      <c r="C4482" s="184">
        <f t="shared" si="354"/>
        <v>42212</v>
      </c>
      <c r="D4482" s="191" t="s">
        <v>2044</v>
      </c>
      <c r="E4482" s="191">
        <v>42212</v>
      </c>
      <c r="F4482" s="192" t="s">
        <v>541</v>
      </c>
      <c r="G4482" s="483" t="s">
        <v>965</v>
      </c>
      <c r="H4482" s="193" t="s">
        <v>2045</v>
      </c>
      <c r="I4482" s="256">
        <v>251</v>
      </c>
      <c r="J4482" s="256">
        <v>7246.3744633973638</v>
      </c>
      <c r="K4482" s="599">
        <f t="shared" si="355"/>
        <v>1818840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6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3"/>
      <c r="AD4482" s="591" t="str">
        <f>IF(VLOOKUP(F4482,NXT!$C$12:$C$666,1,0)&lt;&gt;"","","x")</f>
        <v/>
      </c>
    </row>
    <row r="4483" spans="1:30" s="211" customFormat="1" ht="15.75" hidden="1" customHeight="1">
      <c r="A4483" s="204" t="str">
        <f>IF(B4483&lt;&gt;"",IF(AND(B4483&gt;=_TM1,B4483&lt;=_TM2,OR(TH!L4483="1111",TH!M4483="1111")),TH!D4483,""),"")</f>
        <v/>
      </c>
      <c r="B4483" s="36">
        <f t="shared" si="353"/>
        <v>7</v>
      </c>
      <c r="C4483" s="184">
        <f t="shared" si="354"/>
        <v>42212</v>
      </c>
      <c r="D4483" s="191" t="s">
        <v>2044</v>
      </c>
      <c r="E4483" s="191">
        <v>42212</v>
      </c>
      <c r="F4483" s="192" t="s">
        <v>537</v>
      </c>
      <c r="G4483" s="483" t="s">
        <v>965</v>
      </c>
      <c r="H4483" s="193" t="s">
        <v>2045</v>
      </c>
      <c r="I4483" s="256">
        <v>150</v>
      </c>
      <c r="J4483" s="256">
        <v>8303.1374059761474</v>
      </c>
      <c r="K4483" s="599">
        <f t="shared" si="355"/>
        <v>1245471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6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3"/>
      <c r="AD4483" s="591" t="str">
        <f>IF(VLOOKUP(F4483,NXT!$C$12:$C$666,1,0)&lt;&gt;"","","x")</f>
        <v/>
      </c>
    </row>
    <row r="4484" spans="1:30" s="211" customFormat="1" ht="15.75" hidden="1" customHeight="1">
      <c r="A4484" s="204" t="str">
        <f>IF(B4484&lt;&gt;"",IF(AND(B4484&gt;=_TM1,B4484&lt;=_TM2,OR(TH!L4484="1111",TH!M4484="1111")),TH!D4484,""),"")</f>
        <v/>
      </c>
      <c r="B4484" s="36">
        <f t="shared" si="353"/>
        <v>7</v>
      </c>
      <c r="C4484" s="184">
        <f t="shared" si="354"/>
        <v>42212</v>
      </c>
      <c r="D4484" s="191" t="s">
        <v>2044</v>
      </c>
      <c r="E4484" s="191">
        <v>42212</v>
      </c>
      <c r="F4484" s="192" t="s">
        <v>539</v>
      </c>
      <c r="G4484" s="483" t="s">
        <v>965</v>
      </c>
      <c r="H4484" s="193" t="s">
        <v>2045</v>
      </c>
      <c r="I4484" s="256">
        <v>200</v>
      </c>
      <c r="J4484" s="256">
        <v>8529.5866079573134</v>
      </c>
      <c r="K4484" s="599">
        <f t="shared" si="355"/>
        <v>1705917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6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3"/>
      <c r="AD4484" s="591" t="str">
        <f>IF(VLOOKUP(F4484,NXT!$C$12:$C$666,1,0)&lt;&gt;"","","x")</f>
        <v/>
      </c>
    </row>
    <row r="4485" spans="1:30" s="211" customFormat="1" ht="15.75" hidden="1" customHeight="1">
      <c r="A4485" s="204" t="str">
        <f>IF(B4485&lt;&gt;"",IF(AND(B4485&gt;=_TM1,B4485&lt;=_TM2,OR(TH!L4485="1111",TH!M4485="1111")),TH!D4485,""),"")</f>
        <v/>
      </c>
      <c r="B4485" s="36">
        <f t="shared" si="353"/>
        <v>7</v>
      </c>
      <c r="C4485" s="184">
        <f t="shared" si="354"/>
        <v>42212</v>
      </c>
      <c r="D4485" s="191" t="s">
        <v>2044</v>
      </c>
      <c r="E4485" s="191">
        <v>42212</v>
      </c>
      <c r="F4485" s="192" t="s">
        <v>709</v>
      </c>
      <c r="G4485" s="483" t="s">
        <v>966</v>
      </c>
      <c r="H4485" s="193" t="s">
        <v>2045</v>
      </c>
      <c r="I4485" s="256">
        <v>222</v>
      </c>
      <c r="J4485" s="256">
        <v>4000.6025683339617</v>
      </c>
      <c r="K4485" s="599">
        <f t="shared" si="355"/>
        <v>888134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6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3"/>
      <c r="AD4485" s="591" t="str">
        <f>IF(VLOOKUP(F4485,NXT!$C$12:$C$666,1,0)&lt;&gt;"","","x")</f>
        <v/>
      </c>
    </row>
    <row r="4486" spans="1:30" s="211" customFormat="1" ht="15.75" hidden="1" customHeight="1">
      <c r="A4486" s="204" t="str">
        <f>IF(B4486&lt;&gt;"",IF(AND(B4486&gt;=_TM1,B4486&lt;=_TM2,OR(TH!L4486="1111",TH!M4486="1111")),TH!D4486,""),"")</f>
        <v/>
      </c>
      <c r="B4486" s="36">
        <f t="shared" si="353"/>
        <v>7</v>
      </c>
      <c r="C4486" s="184">
        <f t="shared" si="354"/>
        <v>42212</v>
      </c>
      <c r="D4486" s="191" t="s">
        <v>2044</v>
      </c>
      <c r="E4486" s="191">
        <v>42212</v>
      </c>
      <c r="F4486" s="192" t="s">
        <v>937</v>
      </c>
      <c r="G4486" s="483" t="s">
        <v>966</v>
      </c>
      <c r="H4486" s="193" t="s">
        <v>2045</v>
      </c>
      <c r="I4486" s="256">
        <v>494</v>
      </c>
      <c r="J4486" s="256">
        <v>5057.365510912744</v>
      </c>
      <c r="K4486" s="599">
        <f t="shared" si="355"/>
        <v>2498339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6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3"/>
      <c r="AD4486" s="591" t="str">
        <f>IF(VLOOKUP(F4486,NXT!$C$12:$C$666,1,0)&lt;&gt;"","","x")</f>
        <v/>
      </c>
    </row>
    <row r="4487" spans="1:30" s="211" customFormat="1" ht="15.75" hidden="1" customHeight="1">
      <c r="A4487" s="204" t="str">
        <f>IF(B4487&lt;&gt;"",IF(AND(B4487&gt;=_TM1,B4487&lt;=_TM2,OR(TH!L4487="1111",TH!M4487="1111")),TH!D4487,""),"")</f>
        <v/>
      </c>
      <c r="B4487" s="36">
        <f t="shared" si="353"/>
        <v>7</v>
      </c>
      <c r="C4487" s="184">
        <f t="shared" si="354"/>
        <v>42214</v>
      </c>
      <c r="D4487" s="191" t="s">
        <v>2044</v>
      </c>
      <c r="E4487" s="191">
        <v>42214</v>
      </c>
      <c r="F4487" s="192" t="s">
        <v>1720</v>
      </c>
      <c r="G4487" s="483" t="s">
        <v>967</v>
      </c>
      <c r="H4487" s="193" t="s">
        <v>2045</v>
      </c>
      <c r="I4487" s="256">
        <v>400</v>
      </c>
      <c r="J4487" s="256">
        <v>603.86453861644702</v>
      </c>
      <c r="K4487" s="599">
        <f t="shared" si="355"/>
        <v>241546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6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3"/>
      <c r="AD4487" s="591" t="str">
        <f>IF(VLOOKUP(F4487,NXT!$C$12:$C$666,1,0)&lt;&gt;"","","x")</f>
        <v/>
      </c>
    </row>
    <row r="4488" spans="1:30" s="211" customFormat="1" ht="15.75" hidden="1" customHeight="1">
      <c r="A4488" s="204" t="str">
        <f>IF(B4488&lt;&gt;"",IF(AND(B4488&gt;=_TM1,B4488&lt;=_TM2,OR(TH!L4488="1111",TH!M4488="1111")),TH!D4488,""),"")</f>
        <v/>
      </c>
      <c r="B4488" s="36">
        <f t="shared" si="353"/>
        <v>7</v>
      </c>
      <c r="C4488" s="184">
        <f t="shared" si="354"/>
        <v>42216</v>
      </c>
      <c r="D4488" s="191" t="s">
        <v>2044</v>
      </c>
      <c r="E4488" s="191">
        <v>42216</v>
      </c>
      <c r="F4488" s="192" t="s">
        <v>919</v>
      </c>
      <c r="G4488" s="483" t="s">
        <v>968</v>
      </c>
      <c r="H4488" s="193" t="s">
        <v>2045</v>
      </c>
      <c r="I4488" s="256">
        <v>308</v>
      </c>
      <c r="J4488" s="256">
        <v>4679.9501742774646</v>
      </c>
      <c r="K4488" s="599">
        <f t="shared" si="355"/>
        <v>1441425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6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3"/>
      <c r="AD4488" s="591" t="str">
        <f>IF(VLOOKUP(F4488,NXT!$C$12:$C$666,1,0)&lt;&gt;"","","x")</f>
        <v/>
      </c>
    </row>
    <row r="4489" spans="1:30" s="211" customFormat="1" ht="15.75" hidden="1" customHeight="1">
      <c r="A4489" s="204" t="str">
        <f>IF(B4489&lt;&gt;"",IF(AND(B4489&gt;=_TM1,B4489&lt;=_TM2,OR(TH!L4489="1111",TH!M4489="1111")),TH!D4489,""),"")</f>
        <v/>
      </c>
      <c r="B4489" s="36">
        <f t="shared" si="353"/>
        <v>7</v>
      </c>
      <c r="C4489" s="184">
        <f t="shared" si="354"/>
        <v>42216</v>
      </c>
      <c r="D4489" s="191" t="s">
        <v>2044</v>
      </c>
      <c r="E4489" s="191">
        <v>42216</v>
      </c>
      <c r="F4489" s="192" t="s">
        <v>623</v>
      </c>
      <c r="G4489" s="483" t="s">
        <v>969</v>
      </c>
      <c r="H4489" s="193" t="s">
        <v>2045</v>
      </c>
      <c r="I4489" s="256">
        <v>196</v>
      </c>
      <c r="J4489" s="256">
        <v>12001.807705001886</v>
      </c>
      <c r="K4489" s="599">
        <f t="shared" si="355"/>
        <v>2352354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6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3"/>
      <c r="AD4489" s="591" t="str">
        <f>IF(VLOOKUP(F4489,NXT!$C$12:$C$666,1,0)&lt;&gt;"","","x")</f>
        <v/>
      </c>
    </row>
    <row r="4490" spans="1:30" s="211" customFormat="1" ht="15.75" hidden="1" customHeight="1">
      <c r="A4490" s="204" t="str">
        <f>IF(B4490&lt;&gt;"",IF(AND(B4490&gt;=_TM1,B4490&lt;=_TM2,OR(TH!L4490="1111",TH!M4490="1111")),TH!D4490,""),"")</f>
        <v/>
      </c>
      <c r="B4490" s="36">
        <f t="shared" si="353"/>
        <v>7</v>
      </c>
      <c r="C4490" s="184">
        <f t="shared" si="354"/>
        <v>42216</v>
      </c>
      <c r="D4490" s="191" t="s">
        <v>2044</v>
      </c>
      <c r="E4490" s="191">
        <v>42216</v>
      </c>
      <c r="F4490" s="192" t="s">
        <v>1703</v>
      </c>
      <c r="G4490" s="483" t="s">
        <v>969</v>
      </c>
      <c r="H4490" s="193" t="s">
        <v>2045</v>
      </c>
      <c r="I4490" s="256">
        <v>500</v>
      </c>
      <c r="J4490" s="256">
        <v>1811.5936158493409</v>
      </c>
      <c r="K4490" s="599">
        <f t="shared" si="355"/>
        <v>905797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6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3"/>
      <c r="AD4490" s="591" t="str">
        <f>IF(VLOOKUP(F4490,NXT!$C$12:$C$666,1,0)&lt;&gt;"","","x")</f>
        <v/>
      </c>
    </row>
    <row r="4491" spans="1:30" s="211" customFormat="1" ht="15.75" hidden="1" customHeight="1">
      <c r="A4491" s="204" t="str">
        <f>IF(B4491&lt;&gt;"",IF(AND(B4491&gt;=_TM1,B4491&lt;=_TM2,OR(TH!L4491="1111",TH!M4491="1111")),TH!D4491,""),"")</f>
        <v/>
      </c>
      <c r="B4491" s="36">
        <f t="shared" si="353"/>
        <v>7</v>
      </c>
      <c r="C4491" s="184">
        <f t="shared" si="354"/>
        <v>42216</v>
      </c>
      <c r="D4491" s="191" t="s">
        <v>2044</v>
      </c>
      <c r="E4491" s="191">
        <v>42216</v>
      </c>
      <c r="F4491" s="192" t="s">
        <v>970</v>
      </c>
      <c r="G4491" s="483" t="s">
        <v>971</v>
      </c>
      <c r="H4491" s="193" t="s">
        <v>2045</v>
      </c>
      <c r="I4491" s="256">
        <v>61</v>
      </c>
      <c r="J4491" s="256">
        <v>15323.062667392342</v>
      </c>
      <c r="K4491" s="599">
        <f t="shared" si="355"/>
        <v>934707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6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3"/>
      <c r="AD4491" s="591" t="str">
        <f>IF(VLOOKUP(F4491,NXT!$C$12:$C$666,1,0)&lt;&gt;"","","x")</f>
        <v/>
      </c>
    </row>
    <row r="4492" spans="1:30" s="211" customFormat="1" ht="15.75" hidden="1" customHeight="1">
      <c r="A4492" s="204" t="str">
        <f>IF(B4492&lt;&gt;"",IF(AND(B4492&gt;=_TM1,B4492&lt;=_TM2,OR(TH!L4492="1111",TH!M4492="1111")),TH!D4492,""),"")</f>
        <v/>
      </c>
      <c r="B4492" s="36">
        <f t="shared" si="353"/>
        <v>7</v>
      </c>
      <c r="C4492" s="184">
        <f t="shared" si="354"/>
        <v>42216</v>
      </c>
      <c r="D4492" s="191" t="s">
        <v>2044</v>
      </c>
      <c r="E4492" s="191">
        <v>42216</v>
      </c>
      <c r="F4492" s="192" t="s">
        <v>566</v>
      </c>
      <c r="G4492" s="483" t="s">
        <v>971</v>
      </c>
      <c r="H4492" s="193" t="s">
        <v>2045</v>
      </c>
      <c r="I4492" s="256">
        <v>316</v>
      </c>
      <c r="J4492" s="256">
        <v>7095.4083287432522</v>
      </c>
      <c r="K4492" s="599">
        <f t="shared" si="355"/>
        <v>2242149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6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3"/>
      <c r="AD4492" s="591" t="str">
        <f>IF(VLOOKUP(F4492,NXT!$C$12:$C$666,1,0)&lt;&gt;"","","x")</f>
        <v/>
      </c>
    </row>
    <row r="4493" spans="1:30" s="211" customFormat="1" ht="15.75" hidden="1" customHeight="1">
      <c r="A4493" s="204" t="str">
        <f>IF(B4493&lt;&gt;"",IF(AND(B4493&gt;=_TM1,B4493&lt;=_TM2,OR(TH!L4493="1111",TH!M4493="1111")),TH!D4493,""),"")</f>
        <v/>
      </c>
      <c r="B4493" s="36">
        <f t="shared" si="353"/>
        <v>8</v>
      </c>
      <c r="C4493" s="184">
        <f t="shared" si="354"/>
        <v>42219</v>
      </c>
      <c r="D4493" s="191" t="s">
        <v>2044</v>
      </c>
      <c r="E4493" s="191">
        <v>42219</v>
      </c>
      <c r="F4493" s="192" t="s">
        <v>466</v>
      </c>
      <c r="G4493" s="483" t="s">
        <v>972</v>
      </c>
      <c r="H4493" s="193" t="s">
        <v>2045</v>
      </c>
      <c r="I4493" s="256">
        <v>517</v>
      </c>
      <c r="J4493" s="256">
        <v>4830.9163089315762</v>
      </c>
      <c r="K4493" s="599">
        <f t="shared" si="355"/>
        <v>2497584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6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3"/>
      <c r="AD4493" s="591" t="str">
        <f>IF(VLOOKUP(F4493,NXT!$C$12:$C$666,1,0)&lt;&gt;"","","x")</f>
        <v/>
      </c>
    </row>
    <row r="4494" spans="1:30" s="211" customFormat="1" ht="15.75" hidden="1" customHeight="1">
      <c r="A4494" s="204" t="str">
        <f>IF(B4494&lt;&gt;"",IF(AND(B4494&gt;=_TM1,B4494&lt;=_TM2,OR(TH!L4494="1111",TH!M4494="1111")),TH!D4494,""),"")</f>
        <v/>
      </c>
      <c r="B4494" s="36">
        <f t="shared" si="353"/>
        <v>8</v>
      </c>
      <c r="C4494" s="184">
        <f t="shared" si="354"/>
        <v>42219</v>
      </c>
      <c r="D4494" s="191" t="s">
        <v>2044</v>
      </c>
      <c r="E4494" s="191">
        <v>42219</v>
      </c>
      <c r="F4494" s="192" t="s">
        <v>549</v>
      </c>
      <c r="G4494" s="483" t="s">
        <v>972</v>
      </c>
      <c r="H4494" s="193" t="s">
        <v>2045</v>
      </c>
      <c r="I4494" s="256">
        <v>296</v>
      </c>
      <c r="J4494" s="256">
        <v>4076.0856356610175</v>
      </c>
      <c r="K4494" s="599">
        <f t="shared" si="355"/>
        <v>1206521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6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3"/>
      <c r="AD4494" s="591" t="str">
        <f>IF(VLOOKUP(F4494,NXT!$C$12:$C$666,1,0)&lt;&gt;"","","x")</f>
        <v/>
      </c>
    </row>
    <row r="4495" spans="1:30" s="211" customFormat="1" ht="15.75" hidden="1" customHeight="1">
      <c r="A4495" s="204" t="str">
        <f>IF(B4495&lt;&gt;"",IF(AND(B4495&gt;=_TM1,B4495&lt;=_TM2,OR(TH!L4495="1111",TH!M4495="1111")),TH!D4495,""),"")</f>
        <v/>
      </c>
      <c r="B4495" s="36">
        <f t="shared" si="353"/>
        <v>8</v>
      </c>
      <c r="C4495" s="184">
        <f t="shared" si="354"/>
        <v>42219</v>
      </c>
      <c r="D4495" s="191" t="s">
        <v>2044</v>
      </c>
      <c r="E4495" s="191">
        <v>42219</v>
      </c>
      <c r="F4495" s="192" t="s">
        <v>468</v>
      </c>
      <c r="G4495" s="483" t="s">
        <v>972</v>
      </c>
      <c r="H4495" s="193" t="s">
        <v>2045</v>
      </c>
      <c r="I4495" s="256">
        <v>518</v>
      </c>
      <c r="J4495" s="256">
        <v>3849.6364336798497</v>
      </c>
      <c r="K4495" s="599">
        <f t="shared" si="355"/>
        <v>1994112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6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3"/>
      <c r="AD4495" s="591" t="str">
        <f>IF(VLOOKUP(F4495,NXT!$C$12:$C$666,1,0)&lt;&gt;"","","x")</f>
        <v/>
      </c>
    </row>
    <row r="4496" spans="1:30" s="211" customFormat="1" ht="15.75" hidden="1" customHeight="1">
      <c r="A4496" s="204" t="str">
        <f>IF(B4496&lt;&gt;"",IF(AND(B4496&gt;=_TM1,B4496&lt;=_TM2,OR(TH!L4496="1111",TH!M4496="1111")),TH!D4496,""),"")</f>
        <v/>
      </c>
      <c r="B4496" s="36">
        <f t="shared" si="353"/>
        <v>8</v>
      </c>
      <c r="C4496" s="184">
        <f t="shared" si="354"/>
        <v>42219</v>
      </c>
      <c r="D4496" s="191" t="s">
        <v>2044</v>
      </c>
      <c r="E4496" s="191">
        <v>42219</v>
      </c>
      <c r="F4496" s="192" t="s">
        <v>973</v>
      </c>
      <c r="G4496" s="483" t="s">
        <v>972</v>
      </c>
      <c r="H4496" s="193" t="s">
        <v>2045</v>
      </c>
      <c r="I4496" s="256">
        <v>514</v>
      </c>
      <c r="J4496" s="256">
        <v>5585.7469822021349</v>
      </c>
      <c r="K4496" s="599">
        <f t="shared" si="355"/>
        <v>2871074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6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3"/>
      <c r="AD4496" s="591" t="str">
        <f>IF(VLOOKUP(F4496,NXT!$C$12:$C$666,1,0)&lt;&gt;"","","x")</f>
        <v/>
      </c>
    </row>
    <row r="4497" spans="1:30" s="211" customFormat="1" ht="15.75" hidden="1" customHeight="1">
      <c r="A4497" s="204" t="str">
        <f>IF(B4497&lt;&gt;"",IF(AND(B4497&gt;=_TM1,B4497&lt;=_TM2,OR(TH!L4497="1111",TH!M4497="1111")),TH!D4497,""),"")</f>
        <v/>
      </c>
      <c r="B4497" s="36">
        <f t="shared" si="353"/>
        <v>8</v>
      </c>
      <c r="C4497" s="184">
        <f t="shared" si="354"/>
        <v>42219</v>
      </c>
      <c r="D4497" s="191" t="s">
        <v>2044</v>
      </c>
      <c r="E4497" s="191">
        <v>42219</v>
      </c>
      <c r="F4497" s="192" t="s">
        <v>974</v>
      </c>
      <c r="G4497" s="483" t="s">
        <v>972</v>
      </c>
      <c r="H4497" s="193" t="s">
        <v>2045</v>
      </c>
      <c r="I4497" s="256">
        <v>106</v>
      </c>
      <c r="J4497" s="256">
        <v>18417.868427801634</v>
      </c>
      <c r="K4497" s="599">
        <f t="shared" si="355"/>
        <v>1952294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6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3"/>
      <c r="AD4497" s="591" t="str">
        <f>IF(VLOOKUP(F4497,NXT!$C$12:$C$666,1,0)&lt;&gt;"","","x")</f>
        <v/>
      </c>
    </row>
    <row r="4498" spans="1:30" s="211" customFormat="1" ht="15.75" hidden="1" customHeight="1">
      <c r="A4498" s="204" t="str">
        <f>IF(B4498&lt;&gt;"",IF(AND(B4498&gt;=_TM1,B4498&lt;=_TM2,OR(TH!L4498="1111",TH!M4498="1111")),TH!D4498,""),"")</f>
        <v/>
      </c>
      <c r="B4498" s="36">
        <f t="shared" si="353"/>
        <v>8</v>
      </c>
      <c r="C4498" s="184">
        <f t="shared" si="354"/>
        <v>42219</v>
      </c>
      <c r="D4498" s="191" t="s">
        <v>2044</v>
      </c>
      <c r="E4498" s="191">
        <v>42219</v>
      </c>
      <c r="F4498" s="192" t="s">
        <v>975</v>
      </c>
      <c r="G4498" s="483" t="s">
        <v>972</v>
      </c>
      <c r="H4498" s="193" t="s">
        <v>2045</v>
      </c>
      <c r="I4498" s="256">
        <v>116</v>
      </c>
      <c r="J4498" s="256">
        <v>5057.365510912744</v>
      </c>
      <c r="K4498" s="599">
        <f t="shared" si="355"/>
        <v>586654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6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3"/>
      <c r="AD4498" s="591" t="str">
        <f>IF(VLOOKUP(F4498,NXT!$C$12:$C$666,1,0)&lt;&gt;"","","x")</f>
        <v/>
      </c>
    </row>
    <row r="4499" spans="1:30" s="211" customFormat="1" ht="15.75" hidden="1" customHeight="1">
      <c r="A4499" s="204" t="str">
        <f>IF(B4499&lt;&gt;"",IF(AND(B4499&gt;=_TM1,B4499&lt;=_TM2,OR(TH!L4499="1111",TH!M4499="1111")),TH!D4499,""),"")</f>
        <v/>
      </c>
      <c r="B4499" s="36">
        <f t="shared" si="353"/>
        <v>8</v>
      </c>
      <c r="C4499" s="184">
        <f t="shared" si="354"/>
        <v>42219</v>
      </c>
      <c r="D4499" s="191" t="s">
        <v>2044</v>
      </c>
      <c r="E4499" s="191">
        <v>42219</v>
      </c>
      <c r="F4499" s="192" t="s">
        <v>629</v>
      </c>
      <c r="G4499" s="483" t="s">
        <v>976</v>
      </c>
      <c r="H4499" s="193" t="s">
        <v>2045</v>
      </c>
      <c r="I4499" s="256">
        <v>1131</v>
      </c>
      <c r="J4499" s="256">
        <v>9510.8664832090399</v>
      </c>
      <c r="K4499" s="599">
        <f t="shared" si="355"/>
        <v>10756790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6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3"/>
      <c r="AD4499" s="591" t="str">
        <f>IF(VLOOKUP(F4499,NXT!$C$12:$C$666,1,0)&lt;&gt;"","","x")</f>
        <v/>
      </c>
    </row>
    <row r="4500" spans="1:30" s="211" customFormat="1" ht="15.75" hidden="1" customHeight="1">
      <c r="A4500" s="204" t="str">
        <f>IF(B4500&lt;&gt;"",IF(AND(B4500&gt;=_TM1,B4500&lt;=_TM2,OR(TH!L4500="1111",TH!M4500="1111")),TH!D4500,""),"")</f>
        <v/>
      </c>
      <c r="B4500" s="36">
        <f t="shared" si="353"/>
        <v>8</v>
      </c>
      <c r="C4500" s="184">
        <f t="shared" si="354"/>
        <v>42219</v>
      </c>
      <c r="D4500" s="191" t="s">
        <v>2044</v>
      </c>
      <c r="E4500" s="191">
        <v>42219</v>
      </c>
      <c r="F4500" s="192" t="s">
        <v>978</v>
      </c>
      <c r="G4500" s="483" t="s">
        <v>976</v>
      </c>
      <c r="H4500" s="193" t="s">
        <v>2045</v>
      </c>
      <c r="I4500" s="256">
        <v>210</v>
      </c>
      <c r="J4500" s="256">
        <v>9510.8664832090399</v>
      </c>
      <c r="K4500" s="599">
        <f t="shared" si="355"/>
        <v>1997282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6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3"/>
      <c r="AD4500" s="591" t="str">
        <f>IF(VLOOKUP(F4500,NXT!$C$12:$C$666,1,0)&lt;&gt;"","","x")</f>
        <v/>
      </c>
    </row>
    <row r="4501" spans="1:30" s="211" customFormat="1" ht="15.75" hidden="1" customHeight="1">
      <c r="A4501" s="204" t="str">
        <f>IF(B4501&lt;&gt;"",IF(AND(B4501&gt;=_TM1,B4501&lt;=_TM2,OR(TH!L4501="1111",TH!M4501="1111")),TH!D4501,""),"")</f>
        <v/>
      </c>
      <c r="B4501" s="36">
        <f t="shared" si="353"/>
        <v>8</v>
      </c>
      <c r="C4501" s="184">
        <f t="shared" si="354"/>
        <v>42222</v>
      </c>
      <c r="D4501" s="191" t="s">
        <v>2044</v>
      </c>
      <c r="E4501" s="191">
        <v>42222</v>
      </c>
      <c r="F4501" s="192" t="s">
        <v>979</v>
      </c>
      <c r="G4501" s="483" t="s">
        <v>980</v>
      </c>
      <c r="H4501" s="193" t="s">
        <v>2045</v>
      </c>
      <c r="I4501" s="256">
        <v>157</v>
      </c>
      <c r="J4501" s="256">
        <v>24305.547679311996</v>
      </c>
      <c r="K4501" s="599">
        <f t="shared" si="355"/>
        <v>3815971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6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3"/>
      <c r="AD4501" s="591" t="str">
        <f>IF(VLOOKUP(F4501,NXT!$C$12:$C$666,1,0)&lt;&gt;"","","x")</f>
        <v/>
      </c>
    </row>
    <row r="4502" spans="1:30" s="211" customFormat="1" ht="15.75" hidden="1" customHeight="1">
      <c r="A4502" s="204" t="str">
        <f>IF(B4502&lt;&gt;"",IF(AND(B4502&gt;=_TM1,B4502&lt;=_TM2,OR(TH!L4502="1111",TH!M4502="1111")),TH!D4502,""),"")</f>
        <v/>
      </c>
      <c r="B4502" s="36">
        <f t="shared" si="353"/>
        <v>8</v>
      </c>
      <c r="C4502" s="184">
        <f t="shared" si="354"/>
        <v>42223</v>
      </c>
      <c r="D4502" s="191" t="s">
        <v>2044</v>
      </c>
      <c r="E4502" s="191">
        <v>42223</v>
      </c>
      <c r="F4502" s="192" t="s">
        <v>425</v>
      </c>
      <c r="G4502" s="483" t="s">
        <v>982</v>
      </c>
      <c r="H4502" s="193" t="s">
        <v>2045</v>
      </c>
      <c r="I4502" s="256">
        <v>922</v>
      </c>
      <c r="J4502" s="256">
        <v>6189.611520818582</v>
      </c>
      <c r="K4502" s="599">
        <f t="shared" si="355"/>
        <v>5706822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6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3"/>
      <c r="AD4502" s="591" t="str">
        <f>IF(VLOOKUP(F4502,NXT!$C$12:$C$666,1,0)&lt;&gt;"","","x")</f>
        <v/>
      </c>
    </row>
    <row r="4503" spans="1:30" s="211" customFormat="1" ht="15.75" hidden="1" customHeight="1">
      <c r="A4503" s="204" t="str">
        <f>IF(B4503&lt;&gt;"",IF(AND(B4503&gt;=_TM1,B4503&lt;=_TM2,OR(TH!L4503="1111",TH!M4503="1111")),TH!D4503,""),"")</f>
        <v/>
      </c>
      <c r="B4503" s="36">
        <f t="shared" si="353"/>
        <v>8</v>
      </c>
      <c r="C4503" s="184">
        <f t="shared" si="354"/>
        <v>42223</v>
      </c>
      <c r="D4503" s="191" t="s">
        <v>2044</v>
      </c>
      <c r="E4503" s="191">
        <v>42223</v>
      </c>
      <c r="F4503" s="192" t="s">
        <v>473</v>
      </c>
      <c r="G4503" s="483" t="s">
        <v>982</v>
      </c>
      <c r="H4503" s="193" t="s">
        <v>2045</v>
      </c>
      <c r="I4503" s="256">
        <v>307</v>
      </c>
      <c r="J4503" s="256">
        <v>6868.9591267620854</v>
      </c>
      <c r="K4503" s="599">
        <f t="shared" si="355"/>
        <v>2108770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6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3"/>
      <c r="AD4503" s="591" t="str">
        <f>IF(VLOOKUP(F4503,NXT!$C$12:$C$666,1,0)&lt;&gt;"","","x")</f>
        <v/>
      </c>
    </row>
    <row r="4504" spans="1:30" s="211" customFormat="1" ht="15.75" hidden="1" customHeight="1">
      <c r="A4504" s="204" t="str">
        <f>IF(B4504&lt;&gt;"",IF(AND(B4504&gt;=_TM1,B4504&lt;=_TM2,OR(TH!L4504="1111",TH!M4504="1111")),TH!D4504,""),"")</f>
        <v/>
      </c>
      <c r="B4504" s="36">
        <f t="shared" si="353"/>
        <v>8</v>
      </c>
      <c r="C4504" s="184">
        <f t="shared" si="354"/>
        <v>42223</v>
      </c>
      <c r="D4504" s="191" t="s">
        <v>2044</v>
      </c>
      <c r="E4504" s="191">
        <v>42223</v>
      </c>
      <c r="F4504" s="192" t="s">
        <v>2039</v>
      </c>
      <c r="G4504" s="483" t="s">
        <v>983</v>
      </c>
      <c r="H4504" s="193" t="s">
        <v>2045</v>
      </c>
      <c r="I4504" s="256">
        <v>1667</v>
      </c>
      <c r="J4504" s="256">
        <v>8831.5188772655365</v>
      </c>
      <c r="K4504" s="599">
        <f t="shared" si="355"/>
        <v>14722142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6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3"/>
      <c r="AD4504" s="591" t="str">
        <f>IF(VLOOKUP(F4504,NXT!$C$12:$C$666,1,0)&lt;&gt;"","","x")</f>
        <v/>
      </c>
    </row>
    <row r="4505" spans="1:30" s="211" customFormat="1" ht="15.75" hidden="1" customHeight="1">
      <c r="A4505" s="204" t="str">
        <f>IF(B4505&lt;&gt;"",IF(AND(B4505&gt;=_TM1,B4505&lt;=_TM2,OR(TH!L4505="1111",TH!M4505="1111")),TH!D4505,""),"")</f>
        <v/>
      </c>
      <c r="B4505" s="36">
        <f t="shared" si="353"/>
        <v>8</v>
      </c>
      <c r="C4505" s="184">
        <f t="shared" si="354"/>
        <v>42223</v>
      </c>
      <c r="D4505" s="191" t="s">
        <v>2044</v>
      </c>
      <c r="E4505" s="191">
        <v>42223</v>
      </c>
      <c r="F4505" s="192" t="s">
        <v>1801</v>
      </c>
      <c r="G4505" s="483" t="s">
        <v>985</v>
      </c>
      <c r="H4505" s="193" t="s">
        <v>2045</v>
      </c>
      <c r="I4505" s="256">
        <v>450</v>
      </c>
      <c r="J4505" s="256">
        <v>7548.3067327055878</v>
      </c>
      <c r="K4505" s="599">
        <f t="shared" si="355"/>
        <v>3396738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6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3"/>
      <c r="AD4505" s="591" t="str">
        <f>IF(VLOOKUP(F4505,NXT!$C$12:$C$666,1,0)&lt;&gt;"","","x")</f>
        <v/>
      </c>
    </row>
    <row r="4506" spans="1:30" s="211" customFormat="1" ht="15.75" hidden="1" customHeight="1">
      <c r="A4506" s="204" t="str">
        <f>IF(B4506&lt;&gt;"",IF(AND(B4506&gt;=_TM1,B4506&lt;=_TM2,OR(TH!L4506="1111",TH!M4506="1111")),TH!D4506,""),"")</f>
        <v/>
      </c>
      <c r="B4506" s="36">
        <f t="shared" si="353"/>
        <v>8</v>
      </c>
      <c r="C4506" s="184">
        <f t="shared" si="354"/>
        <v>42223</v>
      </c>
      <c r="D4506" s="191" t="s">
        <v>2044</v>
      </c>
      <c r="E4506" s="191">
        <v>42223</v>
      </c>
      <c r="F4506" s="192" t="s">
        <v>1802</v>
      </c>
      <c r="G4506" s="483" t="s">
        <v>985</v>
      </c>
      <c r="H4506" s="193" t="s">
        <v>2045</v>
      </c>
      <c r="I4506" s="256">
        <v>58</v>
      </c>
      <c r="J4506" s="256">
        <v>13586.952118870058</v>
      </c>
      <c r="K4506" s="599">
        <f t="shared" si="355"/>
        <v>788043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6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3"/>
      <c r="AD4506" s="591" t="str">
        <f>IF(VLOOKUP(F4506,NXT!$C$12:$C$666,1,0)&lt;&gt;"","","x")</f>
        <v/>
      </c>
    </row>
    <row r="4507" spans="1:30" s="211" customFormat="1" ht="15.75" hidden="1" customHeight="1">
      <c r="A4507" s="204" t="str">
        <f>IF(B4507&lt;&gt;"",IF(AND(B4507&gt;=_TM1,B4507&lt;=_TM2,OR(TH!L4507="1111",TH!M4507="1111")),TH!D4507,""),"")</f>
        <v/>
      </c>
      <c r="B4507" s="36">
        <f t="shared" si="353"/>
        <v>8</v>
      </c>
      <c r="C4507" s="184">
        <f t="shared" si="354"/>
        <v>42223</v>
      </c>
      <c r="D4507" s="191" t="s">
        <v>2044</v>
      </c>
      <c r="E4507" s="191">
        <v>42223</v>
      </c>
      <c r="F4507" s="192" t="s">
        <v>1755</v>
      </c>
      <c r="G4507" s="483" t="s">
        <v>985</v>
      </c>
      <c r="H4507" s="193" t="s">
        <v>2045</v>
      </c>
      <c r="I4507" s="256">
        <v>10</v>
      </c>
      <c r="J4507" s="256">
        <v>14115.333590159449</v>
      </c>
      <c r="K4507" s="599">
        <f t="shared" si="355"/>
        <v>141153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6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3"/>
      <c r="AD4507" s="591" t="str">
        <f>IF(VLOOKUP(F4507,NXT!$C$12:$C$666,1,0)&lt;&gt;"","","x")</f>
        <v/>
      </c>
    </row>
    <row r="4508" spans="1:30" s="211" customFormat="1" ht="15.75" hidden="1" customHeight="1">
      <c r="A4508" s="204" t="str">
        <f>IF(B4508&lt;&gt;"",IF(AND(B4508&gt;=_TM1,B4508&lt;=_TM2,OR(TH!L4508="1111",TH!M4508="1111")),TH!D4508,""),"")</f>
        <v/>
      </c>
      <c r="B4508" s="36">
        <f t="shared" si="353"/>
        <v>8</v>
      </c>
      <c r="C4508" s="184">
        <f t="shared" si="354"/>
        <v>42223</v>
      </c>
      <c r="D4508" s="191" t="s">
        <v>2044</v>
      </c>
      <c r="E4508" s="191">
        <v>42223</v>
      </c>
      <c r="F4508" s="192" t="s">
        <v>1756</v>
      </c>
      <c r="G4508" s="483" t="s">
        <v>985</v>
      </c>
      <c r="H4508" s="193" t="s">
        <v>2045</v>
      </c>
      <c r="I4508" s="256">
        <v>10</v>
      </c>
      <c r="J4508" s="256">
        <v>12983.08758025361</v>
      </c>
      <c r="K4508" s="599">
        <f t="shared" si="355"/>
        <v>129831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6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3"/>
      <c r="AD4508" s="591" t="str">
        <f>IF(VLOOKUP(F4508,NXT!$C$12:$C$666,1,0)&lt;&gt;"","","x")</f>
        <v/>
      </c>
    </row>
    <row r="4509" spans="1:30" s="211" customFormat="1" ht="15.75" hidden="1" customHeight="1">
      <c r="A4509" s="204" t="str">
        <f>IF(B4509&lt;&gt;"",IF(AND(B4509&gt;=_TM1,B4509&lt;=_TM2,OR(TH!L4509="1111",TH!M4509="1111")),TH!D4509,""),"")</f>
        <v/>
      </c>
      <c r="B4509" s="36">
        <f t="shared" si="353"/>
        <v>8</v>
      </c>
      <c r="C4509" s="184">
        <f t="shared" si="354"/>
        <v>42223</v>
      </c>
      <c r="D4509" s="191" t="s">
        <v>2044</v>
      </c>
      <c r="E4509" s="191">
        <v>42223</v>
      </c>
      <c r="F4509" s="192" t="s">
        <v>1732</v>
      </c>
      <c r="G4509" s="483" t="s">
        <v>985</v>
      </c>
      <c r="H4509" s="193" t="s">
        <v>2045</v>
      </c>
      <c r="I4509" s="256">
        <v>10</v>
      </c>
      <c r="J4509" s="256">
        <v>12530.189176291275</v>
      </c>
      <c r="K4509" s="599">
        <f t="shared" si="355"/>
        <v>125302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6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3"/>
      <c r="AD4509" s="591" t="str">
        <f>IF(VLOOKUP(F4509,NXT!$C$12:$C$666,1,0)&lt;&gt;"","","x")</f>
        <v/>
      </c>
    </row>
    <row r="4510" spans="1:30" s="211" customFormat="1" ht="15.75" hidden="1" customHeight="1">
      <c r="A4510" s="204" t="str">
        <f>IF(B4510&lt;&gt;"",IF(AND(B4510&gt;=_TM1,B4510&lt;=_TM2,OR(TH!L4510="1111",TH!M4510="1111")),TH!D4510,""),"")</f>
        <v/>
      </c>
      <c r="B4510" s="36">
        <f t="shared" si="353"/>
        <v>8</v>
      </c>
      <c r="C4510" s="184">
        <f t="shared" si="354"/>
        <v>42223</v>
      </c>
      <c r="D4510" s="191" t="s">
        <v>2044</v>
      </c>
      <c r="E4510" s="191">
        <v>42223</v>
      </c>
      <c r="F4510" s="192" t="s">
        <v>1784</v>
      </c>
      <c r="G4510" s="483" t="s">
        <v>985</v>
      </c>
      <c r="H4510" s="193" t="s">
        <v>2045</v>
      </c>
      <c r="I4510" s="256">
        <v>10</v>
      </c>
      <c r="J4510" s="256">
        <v>11926.324637674828</v>
      </c>
      <c r="K4510" s="599">
        <f t="shared" si="355"/>
        <v>119263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6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3"/>
      <c r="AD4510" s="591" t="str">
        <f>IF(VLOOKUP(F4510,NXT!$C$12:$C$666,1,0)&lt;&gt;"","","x")</f>
        <v/>
      </c>
    </row>
    <row r="4511" spans="1:30" s="211" customFormat="1" ht="15.75" hidden="1" customHeight="1">
      <c r="A4511" s="204" t="str">
        <f>IF(B4511&lt;&gt;"",IF(AND(B4511&gt;=_TM1,B4511&lt;=_TM2,OR(TH!L4511="1111",TH!M4511="1111")),TH!D4511,""),"")</f>
        <v/>
      </c>
      <c r="B4511" s="36">
        <f t="shared" si="353"/>
        <v>8</v>
      </c>
      <c r="C4511" s="184">
        <f t="shared" si="354"/>
        <v>42223</v>
      </c>
      <c r="D4511" s="191" t="s">
        <v>2044</v>
      </c>
      <c r="E4511" s="191">
        <v>42223</v>
      </c>
      <c r="F4511" s="192" t="s">
        <v>1769</v>
      </c>
      <c r="G4511" s="483" t="s">
        <v>985</v>
      </c>
      <c r="H4511" s="193" t="s">
        <v>2045</v>
      </c>
      <c r="I4511" s="256">
        <v>10</v>
      </c>
      <c r="J4511" s="256">
        <v>8378.6204733032027</v>
      </c>
      <c r="K4511" s="599">
        <f t="shared" si="355"/>
        <v>83786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6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3"/>
      <c r="AD4511" s="591" t="str">
        <f>IF(VLOOKUP(F4511,NXT!$C$12:$C$666,1,0)&lt;&gt;"","","x")</f>
        <v/>
      </c>
    </row>
    <row r="4512" spans="1:30" s="211" customFormat="1" ht="15.75" hidden="1" customHeight="1">
      <c r="A4512" s="204" t="str">
        <f>IF(B4512&lt;&gt;"",IF(AND(B4512&gt;=_TM1,B4512&lt;=_TM2,OR(TH!L4512="1111",TH!M4512="1111")),TH!D4512,""),"")</f>
        <v/>
      </c>
      <c r="B4512" s="36">
        <f t="shared" si="353"/>
        <v>8</v>
      </c>
      <c r="C4512" s="184">
        <f t="shared" si="354"/>
        <v>42223</v>
      </c>
      <c r="D4512" s="191" t="s">
        <v>2044</v>
      </c>
      <c r="E4512" s="191">
        <v>42223</v>
      </c>
      <c r="F4512" s="192" t="s">
        <v>695</v>
      </c>
      <c r="G4512" s="483" t="s">
        <v>985</v>
      </c>
      <c r="H4512" s="193" t="s">
        <v>2045</v>
      </c>
      <c r="I4512" s="256">
        <v>40</v>
      </c>
      <c r="J4512" s="256">
        <v>16832.724013933461</v>
      </c>
      <c r="K4512" s="599">
        <f t="shared" si="355"/>
        <v>673309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6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3"/>
      <c r="AD4512" s="591" t="str">
        <f>IF(VLOOKUP(F4512,NXT!$C$12:$C$666,1,0)&lt;&gt;"","","x")</f>
        <v/>
      </c>
    </row>
    <row r="4513" spans="1:30" s="211" customFormat="1" ht="15.75" hidden="1" customHeight="1">
      <c r="A4513" s="204" t="str">
        <f>IF(B4513&lt;&gt;"",IF(AND(B4513&gt;=_TM1,B4513&lt;=_TM2,OR(TH!L4513="1111",TH!M4513="1111")),TH!D4513,""),"")</f>
        <v/>
      </c>
      <c r="B4513" s="36">
        <f t="shared" si="353"/>
        <v>8</v>
      </c>
      <c r="C4513" s="184">
        <f t="shared" si="354"/>
        <v>42223</v>
      </c>
      <c r="D4513" s="191" t="s">
        <v>2044</v>
      </c>
      <c r="E4513" s="191">
        <v>42223</v>
      </c>
      <c r="F4513" s="192" t="s">
        <v>1764</v>
      </c>
      <c r="G4513" s="483" t="s">
        <v>985</v>
      </c>
      <c r="H4513" s="193" t="s">
        <v>2045</v>
      </c>
      <c r="I4513" s="256">
        <v>10</v>
      </c>
      <c r="J4513" s="256">
        <v>13586.952118870058</v>
      </c>
      <c r="K4513" s="599">
        <f t="shared" si="355"/>
        <v>135870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6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3"/>
      <c r="AD4513" s="591" t="str">
        <f>IF(VLOOKUP(F4513,NXT!$C$12:$C$666,1,0)&lt;&gt;"","","x")</f>
        <v/>
      </c>
    </row>
    <row r="4514" spans="1:30" s="211" customFormat="1" ht="15.75" hidden="1" customHeight="1">
      <c r="A4514" s="204" t="str">
        <f>IF(B4514&lt;&gt;"",IF(AND(B4514&gt;=_TM1,B4514&lt;=_TM2,OR(TH!L4514="1111",TH!M4514="1111")),TH!D4514,""),"")</f>
        <v/>
      </c>
      <c r="B4514" s="36">
        <f t="shared" si="353"/>
        <v>8</v>
      </c>
      <c r="C4514" s="184">
        <f t="shared" si="354"/>
        <v>42223</v>
      </c>
      <c r="D4514" s="191" t="s">
        <v>2044</v>
      </c>
      <c r="E4514" s="191">
        <v>42223</v>
      </c>
      <c r="F4514" s="192" t="s">
        <v>1803</v>
      </c>
      <c r="G4514" s="483" t="s">
        <v>985</v>
      </c>
      <c r="H4514" s="193" t="s">
        <v>2045</v>
      </c>
      <c r="I4514" s="256">
        <v>10</v>
      </c>
      <c r="J4514" s="256">
        <v>16077.893340662902</v>
      </c>
      <c r="K4514" s="599">
        <f t="shared" si="355"/>
        <v>160779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6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3"/>
      <c r="AD4514" s="591" t="str">
        <f>IF(VLOOKUP(F4514,NXT!$C$12:$C$666,1,0)&lt;&gt;"","","x")</f>
        <v/>
      </c>
    </row>
    <row r="4515" spans="1:30" s="211" customFormat="1" ht="15.75" hidden="1" customHeight="1">
      <c r="A4515" s="204" t="str">
        <f>IF(B4515&lt;&gt;"",IF(AND(B4515&gt;=_TM1,B4515&lt;=_TM2,OR(TH!L4515="1111",TH!M4515="1111")),TH!D4515,""),"")</f>
        <v/>
      </c>
      <c r="B4515" s="36">
        <f t="shared" si="353"/>
        <v>8</v>
      </c>
      <c r="C4515" s="184">
        <f t="shared" si="354"/>
        <v>42223</v>
      </c>
      <c r="D4515" s="191" t="s">
        <v>2044</v>
      </c>
      <c r="E4515" s="191">
        <v>42223</v>
      </c>
      <c r="F4515" s="192" t="s">
        <v>481</v>
      </c>
      <c r="G4515" s="483" t="s">
        <v>986</v>
      </c>
      <c r="H4515" s="193" t="s">
        <v>2045</v>
      </c>
      <c r="I4515" s="256">
        <v>277</v>
      </c>
      <c r="J4515" s="256">
        <v>54725.22381211551</v>
      </c>
      <c r="K4515" s="599">
        <f t="shared" si="355"/>
        <v>15158887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6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3"/>
      <c r="AD4515" s="591" t="str">
        <f>IF(VLOOKUP(F4515,NXT!$C$12:$C$666,1,0)&lt;&gt;"","","x")</f>
        <v/>
      </c>
    </row>
    <row r="4516" spans="1:30" s="211" customFormat="1" ht="15.75" hidden="1" customHeight="1">
      <c r="A4516" s="204" t="str">
        <f>IF(B4516&lt;&gt;"",IF(AND(B4516&gt;=_TM1,B4516&lt;=_TM2,OR(TH!L4516="1111",TH!M4516="1111")),TH!D4516,""),"")</f>
        <v/>
      </c>
      <c r="B4516" s="36">
        <f t="shared" si="353"/>
        <v>8</v>
      </c>
      <c r="C4516" s="184">
        <f t="shared" si="354"/>
        <v>42227</v>
      </c>
      <c r="D4516" s="191" t="s">
        <v>2044</v>
      </c>
      <c r="E4516" s="191">
        <v>42227</v>
      </c>
      <c r="F4516" s="192" t="s">
        <v>768</v>
      </c>
      <c r="G4516" s="483" t="s">
        <v>987</v>
      </c>
      <c r="H4516" s="193" t="s">
        <v>2045</v>
      </c>
      <c r="I4516" s="256">
        <v>140</v>
      </c>
      <c r="J4516" s="256">
        <v>7472.8236653785316</v>
      </c>
      <c r="K4516" s="599">
        <f t="shared" si="355"/>
        <v>1046195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6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3"/>
      <c r="AD4516" s="591" t="str">
        <f>IF(VLOOKUP(F4516,NXT!$C$12:$C$666,1,0)&lt;&gt;"","","x")</f>
        <v/>
      </c>
    </row>
    <row r="4517" spans="1:30" s="211" customFormat="1" ht="15.75" hidden="1" customHeight="1">
      <c r="A4517" s="204" t="str">
        <f>IF(B4517&lt;&gt;"",IF(AND(B4517&gt;=_TM1,B4517&lt;=_TM2,OR(TH!L4517="1111",TH!M4517="1111")),TH!D4517,""),"")</f>
        <v/>
      </c>
      <c r="B4517" s="36">
        <f t="shared" si="353"/>
        <v>8</v>
      </c>
      <c r="C4517" s="184">
        <f t="shared" si="354"/>
        <v>42227</v>
      </c>
      <c r="D4517" s="191" t="s">
        <v>2044</v>
      </c>
      <c r="E4517" s="191">
        <v>42227</v>
      </c>
      <c r="F4517" s="192" t="s">
        <v>719</v>
      </c>
      <c r="G4517" s="483" t="s">
        <v>987</v>
      </c>
      <c r="H4517" s="193" t="s">
        <v>2045</v>
      </c>
      <c r="I4517" s="256">
        <v>60</v>
      </c>
      <c r="J4517" s="256">
        <v>13511.469051543003</v>
      </c>
      <c r="K4517" s="599">
        <f t="shared" si="355"/>
        <v>810688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6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3"/>
      <c r="AD4517" s="591" t="str">
        <f>IF(VLOOKUP(F4517,NXT!$C$12:$C$666,1,0)&lt;&gt;"","","x")</f>
        <v/>
      </c>
    </row>
    <row r="4518" spans="1:30" s="211" customFormat="1" ht="15.75" hidden="1" customHeight="1">
      <c r="A4518" s="204" t="str">
        <f>IF(B4518&lt;&gt;"",IF(AND(B4518&gt;=_TM1,B4518&lt;=_TM2,OR(TH!L4518="1111",TH!M4518="1111")),TH!D4518,""),"")</f>
        <v/>
      </c>
      <c r="B4518" s="36">
        <f t="shared" si="353"/>
        <v>8</v>
      </c>
      <c r="C4518" s="184">
        <f t="shared" si="354"/>
        <v>42227</v>
      </c>
      <c r="D4518" s="191" t="s">
        <v>2044</v>
      </c>
      <c r="E4518" s="191">
        <v>42227</v>
      </c>
      <c r="F4518" s="192" t="s">
        <v>721</v>
      </c>
      <c r="G4518" s="483" t="s">
        <v>987</v>
      </c>
      <c r="H4518" s="193" t="s">
        <v>2045</v>
      </c>
      <c r="I4518" s="256">
        <v>25</v>
      </c>
      <c r="J4518" s="256">
        <v>11096.010897077214</v>
      </c>
      <c r="K4518" s="599">
        <f t="shared" si="355"/>
        <v>277400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6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3"/>
      <c r="AD4518" s="591" t="str">
        <f>IF(VLOOKUP(F4518,NXT!$C$12:$C$666,1,0)&lt;&gt;"","","x")</f>
        <v/>
      </c>
    </row>
    <row r="4519" spans="1:30" s="211" customFormat="1" ht="15.75" hidden="1" customHeight="1">
      <c r="A4519" s="204" t="str">
        <f>IF(B4519&lt;&gt;"",IF(AND(B4519&gt;=_TM1,B4519&lt;=_TM2,OR(TH!L4519="1111",TH!M4519="1111")),TH!D4519,""),"")</f>
        <v/>
      </c>
      <c r="B4519" s="36">
        <f t="shared" si="353"/>
        <v>8</v>
      </c>
      <c r="C4519" s="184">
        <f t="shared" si="354"/>
        <v>42227</v>
      </c>
      <c r="D4519" s="191" t="s">
        <v>2044</v>
      </c>
      <c r="E4519" s="191">
        <v>42227</v>
      </c>
      <c r="F4519" s="192" t="s">
        <v>1804</v>
      </c>
      <c r="G4519" s="483" t="s">
        <v>987</v>
      </c>
      <c r="H4519" s="193" t="s">
        <v>2045</v>
      </c>
      <c r="I4519" s="256">
        <v>300</v>
      </c>
      <c r="J4519" s="256">
        <v>9963.7648871713773</v>
      </c>
      <c r="K4519" s="599">
        <f t="shared" si="355"/>
        <v>2989129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6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3"/>
      <c r="AD4519" s="591" t="str">
        <f>IF(VLOOKUP(F4519,NXT!$C$12:$C$666,1,0)&lt;&gt;"","","x")</f>
        <v/>
      </c>
    </row>
    <row r="4520" spans="1:30" s="211" customFormat="1" ht="15.75" hidden="1" customHeight="1">
      <c r="A4520" s="204" t="str">
        <f>IF(B4520&lt;&gt;"",IF(AND(B4520&gt;=_TM1,B4520&lt;=_TM2,OR(TH!L4520="1111",TH!M4520="1111")),TH!D4520,""),"")</f>
        <v/>
      </c>
      <c r="B4520" s="36">
        <f t="shared" si="353"/>
        <v>8</v>
      </c>
      <c r="C4520" s="184">
        <f t="shared" si="354"/>
        <v>42227</v>
      </c>
      <c r="D4520" s="191" t="s">
        <v>2044</v>
      </c>
      <c r="E4520" s="191">
        <v>42227</v>
      </c>
      <c r="F4520" s="192" t="s">
        <v>1805</v>
      </c>
      <c r="G4520" s="483" t="s">
        <v>987</v>
      </c>
      <c r="H4520" s="193" t="s">
        <v>2045</v>
      </c>
      <c r="I4520" s="256">
        <v>305</v>
      </c>
      <c r="J4520" s="256">
        <v>11926.324637674828</v>
      </c>
      <c r="K4520" s="599">
        <f t="shared" si="355"/>
        <v>3637529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6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3"/>
      <c r="AD4520" s="591" t="str">
        <f>IF(VLOOKUP(F4520,NXT!$C$12:$C$666,1,0)&lt;&gt;"","","x")</f>
        <v/>
      </c>
    </row>
    <row r="4521" spans="1:30" s="211" customFormat="1" ht="15.75" hidden="1" customHeight="1">
      <c r="A4521" s="204" t="str">
        <f>IF(B4521&lt;&gt;"",IF(AND(B4521&gt;=_TM1,B4521&lt;=_TM2,OR(TH!L4521="1111",TH!M4521="1111")),TH!D4521,""),"")</f>
        <v/>
      </c>
      <c r="B4521" s="36">
        <f t="shared" si="353"/>
        <v>8</v>
      </c>
      <c r="C4521" s="184">
        <f t="shared" si="354"/>
        <v>42227</v>
      </c>
      <c r="D4521" s="191" t="s">
        <v>2044</v>
      </c>
      <c r="E4521" s="191">
        <v>42227</v>
      </c>
      <c r="F4521" s="192" t="s">
        <v>1741</v>
      </c>
      <c r="G4521" s="483" t="s">
        <v>987</v>
      </c>
      <c r="H4521" s="193" t="s">
        <v>2045</v>
      </c>
      <c r="I4521" s="256">
        <v>920</v>
      </c>
      <c r="J4521" s="256">
        <v>10945.044762423102</v>
      </c>
      <c r="K4521" s="599">
        <f t="shared" si="355"/>
        <v>10069441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6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3"/>
      <c r="AD4521" s="591" t="str">
        <f>IF(VLOOKUP(F4521,NXT!$C$12:$C$666,1,0)&lt;&gt;"","","x")</f>
        <v/>
      </c>
    </row>
    <row r="4522" spans="1:30" s="211" customFormat="1" ht="15.75" hidden="1" customHeight="1">
      <c r="A4522" s="204" t="str">
        <f>IF(B4522&lt;&gt;"",IF(AND(B4522&gt;=_TM1,B4522&lt;=_TM2,OR(TH!L4522="1111",TH!M4522="1111")),TH!D4522,""),"")</f>
        <v/>
      </c>
      <c r="B4522" s="36">
        <f t="shared" si="353"/>
        <v>8</v>
      </c>
      <c r="C4522" s="184">
        <f t="shared" si="354"/>
        <v>42227</v>
      </c>
      <c r="D4522" s="191" t="s">
        <v>2044</v>
      </c>
      <c r="E4522" s="191">
        <v>42227</v>
      </c>
      <c r="F4522" s="192" t="s">
        <v>1806</v>
      </c>
      <c r="G4522" s="483" t="s">
        <v>987</v>
      </c>
      <c r="H4522" s="193" t="s">
        <v>2045</v>
      </c>
      <c r="I4522" s="256">
        <v>124</v>
      </c>
      <c r="J4522" s="256">
        <v>8831.5188772655365</v>
      </c>
      <c r="K4522" s="599">
        <f t="shared" si="355"/>
        <v>1095108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6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3"/>
      <c r="AD4522" s="591" t="str">
        <f>IF(VLOOKUP(F4522,NXT!$C$12:$C$666,1,0)&lt;&gt;"","","x")</f>
        <v/>
      </c>
    </row>
    <row r="4523" spans="1:30" s="211" customFormat="1" ht="15.75" hidden="1" customHeight="1">
      <c r="A4523" s="204" t="str">
        <f>IF(B4523&lt;&gt;"",IF(AND(B4523&gt;=_TM1,B4523&lt;=_TM2,OR(TH!L4523="1111",TH!M4523="1111")),TH!D4523,""),"")</f>
        <v/>
      </c>
      <c r="B4523" s="36">
        <f t="shared" si="353"/>
        <v>8</v>
      </c>
      <c r="C4523" s="184">
        <f t="shared" si="354"/>
        <v>42227</v>
      </c>
      <c r="D4523" s="191" t="s">
        <v>2044</v>
      </c>
      <c r="E4523" s="191">
        <v>42227</v>
      </c>
      <c r="F4523" s="192" t="s">
        <v>1807</v>
      </c>
      <c r="G4523" s="483" t="s">
        <v>987</v>
      </c>
      <c r="H4523" s="193" t="s">
        <v>2045</v>
      </c>
      <c r="I4523" s="256">
        <v>50</v>
      </c>
      <c r="J4523" s="256">
        <v>10492.146358460766</v>
      </c>
      <c r="K4523" s="599">
        <f t="shared" si="355"/>
        <v>524607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6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3"/>
      <c r="AD4523" s="591" t="str">
        <f>IF(VLOOKUP(F4523,NXT!$C$12:$C$666,1,0)&lt;&gt;"","","x")</f>
        <v/>
      </c>
    </row>
    <row r="4524" spans="1:30" s="211" customFormat="1" ht="15.75" hidden="1" customHeight="1">
      <c r="A4524" s="204" t="str">
        <f>IF(B4524&lt;&gt;"",IF(AND(B4524&gt;=_TM1,B4524&lt;=_TM2,OR(TH!L4524="1111",TH!M4524="1111")),TH!D4524,""),"")</f>
        <v/>
      </c>
      <c r="B4524" s="36">
        <f t="shared" si="353"/>
        <v>8</v>
      </c>
      <c r="C4524" s="184">
        <f t="shared" si="354"/>
        <v>42227</v>
      </c>
      <c r="D4524" s="191" t="s">
        <v>2044</v>
      </c>
      <c r="E4524" s="191">
        <v>42227</v>
      </c>
      <c r="F4524" s="192" t="s">
        <v>1808</v>
      </c>
      <c r="G4524" s="483" t="s">
        <v>987</v>
      </c>
      <c r="H4524" s="193" t="s">
        <v>2045</v>
      </c>
      <c r="I4524" s="256">
        <v>100</v>
      </c>
      <c r="J4524" s="256">
        <v>6567.0268574538613</v>
      </c>
      <c r="K4524" s="599">
        <f t="shared" si="355"/>
        <v>656703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6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3"/>
      <c r="AD4524" s="591" t="str">
        <f>IF(VLOOKUP(F4524,NXT!$C$12:$C$666,1,0)&lt;&gt;"","","x")</f>
        <v/>
      </c>
    </row>
    <row r="4525" spans="1:30" s="211" customFormat="1" ht="15.75" hidden="1" customHeight="1">
      <c r="A4525" s="204" t="str">
        <f>IF(B4525&lt;&gt;"",IF(AND(B4525&gt;=_TM1,B4525&lt;=_TM2,OR(TH!L4525="1111",TH!M4525="1111")),TH!D4525,""),"")</f>
        <v/>
      </c>
      <c r="B4525" s="36">
        <f t="shared" si="353"/>
        <v>8</v>
      </c>
      <c r="C4525" s="184">
        <f t="shared" si="354"/>
        <v>42227</v>
      </c>
      <c r="D4525" s="191" t="s">
        <v>2044</v>
      </c>
      <c r="E4525" s="191">
        <v>42227</v>
      </c>
      <c r="F4525" s="192" t="s">
        <v>1167</v>
      </c>
      <c r="G4525" s="483" t="s">
        <v>988</v>
      </c>
      <c r="H4525" s="193" t="s">
        <v>2045</v>
      </c>
      <c r="I4525" s="256">
        <v>830</v>
      </c>
      <c r="J4525" s="256">
        <v>8605.0696752843687</v>
      </c>
      <c r="K4525" s="599">
        <f t="shared" si="355"/>
        <v>7142208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6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3"/>
      <c r="AD4525" s="591" t="str">
        <f>IF(VLOOKUP(F4525,NXT!$C$12:$C$666,1,0)&lt;&gt;"","","x")</f>
        <v/>
      </c>
    </row>
    <row r="4526" spans="1:30" s="211" customFormat="1" ht="15.75" hidden="1" customHeight="1">
      <c r="A4526" s="204" t="str">
        <f>IF(B4526&lt;&gt;"",IF(AND(B4526&gt;=_TM1,B4526&lt;=_TM2,OR(TH!L4526="1111",TH!M4526="1111")),TH!D4526,""),"")</f>
        <v/>
      </c>
      <c r="B4526" s="36">
        <f t="shared" si="353"/>
        <v>8</v>
      </c>
      <c r="C4526" s="184">
        <f t="shared" si="354"/>
        <v>42227</v>
      </c>
      <c r="D4526" s="191" t="s">
        <v>2044</v>
      </c>
      <c r="E4526" s="191">
        <v>42227</v>
      </c>
      <c r="F4526" s="192" t="s">
        <v>1167</v>
      </c>
      <c r="G4526" s="483" t="s">
        <v>988</v>
      </c>
      <c r="H4526" s="193" t="s">
        <v>2045</v>
      </c>
      <c r="I4526" s="256">
        <v>50</v>
      </c>
      <c r="J4526" s="256">
        <v>8605.0696752843687</v>
      </c>
      <c r="K4526" s="599">
        <f t="shared" si="355"/>
        <v>430253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6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3"/>
      <c r="AD4526" s="591" t="str">
        <f>IF(VLOOKUP(F4526,NXT!$C$12:$C$666,1,0)&lt;&gt;"","","x")</f>
        <v/>
      </c>
    </row>
    <row r="4527" spans="1:30" s="211" customFormat="1" ht="15.75" hidden="1" customHeight="1">
      <c r="A4527" s="204" t="str">
        <f>IF(B4527&lt;&gt;"",IF(AND(B4527&gt;=_TM1,B4527&lt;=_TM2,OR(TH!L4527="1111",TH!M4527="1111")),TH!D4527,""),"")</f>
        <v/>
      </c>
      <c r="B4527" s="36">
        <f t="shared" si="353"/>
        <v>8</v>
      </c>
      <c r="C4527" s="184">
        <f t="shared" si="354"/>
        <v>42227</v>
      </c>
      <c r="D4527" s="191" t="s">
        <v>2044</v>
      </c>
      <c r="E4527" s="191">
        <v>42227</v>
      </c>
      <c r="F4527" s="192" t="s">
        <v>1682</v>
      </c>
      <c r="G4527" s="483" t="s">
        <v>988</v>
      </c>
      <c r="H4527" s="193" t="s">
        <v>2045</v>
      </c>
      <c r="I4527" s="256">
        <v>1706</v>
      </c>
      <c r="J4527" s="256">
        <v>754.8306732705588</v>
      </c>
      <c r="K4527" s="599">
        <f t="shared" si="355"/>
        <v>1287741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6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3"/>
      <c r="AD4527" s="591" t="str">
        <f>IF(VLOOKUP(F4527,NXT!$C$12:$C$666,1,0)&lt;&gt;"","","x")</f>
        <v/>
      </c>
    </row>
    <row r="4528" spans="1:30" s="211" customFormat="1" ht="15.75" hidden="1" customHeight="1">
      <c r="A4528" s="204" t="str">
        <f>IF(B4528&lt;&gt;"",IF(AND(B4528&gt;=_TM1,B4528&lt;=_TM2,OR(TH!L4528="1111",TH!M4528="1111")),TH!D4528,""),"")</f>
        <v/>
      </c>
      <c r="B4528" s="36">
        <f t="shared" si="353"/>
        <v>8</v>
      </c>
      <c r="C4528" s="184">
        <f t="shared" si="354"/>
        <v>42227</v>
      </c>
      <c r="D4528" s="191" t="s">
        <v>2044</v>
      </c>
      <c r="E4528" s="191">
        <v>42227</v>
      </c>
      <c r="F4528" s="192" t="s">
        <v>989</v>
      </c>
      <c r="G4528" s="483" t="s">
        <v>990</v>
      </c>
      <c r="H4528" s="193" t="s">
        <v>2045</v>
      </c>
      <c r="I4528" s="256">
        <v>301</v>
      </c>
      <c r="J4528" s="256">
        <v>9812.7987525172648</v>
      </c>
      <c r="K4528" s="599">
        <f t="shared" si="355"/>
        <v>2953652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6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3"/>
      <c r="AD4528" s="591" t="str">
        <f>IF(VLOOKUP(F4528,NXT!$C$12:$C$666,1,0)&lt;&gt;"","","x")</f>
        <v/>
      </c>
    </row>
    <row r="4529" spans="1:30" s="211" customFormat="1" ht="15.75" hidden="1" customHeight="1">
      <c r="A4529" s="204" t="str">
        <f>IF(B4529&lt;&gt;"",IF(AND(B4529&gt;=_TM1,B4529&lt;=_TM2,OR(TH!L4529="1111",TH!M4529="1111")),TH!D4529,""),"")</f>
        <v/>
      </c>
      <c r="B4529" s="36">
        <f t="shared" si="353"/>
        <v>8</v>
      </c>
      <c r="C4529" s="184">
        <f t="shared" si="354"/>
        <v>42227</v>
      </c>
      <c r="D4529" s="191" t="s">
        <v>2044</v>
      </c>
      <c r="E4529" s="191">
        <v>42227</v>
      </c>
      <c r="F4529" s="192" t="s">
        <v>989</v>
      </c>
      <c r="G4529" s="483" t="s">
        <v>990</v>
      </c>
      <c r="H4529" s="193" t="s">
        <v>2045</v>
      </c>
      <c r="I4529" s="256">
        <v>990</v>
      </c>
      <c r="J4529" s="256">
        <v>9812.7987525172648</v>
      </c>
      <c r="K4529" s="599">
        <f t="shared" si="355"/>
        <v>9714671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6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3"/>
      <c r="AD4529" s="591" t="str">
        <f>IF(VLOOKUP(F4529,NXT!$C$12:$C$666,1,0)&lt;&gt;"","","x")</f>
        <v/>
      </c>
    </row>
    <row r="4530" spans="1:30" s="211" customFormat="1" ht="15.75" hidden="1" customHeight="1">
      <c r="A4530" s="204" t="str">
        <f>IF(B4530&lt;&gt;"",IF(AND(B4530&gt;=_TM1,B4530&lt;=_TM2,OR(TH!L4530="1111",TH!M4530="1111")),TH!D4530,""),"")</f>
        <v/>
      </c>
      <c r="B4530" s="36">
        <f t="shared" si="353"/>
        <v>8</v>
      </c>
      <c r="C4530" s="184">
        <f t="shared" si="354"/>
        <v>42229</v>
      </c>
      <c r="D4530" s="191" t="s">
        <v>2044</v>
      </c>
      <c r="E4530" s="191">
        <v>42229</v>
      </c>
      <c r="F4530" s="192" t="s">
        <v>992</v>
      </c>
      <c r="G4530" s="483" t="s">
        <v>993</v>
      </c>
      <c r="H4530" s="193" t="s">
        <v>2045</v>
      </c>
      <c r="I4530" s="256">
        <v>309</v>
      </c>
      <c r="J4530" s="256">
        <v>13134.053714907723</v>
      </c>
      <c r="K4530" s="599">
        <f t="shared" si="355"/>
        <v>4058423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6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3"/>
      <c r="AD4530" s="591" t="str">
        <f>IF(VLOOKUP(F4530,NXT!$C$12:$C$666,1,0)&lt;&gt;"","","x")</f>
        <v/>
      </c>
    </row>
    <row r="4531" spans="1:30" s="211" customFormat="1" ht="15.75" hidden="1" customHeight="1">
      <c r="A4531" s="204" t="str">
        <f>IF(B4531&lt;&gt;"",IF(AND(B4531&gt;=_TM1,B4531&lt;=_TM2,OR(TH!L4531="1111",TH!M4531="1111")),TH!D4531,""),"")</f>
        <v/>
      </c>
      <c r="B4531" s="36">
        <f t="shared" si="353"/>
        <v>8</v>
      </c>
      <c r="C4531" s="184">
        <f t="shared" si="354"/>
        <v>42229</v>
      </c>
      <c r="D4531" s="191" t="s">
        <v>2044</v>
      </c>
      <c r="E4531" s="191">
        <v>42229</v>
      </c>
      <c r="F4531" s="192" t="s">
        <v>937</v>
      </c>
      <c r="G4531" s="483" t="s">
        <v>995</v>
      </c>
      <c r="H4531" s="193" t="s">
        <v>2045</v>
      </c>
      <c r="I4531" s="256">
        <v>311</v>
      </c>
      <c r="J4531" s="256">
        <v>5057.365510912744</v>
      </c>
      <c r="K4531" s="599">
        <f t="shared" si="355"/>
        <v>1572841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6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3"/>
      <c r="AD4531" s="591" t="str">
        <f>IF(VLOOKUP(F4531,NXT!$C$12:$C$666,1,0)&lt;&gt;"","","x")</f>
        <v/>
      </c>
    </row>
    <row r="4532" spans="1:30" s="211" customFormat="1" ht="15.75" hidden="1" customHeight="1">
      <c r="A4532" s="204" t="str">
        <f>IF(B4532&lt;&gt;"",IF(AND(B4532&gt;=_TM1,B4532&lt;=_TM2,OR(TH!L4532="1111",TH!M4532="1111")),TH!D4532,""),"")</f>
        <v/>
      </c>
      <c r="B4532" s="36">
        <f t="shared" si="353"/>
        <v>8</v>
      </c>
      <c r="C4532" s="184">
        <f t="shared" si="354"/>
        <v>42229</v>
      </c>
      <c r="D4532" s="191" t="s">
        <v>2044</v>
      </c>
      <c r="E4532" s="191">
        <v>42229</v>
      </c>
      <c r="F4532" s="192" t="s">
        <v>787</v>
      </c>
      <c r="G4532" s="483" t="s">
        <v>996</v>
      </c>
      <c r="H4532" s="193" t="s">
        <v>2045</v>
      </c>
      <c r="I4532" s="256">
        <v>512</v>
      </c>
      <c r="J4532" s="256">
        <v>7321.85753072442</v>
      </c>
      <c r="K4532" s="599">
        <f t="shared" si="355"/>
        <v>3748791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6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3"/>
      <c r="AD4532" s="591" t="str">
        <f>IF(VLOOKUP(F4532,NXT!$C$12:$C$666,1,0)&lt;&gt;"","","x")</f>
        <v/>
      </c>
    </row>
    <row r="4533" spans="1:30" s="211" customFormat="1" ht="15.75" hidden="1" customHeight="1">
      <c r="A4533" s="204" t="str">
        <f>IF(B4533&lt;&gt;"",IF(AND(B4533&gt;=_TM1,B4533&lt;=_TM2,OR(TH!L4533="1111",TH!M4533="1111")),TH!D4533,""),"")</f>
        <v/>
      </c>
      <c r="B4533" s="36">
        <f t="shared" si="353"/>
        <v>8</v>
      </c>
      <c r="C4533" s="184">
        <f t="shared" si="354"/>
        <v>42229</v>
      </c>
      <c r="D4533" s="191" t="s">
        <v>2044</v>
      </c>
      <c r="E4533" s="191">
        <v>42229</v>
      </c>
      <c r="F4533" s="192" t="s">
        <v>1781</v>
      </c>
      <c r="G4533" s="483" t="s">
        <v>997</v>
      </c>
      <c r="H4533" s="193" t="s">
        <v>2045</v>
      </c>
      <c r="I4533" s="256">
        <v>50</v>
      </c>
      <c r="J4533" s="256">
        <v>13813.401320851226</v>
      </c>
      <c r="K4533" s="599">
        <f t="shared" si="355"/>
        <v>690670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6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3"/>
      <c r="AD4533" s="591" t="str">
        <f>IF(VLOOKUP(F4533,NXT!$C$12:$C$666,1,0)&lt;&gt;"","","x")</f>
        <v/>
      </c>
    </row>
    <row r="4534" spans="1:30" s="211" customFormat="1" ht="15.75" hidden="1" customHeight="1">
      <c r="A4534" s="204" t="str">
        <f>IF(B4534&lt;&gt;"",IF(AND(B4534&gt;=_TM1,B4534&lt;=_TM2,OR(TH!L4534="1111",TH!M4534="1111")),TH!D4534,""),"")</f>
        <v/>
      </c>
      <c r="B4534" s="36">
        <f t="shared" si="353"/>
        <v>8</v>
      </c>
      <c r="C4534" s="184">
        <f t="shared" si="354"/>
        <v>42229</v>
      </c>
      <c r="D4534" s="191" t="s">
        <v>2044</v>
      </c>
      <c r="E4534" s="191">
        <v>42229</v>
      </c>
      <c r="F4534" s="192" t="s">
        <v>775</v>
      </c>
      <c r="G4534" s="483" t="s">
        <v>997</v>
      </c>
      <c r="H4534" s="193" t="s">
        <v>2045</v>
      </c>
      <c r="I4534" s="256">
        <v>100</v>
      </c>
      <c r="J4534" s="256">
        <v>14115.333590159449</v>
      </c>
      <c r="K4534" s="599">
        <f t="shared" si="355"/>
        <v>1411533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6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3"/>
      <c r="AD4534" s="591" t="str">
        <f>IF(VLOOKUP(F4534,NXT!$C$12:$C$666,1,0)&lt;&gt;"","","x")</f>
        <v/>
      </c>
    </row>
    <row r="4535" spans="1:30" s="211" customFormat="1" ht="15.75" hidden="1" customHeight="1">
      <c r="A4535" s="204" t="str">
        <f>IF(B4535&lt;&gt;"",IF(AND(B4535&gt;=_TM1,B4535&lt;=_TM2,OR(TH!L4535="1111",TH!M4535="1111")),TH!D4535,""),"")</f>
        <v/>
      </c>
      <c r="B4535" s="36">
        <f t="shared" si="353"/>
        <v>8</v>
      </c>
      <c r="C4535" s="184">
        <f t="shared" si="354"/>
        <v>42234</v>
      </c>
      <c r="D4535" s="191" t="s">
        <v>2044</v>
      </c>
      <c r="E4535" s="191">
        <v>42234</v>
      </c>
      <c r="F4535" s="192" t="s">
        <v>755</v>
      </c>
      <c r="G4535" s="483" t="s">
        <v>998</v>
      </c>
      <c r="H4535" s="193" t="s">
        <v>2045</v>
      </c>
      <c r="I4535" s="256">
        <v>600</v>
      </c>
      <c r="J4535" s="256">
        <v>12832.1214455995</v>
      </c>
      <c r="K4535" s="599">
        <f t="shared" si="355"/>
        <v>7699273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6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3"/>
      <c r="AD4535" s="591" t="str">
        <f>IF(VLOOKUP(F4535,NXT!$C$12:$C$666,1,0)&lt;&gt;"","","x")</f>
        <v/>
      </c>
    </row>
    <row r="4536" spans="1:30" s="211" customFormat="1" ht="15.75" hidden="1" customHeight="1">
      <c r="A4536" s="204" t="str">
        <f>IF(B4536&lt;&gt;"",IF(AND(B4536&gt;=_TM1,B4536&lt;=_TM2,OR(TH!L4536="1111",TH!M4536="1111")),TH!D4536,""),"")</f>
        <v/>
      </c>
      <c r="B4536" s="36">
        <f t="shared" si="353"/>
        <v>8</v>
      </c>
      <c r="C4536" s="184">
        <f t="shared" si="354"/>
        <v>42234</v>
      </c>
      <c r="D4536" s="191" t="s">
        <v>2044</v>
      </c>
      <c r="E4536" s="191">
        <v>42234</v>
      </c>
      <c r="F4536" s="192" t="s">
        <v>774</v>
      </c>
      <c r="G4536" s="483" t="s">
        <v>998</v>
      </c>
      <c r="H4536" s="193" t="s">
        <v>2045</v>
      </c>
      <c r="I4536" s="256">
        <v>300</v>
      </c>
      <c r="J4536" s="256">
        <v>4000.6025683339617</v>
      </c>
      <c r="K4536" s="599">
        <f t="shared" si="355"/>
        <v>1200181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6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3"/>
      <c r="AD4536" s="591" t="str">
        <f>IF(VLOOKUP(F4536,NXT!$C$12:$C$666,1,0)&lt;&gt;"","","x")</f>
        <v/>
      </c>
    </row>
    <row r="4537" spans="1:30" s="211" customFormat="1" ht="15.75" hidden="1" customHeight="1">
      <c r="A4537" s="204" t="str">
        <f>IF(B4537&lt;&gt;"",IF(AND(B4537&gt;=_TM1,B4537&lt;=_TM2,OR(TH!L4537="1111",TH!M4537="1111")),TH!D4537,""),"")</f>
        <v/>
      </c>
      <c r="B4537" s="36">
        <f t="shared" si="353"/>
        <v>8</v>
      </c>
      <c r="C4537" s="184">
        <f t="shared" si="354"/>
        <v>42234</v>
      </c>
      <c r="D4537" s="191" t="s">
        <v>2044</v>
      </c>
      <c r="E4537" s="191">
        <v>42234</v>
      </c>
      <c r="F4537" s="192" t="s">
        <v>1809</v>
      </c>
      <c r="G4537" s="483" t="s">
        <v>998</v>
      </c>
      <c r="H4537" s="193" t="s">
        <v>2045</v>
      </c>
      <c r="I4537" s="256">
        <v>200</v>
      </c>
      <c r="J4537" s="256">
        <v>14115.333590159449</v>
      </c>
      <c r="K4537" s="599">
        <f t="shared" si="355"/>
        <v>2823067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6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3"/>
      <c r="AD4537" s="591" t="str">
        <f>IF(VLOOKUP(F4537,NXT!$C$12:$C$666,1,0)&lt;&gt;"","","x")</f>
        <v/>
      </c>
    </row>
    <row r="4538" spans="1:30" s="211" customFormat="1" ht="15.75" hidden="1" customHeight="1">
      <c r="A4538" s="204" t="str">
        <f>IF(B4538&lt;&gt;"",IF(AND(B4538&gt;=_TM1,B4538&lt;=_TM2,OR(TH!L4538="1111",TH!M4538="1111")),TH!D4538,""),"")</f>
        <v/>
      </c>
      <c r="B4538" s="36">
        <f t="shared" si="353"/>
        <v>8</v>
      </c>
      <c r="C4538" s="184">
        <f t="shared" si="354"/>
        <v>42234</v>
      </c>
      <c r="D4538" s="191" t="s">
        <v>2044</v>
      </c>
      <c r="E4538" s="191">
        <v>42234</v>
      </c>
      <c r="F4538" s="192" t="s">
        <v>436</v>
      </c>
      <c r="G4538" s="483" t="s">
        <v>1000</v>
      </c>
      <c r="H4538" s="193" t="s">
        <v>2045</v>
      </c>
      <c r="I4538" s="256">
        <v>1280</v>
      </c>
      <c r="J4538" s="256">
        <v>5585.7469822021349</v>
      </c>
      <c r="K4538" s="599">
        <f t="shared" si="355"/>
        <v>7149756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6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3"/>
      <c r="AD4538" s="591" t="str">
        <f>IF(VLOOKUP(F4538,NXT!$C$12:$C$666,1,0)&lt;&gt;"","","x")</f>
        <v/>
      </c>
    </row>
    <row r="4539" spans="1:30" s="211" customFormat="1" ht="15.75" hidden="1" customHeight="1">
      <c r="A4539" s="204" t="str">
        <f>IF(B4539&lt;&gt;"",IF(AND(B4539&gt;=_TM1,B4539&lt;=_TM2,OR(TH!L4539="1111",TH!M4539="1111")),TH!D4539,""),"")</f>
        <v/>
      </c>
      <c r="B4539" s="36">
        <f t="shared" si="353"/>
        <v>8</v>
      </c>
      <c r="C4539" s="184">
        <f t="shared" si="354"/>
        <v>42235</v>
      </c>
      <c r="D4539" s="191" t="s">
        <v>2044</v>
      </c>
      <c r="E4539" s="191">
        <v>42235</v>
      </c>
      <c r="F4539" s="192" t="s">
        <v>521</v>
      </c>
      <c r="G4539" s="483" t="s">
        <v>999</v>
      </c>
      <c r="H4539" s="193" t="s">
        <v>2045</v>
      </c>
      <c r="I4539" s="256">
        <v>710</v>
      </c>
      <c r="J4539" s="256">
        <v>5132.8485782398002</v>
      </c>
      <c r="K4539" s="599">
        <f t="shared" si="355"/>
        <v>3644322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6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3"/>
      <c r="AD4539" s="591" t="str">
        <f>IF(VLOOKUP(F4539,NXT!$C$12:$C$666,1,0)&lt;&gt;"","","x")</f>
        <v/>
      </c>
    </row>
    <row r="4540" spans="1:30" s="211" customFormat="1" ht="15.75" hidden="1" customHeight="1">
      <c r="A4540" s="204" t="str">
        <f>IF(B4540&lt;&gt;"",IF(AND(B4540&gt;=_TM1,B4540&lt;=_TM2,OR(TH!L4540="1111",TH!M4540="1111")),TH!D4540,""),"")</f>
        <v/>
      </c>
      <c r="B4540" s="36">
        <f t="shared" si="353"/>
        <v>8</v>
      </c>
      <c r="C4540" s="184">
        <f t="shared" si="354"/>
        <v>42236</v>
      </c>
      <c r="D4540" s="191" t="s">
        <v>2044</v>
      </c>
      <c r="E4540" s="191">
        <v>42236</v>
      </c>
      <c r="F4540" s="192" t="s">
        <v>622</v>
      </c>
      <c r="G4540" s="483" t="s">
        <v>1001</v>
      </c>
      <c r="H4540" s="193" t="s">
        <v>2045</v>
      </c>
      <c r="I4540" s="256">
        <v>169</v>
      </c>
      <c r="J4540" s="256">
        <v>7019.9252614161969</v>
      </c>
      <c r="K4540" s="599">
        <f t="shared" si="355"/>
        <v>1186367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6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3"/>
      <c r="AD4540" s="591" t="str">
        <f>IF(VLOOKUP(F4540,NXT!$C$12:$C$666,1,0)&lt;&gt;"","","x")</f>
        <v/>
      </c>
    </row>
    <row r="4541" spans="1:30" s="211" customFormat="1" ht="15.75" hidden="1" customHeight="1">
      <c r="A4541" s="204" t="str">
        <f>IF(B4541&lt;&gt;"",IF(AND(B4541&gt;=_TM1,B4541&lt;=_TM2,OR(TH!L4541="1111",TH!M4541="1111")),TH!D4541,""),"")</f>
        <v/>
      </c>
      <c r="B4541" s="36">
        <f t="shared" si="353"/>
        <v>8</v>
      </c>
      <c r="C4541" s="184">
        <f t="shared" si="354"/>
        <v>42236</v>
      </c>
      <c r="D4541" s="191" t="s">
        <v>2044</v>
      </c>
      <c r="E4541" s="191">
        <v>42236</v>
      </c>
      <c r="F4541" s="192" t="s">
        <v>566</v>
      </c>
      <c r="G4541" s="483" t="s">
        <v>1001</v>
      </c>
      <c r="H4541" s="193" t="s">
        <v>2045</v>
      </c>
      <c r="I4541" s="256">
        <v>315</v>
      </c>
      <c r="J4541" s="256">
        <v>7095.4083287432522</v>
      </c>
      <c r="K4541" s="599">
        <f t="shared" si="355"/>
        <v>2235054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6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3"/>
      <c r="AD4541" s="591" t="str">
        <f>IF(VLOOKUP(F4541,NXT!$C$12:$C$666,1,0)&lt;&gt;"","","x")</f>
        <v/>
      </c>
    </row>
    <row r="4542" spans="1:30" s="211" customFormat="1" ht="15.75" hidden="1" customHeight="1">
      <c r="A4542" s="204" t="str">
        <f>IF(B4542&lt;&gt;"",IF(AND(B4542&gt;=_TM1,B4542&lt;=_TM2,OR(TH!L4542="1111",TH!M4542="1111")),TH!D4542,""),"")</f>
        <v/>
      </c>
      <c r="B4542" s="36">
        <f t="shared" si="353"/>
        <v>8</v>
      </c>
      <c r="C4542" s="184">
        <f t="shared" si="354"/>
        <v>42236</v>
      </c>
      <c r="D4542" s="191" t="s">
        <v>2044</v>
      </c>
      <c r="E4542" s="191">
        <v>42236</v>
      </c>
      <c r="F4542" s="192" t="s">
        <v>933</v>
      </c>
      <c r="G4542" s="483" t="s">
        <v>1002</v>
      </c>
      <c r="H4542" s="193" t="s">
        <v>2045</v>
      </c>
      <c r="I4542" s="256">
        <v>320</v>
      </c>
      <c r="J4542" s="256">
        <v>6868.9591267620854</v>
      </c>
      <c r="K4542" s="599">
        <f t="shared" si="355"/>
        <v>2198067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6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3"/>
      <c r="AD4542" s="591" t="str">
        <f>IF(VLOOKUP(F4542,NXT!$C$12:$C$666,1,0)&lt;&gt;"","","x")</f>
        <v/>
      </c>
    </row>
    <row r="4543" spans="1:30" s="211" customFormat="1" ht="15.75" hidden="1" customHeight="1">
      <c r="A4543" s="204" t="str">
        <f>IF(B4543&lt;&gt;"",IF(AND(B4543&gt;=_TM1,B4543&lt;=_TM2,OR(TH!L4543="1111",TH!M4543="1111")),TH!D4543,""),"")</f>
        <v/>
      </c>
      <c r="B4543" s="36">
        <f t="shared" si="353"/>
        <v>8</v>
      </c>
      <c r="C4543" s="184">
        <f t="shared" si="354"/>
        <v>42236</v>
      </c>
      <c r="D4543" s="191" t="s">
        <v>2044</v>
      </c>
      <c r="E4543" s="191">
        <v>42236</v>
      </c>
      <c r="F4543" s="192" t="s">
        <v>641</v>
      </c>
      <c r="G4543" s="483" t="s">
        <v>1002</v>
      </c>
      <c r="H4543" s="193" t="s">
        <v>2045</v>
      </c>
      <c r="I4543" s="256">
        <v>356</v>
      </c>
      <c r="J4543" s="256">
        <v>4981.8824435856886</v>
      </c>
      <c r="K4543" s="599">
        <f t="shared" si="355"/>
        <v>1773550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6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3"/>
      <c r="AD4543" s="591" t="str">
        <f>IF(VLOOKUP(F4543,NXT!$C$12:$C$666,1,0)&lt;&gt;"","","x")</f>
        <v/>
      </c>
    </row>
    <row r="4544" spans="1:30" s="211" customFormat="1" ht="15.75" hidden="1" customHeight="1">
      <c r="A4544" s="204" t="str">
        <f>IF(B4544&lt;&gt;"",IF(AND(B4544&gt;=_TM1,B4544&lt;=_TM2,OR(TH!L4544="1111",TH!M4544="1111")),TH!D4544,""),"")</f>
        <v/>
      </c>
      <c r="B4544" s="36">
        <f t="shared" si="353"/>
        <v>8</v>
      </c>
      <c r="C4544" s="184">
        <f t="shared" si="354"/>
        <v>42236</v>
      </c>
      <c r="D4544" s="191" t="s">
        <v>2044</v>
      </c>
      <c r="E4544" s="191">
        <v>42236</v>
      </c>
      <c r="F4544" s="192" t="s">
        <v>1004</v>
      </c>
      <c r="G4544" s="483" t="s">
        <v>1005</v>
      </c>
      <c r="H4544" s="193" t="s">
        <v>2045</v>
      </c>
      <c r="I4544" s="256">
        <v>31</v>
      </c>
      <c r="J4544" s="256">
        <v>22192.021794154429</v>
      </c>
      <c r="K4544" s="599">
        <f t="shared" si="355"/>
        <v>687953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6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3"/>
      <c r="AD4544" s="591" t="str">
        <f>IF(VLOOKUP(F4544,NXT!$C$12:$C$666,1,0)&lt;&gt;"","","x")</f>
        <v/>
      </c>
    </row>
    <row r="4545" spans="1:30" s="211" customFormat="1" ht="15.75" hidden="1" customHeight="1">
      <c r="A4545" s="204" t="str">
        <f>IF(B4545&lt;&gt;"",IF(AND(B4545&gt;=_TM1,B4545&lt;=_TM2,OR(TH!L4545="1111",TH!M4545="1111")),TH!D4545,""),"")</f>
        <v/>
      </c>
      <c r="B4545" s="36">
        <f t="shared" si="353"/>
        <v>8</v>
      </c>
      <c r="C4545" s="184">
        <f t="shared" si="354"/>
        <v>42236</v>
      </c>
      <c r="D4545" s="191" t="s">
        <v>2044</v>
      </c>
      <c r="E4545" s="191">
        <v>42236</v>
      </c>
      <c r="F4545" s="192" t="s">
        <v>1006</v>
      </c>
      <c r="G4545" s="483" t="s">
        <v>1005</v>
      </c>
      <c r="H4545" s="193" t="s">
        <v>2045</v>
      </c>
      <c r="I4545" s="256">
        <v>60</v>
      </c>
      <c r="J4545" s="256">
        <v>8756.0358099384812</v>
      </c>
      <c r="K4545" s="599">
        <f t="shared" si="355"/>
        <v>525362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6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3"/>
      <c r="AD4545" s="591" t="str">
        <f>IF(VLOOKUP(F4545,NXT!$C$12:$C$666,1,0)&lt;&gt;"","","x")</f>
        <v/>
      </c>
    </row>
    <row r="4546" spans="1:30" s="211" customFormat="1" ht="15.75" hidden="1" customHeight="1">
      <c r="A4546" s="204" t="str">
        <f>IF(B4546&lt;&gt;"",IF(AND(B4546&gt;=_TM1,B4546&lt;=_TM2,OR(TH!L4546="1111",TH!M4546="1111")),TH!D4546,""),"")</f>
        <v/>
      </c>
      <c r="B4546" s="36">
        <f t="shared" si="353"/>
        <v>8</v>
      </c>
      <c r="C4546" s="184">
        <f t="shared" si="354"/>
        <v>42236</v>
      </c>
      <c r="D4546" s="191" t="s">
        <v>2044</v>
      </c>
      <c r="E4546" s="191">
        <v>42236</v>
      </c>
      <c r="F4546" s="192" t="s">
        <v>1689</v>
      </c>
      <c r="G4546" s="483" t="s">
        <v>1005</v>
      </c>
      <c r="H4546" s="193" t="s">
        <v>2045</v>
      </c>
      <c r="I4546" s="256">
        <v>120</v>
      </c>
      <c r="J4546" s="256">
        <v>452.89840396233524</v>
      </c>
      <c r="K4546" s="599">
        <f t="shared" si="355"/>
        <v>54348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6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3"/>
      <c r="AD4546" s="591" t="str">
        <f>IF(VLOOKUP(F4546,NXT!$C$12:$C$666,1,0)&lt;&gt;"","","x")</f>
        <v/>
      </c>
    </row>
    <row r="4547" spans="1:30" s="211" customFormat="1" ht="15.75" hidden="1" customHeight="1">
      <c r="A4547" s="204" t="str">
        <f>IF(B4547&lt;&gt;"",IF(AND(B4547&gt;=_TM1,B4547&lt;=_TM2,OR(TH!L4547="1111",TH!M4547="1111")),TH!D4547,""),"")</f>
        <v/>
      </c>
      <c r="B4547" s="36">
        <f t="shared" si="353"/>
        <v>8</v>
      </c>
      <c r="C4547" s="184">
        <f t="shared" si="354"/>
        <v>42236</v>
      </c>
      <c r="D4547" s="191" t="s">
        <v>2044</v>
      </c>
      <c r="E4547" s="191">
        <v>42236</v>
      </c>
      <c r="F4547" s="192" t="s">
        <v>773</v>
      </c>
      <c r="G4547" s="483" t="s">
        <v>1007</v>
      </c>
      <c r="H4547" s="193" t="s">
        <v>2045</v>
      </c>
      <c r="I4547" s="256">
        <v>1000</v>
      </c>
      <c r="J4547" s="256">
        <v>17436.588552549907</v>
      </c>
      <c r="K4547" s="599">
        <f t="shared" si="355"/>
        <v>17436589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6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3"/>
      <c r="AD4547" s="591" t="str">
        <f>IF(VLOOKUP(F4547,NXT!$C$12:$C$666,1,0)&lt;&gt;"","","x")</f>
        <v/>
      </c>
    </row>
    <row r="4548" spans="1:30" s="211" customFormat="1" ht="15.75" hidden="1" customHeight="1">
      <c r="A4548" s="204" t="str">
        <f>IF(B4548&lt;&gt;"",IF(AND(B4548&gt;=_TM1,B4548&lt;=_TM2,OR(TH!L4548="1111",TH!M4548="1111")),TH!D4548,""),"")</f>
        <v/>
      </c>
      <c r="B4548" s="36">
        <f t="shared" si="353"/>
        <v>8</v>
      </c>
      <c r="C4548" s="184">
        <f t="shared" si="354"/>
        <v>42236</v>
      </c>
      <c r="D4548" s="191" t="s">
        <v>2044</v>
      </c>
      <c r="E4548" s="191">
        <v>42236</v>
      </c>
      <c r="F4548" s="192" t="s">
        <v>772</v>
      </c>
      <c r="G4548" s="483" t="s">
        <v>1007</v>
      </c>
      <c r="H4548" s="193" t="s">
        <v>2045</v>
      </c>
      <c r="I4548" s="256">
        <v>400</v>
      </c>
      <c r="J4548" s="256">
        <v>8001.2051366679234</v>
      </c>
      <c r="K4548" s="599">
        <f t="shared" si="355"/>
        <v>3200482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6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3"/>
      <c r="AD4548" s="591" t="str">
        <f>IF(VLOOKUP(F4548,NXT!$C$12:$C$666,1,0)&lt;&gt;"","","x")</f>
        <v/>
      </c>
    </row>
    <row r="4549" spans="1:30" s="211" customFormat="1" ht="15.75" hidden="1" customHeight="1">
      <c r="A4549" s="204" t="str">
        <f>IF(B4549&lt;&gt;"",IF(AND(B4549&gt;=_TM1,B4549&lt;=_TM2,OR(TH!L4549="1111",TH!M4549="1111")),TH!D4549,""),"")</f>
        <v/>
      </c>
      <c r="B4549" s="36">
        <f t="shared" si="353"/>
        <v>8</v>
      </c>
      <c r="C4549" s="184">
        <f t="shared" si="354"/>
        <v>42238</v>
      </c>
      <c r="D4549" s="191" t="s">
        <v>2044</v>
      </c>
      <c r="E4549" s="191">
        <v>42238</v>
      </c>
      <c r="F4549" s="192" t="s">
        <v>772</v>
      </c>
      <c r="G4549" s="483" t="s">
        <v>1008</v>
      </c>
      <c r="H4549" s="193" t="s">
        <v>2045</v>
      </c>
      <c r="I4549" s="256">
        <v>600</v>
      </c>
      <c r="J4549" s="256">
        <v>8001.2051366679234</v>
      </c>
      <c r="K4549" s="599">
        <f t="shared" si="355"/>
        <v>4800723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6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3"/>
      <c r="AD4549" s="591" t="str">
        <f>IF(VLOOKUP(F4549,NXT!$C$12:$C$666,1,0)&lt;&gt;"","","x")</f>
        <v/>
      </c>
    </row>
    <row r="4550" spans="1:30" s="211" customFormat="1" ht="15.75" hidden="1" customHeight="1">
      <c r="A4550" s="204" t="str">
        <f>IF(B4550&lt;&gt;"",IF(AND(B4550&gt;=_TM1,B4550&lt;=_TM2,OR(TH!L4550="1111",TH!M4550="1111")),TH!D4550,""),"")</f>
        <v/>
      </c>
      <c r="B4550" s="36">
        <f t="shared" si="353"/>
        <v>8</v>
      </c>
      <c r="C4550" s="184">
        <f t="shared" si="354"/>
        <v>42238</v>
      </c>
      <c r="D4550" s="191" t="s">
        <v>2044</v>
      </c>
      <c r="E4550" s="191">
        <v>42238</v>
      </c>
      <c r="F4550" s="192" t="s">
        <v>1794</v>
      </c>
      <c r="G4550" s="483" t="s">
        <v>1008</v>
      </c>
      <c r="H4550" s="193" t="s">
        <v>2045</v>
      </c>
      <c r="I4550" s="256">
        <v>1000</v>
      </c>
      <c r="J4550" s="256">
        <v>9435.3834158819845</v>
      </c>
      <c r="K4550" s="599">
        <f t="shared" si="355"/>
        <v>9435383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6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3"/>
      <c r="AD4550" s="591" t="str">
        <f>IF(VLOOKUP(F4550,NXT!$C$12:$C$666,1,0)&lt;&gt;"","","x")</f>
        <v/>
      </c>
    </row>
    <row r="4551" spans="1:30" s="211" customFormat="1" ht="15.75" hidden="1" customHeight="1">
      <c r="A4551" s="204" t="str">
        <f>IF(B4551&lt;&gt;"",IF(AND(B4551&gt;=_TM1,B4551&lt;=_TM2,OR(TH!L4551="1111",TH!M4551="1111")),TH!D4551,""),"")</f>
        <v/>
      </c>
      <c r="B4551" s="36">
        <f t="shared" si="353"/>
        <v>8</v>
      </c>
      <c r="C4551" s="184">
        <f t="shared" si="354"/>
        <v>42238</v>
      </c>
      <c r="D4551" s="191" t="s">
        <v>2044</v>
      </c>
      <c r="E4551" s="191">
        <v>42238</v>
      </c>
      <c r="F4551" s="192" t="s">
        <v>629</v>
      </c>
      <c r="G4551" s="483" t="s">
        <v>1009</v>
      </c>
      <c r="H4551" s="193" t="s">
        <v>2045</v>
      </c>
      <c r="I4551" s="256">
        <v>868</v>
      </c>
      <c r="J4551" s="256">
        <v>9510.8664832090399</v>
      </c>
      <c r="K4551" s="599">
        <f t="shared" si="355"/>
        <v>8255432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6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3"/>
      <c r="AD4551" s="591" t="str">
        <f>IF(VLOOKUP(F4551,NXT!$C$12:$C$666,1,0)&lt;&gt;"","","x")</f>
        <v/>
      </c>
    </row>
    <row r="4552" spans="1:30" s="211" customFormat="1" ht="15.75" hidden="1" customHeight="1">
      <c r="A4552" s="204" t="str">
        <f>IF(B4552&lt;&gt;"",IF(AND(B4552&gt;=_TM1,B4552&lt;=_TM2,OR(TH!L4552="1111",TH!M4552="1111")),TH!D4552,""),"")</f>
        <v/>
      </c>
      <c r="B4552" s="36">
        <f t="shared" si="353"/>
        <v>8</v>
      </c>
      <c r="C4552" s="184">
        <f t="shared" si="354"/>
        <v>42238</v>
      </c>
      <c r="D4552" s="191" t="s">
        <v>2044</v>
      </c>
      <c r="E4552" s="191">
        <v>42238</v>
      </c>
      <c r="F4552" s="192" t="s">
        <v>451</v>
      </c>
      <c r="G4552" s="483" t="s">
        <v>1009</v>
      </c>
      <c r="H4552" s="193" t="s">
        <v>2045</v>
      </c>
      <c r="I4552" s="256">
        <v>1027</v>
      </c>
      <c r="J4552" s="256">
        <v>7925.7220693408672</v>
      </c>
      <c r="K4552" s="599">
        <f t="shared" si="355"/>
        <v>8139717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6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3"/>
      <c r="AD4552" s="591" t="str">
        <f>IF(VLOOKUP(F4552,NXT!$C$12:$C$666,1,0)&lt;&gt;"","","x")</f>
        <v/>
      </c>
    </row>
    <row r="4553" spans="1:30" s="211" customFormat="1" ht="15.75" hidden="1" customHeight="1">
      <c r="A4553" s="204" t="str">
        <f>IF(B4553&lt;&gt;"",IF(AND(B4553&gt;=_TM1,B4553&lt;=_TM2,OR(TH!L4553="1111",TH!M4553="1111")),TH!D4553,""),"")</f>
        <v/>
      </c>
      <c r="B4553" s="36">
        <f t="shared" si="353"/>
        <v>8</v>
      </c>
      <c r="C4553" s="184">
        <f t="shared" si="354"/>
        <v>42238</v>
      </c>
      <c r="D4553" s="191" t="s">
        <v>2044</v>
      </c>
      <c r="E4553" s="191">
        <v>42238</v>
      </c>
      <c r="F4553" s="192" t="s">
        <v>1010</v>
      </c>
      <c r="G4553" s="483" t="s">
        <v>1009</v>
      </c>
      <c r="H4553" s="193" t="s">
        <v>2045</v>
      </c>
      <c r="I4553" s="256">
        <v>252</v>
      </c>
      <c r="J4553" s="256">
        <v>10114.731021825488</v>
      </c>
      <c r="K4553" s="599">
        <f t="shared" si="355"/>
        <v>2548912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6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3"/>
      <c r="AD4553" s="591" t="str">
        <f>IF(VLOOKUP(F4553,NXT!$C$12:$C$666,1,0)&lt;&gt;"","","x")</f>
        <v/>
      </c>
    </row>
    <row r="4554" spans="1:30" s="211" customFormat="1" ht="15.75" hidden="1" customHeight="1">
      <c r="A4554" s="204" t="str">
        <f>IF(B4554&lt;&gt;"",IF(AND(B4554&gt;=_TM1,B4554&lt;=_TM2,OR(TH!L4554="1111",TH!M4554="1111")),TH!D4554,""),"")</f>
        <v/>
      </c>
      <c r="B4554" s="36">
        <f t="shared" si="353"/>
        <v>8</v>
      </c>
      <c r="C4554" s="184">
        <f t="shared" si="354"/>
        <v>42238</v>
      </c>
      <c r="D4554" s="191" t="s">
        <v>2044</v>
      </c>
      <c r="E4554" s="191">
        <v>42238</v>
      </c>
      <c r="F4554" s="192" t="s">
        <v>629</v>
      </c>
      <c r="G4554" s="483" t="s">
        <v>1009</v>
      </c>
      <c r="H4554" s="193" t="s">
        <v>2045</v>
      </c>
      <c r="I4554" s="256">
        <v>480</v>
      </c>
      <c r="J4554" s="256">
        <v>9510.8664832090399</v>
      </c>
      <c r="K4554" s="599">
        <f t="shared" si="355"/>
        <v>4565216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6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3"/>
      <c r="AD4554" s="591" t="str">
        <f>IF(VLOOKUP(F4554,NXT!$C$12:$C$666,1,0)&lt;&gt;"","","x")</f>
        <v/>
      </c>
    </row>
    <row r="4555" spans="1:30" s="211" customFormat="1" ht="15.75" hidden="1" customHeight="1">
      <c r="A4555" s="204" t="str">
        <f>IF(B4555&lt;&gt;"",IF(AND(B4555&gt;=_TM1,B4555&lt;=_TM2,OR(TH!L4555="1111",TH!M4555="1111")),TH!D4555,""),"")</f>
        <v/>
      </c>
      <c r="B4555" s="36">
        <f t="shared" si="353"/>
        <v>8</v>
      </c>
      <c r="C4555" s="184">
        <f t="shared" si="354"/>
        <v>42240</v>
      </c>
      <c r="D4555" s="191" t="s">
        <v>2044</v>
      </c>
      <c r="E4555" s="191">
        <v>42240</v>
      </c>
      <c r="F4555" s="192" t="s">
        <v>1794</v>
      </c>
      <c r="G4555" s="483" t="s">
        <v>1011</v>
      </c>
      <c r="H4555" s="193" t="s">
        <v>2045</v>
      </c>
      <c r="I4555" s="256">
        <v>1000</v>
      </c>
      <c r="J4555" s="256">
        <v>9435.3834158819845</v>
      </c>
      <c r="K4555" s="599">
        <f t="shared" si="355"/>
        <v>9435383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6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3"/>
      <c r="AD4555" s="591" t="str">
        <f>IF(VLOOKUP(F4555,NXT!$C$12:$C$666,1,0)&lt;&gt;"","","x")</f>
        <v/>
      </c>
    </row>
    <row r="4556" spans="1:30" s="211" customFormat="1" ht="15.75" hidden="1" customHeight="1">
      <c r="A4556" s="204" t="str">
        <f>IF(B4556&lt;&gt;"",IF(AND(B4556&gt;=_TM1,B4556&lt;=_TM2,OR(TH!L4556="1111",TH!M4556="1111")),TH!D4556,""),"")</f>
        <v/>
      </c>
      <c r="B4556" s="36">
        <f t="shared" si="353"/>
        <v>8</v>
      </c>
      <c r="C4556" s="184">
        <f t="shared" si="354"/>
        <v>42240</v>
      </c>
      <c r="D4556" s="191" t="s">
        <v>2044</v>
      </c>
      <c r="E4556" s="191">
        <v>42240</v>
      </c>
      <c r="F4556" s="192" t="s">
        <v>774</v>
      </c>
      <c r="G4556" s="483" t="s">
        <v>1011</v>
      </c>
      <c r="H4556" s="193" t="s">
        <v>2045</v>
      </c>
      <c r="I4556" s="256">
        <v>600</v>
      </c>
      <c r="J4556" s="256">
        <v>4000.6025683339617</v>
      </c>
      <c r="K4556" s="599">
        <f t="shared" si="355"/>
        <v>2400362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6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3"/>
      <c r="AD4556" s="591" t="str">
        <f>IF(VLOOKUP(F4556,NXT!$C$12:$C$666,1,0)&lt;&gt;"","","x")</f>
        <v/>
      </c>
    </row>
    <row r="4557" spans="1:30" s="211" customFormat="1" ht="15.75" hidden="1" customHeight="1">
      <c r="A4557" s="204" t="str">
        <f>IF(B4557&lt;&gt;"",IF(AND(B4557&gt;=_TM1,B4557&lt;=_TM2,OR(TH!L4557="1111",TH!M4557="1111")),TH!D4557,""),"")</f>
        <v/>
      </c>
      <c r="B4557" s="36">
        <f t="shared" si="353"/>
        <v>8</v>
      </c>
      <c r="C4557" s="184">
        <f t="shared" si="354"/>
        <v>42240</v>
      </c>
      <c r="D4557" s="191" t="s">
        <v>2044</v>
      </c>
      <c r="E4557" s="191">
        <v>42240</v>
      </c>
      <c r="F4557" s="192" t="s">
        <v>521</v>
      </c>
      <c r="G4557" s="483" t="s">
        <v>1012</v>
      </c>
      <c r="H4557" s="193" t="s">
        <v>2045</v>
      </c>
      <c r="I4557" s="256">
        <v>1000</v>
      </c>
      <c r="J4557" s="256">
        <v>5132.8485782398002</v>
      </c>
      <c r="K4557" s="599">
        <f t="shared" si="355"/>
        <v>5132849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6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3"/>
      <c r="AD4557" s="591" t="str">
        <f>IF(VLOOKUP(F4557,NXT!$C$12:$C$666,1,0)&lt;&gt;"","","x")</f>
        <v/>
      </c>
    </row>
    <row r="4558" spans="1:30" s="211" customFormat="1" ht="15.75" hidden="1" customHeight="1">
      <c r="A4558" s="204" t="str">
        <f>IF(B4558&lt;&gt;"",IF(AND(B4558&gt;=_TM1,B4558&lt;=_TM2,OR(TH!L4558="1111",TH!M4558="1111")),TH!D4558,""),"")</f>
        <v/>
      </c>
      <c r="B4558" s="36">
        <f t="shared" si="353"/>
        <v>8</v>
      </c>
      <c r="C4558" s="184">
        <f t="shared" si="354"/>
        <v>42241</v>
      </c>
      <c r="D4558" s="191" t="s">
        <v>2044</v>
      </c>
      <c r="E4558" s="191">
        <v>42241</v>
      </c>
      <c r="F4558" s="192" t="s">
        <v>1013</v>
      </c>
      <c r="G4558" s="483" t="s">
        <v>1014</v>
      </c>
      <c r="H4558" s="193" t="s">
        <v>2045</v>
      </c>
      <c r="I4558" s="256">
        <v>306</v>
      </c>
      <c r="J4558" s="256">
        <v>5585.7469822021349</v>
      </c>
      <c r="K4558" s="599">
        <f t="shared" si="355"/>
        <v>1709239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6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3"/>
      <c r="AD4558" s="591" t="str">
        <f>IF(VLOOKUP(F4558,NXT!$C$12:$C$666,1,0)&lt;&gt;"","","x")</f>
        <v/>
      </c>
    </row>
    <row r="4559" spans="1:30" s="211" customFormat="1" ht="15.75" hidden="1" customHeight="1">
      <c r="A4559" s="204" t="str">
        <f>IF(B4559&lt;&gt;"",IF(AND(B4559&gt;=_TM1,B4559&lt;=_TM2,OR(TH!L4559="1111",TH!M4559="1111")),TH!D4559,""),"")</f>
        <v/>
      </c>
      <c r="B4559" s="36">
        <f t="shared" si="353"/>
        <v>8</v>
      </c>
      <c r="C4559" s="184">
        <f t="shared" si="354"/>
        <v>42241</v>
      </c>
      <c r="D4559" s="191" t="s">
        <v>2044</v>
      </c>
      <c r="E4559" s="191">
        <v>42241</v>
      </c>
      <c r="F4559" s="192" t="s">
        <v>975</v>
      </c>
      <c r="G4559" s="483" t="s">
        <v>1014</v>
      </c>
      <c r="H4559" s="193" t="s">
        <v>2045</v>
      </c>
      <c r="I4559" s="256">
        <v>200</v>
      </c>
      <c r="J4559" s="256">
        <v>5057.365510912744</v>
      </c>
      <c r="K4559" s="599">
        <f t="shared" si="355"/>
        <v>1011473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6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3"/>
      <c r="AD4559" s="591" t="str">
        <f>IF(VLOOKUP(F4559,NXT!$C$12:$C$666,1,0)&lt;&gt;"","","x")</f>
        <v/>
      </c>
    </row>
    <row r="4560" spans="1:30" s="211" customFormat="1" ht="15.75" hidden="1" customHeight="1">
      <c r="A4560" s="204" t="str">
        <f>IF(B4560&lt;&gt;"",IF(AND(B4560&gt;=_TM1,B4560&lt;=_TM2,OR(TH!L4560="1111",TH!M4560="1111")),TH!D4560,""),"")</f>
        <v/>
      </c>
      <c r="B4560" s="36">
        <f t="shared" si="353"/>
        <v>8</v>
      </c>
      <c r="C4560" s="184">
        <f t="shared" si="354"/>
        <v>42242</v>
      </c>
      <c r="D4560" s="191" t="s">
        <v>2044</v>
      </c>
      <c r="E4560" s="191">
        <v>42242</v>
      </c>
      <c r="F4560" s="192" t="s">
        <v>521</v>
      </c>
      <c r="G4560" s="483" t="s">
        <v>1015</v>
      </c>
      <c r="H4560" s="193" t="s">
        <v>2045</v>
      </c>
      <c r="I4560" s="256">
        <v>1082</v>
      </c>
      <c r="J4560" s="256">
        <v>5132.8485782398002</v>
      </c>
      <c r="K4560" s="599">
        <f t="shared" si="355"/>
        <v>5553742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6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3"/>
      <c r="AD4560" s="591" t="str">
        <f>IF(VLOOKUP(F4560,NXT!$C$12:$C$666,1,0)&lt;&gt;"","","x")</f>
        <v/>
      </c>
    </row>
    <row r="4561" spans="1:30" s="211" customFormat="1" ht="15.75" hidden="1" customHeight="1">
      <c r="A4561" s="204" t="str">
        <f>IF(B4561&lt;&gt;"",IF(AND(B4561&gt;=_TM1,B4561&lt;=_TM2,OR(TH!L4561="1111",TH!M4561="1111")),TH!D4561,""),"")</f>
        <v/>
      </c>
      <c r="B4561" s="36">
        <f t="shared" si="353"/>
        <v>8</v>
      </c>
      <c r="C4561" s="184">
        <f t="shared" si="354"/>
        <v>42242</v>
      </c>
      <c r="D4561" s="191" t="s">
        <v>2044</v>
      </c>
      <c r="E4561" s="191">
        <v>42242</v>
      </c>
      <c r="F4561" s="192" t="s">
        <v>440</v>
      </c>
      <c r="G4561" s="483" t="s">
        <v>1016</v>
      </c>
      <c r="H4561" s="193" t="s">
        <v>2045</v>
      </c>
      <c r="I4561" s="256">
        <v>409</v>
      </c>
      <c r="J4561" s="256">
        <v>7170.8913960703085</v>
      </c>
      <c r="K4561" s="599">
        <f t="shared" si="355"/>
        <v>2932895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6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3"/>
      <c r="AD4561" s="591" t="str">
        <f>IF(VLOOKUP(F4561,NXT!$C$12:$C$666,1,0)&lt;&gt;"","","x")</f>
        <v/>
      </c>
    </row>
    <row r="4562" spans="1:30" s="211" customFormat="1" ht="15.75" hidden="1" customHeight="1">
      <c r="A4562" s="204" t="str">
        <f>IF(B4562&lt;&gt;"",IF(AND(B4562&gt;=_TM1,B4562&lt;=_TM2,OR(TH!L4562="1111",TH!M4562="1111")),TH!D4562,""),"")</f>
        <v/>
      </c>
      <c r="B4562" s="36">
        <f t="shared" si="353"/>
        <v>8</v>
      </c>
      <c r="C4562" s="184">
        <f t="shared" si="354"/>
        <v>42242</v>
      </c>
      <c r="D4562" s="191" t="s">
        <v>2044</v>
      </c>
      <c r="E4562" s="191">
        <v>42242</v>
      </c>
      <c r="F4562" s="192" t="s">
        <v>440</v>
      </c>
      <c r="G4562" s="483" t="s">
        <v>1016</v>
      </c>
      <c r="H4562" s="193" t="s">
        <v>2045</v>
      </c>
      <c r="I4562" s="256">
        <v>200</v>
      </c>
      <c r="J4562" s="256">
        <v>7170.8913960703085</v>
      </c>
      <c r="K4562" s="599">
        <f t="shared" si="355"/>
        <v>1434178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6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3"/>
      <c r="AD4562" s="591" t="str">
        <f>IF(VLOOKUP(F4562,NXT!$C$12:$C$666,1,0)&lt;&gt;"","","x")</f>
        <v/>
      </c>
    </row>
    <row r="4563" spans="1:30" s="211" customFormat="1" ht="15.75" hidden="1" customHeight="1">
      <c r="A4563" s="204" t="str">
        <f>IF(B4563&lt;&gt;"",IF(AND(B4563&gt;=_TM1,B4563&lt;=_TM2,OR(TH!L4563="1111",TH!M4563="1111")),TH!D4563,""),"")</f>
        <v/>
      </c>
      <c r="B4563" s="36">
        <f t="shared" si="353"/>
        <v>8</v>
      </c>
      <c r="C4563" s="184">
        <f t="shared" si="354"/>
        <v>42242</v>
      </c>
      <c r="D4563" s="191" t="s">
        <v>2044</v>
      </c>
      <c r="E4563" s="191">
        <v>42242</v>
      </c>
      <c r="F4563" s="192" t="s">
        <v>2039</v>
      </c>
      <c r="G4563" s="483" t="s">
        <v>1017</v>
      </c>
      <c r="H4563" s="193" t="s">
        <v>2045</v>
      </c>
      <c r="I4563" s="256">
        <v>10</v>
      </c>
      <c r="J4563" s="256">
        <v>8831.5188772655365</v>
      </c>
      <c r="K4563" s="599">
        <f t="shared" si="355"/>
        <v>88315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6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3"/>
      <c r="AD4563" s="591" t="str">
        <f>IF(VLOOKUP(F4563,NXT!$C$12:$C$666,1,0)&lt;&gt;"","","x")</f>
        <v/>
      </c>
    </row>
    <row r="4564" spans="1:30" s="211" customFormat="1" ht="15.75" hidden="1" customHeight="1">
      <c r="A4564" s="204" t="str">
        <f>IF(B4564&lt;&gt;"",IF(AND(B4564&gt;=_TM1,B4564&lt;=_TM2,OR(TH!L4564="1111",TH!M4564="1111")),TH!D4564,""),"")</f>
        <v/>
      </c>
      <c r="B4564" s="36">
        <f t="shared" si="353"/>
        <v>8</v>
      </c>
      <c r="C4564" s="184">
        <f t="shared" si="354"/>
        <v>42242</v>
      </c>
      <c r="D4564" s="191" t="s">
        <v>2044</v>
      </c>
      <c r="E4564" s="191">
        <v>42242</v>
      </c>
      <c r="F4564" s="192" t="s">
        <v>1977</v>
      </c>
      <c r="G4564" s="483" t="s">
        <v>1017</v>
      </c>
      <c r="H4564" s="193" t="s">
        <v>2045</v>
      </c>
      <c r="I4564" s="256">
        <v>10</v>
      </c>
      <c r="J4564" s="256">
        <v>9359.9003485549292</v>
      </c>
      <c r="K4564" s="599">
        <f t="shared" si="355"/>
        <v>93599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6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3"/>
      <c r="AD4564" s="591" t="str">
        <f>IF(VLOOKUP(F4564,NXT!$C$12:$C$666,1,0)&lt;&gt;"","","x")</f>
        <v/>
      </c>
    </row>
    <row r="4565" spans="1:30" s="211" customFormat="1" ht="15.75" hidden="1" customHeight="1">
      <c r="A4565" s="204" t="str">
        <f>IF(B4565&lt;&gt;"",IF(AND(B4565&gt;=_TM1,B4565&lt;=_TM2,OR(TH!L4565="1111",TH!M4565="1111")),TH!D4565,""),"")</f>
        <v/>
      </c>
      <c r="B4565" s="36">
        <f t="shared" si="353"/>
        <v>8</v>
      </c>
      <c r="C4565" s="184">
        <f t="shared" si="354"/>
        <v>42242</v>
      </c>
      <c r="D4565" s="191" t="s">
        <v>2044</v>
      </c>
      <c r="E4565" s="191">
        <v>42242</v>
      </c>
      <c r="F4565" s="192" t="s">
        <v>1978</v>
      </c>
      <c r="G4565" s="483" t="s">
        <v>1017</v>
      </c>
      <c r="H4565" s="193" t="s">
        <v>2045</v>
      </c>
      <c r="I4565" s="256">
        <v>10</v>
      </c>
      <c r="J4565" s="256">
        <v>11473.426233712493</v>
      </c>
      <c r="K4565" s="599">
        <f t="shared" si="355"/>
        <v>114734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6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3"/>
      <c r="AD4565" s="591" t="str">
        <f>IF(VLOOKUP(F4565,NXT!$C$12:$C$666,1,0)&lt;&gt;"","","x")</f>
        <v/>
      </c>
    </row>
    <row r="4566" spans="1:30" s="211" customFormat="1" ht="15.75" hidden="1" customHeight="1">
      <c r="A4566" s="204" t="str">
        <f>IF(B4566&lt;&gt;"",IF(AND(B4566&gt;=_TM1,B4566&lt;=_TM2,OR(TH!L4566="1111",TH!M4566="1111")),TH!D4566,""),"")</f>
        <v/>
      </c>
      <c r="B4566" s="36">
        <f t="shared" si="353"/>
        <v>8</v>
      </c>
      <c r="C4566" s="184">
        <f t="shared" si="354"/>
        <v>42242</v>
      </c>
      <c r="D4566" s="191" t="s">
        <v>2044</v>
      </c>
      <c r="E4566" s="191">
        <v>42242</v>
      </c>
      <c r="F4566" s="192" t="s">
        <v>1979</v>
      </c>
      <c r="G4566" s="483" t="s">
        <v>1017</v>
      </c>
      <c r="H4566" s="193" t="s">
        <v>2045</v>
      </c>
      <c r="I4566" s="256">
        <v>10</v>
      </c>
      <c r="J4566" s="256">
        <v>8227.6543386490921</v>
      </c>
      <c r="K4566" s="599">
        <f t="shared" si="355"/>
        <v>82277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6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3"/>
      <c r="AD4566" s="591" t="str">
        <f>IF(VLOOKUP(F4566,NXT!$C$12:$C$666,1,0)&lt;&gt;"","","x")</f>
        <v/>
      </c>
    </row>
    <row r="4567" spans="1:30" s="211" customFormat="1" ht="15.75" hidden="1" customHeight="1">
      <c r="A4567" s="204" t="str">
        <f>IF(B4567&lt;&gt;"",IF(AND(B4567&gt;=_TM1,B4567&lt;=_TM2,OR(TH!L4567="1111",TH!M4567="1111")),TH!D4567,""),"")</f>
        <v/>
      </c>
      <c r="B4567" s="36">
        <f t="shared" si="353"/>
        <v>8</v>
      </c>
      <c r="C4567" s="184">
        <f t="shared" si="354"/>
        <v>42242</v>
      </c>
      <c r="D4567" s="191" t="s">
        <v>2044</v>
      </c>
      <c r="E4567" s="191">
        <v>42242</v>
      </c>
      <c r="F4567" s="192" t="s">
        <v>1980</v>
      </c>
      <c r="G4567" s="483" t="s">
        <v>1017</v>
      </c>
      <c r="H4567" s="193" t="s">
        <v>2045</v>
      </c>
      <c r="I4567" s="256">
        <v>10</v>
      </c>
      <c r="J4567" s="256">
        <v>9133.4511465737614</v>
      </c>
      <c r="K4567" s="599">
        <f t="shared" si="355"/>
        <v>91335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6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3"/>
      <c r="AD4567" s="591" t="str">
        <f>IF(VLOOKUP(F4567,NXT!$C$12:$C$666,1,0)&lt;&gt;"","","x")</f>
        <v/>
      </c>
    </row>
    <row r="4568" spans="1:30" s="211" customFormat="1" ht="15.75" hidden="1" customHeight="1">
      <c r="A4568" s="204" t="str">
        <f>IF(B4568&lt;&gt;"",IF(AND(B4568&gt;=_TM1,B4568&lt;=_TM2,OR(TH!L4568="1111",TH!M4568="1111")),TH!D4568,""),"")</f>
        <v/>
      </c>
      <c r="B4568" s="36">
        <f t="shared" si="353"/>
        <v>8</v>
      </c>
      <c r="C4568" s="184">
        <f t="shared" si="354"/>
        <v>42242</v>
      </c>
      <c r="D4568" s="191" t="s">
        <v>2044</v>
      </c>
      <c r="E4568" s="191">
        <v>42242</v>
      </c>
      <c r="F4568" s="192" t="s">
        <v>1981</v>
      </c>
      <c r="G4568" s="483" t="s">
        <v>1017</v>
      </c>
      <c r="H4568" s="193" t="s">
        <v>2045</v>
      </c>
      <c r="I4568" s="256">
        <v>10</v>
      </c>
      <c r="J4568" s="256">
        <v>10039.247954498433</v>
      </c>
      <c r="K4568" s="599">
        <f t="shared" si="355"/>
        <v>100392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6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3"/>
      <c r="AD4568" s="591" t="str">
        <f>IF(VLOOKUP(F4568,NXT!$C$12:$C$666,1,0)&lt;&gt;"","","x")</f>
        <v/>
      </c>
    </row>
    <row r="4569" spans="1:30" s="211" customFormat="1" ht="15.75" hidden="1" customHeight="1">
      <c r="A4569" s="204" t="str">
        <f>IF(B4569&lt;&gt;"",IF(AND(B4569&gt;=_TM1,B4569&lt;=_TM2,OR(TH!L4569="1111",TH!M4569="1111")),TH!D4569,""),"")</f>
        <v/>
      </c>
      <c r="B4569" s="36">
        <f t="shared" si="353"/>
        <v>8</v>
      </c>
      <c r="C4569" s="184">
        <f t="shared" si="354"/>
        <v>42242</v>
      </c>
      <c r="D4569" s="191" t="s">
        <v>2044</v>
      </c>
      <c r="E4569" s="191">
        <v>42242</v>
      </c>
      <c r="F4569" s="192" t="s">
        <v>2040</v>
      </c>
      <c r="G4569" s="483" t="s">
        <v>1017</v>
      </c>
      <c r="H4569" s="193" t="s">
        <v>2045</v>
      </c>
      <c r="I4569" s="256">
        <v>10</v>
      </c>
      <c r="J4569" s="256">
        <v>15775.961071354677</v>
      </c>
      <c r="K4569" s="599">
        <f t="shared" si="355"/>
        <v>157760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6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3"/>
      <c r="AD4569" s="591" t="str">
        <f>IF(VLOOKUP(F4569,NXT!$C$12:$C$666,1,0)&lt;&gt;"","","x")</f>
        <v/>
      </c>
    </row>
    <row r="4570" spans="1:30" s="211" customFormat="1" ht="15.75" hidden="1" customHeight="1">
      <c r="A4570" s="204" t="str">
        <f>IF(B4570&lt;&gt;"",IF(AND(B4570&gt;=_TM1,B4570&lt;=_TM2,OR(TH!L4570="1111",TH!M4570="1111")),TH!D4570,""),"")</f>
        <v/>
      </c>
      <c r="B4570" s="36">
        <f t="shared" si="353"/>
        <v>8</v>
      </c>
      <c r="C4570" s="184">
        <f t="shared" si="354"/>
        <v>42242</v>
      </c>
      <c r="D4570" s="191" t="s">
        <v>2044</v>
      </c>
      <c r="E4570" s="191">
        <v>42242</v>
      </c>
      <c r="F4570" s="192" t="s">
        <v>2039</v>
      </c>
      <c r="G4570" s="483" t="s">
        <v>1018</v>
      </c>
      <c r="H4570" s="193" t="s">
        <v>2045</v>
      </c>
      <c r="I4570" s="256">
        <v>10</v>
      </c>
      <c r="J4570" s="256">
        <v>8831.5188772655365</v>
      </c>
      <c r="K4570" s="599">
        <f t="shared" si="355"/>
        <v>88315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6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3"/>
      <c r="AD4570" s="591" t="str">
        <f>IF(VLOOKUP(F4570,NXT!$C$12:$C$666,1,0)&lt;&gt;"","","x")</f>
        <v/>
      </c>
    </row>
    <row r="4571" spans="1:30" s="211" customFormat="1" ht="15.75" hidden="1" customHeight="1">
      <c r="A4571" s="204" t="str">
        <f>IF(B4571&lt;&gt;"",IF(AND(B4571&gt;=_TM1,B4571&lt;=_TM2,OR(TH!L4571="1111",TH!M4571="1111")),TH!D4571,""),"")</f>
        <v/>
      </c>
      <c r="B4571" s="36">
        <f t="shared" si="353"/>
        <v>8</v>
      </c>
      <c r="C4571" s="184">
        <f t="shared" si="354"/>
        <v>42242</v>
      </c>
      <c r="D4571" s="191" t="s">
        <v>2044</v>
      </c>
      <c r="E4571" s="191">
        <v>42242</v>
      </c>
      <c r="F4571" s="192" t="s">
        <v>1977</v>
      </c>
      <c r="G4571" s="483" t="s">
        <v>1018</v>
      </c>
      <c r="H4571" s="193" t="s">
        <v>2045</v>
      </c>
      <c r="I4571" s="256">
        <v>10</v>
      </c>
      <c r="J4571" s="256">
        <v>9359.9003485549292</v>
      </c>
      <c r="K4571" s="599">
        <f t="shared" si="355"/>
        <v>93599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6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3"/>
      <c r="AD4571" s="591" t="str">
        <f>IF(VLOOKUP(F4571,NXT!$C$12:$C$666,1,0)&lt;&gt;"","","x")</f>
        <v/>
      </c>
    </row>
    <row r="4572" spans="1:30" s="211" customFormat="1" ht="15.75" hidden="1" customHeight="1">
      <c r="A4572" s="204" t="str">
        <f>IF(B4572&lt;&gt;"",IF(AND(B4572&gt;=_TM1,B4572&lt;=_TM2,OR(TH!L4572="1111",TH!M4572="1111")),TH!D4572,""),"")</f>
        <v/>
      </c>
      <c r="B4572" s="36">
        <f t="shared" si="353"/>
        <v>8</v>
      </c>
      <c r="C4572" s="184">
        <f t="shared" si="354"/>
        <v>42242</v>
      </c>
      <c r="D4572" s="191" t="s">
        <v>2044</v>
      </c>
      <c r="E4572" s="191">
        <v>42242</v>
      </c>
      <c r="F4572" s="192" t="s">
        <v>1978</v>
      </c>
      <c r="G4572" s="483" t="s">
        <v>1018</v>
      </c>
      <c r="H4572" s="193" t="s">
        <v>2045</v>
      </c>
      <c r="I4572" s="256">
        <v>10</v>
      </c>
      <c r="J4572" s="256">
        <v>11473.426233712493</v>
      </c>
      <c r="K4572" s="599">
        <f t="shared" si="355"/>
        <v>114734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6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3"/>
      <c r="AD4572" s="591" t="str">
        <f>IF(VLOOKUP(F4572,NXT!$C$12:$C$666,1,0)&lt;&gt;"","","x")</f>
        <v/>
      </c>
    </row>
    <row r="4573" spans="1:30" s="211" customFormat="1" ht="15.75" hidden="1" customHeight="1">
      <c r="A4573" s="204" t="str">
        <f>IF(B4573&lt;&gt;"",IF(AND(B4573&gt;=_TM1,B4573&lt;=_TM2,OR(TH!L4573="1111",TH!M4573="1111")),TH!D4573,""),"")</f>
        <v/>
      </c>
      <c r="B4573" s="36">
        <f t="shared" si="353"/>
        <v>8</v>
      </c>
      <c r="C4573" s="184">
        <f t="shared" si="354"/>
        <v>42242</v>
      </c>
      <c r="D4573" s="191" t="s">
        <v>2044</v>
      </c>
      <c r="E4573" s="191">
        <v>42242</v>
      </c>
      <c r="F4573" s="192" t="s">
        <v>1979</v>
      </c>
      <c r="G4573" s="483" t="s">
        <v>1018</v>
      </c>
      <c r="H4573" s="193" t="s">
        <v>2045</v>
      </c>
      <c r="I4573" s="256">
        <v>10</v>
      </c>
      <c r="J4573" s="256">
        <v>8227.6543386490921</v>
      </c>
      <c r="K4573" s="599">
        <f t="shared" si="355"/>
        <v>82277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6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3"/>
      <c r="AD4573" s="591" t="str">
        <f>IF(VLOOKUP(F4573,NXT!$C$12:$C$666,1,0)&lt;&gt;"","","x")</f>
        <v/>
      </c>
    </row>
    <row r="4574" spans="1:30" s="211" customFormat="1" ht="15.75" hidden="1" customHeight="1">
      <c r="A4574" s="204" t="str">
        <f>IF(B4574&lt;&gt;"",IF(AND(B4574&gt;=_TM1,B4574&lt;=_TM2,OR(TH!L4574="1111",TH!M4574="1111")),TH!D4574,""),"")</f>
        <v/>
      </c>
      <c r="B4574" s="36">
        <f t="shared" si="353"/>
        <v>8</v>
      </c>
      <c r="C4574" s="184">
        <f t="shared" si="354"/>
        <v>42242</v>
      </c>
      <c r="D4574" s="191" t="s">
        <v>2044</v>
      </c>
      <c r="E4574" s="191">
        <v>42242</v>
      </c>
      <c r="F4574" s="192" t="s">
        <v>1980</v>
      </c>
      <c r="G4574" s="483" t="s">
        <v>1018</v>
      </c>
      <c r="H4574" s="193" t="s">
        <v>2045</v>
      </c>
      <c r="I4574" s="256">
        <v>10</v>
      </c>
      <c r="J4574" s="256">
        <v>9133.4511465737614</v>
      </c>
      <c r="K4574" s="599">
        <f t="shared" si="355"/>
        <v>91335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6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3"/>
      <c r="AD4574" s="591" t="str">
        <f>IF(VLOOKUP(F4574,NXT!$C$12:$C$666,1,0)&lt;&gt;"","","x")</f>
        <v/>
      </c>
    </row>
    <row r="4575" spans="1:30" s="211" customFormat="1" ht="15.75" hidden="1" customHeight="1">
      <c r="A4575" s="204" t="str">
        <f>IF(B4575&lt;&gt;"",IF(AND(B4575&gt;=_TM1,B4575&lt;=_TM2,OR(TH!L4575="1111",TH!M4575="1111")),TH!D4575,""),"")</f>
        <v/>
      </c>
      <c r="B4575" s="36">
        <f t="shared" si="353"/>
        <v>8</v>
      </c>
      <c r="C4575" s="184">
        <f t="shared" si="354"/>
        <v>42242</v>
      </c>
      <c r="D4575" s="191" t="s">
        <v>2044</v>
      </c>
      <c r="E4575" s="191">
        <v>42242</v>
      </c>
      <c r="F4575" s="192" t="s">
        <v>1981</v>
      </c>
      <c r="G4575" s="483" t="s">
        <v>1018</v>
      </c>
      <c r="H4575" s="193" t="s">
        <v>2045</v>
      </c>
      <c r="I4575" s="256">
        <v>10</v>
      </c>
      <c r="J4575" s="256">
        <v>10039.247954498433</v>
      </c>
      <c r="K4575" s="599">
        <f t="shared" si="355"/>
        <v>100392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6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3"/>
      <c r="AD4575" s="591" t="str">
        <f>IF(VLOOKUP(F4575,NXT!$C$12:$C$666,1,0)&lt;&gt;"","","x")</f>
        <v/>
      </c>
    </row>
    <row r="4576" spans="1:30" s="211" customFormat="1" ht="15.75" hidden="1" customHeight="1">
      <c r="A4576" s="204" t="str">
        <f>IF(B4576&lt;&gt;"",IF(AND(B4576&gt;=_TM1,B4576&lt;=_TM2,OR(TH!L4576="1111",TH!M4576="1111")),TH!D4576,""),"")</f>
        <v/>
      </c>
      <c r="B4576" s="36">
        <f t="shared" si="353"/>
        <v>8</v>
      </c>
      <c r="C4576" s="184">
        <f t="shared" si="354"/>
        <v>42242</v>
      </c>
      <c r="D4576" s="191" t="s">
        <v>2044</v>
      </c>
      <c r="E4576" s="191">
        <v>42242</v>
      </c>
      <c r="F4576" s="192" t="s">
        <v>2040</v>
      </c>
      <c r="G4576" s="483" t="s">
        <v>1018</v>
      </c>
      <c r="H4576" s="193" t="s">
        <v>2045</v>
      </c>
      <c r="I4576" s="256">
        <v>10</v>
      </c>
      <c r="J4576" s="256">
        <v>15775.961071354677</v>
      </c>
      <c r="K4576" s="599">
        <f t="shared" si="355"/>
        <v>157760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6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3"/>
      <c r="AD4576" s="591" t="str">
        <f>IF(VLOOKUP(F4576,NXT!$C$12:$C$666,1,0)&lt;&gt;"","","x")</f>
        <v/>
      </c>
    </row>
    <row r="4577" spans="1:30" s="211" customFormat="1" ht="15.75" hidden="1" customHeight="1">
      <c r="A4577" s="204" t="str">
        <f>IF(B4577&lt;&gt;"",IF(AND(B4577&gt;=_TM1,B4577&lt;=_TM2,OR(TH!L4577="1111",TH!M4577="1111")),TH!D4577,""),"")</f>
        <v/>
      </c>
      <c r="B4577" s="36">
        <f t="shared" si="353"/>
        <v>8</v>
      </c>
      <c r="C4577" s="184">
        <f t="shared" si="354"/>
        <v>42243</v>
      </c>
      <c r="D4577" s="191" t="s">
        <v>2044</v>
      </c>
      <c r="E4577" s="191">
        <v>42243</v>
      </c>
      <c r="F4577" s="192" t="s">
        <v>2041</v>
      </c>
      <c r="G4577" s="483" t="s">
        <v>1019</v>
      </c>
      <c r="H4577" s="193" t="s">
        <v>2045</v>
      </c>
      <c r="I4577" s="256">
        <v>2000</v>
      </c>
      <c r="J4577" s="256">
        <v>1660.6274811952294</v>
      </c>
      <c r="K4577" s="599">
        <f t="shared" si="355"/>
        <v>3321255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6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3"/>
      <c r="AD4577" s="591" t="str">
        <f>IF(VLOOKUP(F4577,NXT!$C$12:$C$666,1,0)&lt;&gt;"","","x")</f>
        <v/>
      </c>
    </row>
    <row r="4578" spans="1:30" s="211" customFormat="1" ht="15.75" hidden="1" customHeight="1">
      <c r="A4578" s="204" t="str">
        <f>IF(B4578&lt;&gt;"",IF(AND(B4578&gt;=_TM1,B4578&lt;=_TM2,OR(TH!L4578="1111",TH!M4578="1111")),TH!D4578,""),"")</f>
        <v/>
      </c>
      <c r="B4578" s="36">
        <f t="shared" si="353"/>
        <v>8</v>
      </c>
      <c r="C4578" s="184">
        <f t="shared" si="354"/>
        <v>42243</v>
      </c>
      <c r="D4578" s="191" t="s">
        <v>2044</v>
      </c>
      <c r="E4578" s="191">
        <v>42243</v>
      </c>
      <c r="F4578" s="192" t="s">
        <v>1984</v>
      </c>
      <c r="G4578" s="483" t="s">
        <v>1019</v>
      </c>
      <c r="H4578" s="193" t="s">
        <v>2045</v>
      </c>
      <c r="I4578" s="256">
        <v>500</v>
      </c>
      <c r="J4578" s="256">
        <v>3321.2549623904588</v>
      </c>
      <c r="K4578" s="599">
        <f t="shared" si="355"/>
        <v>1660627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6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3"/>
      <c r="AD4578" s="591" t="str">
        <f>IF(VLOOKUP(F4578,NXT!$C$12:$C$666,1,0)&lt;&gt;"","","x")</f>
        <v/>
      </c>
    </row>
    <row r="4579" spans="1:30" s="211" customFormat="1" ht="15.75" hidden="1" customHeight="1">
      <c r="A4579" s="204" t="str">
        <f>IF(B4579&lt;&gt;"",IF(AND(B4579&gt;=_TM1,B4579&lt;=_TM2,OR(TH!L4579="1111",TH!M4579="1111")),TH!D4579,""),"")</f>
        <v/>
      </c>
      <c r="B4579" s="36">
        <f t="shared" si="353"/>
        <v>8</v>
      </c>
      <c r="C4579" s="184">
        <f t="shared" si="354"/>
        <v>42243</v>
      </c>
      <c r="D4579" s="191" t="s">
        <v>2044</v>
      </c>
      <c r="E4579" s="191">
        <v>42243</v>
      </c>
      <c r="F4579" s="192" t="s">
        <v>425</v>
      </c>
      <c r="G4579" s="483" t="s">
        <v>1020</v>
      </c>
      <c r="H4579" s="193" t="s">
        <v>2045</v>
      </c>
      <c r="I4579" s="256">
        <v>60</v>
      </c>
      <c r="J4579" s="256">
        <v>6189.611520818582</v>
      </c>
      <c r="K4579" s="599">
        <f t="shared" si="355"/>
        <v>371377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6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3"/>
      <c r="AD4579" s="591" t="str">
        <f>IF(VLOOKUP(F4579,NXT!$C$12:$C$666,1,0)&lt;&gt;"","","x")</f>
        <v/>
      </c>
    </row>
    <row r="4580" spans="1:30" s="211" customFormat="1" ht="15.75" hidden="1" customHeight="1">
      <c r="A4580" s="204" t="str">
        <f>IF(B4580&lt;&gt;"",IF(AND(B4580&gt;=_TM1,B4580&lt;=_TM2,OR(TH!L4580="1111",TH!M4580="1111")),TH!D4580,""),"")</f>
        <v/>
      </c>
      <c r="B4580" s="36">
        <f t="shared" si="353"/>
        <v>8</v>
      </c>
      <c r="C4580" s="184">
        <f t="shared" si="354"/>
        <v>42243</v>
      </c>
      <c r="D4580" s="191" t="s">
        <v>2044</v>
      </c>
      <c r="E4580" s="191">
        <v>42243</v>
      </c>
      <c r="F4580" s="192" t="s">
        <v>473</v>
      </c>
      <c r="G4580" s="483" t="s">
        <v>1020</v>
      </c>
      <c r="H4580" s="193" t="s">
        <v>2045</v>
      </c>
      <c r="I4580" s="256">
        <v>329</v>
      </c>
      <c r="J4580" s="256">
        <v>6868.9591267620854</v>
      </c>
      <c r="K4580" s="599">
        <f t="shared" si="355"/>
        <v>2259888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6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3"/>
      <c r="AD4580" s="591" t="str">
        <f>IF(VLOOKUP(F4580,NXT!$C$12:$C$666,1,0)&lt;&gt;"","","x")</f>
        <v/>
      </c>
    </row>
    <row r="4581" spans="1:30" s="211" customFormat="1" ht="15.75" hidden="1" customHeight="1">
      <c r="A4581" s="204" t="str">
        <f>IF(B4581&lt;&gt;"",IF(AND(B4581&gt;=_TM1,B4581&lt;=_TM2,OR(TH!L4581="1111",TH!M4581="1111")),TH!D4581,""),"")</f>
        <v/>
      </c>
      <c r="B4581" s="36">
        <f t="shared" si="353"/>
        <v>8</v>
      </c>
      <c r="C4581" s="184">
        <f t="shared" si="354"/>
        <v>42243</v>
      </c>
      <c r="D4581" s="191" t="s">
        <v>2044</v>
      </c>
      <c r="E4581" s="191">
        <v>42243</v>
      </c>
      <c r="F4581" s="192" t="s">
        <v>1021</v>
      </c>
      <c r="G4581" s="483" t="s">
        <v>1020</v>
      </c>
      <c r="H4581" s="193" t="s">
        <v>2045</v>
      </c>
      <c r="I4581" s="256">
        <v>312</v>
      </c>
      <c r="J4581" s="256">
        <v>9812.7987525172648</v>
      </c>
      <c r="K4581" s="599">
        <f t="shared" si="355"/>
        <v>3061593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6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3"/>
      <c r="AD4581" s="591" t="str">
        <f>IF(VLOOKUP(F4581,NXT!$C$12:$C$666,1,0)&lt;&gt;"","","x")</f>
        <v/>
      </c>
    </row>
    <row r="4582" spans="1:30" s="211" customFormat="1" ht="15.75" hidden="1" customHeight="1">
      <c r="A4582" s="204" t="str">
        <f>IF(B4582&lt;&gt;"",IF(AND(B4582&gt;=_TM1,B4582&lt;=_TM2,OR(TH!L4582="1111",TH!M4582="1111")),TH!D4582,""),"")</f>
        <v/>
      </c>
      <c r="B4582" s="36">
        <f t="shared" si="353"/>
        <v>8</v>
      </c>
      <c r="C4582" s="184">
        <f t="shared" si="354"/>
        <v>42243</v>
      </c>
      <c r="D4582" s="191" t="s">
        <v>2044</v>
      </c>
      <c r="E4582" s="191">
        <v>42243</v>
      </c>
      <c r="F4582" s="192" t="s">
        <v>1022</v>
      </c>
      <c r="G4582" s="483" t="s">
        <v>1020</v>
      </c>
      <c r="H4582" s="193" t="s">
        <v>2045</v>
      </c>
      <c r="I4582" s="256">
        <v>309</v>
      </c>
      <c r="J4582" s="256">
        <v>11171.49396440427</v>
      </c>
      <c r="K4582" s="599">
        <f t="shared" si="355"/>
        <v>3451992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6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3"/>
      <c r="AD4582" s="591" t="str">
        <f>IF(VLOOKUP(F4582,NXT!$C$12:$C$666,1,0)&lt;&gt;"","","x")</f>
        <v/>
      </c>
    </row>
    <row r="4583" spans="1:30" s="211" customFormat="1" ht="15.75" hidden="1" customHeight="1">
      <c r="A4583" s="204" t="str">
        <f>IF(B4583&lt;&gt;"",IF(AND(B4583&gt;=_TM1,B4583&lt;=_TM2,OR(TH!L4583="1111",TH!M4583="1111")),TH!D4583,""),"")</f>
        <v/>
      </c>
      <c r="B4583" s="36">
        <f t="shared" si="353"/>
        <v>8</v>
      </c>
      <c r="C4583" s="184">
        <f t="shared" si="354"/>
        <v>42243</v>
      </c>
      <c r="D4583" s="191" t="s">
        <v>2044</v>
      </c>
      <c r="E4583" s="191">
        <v>42243</v>
      </c>
      <c r="F4583" s="192" t="s">
        <v>2039</v>
      </c>
      <c r="G4583" s="483" t="s">
        <v>1023</v>
      </c>
      <c r="H4583" s="193" t="s">
        <v>2045</v>
      </c>
      <c r="I4583" s="256">
        <v>2000</v>
      </c>
      <c r="J4583" s="256">
        <v>8831.5188772655365</v>
      </c>
      <c r="K4583" s="599">
        <f t="shared" si="355"/>
        <v>17663038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6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3"/>
      <c r="AD4583" s="591" t="str">
        <f>IF(VLOOKUP(F4583,NXT!$C$12:$C$666,1,0)&lt;&gt;"","","x")</f>
        <v/>
      </c>
    </row>
    <row r="4584" spans="1:30" s="211" customFormat="1" ht="15.75" hidden="1" customHeight="1">
      <c r="A4584" s="204" t="str">
        <f>IF(B4584&lt;&gt;"",IF(AND(B4584&gt;=_TM1,B4584&lt;=_TM2,OR(TH!L4584="1111",TH!M4584="1111")),TH!D4584,""),"")</f>
        <v/>
      </c>
      <c r="B4584" s="36">
        <f t="shared" si="353"/>
        <v>8</v>
      </c>
      <c r="C4584" s="184">
        <f t="shared" si="354"/>
        <v>42244</v>
      </c>
      <c r="D4584" s="191" t="s">
        <v>2044</v>
      </c>
      <c r="E4584" s="191">
        <v>42244</v>
      </c>
      <c r="F4584" s="192" t="s">
        <v>478</v>
      </c>
      <c r="G4584" s="483" t="s">
        <v>1024</v>
      </c>
      <c r="H4584" s="193" t="s">
        <v>2045</v>
      </c>
      <c r="I4584" s="256">
        <v>307</v>
      </c>
      <c r="J4584" s="256">
        <v>10114.731021825488</v>
      </c>
      <c r="K4584" s="599">
        <f t="shared" si="355"/>
        <v>3105222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6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3"/>
      <c r="AD4584" s="591" t="str">
        <f>IF(VLOOKUP(F4584,NXT!$C$12:$C$666,1,0)&lt;&gt;"","","x")</f>
        <v/>
      </c>
    </row>
    <row r="4585" spans="1:30" s="211" customFormat="1" ht="15.75" hidden="1" customHeight="1">
      <c r="A4585" s="204" t="str">
        <f>IF(B4585&lt;&gt;"",IF(AND(B4585&gt;=_TM1,B4585&lt;=_TM2,OR(TH!L4585="1111",TH!M4585="1111")),TH!D4585,""),"")</f>
        <v/>
      </c>
      <c r="B4585" s="36">
        <f t="shared" si="353"/>
        <v>8</v>
      </c>
      <c r="C4585" s="184">
        <f t="shared" si="354"/>
        <v>42244</v>
      </c>
      <c r="D4585" s="191" t="s">
        <v>2044</v>
      </c>
      <c r="E4585" s="191">
        <v>42244</v>
      </c>
      <c r="F4585" s="192" t="s">
        <v>1025</v>
      </c>
      <c r="G4585" s="483" t="s">
        <v>1024</v>
      </c>
      <c r="H4585" s="193" t="s">
        <v>2045</v>
      </c>
      <c r="I4585" s="256">
        <v>50</v>
      </c>
      <c r="J4585" s="256">
        <v>8907.0019445925936</v>
      </c>
      <c r="K4585" s="599">
        <f t="shared" si="355"/>
        <v>445350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6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3"/>
      <c r="AD4585" s="591" t="str">
        <f>IF(VLOOKUP(F4585,NXT!$C$12:$C$666,1,0)&lt;&gt;"","","x")</f>
        <v/>
      </c>
    </row>
    <row r="4586" spans="1:30" s="211" customFormat="1" ht="15.75" hidden="1" customHeight="1">
      <c r="A4586" s="204" t="str">
        <f>IF(B4586&lt;&gt;"",IF(AND(B4586&gt;=_TM1,B4586&lt;=_TM2,OR(TH!L4586="1111",TH!M4586="1111")),TH!D4586,""),"")</f>
        <v/>
      </c>
      <c r="B4586" s="36">
        <f t="shared" si="353"/>
        <v>8</v>
      </c>
      <c r="C4586" s="184">
        <f t="shared" si="354"/>
        <v>42244</v>
      </c>
      <c r="D4586" s="191" t="s">
        <v>2044</v>
      </c>
      <c r="E4586" s="191">
        <v>42244</v>
      </c>
      <c r="F4586" s="192" t="s">
        <v>1026</v>
      </c>
      <c r="G4586" s="483" t="s">
        <v>1027</v>
      </c>
      <c r="H4586" s="193" t="s">
        <v>2045</v>
      </c>
      <c r="I4586" s="256">
        <v>217</v>
      </c>
      <c r="J4586" s="256">
        <v>5661.2300495291911</v>
      </c>
      <c r="K4586" s="599">
        <f t="shared" si="355"/>
        <v>1228487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6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3"/>
      <c r="AD4586" s="591" t="str">
        <f>IF(VLOOKUP(F4586,NXT!$C$12:$C$666,1,0)&lt;&gt;"","","x")</f>
        <v/>
      </c>
    </row>
    <row r="4587" spans="1:30" s="211" customFormat="1" ht="15.75" hidden="1" customHeight="1">
      <c r="A4587" s="204" t="str">
        <f>IF(B4587&lt;&gt;"",IF(AND(B4587&gt;=_TM1,B4587&lt;=_TM2,OR(TH!L4587="1111",TH!M4587="1111")),TH!D4587,""),"")</f>
        <v/>
      </c>
      <c r="B4587" s="36">
        <f t="shared" si="353"/>
        <v>8</v>
      </c>
      <c r="C4587" s="184">
        <f t="shared" si="354"/>
        <v>42244</v>
      </c>
      <c r="D4587" s="191" t="s">
        <v>2044</v>
      </c>
      <c r="E4587" s="191">
        <v>42244</v>
      </c>
      <c r="F4587" s="192" t="s">
        <v>1977</v>
      </c>
      <c r="G4587" s="483" t="s">
        <v>1028</v>
      </c>
      <c r="H4587" s="193" t="s">
        <v>2045</v>
      </c>
      <c r="I4587" s="256">
        <v>34</v>
      </c>
      <c r="J4587" s="256">
        <v>9359.9003485549292</v>
      </c>
      <c r="K4587" s="599">
        <f t="shared" si="355"/>
        <v>318237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6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3"/>
      <c r="AD4587" s="591" t="str">
        <f>IF(VLOOKUP(F4587,NXT!$C$12:$C$666,1,0)&lt;&gt;"","","x")</f>
        <v/>
      </c>
    </row>
    <row r="4588" spans="1:30" s="211" customFormat="1" ht="15.75" hidden="1" customHeight="1">
      <c r="A4588" s="204" t="str">
        <f>IF(B4588&lt;&gt;"",IF(AND(B4588&gt;=_TM1,B4588&lt;=_TM2,OR(TH!L4588="1111",TH!M4588="1111")),TH!D4588,""),"")</f>
        <v/>
      </c>
      <c r="B4588" s="36">
        <f t="shared" si="353"/>
        <v>8</v>
      </c>
      <c r="C4588" s="184">
        <f t="shared" si="354"/>
        <v>42244</v>
      </c>
      <c r="D4588" s="191" t="s">
        <v>2044</v>
      </c>
      <c r="E4588" s="191">
        <v>42244</v>
      </c>
      <c r="F4588" s="192" t="s">
        <v>1979</v>
      </c>
      <c r="G4588" s="483" t="s">
        <v>1028</v>
      </c>
      <c r="H4588" s="193" t="s">
        <v>2045</v>
      </c>
      <c r="I4588" s="256">
        <v>34</v>
      </c>
      <c r="J4588" s="256">
        <v>8227.6543386490921</v>
      </c>
      <c r="K4588" s="599">
        <f t="shared" si="355"/>
        <v>279740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6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3"/>
      <c r="AD4588" s="591" t="str">
        <f>IF(VLOOKUP(F4588,NXT!$C$12:$C$666,1,0)&lt;&gt;"","","x")</f>
        <v/>
      </c>
    </row>
    <row r="4589" spans="1:30" s="211" customFormat="1" ht="15.75" hidden="1" customHeight="1">
      <c r="A4589" s="204" t="str">
        <f>IF(B4589&lt;&gt;"",IF(AND(B4589&gt;=_TM1,B4589&lt;=_TM2,OR(TH!L4589="1111",TH!M4589="1111")),TH!D4589,""),"")</f>
        <v/>
      </c>
      <c r="B4589" s="36">
        <f t="shared" si="353"/>
        <v>8</v>
      </c>
      <c r="C4589" s="184">
        <f t="shared" si="354"/>
        <v>42244</v>
      </c>
      <c r="D4589" s="191" t="s">
        <v>2044</v>
      </c>
      <c r="E4589" s="191">
        <v>42244</v>
      </c>
      <c r="F4589" s="192" t="s">
        <v>1980</v>
      </c>
      <c r="G4589" s="483" t="s">
        <v>1028</v>
      </c>
      <c r="H4589" s="193" t="s">
        <v>2045</v>
      </c>
      <c r="I4589" s="256">
        <v>20</v>
      </c>
      <c r="J4589" s="256">
        <v>9133.4511465737614</v>
      </c>
      <c r="K4589" s="599">
        <f t="shared" si="355"/>
        <v>182669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6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3"/>
      <c r="AD4589" s="591" t="str">
        <f>IF(VLOOKUP(F4589,NXT!$C$12:$C$666,1,0)&lt;&gt;"","","x")</f>
        <v/>
      </c>
    </row>
    <row r="4590" spans="1:30" s="211" customFormat="1" ht="15.75" hidden="1" customHeight="1">
      <c r="A4590" s="204" t="str">
        <f>IF(B4590&lt;&gt;"",IF(AND(B4590&gt;=_TM1,B4590&lt;=_TM2,OR(TH!L4590="1111",TH!M4590="1111")),TH!D4590,""),"")</f>
        <v/>
      </c>
      <c r="B4590" s="36">
        <f t="shared" si="353"/>
        <v>8</v>
      </c>
      <c r="C4590" s="184">
        <f t="shared" si="354"/>
        <v>42244</v>
      </c>
      <c r="D4590" s="191" t="s">
        <v>2044</v>
      </c>
      <c r="E4590" s="191">
        <v>42244</v>
      </c>
      <c r="F4590" s="192" t="s">
        <v>2040</v>
      </c>
      <c r="G4590" s="483" t="s">
        <v>1028</v>
      </c>
      <c r="H4590" s="193" t="s">
        <v>2045</v>
      </c>
      <c r="I4590" s="256">
        <v>14</v>
      </c>
      <c r="J4590" s="256">
        <v>15775.961071354677</v>
      </c>
      <c r="K4590" s="599">
        <f t="shared" si="355"/>
        <v>220863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6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3"/>
      <c r="AD4590" s="591" t="str">
        <f>IF(VLOOKUP(F4590,NXT!$C$12:$C$666,1,0)&lt;&gt;"","","x")</f>
        <v/>
      </c>
    </row>
    <row r="4591" spans="1:30" s="211" customFormat="1" ht="15.75" hidden="1" customHeight="1">
      <c r="A4591" s="204" t="str">
        <f>IF(B4591&lt;&gt;"",IF(AND(B4591&gt;=_TM1,B4591&lt;=_TM2,OR(TH!L4591="1111",TH!M4591="1111")),TH!D4591,""),"")</f>
        <v/>
      </c>
      <c r="B4591" s="36">
        <f t="shared" si="353"/>
        <v>8</v>
      </c>
      <c r="C4591" s="184">
        <f t="shared" si="354"/>
        <v>42245</v>
      </c>
      <c r="D4591" s="191" t="s">
        <v>2044</v>
      </c>
      <c r="E4591" s="191">
        <v>42245</v>
      </c>
      <c r="F4591" s="192" t="s">
        <v>773</v>
      </c>
      <c r="G4591" s="483" t="s">
        <v>1029</v>
      </c>
      <c r="H4591" s="193" t="s">
        <v>2045</v>
      </c>
      <c r="I4591" s="256">
        <v>500</v>
      </c>
      <c r="J4591" s="256">
        <v>17436.588552549907</v>
      </c>
      <c r="K4591" s="599">
        <f t="shared" si="355"/>
        <v>8718294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6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3"/>
      <c r="AD4591" s="591" t="str">
        <f>IF(VLOOKUP(F4591,NXT!$C$12:$C$666,1,0)&lt;&gt;"","","x")</f>
        <v/>
      </c>
    </row>
    <row r="4592" spans="1:30" s="211" customFormat="1" ht="15.75" hidden="1" customHeight="1">
      <c r="A4592" s="204" t="str">
        <f>IF(B4592&lt;&gt;"",IF(AND(B4592&gt;=_TM1,B4592&lt;=_TM2,OR(TH!L4592="1111",TH!M4592="1111")),TH!D4592,""),"")</f>
        <v/>
      </c>
      <c r="B4592" s="36">
        <f t="shared" si="353"/>
        <v>8</v>
      </c>
      <c r="C4592" s="184">
        <f t="shared" si="354"/>
        <v>42245</v>
      </c>
      <c r="D4592" s="191" t="s">
        <v>2044</v>
      </c>
      <c r="E4592" s="191">
        <v>42245</v>
      </c>
      <c r="F4592" s="192" t="s">
        <v>1981</v>
      </c>
      <c r="G4592" s="483" t="s">
        <v>1031</v>
      </c>
      <c r="H4592" s="193" t="s">
        <v>2045</v>
      </c>
      <c r="I4592" s="256">
        <v>50</v>
      </c>
      <c r="J4592" s="256">
        <v>10039.247954498433</v>
      </c>
      <c r="K4592" s="599">
        <f t="shared" si="355"/>
        <v>501962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6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3"/>
      <c r="AD4592" s="591" t="str">
        <f>IF(VLOOKUP(F4592,NXT!$C$12:$C$666,1,0)&lt;&gt;"","","x")</f>
        <v/>
      </c>
    </row>
    <row r="4593" spans="1:30" s="211" customFormat="1" ht="15.75" hidden="1" customHeight="1">
      <c r="A4593" s="204" t="str">
        <f>IF(B4593&lt;&gt;"",IF(AND(B4593&gt;=_TM1,B4593&lt;=_TM2,OR(TH!L4593="1111",TH!M4593="1111")),TH!D4593,""),"")</f>
        <v/>
      </c>
      <c r="B4593" s="36">
        <f t="shared" si="353"/>
        <v>8</v>
      </c>
      <c r="C4593" s="184">
        <f t="shared" si="354"/>
        <v>42245</v>
      </c>
      <c r="D4593" s="191" t="s">
        <v>2044</v>
      </c>
      <c r="E4593" s="191">
        <v>42245</v>
      </c>
      <c r="F4593" s="192" t="s">
        <v>2040</v>
      </c>
      <c r="G4593" s="483" t="s">
        <v>1031</v>
      </c>
      <c r="H4593" s="193" t="s">
        <v>2045</v>
      </c>
      <c r="I4593" s="256">
        <v>50</v>
      </c>
      <c r="J4593" s="256">
        <v>15775.961071354677</v>
      </c>
      <c r="K4593" s="599">
        <f t="shared" si="355"/>
        <v>788798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6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3"/>
      <c r="AD4593" s="591" t="str">
        <f>IF(VLOOKUP(F4593,NXT!$C$12:$C$666,1,0)&lt;&gt;"","","x")</f>
        <v/>
      </c>
    </row>
    <row r="4594" spans="1:30" s="211" customFormat="1" ht="15.75" hidden="1" customHeight="1">
      <c r="A4594" s="204" t="str">
        <f>IF(B4594&lt;&gt;"",IF(AND(B4594&gt;=_TM1,B4594&lt;=_TM2,OR(TH!L4594="1111",TH!M4594="1111")),TH!D4594,""),"")</f>
        <v/>
      </c>
      <c r="B4594" s="36">
        <f t="shared" si="353"/>
        <v>9</v>
      </c>
      <c r="C4594" s="184">
        <f t="shared" si="354"/>
        <v>42248</v>
      </c>
      <c r="D4594" s="191" t="s">
        <v>2044</v>
      </c>
      <c r="E4594" s="191">
        <v>42248</v>
      </c>
      <c r="F4594" s="192" t="s">
        <v>521</v>
      </c>
      <c r="G4594" s="483" t="s">
        <v>1032</v>
      </c>
      <c r="H4594" s="193" t="s">
        <v>2045</v>
      </c>
      <c r="I4594" s="256">
        <v>1226</v>
      </c>
      <c r="J4594" s="256">
        <v>5132.8485782398002</v>
      </c>
      <c r="K4594" s="599">
        <f t="shared" si="355"/>
        <v>6292872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6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3"/>
      <c r="AD4594" s="591" t="str">
        <f>IF(VLOOKUP(F4594,NXT!$C$12:$C$666,1,0)&lt;&gt;"","","x")</f>
        <v/>
      </c>
    </row>
    <row r="4595" spans="1:30" s="211" customFormat="1" ht="15.75" hidden="1" customHeight="1">
      <c r="A4595" s="204" t="str">
        <f>IF(B4595&lt;&gt;"",IF(AND(B4595&gt;=_TM1,B4595&lt;=_TM2,OR(TH!L4595="1111",TH!M4595="1111")),TH!D4595,""),"")</f>
        <v/>
      </c>
      <c r="B4595" s="36">
        <f t="shared" si="353"/>
        <v>9</v>
      </c>
      <c r="C4595" s="184">
        <f t="shared" si="354"/>
        <v>42248</v>
      </c>
      <c r="D4595" s="191" t="s">
        <v>2044</v>
      </c>
      <c r="E4595" s="191">
        <v>42248</v>
      </c>
      <c r="F4595" s="192" t="s">
        <v>651</v>
      </c>
      <c r="G4595" s="483" t="s">
        <v>1033</v>
      </c>
      <c r="H4595" s="193" t="s">
        <v>2045</v>
      </c>
      <c r="I4595" s="256">
        <v>135</v>
      </c>
      <c r="J4595" s="256">
        <v>43478.246780384186</v>
      </c>
      <c r="K4595" s="599">
        <f t="shared" si="355"/>
        <v>5869563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6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3"/>
      <c r="AD4595" s="591" t="str">
        <f>IF(VLOOKUP(F4595,NXT!$C$12:$C$666,1,0)&lt;&gt;"","","x")</f>
        <v/>
      </c>
    </row>
    <row r="4596" spans="1:30" s="211" customFormat="1" ht="15.75" hidden="1" customHeight="1">
      <c r="A4596" s="204" t="str">
        <f>IF(B4596&lt;&gt;"",IF(AND(B4596&gt;=_TM1,B4596&lt;=_TM2,OR(TH!L4596="1111",TH!M4596="1111")),TH!D4596,""),"")</f>
        <v/>
      </c>
      <c r="B4596" s="36">
        <f t="shared" si="353"/>
        <v>9</v>
      </c>
      <c r="C4596" s="184">
        <f t="shared" si="354"/>
        <v>42248</v>
      </c>
      <c r="D4596" s="191" t="s">
        <v>2044</v>
      </c>
      <c r="E4596" s="191">
        <v>42248</v>
      </c>
      <c r="F4596" s="192" t="s">
        <v>1034</v>
      </c>
      <c r="G4596" s="483" t="s">
        <v>1033</v>
      </c>
      <c r="H4596" s="193" t="s">
        <v>2045</v>
      </c>
      <c r="I4596" s="256">
        <v>25</v>
      </c>
      <c r="J4596" s="256">
        <v>62877.39508343755</v>
      </c>
      <c r="K4596" s="599">
        <f t="shared" si="355"/>
        <v>1571935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6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3"/>
      <c r="AD4596" s="591" t="str">
        <f>IF(VLOOKUP(F4596,NXT!$C$12:$C$666,1,0)&lt;&gt;"","","x")</f>
        <v/>
      </c>
    </row>
    <row r="4597" spans="1:30" s="211" customFormat="1" ht="15.75" hidden="1" customHeight="1">
      <c r="A4597" s="204" t="str">
        <f>IF(B4597&lt;&gt;"",IF(AND(B4597&gt;=_TM1,B4597&lt;=_TM2,OR(TH!L4597="1111",TH!M4597="1111")),TH!D4597,""),"")</f>
        <v/>
      </c>
      <c r="B4597" s="36">
        <f t="shared" si="353"/>
        <v>9</v>
      </c>
      <c r="C4597" s="184">
        <f t="shared" si="354"/>
        <v>42248</v>
      </c>
      <c r="D4597" s="191" t="s">
        <v>2044</v>
      </c>
      <c r="E4597" s="191">
        <v>42248</v>
      </c>
      <c r="F4597" s="192" t="s">
        <v>1035</v>
      </c>
      <c r="G4597" s="483" t="s">
        <v>1033</v>
      </c>
      <c r="H4597" s="193" t="s">
        <v>2045</v>
      </c>
      <c r="I4597" s="256">
        <v>68</v>
      </c>
      <c r="J4597" s="256">
        <v>21437.191120883868</v>
      </c>
      <c r="K4597" s="599">
        <f t="shared" si="355"/>
        <v>1457729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6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3"/>
      <c r="AD4597" s="591" t="str">
        <f>IF(VLOOKUP(F4597,NXT!$C$12:$C$666,1,0)&lt;&gt;"","","x")</f>
        <v/>
      </c>
    </row>
    <row r="4598" spans="1:30" s="211" customFormat="1" ht="15.75" hidden="1" customHeight="1">
      <c r="A4598" s="204" t="str">
        <f>IF(B4598&lt;&gt;"",IF(AND(B4598&gt;=_TM1,B4598&lt;=_TM2,OR(TH!L4598="1111",TH!M4598="1111")),TH!D4598,""),"")</f>
        <v/>
      </c>
      <c r="B4598" s="36">
        <f t="shared" si="353"/>
        <v>9</v>
      </c>
      <c r="C4598" s="184">
        <f t="shared" si="354"/>
        <v>42248</v>
      </c>
      <c r="D4598" s="191" t="s">
        <v>2044</v>
      </c>
      <c r="E4598" s="191">
        <v>42248</v>
      </c>
      <c r="F4598" s="192" t="s">
        <v>950</v>
      </c>
      <c r="G4598" s="483" t="s">
        <v>1033</v>
      </c>
      <c r="H4598" s="193" t="s">
        <v>2045</v>
      </c>
      <c r="I4598" s="256">
        <v>49</v>
      </c>
      <c r="J4598" s="256">
        <v>24833.929150601383</v>
      </c>
      <c r="K4598" s="599">
        <f t="shared" si="355"/>
        <v>1216863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6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3"/>
      <c r="AD4598" s="591" t="str">
        <f>IF(VLOOKUP(F4598,NXT!$C$12:$C$666,1,0)&lt;&gt;"","","x")</f>
        <v/>
      </c>
    </row>
    <row r="4599" spans="1:30" s="211" customFormat="1" ht="15.75" hidden="1" customHeight="1">
      <c r="A4599" s="204" t="str">
        <f>IF(B4599&lt;&gt;"",IF(AND(B4599&gt;=_TM1,B4599&lt;=_TM2,OR(TH!L4599="1111",TH!M4599="1111")),TH!D4599,""),"")</f>
        <v/>
      </c>
      <c r="B4599" s="36">
        <f t="shared" si="353"/>
        <v>9</v>
      </c>
      <c r="C4599" s="184">
        <f t="shared" si="354"/>
        <v>42248</v>
      </c>
      <c r="D4599" s="191" t="s">
        <v>2044</v>
      </c>
      <c r="E4599" s="191">
        <v>42248</v>
      </c>
      <c r="F4599" s="192" t="s">
        <v>948</v>
      </c>
      <c r="G4599" s="483" t="s">
        <v>1033</v>
      </c>
      <c r="H4599" s="193" t="s">
        <v>2045</v>
      </c>
      <c r="I4599" s="256">
        <v>70</v>
      </c>
      <c r="J4599" s="256">
        <v>14870.164263430008</v>
      </c>
      <c r="K4599" s="599">
        <f t="shared" si="355"/>
        <v>1040911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6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3"/>
      <c r="AD4599" s="591" t="str">
        <f>IF(VLOOKUP(F4599,NXT!$C$12:$C$666,1,0)&lt;&gt;"","","x")</f>
        <v/>
      </c>
    </row>
    <row r="4600" spans="1:30" s="211" customFormat="1" ht="15.75" hidden="1" customHeight="1">
      <c r="A4600" s="204" t="str">
        <f>IF(B4600&lt;&gt;"",IF(AND(B4600&gt;=_TM1,B4600&lt;=_TM2,OR(TH!L4600="1111",TH!M4600="1111")),TH!D4600,""),"")</f>
        <v/>
      </c>
      <c r="B4600" s="36">
        <f t="shared" si="353"/>
        <v>9</v>
      </c>
      <c r="C4600" s="184">
        <f t="shared" si="354"/>
        <v>42248</v>
      </c>
      <c r="D4600" s="191" t="s">
        <v>2044</v>
      </c>
      <c r="E4600" s="191">
        <v>42248</v>
      </c>
      <c r="F4600" s="192" t="s">
        <v>1036</v>
      </c>
      <c r="G4600" s="483" t="s">
        <v>1033</v>
      </c>
      <c r="H4600" s="193" t="s">
        <v>2045</v>
      </c>
      <c r="I4600" s="256">
        <v>45</v>
      </c>
      <c r="J4600" s="256">
        <v>27475.836507048341</v>
      </c>
      <c r="K4600" s="599">
        <f t="shared" si="355"/>
        <v>1236413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6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3"/>
      <c r="AD4600" s="591" t="str">
        <f>IF(VLOOKUP(F4600,NXT!$C$12:$C$666,1,0)&lt;&gt;"","","x")</f>
        <v/>
      </c>
    </row>
    <row r="4601" spans="1:30" s="211" customFormat="1" ht="15.75" hidden="1" customHeight="1">
      <c r="A4601" s="204" t="str">
        <f>IF(B4601&lt;&gt;"",IF(AND(B4601&gt;=_TM1,B4601&lt;=_TM2,OR(TH!L4601="1111",TH!M4601="1111")),TH!D4601,""),"")</f>
        <v/>
      </c>
      <c r="B4601" s="36">
        <f t="shared" si="353"/>
        <v>9</v>
      </c>
      <c r="C4601" s="184">
        <f t="shared" si="354"/>
        <v>42248</v>
      </c>
      <c r="D4601" s="191" t="s">
        <v>2044</v>
      </c>
      <c r="E4601" s="191">
        <v>42248</v>
      </c>
      <c r="F4601" s="192" t="s">
        <v>1810</v>
      </c>
      <c r="G4601" s="483" t="s">
        <v>1037</v>
      </c>
      <c r="H4601" s="193" t="s">
        <v>2045</v>
      </c>
      <c r="I4601" s="256">
        <v>70</v>
      </c>
      <c r="J4601" s="256">
        <v>10718.595560441934</v>
      </c>
      <c r="K4601" s="599">
        <f t="shared" si="355"/>
        <v>750302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6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3"/>
      <c r="AD4601" s="591" t="str">
        <f>IF(VLOOKUP(F4601,NXT!$C$12:$C$666,1,0)&lt;&gt;"","","x")</f>
        <v/>
      </c>
    </row>
    <row r="4602" spans="1:30" s="211" customFormat="1" ht="15.75" hidden="1" customHeight="1">
      <c r="A4602" s="204" t="str">
        <f>IF(B4602&lt;&gt;"",IF(AND(B4602&gt;=_TM1,B4602&lt;=_TM2,OR(TH!L4602="1111",TH!M4602="1111")),TH!D4602,""),"")</f>
        <v/>
      </c>
      <c r="B4602" s="36">
        <f t="shared" si="353"/>
        <v>9</v>
      </c>
      <c r="C4602" s="184">
        <f t="shared" si="354"/>
        <v>42248</v>
      </c>
      <c r="D4602" s="191" t="s">
        <v>2044</v>
      </c>
      <c r="E4602" s="191">
        <v>42248</v>
      </c>
      <c r="F4602" s="192" t="s">
        <v>1789</v>
      </c>
      <c r="G4602" s="483" t="s">
        <v>1037</v>
      </c>
      <c r="H4602" s="193" t="s">
        <v>2045</v>
      </c>
      <c r="I4602" s="256">
        <v>50</v>
      </c>
      <c r="J4602" s="256">
        <v>10945.044762423102</v>
      </c>
      <c r="K4602" s="599">
        <f t="shared" si="355"/>
        <v>547252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6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3"/>
      <c r="AD4602" s="591" t="str">
        <f>IF(VLOOKUP(F4602,NXT!$C$12:$C$666,1,0)&lt;&gt;"","","x")</f>
        <v/>
      </c>
    </row>
    <row r="4603" spans="1:30" s="211" customFormat="1" ht="15.75" hidden="1" customHeight="1">
      <c r="A4603" s="204" t="str">
        <f>IF(B4603&lt;&gt;"",IF(AND(B4603&gt;=_TM1,B4603&lt;=_TM2,OR(TH!L4603="1111",TH!M4603="1111")),TH!D4603,""),"")</f>
        <v/>
      </c>
      <c r="B4603" s="36">
        <f t="shared" si="353"/>
        <v>9</v>
      </c>
      <c r="C4603" s="184">
        <f t="shared" si="354"/>
        <v>42248</v>
      </c>
      <c r="D4603" s="191" t="s">
        <v>2044</v>
      </c>
      <c r="E4603" s="191">
        <v>42248</v>
      </c>
      <c r="F4603" s="192" t="s">
        <v>1811</v>
      </c>
      <c r="G4603" s="483" t="s">
        <v>1037</v>
      </c>
      <c r="H4603" s="193" t="s">
        <v>2045</v>
      </c>
      <c r="I4603" s="256">
        <v>150</v>
      </c>
      <c r="J4603" s="256">
        <v>10718.595560441934</v>
      </c>
      <c r="K4603" s="599">
        <f t="shared" si="355"/>
        <v>1607789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6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3"/>
      <c r="AD4603" s="591" t="str">
        <f>IF(VLOOKUP(F4603,NXT!$C$12:$C$666,1,0)&lt;&gt;"","","x")</f>
        <v/>
      </c>
    </row>
    <row r="4604" spans="1:30" s="211" customFormat="1" ht="15.75" hidden="1" customHeight="1">
      <c r="A4604" s="204" t="str">
        <f>IF(B4604&lt;&gt;"",IF(AND(B4604&gt;=_TM1,B4604&lt;=_TM2,OR(TH!L4604="1111",TH!M4604="1111")),TH!D4604,""),"")</f>
        <v/>
      </c>
      <c r="B4604" s="36">
        <f t="shared" si="353"/>
        <v>9</v>
      </c>
      <c r="C4604" s="184">
        <f t="shared" si="354"/>
        <v>42248</v>
      </c>
      <c r="D4604" s="191" t="s">
        <v>2044</v>
      </c>
      <c r="E4604" s="191">
        <v>42248</v>
      </c>
      <c r="F4604" s="192" t="s">
        <v>769</v>
      </c>
      <c r="G4604" s="483" t="s">
        <v>1037</v>
      </c>
      <c r="H4604" s="193" t="s">
        <v>2045</v>
      </c>
      <c r="I4604" s="256">
        <v>395</v>
      </c>
      <c r="J4604" s="256">
        <v>14794.681196102953</v>
      </c>
      <c r="K4604" s="599">
        <f t="shared" si="355"/>
        <v>5843899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6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3"/>
      <c r="AD4604" s="591" t="str">
        <f>IF(VLOOKUP(F4604,NXT!$C$12:$C$666,1,0)&lt;&gt;"","","x")</f>
        <v/>
      </c>
    </row>
    <row r="4605" spans="1:30" s="211" customFormat="1" ht="15.75" hidden="1" customHeight="1">
      <c r="A4605" s="204" t="str">
        <f>IF(B4605&lt;&gt;"",IF(AND(B4605&gt;=_TM1,B4605&lt;=_TM2,OR(TH!L4605="1111",TH!M4605="1111")),TH!D4605,""),"")</f>
        <v/>
      </c>
      <c r="B4605" s="36">
        <f t="shared" si="353"/>
        <v>9</v>
      </c>
      <c r="C4605" s="184">
        <f t="shared" si="354"/>
        <v>42248</v>
      </c>
      <c r="D4605" s="191" t="s">
        <v>2044</v>
      </c>
      <c r="E4605" s="191">
        <v>42248</v>
      </c>
      <c r="F4605" s="192" t="s">
        <v>695</v>
      </c>
      <c r="G4605" s="483" t="s">
        <v>1037</v>
      </c>
      <c r="H4605" s="193" t="s">
        <v>2045</v>
      </c>
      <c r="I4605" s="256">
        <v>25</v>
      </c>
      <c r="J4605" s="256">
        <v>16832.724013933461</v>
      </c>
      <c r="K4605" s="599">
        <f t="shared" si="355"/>
        <v>420818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6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3"/>
      <c r="AD4605" s="591" t="str">
        <f>IF(VLOOKUP(F4605,NXT!$C$12:$C$666,1,0)&lt;&gt;"","","x")</f>
        <v/>
      </c>
    </row>
    <row r="4606" spans="1:30" s="211" customFormat="1" ht="15.75" hidden="1" customHeight="1">
      <c r="A4606" s="204" t="str">
        <f>IF(B4606&lt;&gt;"",IF(AND(B4606&gt;=_TM1,B4606&lt;=_TM2,OR(TH!L4606="1111",TH!M4606="1111")),TH!D4606,""),"")</f>
        <v/>
      </c>
      <c r="B4606" s="36">
        <f t="shared" si="353"/>
        <v>9</v>
      </c>
      <c r="C4606" s="184">
        <f t="shared" si="354"/>
        <v>42248</v>
      </c>
      <c r="D4606" s="191" t="s">
        <v>2044</v>
      </c>
      <c r="E4606" s="191">
        <v>42248</v>
      </c>
      <c r="F4606" s="192" t="s">
        <v>1769</v>
      </c>
      <c r="G4606" s="483" t="s">
        <v>1037</v>
      </c>
      <c r="H4606" s="193" t="s">
        <v>2045</v>
      </c>
      <c r="I4606" s="256">
        <v>25</v>
      </c>
      <c r="J4606" s="256">
        <v>8378.6204733032027</v>
      </c>
      <c r="K4606" s="599">
        <f t="shared" si="355"/>
        <v>209466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6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3"/>
      <c r="AD4606" s="591" t="str">
        <f>IF(VLOOKUP(F4606,NXT!$C$12:$C$666,1,0)&lt;&gt;"","","x")</f>
        <v/>
      </c>
    </row>
    <row r="4607" spans="1:30" s="211" customFormat="1" ht="15.75" hidden="1" customHeight="1">
      <c r="A4607" s="204" t="str">
        <f>IF(B4607&lt;&gt;"",IF(AND(B4607&gt;=_TM1,B4607&lt;=_TM2,OR(TH!L4607="1111",TH!M4607="1111")),TH!D4607,""),"")</f>
        <v/>
      </c>
      <c r="B4607" s="36">
        <f t="shared" si="353"/>
        <v>9</v>
      </c>
      <c r="C4607" s="184">
        <f t="shared" si="354"/>
        <v>42248</v>
      </c>
      <c r="D4607" s="191" t="s">
        <v>2044</v>
      </c>
      <c r="E4607" s="191">
        <v>42248</v>
      </c>
      <c r="F4607" s="192" t="s">
        <v>768</v>
      </c>
      <c r="G4607" s="483" t="s">
        <v>1037</v>
      </c>
      <c r="H4607" s="193" t="s">
        <v>2045</v>
      </c>
      <c r="I4607" s="256">
        <v>140</v>
      </c>
      <c r="J4607" s="256">
        <v>7472.8236653785316</v>
      </c>
      <c r="K4607" s="599">
        <f t="shared" si="355"/>
        <v>1046195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6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3"/>
      <c r="AD4607" s="591" t="str">
        <f>IF(VLOOKUP(F4607,NXT!$C$12:$C$666,1,0)&lt;&gt;"","","x")</f>
        <v/>
      </c>
    </row>
    <row r="4608" spans="1:30" s="211" customFormat="1" ht="15.75" hidden="1" customHeight="1">
      <c r="A4608" s="204" t="str">
        <f>IF(B4608&lt;&gt;"",IF(AND(B4608&gt;=_TM1,B4608&lt;=_TM2,OR(TH!L4608="1111",TH!M4608="1111")),TH!D4608,""),"")</f>
        <v/>
      </c>
      <c r="B4608" s="36">
        <f t="shared" si="353"/>
        <v>9</v>
      </c>
      <c r="C4608" s="184">
        <f t="shared" si="354"/>
        <v>42248</v>
      </c>
      <c r="D4608" s="191" t="s">
        <v>2044</v>
      </c>
      <c r="E4608" s="191">
        <v>42248</v>
      </c>
      <c r="F4608" s="192" t="s">
        <v>1812</v>
      </c>
      <c r="G4608" s="483" t="s">
        <v>1037</v>
      </c>
      <c r="H4608" s="193" t="s">
        <v>2045</v>
      </c>
      <c r="I4608" s="256">
        <v>50</v>
      </c>
      <c r="J4608" s="256">
        <v>8982.485011919649</v>
      </c>
      <c r="K4608" s="599">
        <f t="shared" si="355"/>
        <v>449124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6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3"/>
      <c r="AD4608" s="591" t="str">
        <f>IF(VLOOKUP(F4608,NXT!$C$12:$C$666,1,0)&lt;&gt;"","","x")</f>
        <v/>
      </c>
    </row>
    <row r="4609" spans="1:30" s="211" customFormat="1" ht="15.75" hidden="1" customHeight="1">
      <c r="A4609" s="204" t="str">
        <f>IF(B4609&lt;&gt;"",IF(AND(B4609&gt;=_TM1,B4609&lt;=_TM2,OR(TH!L4609="1111",TH!M4609="1111")),TH!D4609,""),"")</f>
        <v/>
      </c>
      <c r="B4609" s="36">
        <f t="shared" si="353"/>
        <v>9</v>
      </c>
      <c r="C4609" s="184">
        <f t="shared" si="354"/>
        <v>42248</v>
      </c>
      <c r="D4609" s="191" t="s">
        <v>2044</v>
      </c>
      <c r="E4609" s="191">
        <v>42248</v>
      </c>
      <c r="F4609" s="192" t="s">
        <v>1813</v>
      </c>
      <c r="G4609" s="483" t="s">
        <v>1037</v>
      </c>
      <c r="H4609" s="193" t="s">
        <v>2045</v>
      </c>
      <c r="I4609" s="256">
        <v>35</v>
      </c>
      <c r="J4609" s="256">
        <v>10794.078627768989</v>
      </c>
      <c r="K4609" s="599">
        <f t="shared" si="355"/>
        <v>377793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6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3"/>
      <c r="AD4609" s="591" t="str">
        <f>IF(VLOOKUP(F4609,NXT!$C$12:$C$666,1,0)&lt;&gt;"","","x")</f>
        <v/>
      </c>
    </row>
    <row r="4610" spans="1:30" s="211" customFormat="1" ht="15.75" hidden="1" customHeight="1">
      <c r="A4610" s="204" t="str">
        <f>IF(B4610&lt;&gt;"",IF(AND(B4610&gt;=_TM1,B4610&lt;=_TM2,OR(TH!L4610="1111",TH!M4610="1111")),TH!D4610,""),"")</f>
        <v/>
      </c>
      <c r="B4610" s="36">
        <f t="shared" si="353"/>
        <v>9</v>
      </c>
      <c r="C4610" s="184">
        <f t="shared" si="354"/>
        <v>42248</v>
      </c>
      <c r="D4610" s="191" t="s">
        <v>2044</v>
      </c>
      <c r="E4610" s="191">
        <v>42248</v>
      </c>
      <c r="F4610" s="192" t="s">
        <v>1808</v>
      </c>
      <c r="G4610" s="483" t="s">
        <v>1037</v>
      </c>
      <c r="H4610" s="193" t="s">
        <v>2045</v>
      </c>
      <c r="I4610" s="256">
        <v>125</v>
      </c>
      <c r="J4610" s="256">
        <v>6567.0268574538613</v>
      </c>
      <c r="K4610" s="599">
        <f t="shared" si="355"/>
        <v>820878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6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3"/>
      <c r="AD4610" s="591" t="str">
        <f>IF(VLOOKUP(F4610,NXT!$C$12:$C$666,1,0)&lt;&gt;"","","x")</f>
        <v/>
      </c>
    </row>
    <row r="4611" spans="1:30" s="211" customFormat="1" ht="15.75" hidden="1" customHeight="1">
      <c r="A4611" s="204" t="str">
        <f>IF(B4611&lt;&gt;"",IF(AND(B4611&gt;=_TM1,B4611&lt;=_TM2,OR(TH!L4611="1111",TH!M4611="1111")),TH!D4611,""),"")</f>
        <v/>
      </c>
      <c r="B4611" s="36">
        <f t="shared" si="353"/>
        <v>9</v>
      </c>
      <c r="C4611" s="184">
        <f t="shared" si="354"/>
        <v>42254</v>
      </c>
      <c r="D4611" s="191" t="s">
        <v>2044</v>
      </c>
      <c r="E4611" s="191">
        <v>42254</v>
      </c>
      <c r="F4611" s="192" t="s">
        <v>1038</v>
      </c>
      <c r="G4611" s="483" t="s">
        <v>1039</v>
      </c>
      <c r="H4611" s="193" t="s">
        <v>2045</v>
      </c>
      <c r="I4611" s="256">
        <v>1013</v>
      </c>
      <c r="J4611" s="256">
        <v>10341.180223806656</v>
      </c>
      <c r="K4611" s="599">
        <f t="shared" si="355"/>
        <v>10475616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6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3"/>
      <c r="AD4611" s="591" t="str">
        <f>IF(VLOOKUP(F4611,NXT!$C$12:$C$666,1,0)&lt;&gt;"","","x")</f>
        <v/>
      </c>
    </row>
    <row r="4612" spans="1:30" s="211" customFormat="1" ht="15.75" hidden="1" customHeight="1">
      <c r="A4612" s="204" t="str">
        <f>IF(B4612&lt;&gt;"",IF(AND(B4612&gt;=_TM1,B4612&lt;=_TM2,OR(TH!L4612="1111",TH!M4612="1111")),TH!D4612,""),"")</f>
        <v/>
      </c>
      <c r="B4612" s="36">
        <f t="shared" si="353"/>
        <v>9</v>
      </c>
      <c r="C4612" s="184">
        <f t="shared" si="354"/>
        <v>42255</v>
      </c>
      <c r="D4612" s="191" t="s">
        <v>2044</v>
      </c>
      <c r="E4612" s="191">
        <v>42255</v>
      </c>
      <c r="F4612" s="192" t="s">
        <v>468</v>
      </c>
      <c r="G4612" s="483" t="s">
        <v>1041</v>
      </c>
      <c r="H4612" s="193" t="s">
        <v>2045</v>
      </c>
      <c r="I4612" s="256">
        <v>984</v>
      </c>
      <c r="J4612" s="256">
        <v>3849.6364336798497</v>
      </c>
      <c r="K4612" s="599">
        <f t="shared" si="355"/>
        <v>3788042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6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3"/>
      <c r="AD4612" s="591" t="str">
        <f>IF(VLOOKUP(F4612,NXT!$C$12:$C$666,1,0)&lt;&gt;"","","x")</f>
        <v/>
      </c>
    </row>
    <row r="4613" spans="1:30" s="211" customFormat="1" ht="15.75" hidden="1" customHeight="1">
      <c r="A4613" s="204" t="str">
        <f>IF(B4613&lt;&gt;"",IF(AND(B4613&gt;=_TM1,B4613&lt;=_TM2,OR(TH!L4613="1111",TH!M4613="1111")),TH!D4613,""),"")</f>
        <v/>
      </c>
      <c r="B4613" s="36">
        <f t="shared" si="353"/>
        <v>9</v>
      </c>
      <c r="C4613" s="184">
        <f t="shared" si="354"/>
        <v>42255</v>
      </c>
      <c r="D4613" s="191" t="s">
        <v>2044</v>
      </c>
      <c r="E4613" s="191">
        <v>42255</v>
      </c>
      <c r="F4613" s="192" t="s">
        <v>1042</v>
      </c>
      <c r="G4613" s="483" t="s">
        <v>1043</v>
      </c>
      <c r="H4613" s="193" t="s">
        <v>2045</v>
      </c>
      <c r="I4613" s="256">
        <v>80</v>
      </c>
      <c r="J4613" s="256">
        <v>12077.290772328941</v>
      </c>
      <c r="K4613" s="599">
        <f t="shared" si="355"/>
        <v>966183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6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3"/>
      <c r="AD4613" s="591" t="str">
        <f>IF(VLOOKUP(F4613,NXT!$C$12:$C$666,1,0)&lt;&gt;"","","x")</f>
        <v/>
      </c>
    </row>
    <row r="4614" spans="1:30" s="211" customFormat="1" ht="15.75" hidden="1" customHeight="1">
      <c r="A4614" s="204" t="str">
        <f>IF(B4614&lt;&gt;"",IF(AND(B4614&gt;=_TM1,B4614&lt;=_TM2,OR(TH!L4614="1111",TH!M4614="1111")),TH!D4614,""),"")</f>
        <v/>
      </c>
      <c r="B4614" s="36">
        <f t="shared" si="353"/>
        <v>9</v>
      </c>
      <c r="C4614" s="184">
        <f t="shared" si="354"/>
        <v>42255</v>
      </c>
      <c r="D4614" s="191" t="s">
        <v>2044</v>
      </c>
      <c r="E4614" s="191">
        <v>42255</v>
      </c>
      <c r="F4614" s="192" t="s">
        <v>1814</v>
      </c>
      <c r="G4614" s="483" t="s">
        <v>1044</v>
      </c>
      <c r="H4614" s="193" t="s">
        <v>2045</v>
      </c>
      <c r="I4614" s="256">
        <v>50</v>
      </c>
      <c r="J4614" s="256">
        <v>20153.978976323921</v>
      </c>
      <c r="K4614" s="599">
        <f t="shared" si="355"/>
        <v>1007699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6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3"/>
      <c r="AD4614" s="591" t="str">
        <f>IF(VLOOKUP(F4614,NXT!$C$12:$C$666,1,0)&lt;&gt;"","","x")</f>
        <v/>
      </c>
    </row>
    <row r="4615" spans="1:30" s="211" customFormat="1" ht="15.75" hidden="1" customHeight="1">
      <c r="A4615" s="204" t="str">
        <f>IF(B4615&lt;&gt;"",IF(AND(B4615&gt;=_TM1,B4615&lt;=_TM2,OR(TH!L4615="1111",TH!M4615="1111")),TH!D4615,""),"")</f>
        <v/>
      </c>
      <c r="B4615" s="36">
        <f t="shared" si="353"/>
        <v>9</v>
      </c>
      <c r="C4615" s="184">
        <f t="shared" si="354"/>
        <v>42255</v>
      </c>
      <c r="D4615" s="191" t="s">
        <v>2044</v>
      </c>
      <c r="E4615" s="191">
        <v>42255</v>
      </c>
      <c r="F4615" s="192" t="s">
        <v>1814</v>
      </c>
      <c r="G4615" s="483" t="s">
        <v>1044</v>
      </c>
      <c r="H4615" s="193" t="s">
        <v>2045</v>
      </c>
      <c r="I4615" s="256">
        <v>100</v>
      </c>
      <c r="J4615" s="256">
        <v>20153.978976323921</v>
      </c>
      <c r="K4615" s="599">
        <f t="shared" si="355"/>
        <v>2015398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6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3"/>
      <c r="AD4615" s="591" t="str">
        <f>IF(VLOOKUP(F4615,NXT!$C$12:$C$666,1,0)&lt;&gt;"","","x")</f>
        <v/>
      </c>
    </row>
    <row r="4616" spans="1:30" s="211" customFormat="1" ht="15.75" hidden="1" customHeight="1">
      <c r="A4616" s="204" t="str">
        <f>IF(B4616&lt;&gt;"",IF(AND(B4616&gt;=_TM1,B4616&lt;=_TM2,OR(TH!L4616="1111",TH!M4616="1111")),TH!D4616,""),"")</f>
        <v/>
      </c>
      <c r="B4616" s="36">
        <f t="shared" si="353"/>
        <v>9</v>
      </c>
      <c r="C4616" s="184">
        <f t="shared" si="354"/>
        <v>42255</v>
      </c>
      <c r="D4616" s="191" t="s">
        <v>2044</v>
      </c>
      <c r="E4616" s="191">
        <v>42255</v>
      </c>
      <c r="F4616" s="192" t="s">
        <v>719</v>
      </c>
      <c r="G4616" s="483" t="s">
        <v>1044</v>
      </c>
      <c r="H4616" s="193" t="s">
        <v>2045</v>
      </c>
      <c r="I4616" s="256">
        <v>75</v>
      </c>
      <c r="J4616" s="256">
        <v>13511.469051543003</v>
      </c>
      <c r="K4616" s="599">
        <f t="shared" si="355"/>
        <v>1013360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6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3"/>
      <c r="AD4616" s="591" t="str">
        <f>IF(VLOOKUP(F4616,NXT!$C$12:$C$666,1,0)&lt;&gt;"","","x")</f>
        <v/>
      </c>
    </row>
    <row r="4617" spans="1:30" s="211" customFormat="1" ht="15.75" hidden="1" customHeight="1">
      <c r="A4617" s="204" t="str">
        <f>IF(B4617&lt;&gt;"",IF(AND(B4617&gt;=_TM1,B4617&lt;=_TM2,OR(TH!L4617="1111",TH!M4617="1111")),TH!D4617,""),"")</f>
        <v/>
      </c>
      <c r="B4617" s="36">
        <f t="shared" si="353"/>
        <v>9</v>
      </c>
      <c r="C4617" s="184">
        <f t="shared" si="354"/>
        <v>42255</v>
      </c>
      <c r="D4617" s="191" t="s">
        <v>2044</v>
      </c>
      <c r="E4617" s="191">
        <v>42255</v>
      </c>
      <c r="F4617" s="192" t="s">
        <v>721</v>
      </c>
      <c r="G4617" s="483" t="s">
        <v>1044</v>
      </c>
      <c r="H4617" s="193" t="s">
        <v>2045</v>
      </c>
      <c r="I4617" s="256">
        <v>30</v>
      </c>
      <c r="J4617" s="256">
        <v>11096.010897077214</v>
      </c>
      <c r="K4617" s="599">
        <f t="shared" si="355"/>
        <v>332880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6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3"/>
      <c r="AD4617" s="591" t="str">
        <f>IF(VLOOKUP(F4617,NXT!$C$12:$C$666,1,0)&lt;&gt;"","","x")</f>
        <v/>
      </c>
    </row>
    <row r="4618" spans="1:30" s="211" customFormat="1" ht="15.75" hidden="1" customHeight="1">
      <c r="A4618" s="204" t="str">
        <f>IF(B4618&lt;&gt;"",IF(AND(B4618&gt;=_TM1,B4618&lt;=_TM2,OR(TH!L4618="1111",TH!M4618="1111")),TH!D4618,""),"")</f>
        <v/>
      </c>
      <c r="B4618" s="36">
        <f t="shared" si="353"/>
        <v>9</v>
      </c>
      <c r="C4618" s="184">
        <f t="shared" si="354"/>
        <v>42255</v>
      </c>
      <c r="D4618" s="191" t="s">
        <v>2044</v>
      </c>
      <c r="E4618" s="191">
        <v>42255</v>
      </c>
      <c r="F4618" s="192" t="s">
        <v>1728</v>
      </c>
      <c r="G4618" s="483" t="s">
        <v>1044</v>
      </c>
      <c r="H4618" s="193" t="s">
        <v>2045</v>
      </c>
      <c r="I4618" s="256">
        <v>50</v>
      </c>
      <c r="J4618" s="256">
        <v>13511.469051543003</v>
      </c>
      <c r="K4618" s="599">
        <f t="shared" si="355"/>
        <v>675573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6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3"/>
      <c r="AD4618" s="591" t="str">
        <f>IF(VLOOKUP(F4618,NXT!$C$12:$C$666,1,0)&lt;&gt;"","","x")</f>
        <v/>
      </c>
    </row>
    <row r="4619" spans="1:30" s="211" customFormat="1" ht="15.75" hidden="1" customHeight="1">
      <c r="A4619" s="204" t="str">
        <f>IF(B4619&lt;&gt;"",IF(AND(B4619&gt;=_TM1,B4619&lt;=_TM2,OR(TH!L4619="1111",TH!M4619="1111")),TH!D4619,""),"")</f>
        <v/>
      </c>
      <c r="B4619" s="36">
        <f t="shared" si="353"/>
        <v>9</v>
      </c>
      <c r="C4619" s="184">
        <f t="shared" si="354"/>
        <v>42255</v>
      </c>
      <c r="D4619" s="191" t="s">
        <v>2044</v>
      </c>
      <c r="E4619" s="191">
        <v>42255</v>
      </c>
      <c r="F4619" s="192" t="s">
        <v>1815</v>
      </c>
      <c r="G4619" s="483" t="s">
        <v>1044</v>
      </c>
      <c r="H4619" s="193" t="s">
        <v>2045</v>
      </c>
      <c r="I4619" s="256">
        <v>750</v>
      </c>
      <c r="J4619" s="256">
        <v>1660.6274811952294</v>
      </c>
      <c r="K4619" s="599">
        <f t="shared" si="355"/>
        <v>1245471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6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3"/>
      <c r="AD4619" s="591" t="str">
        <f>IF(VLOOKUP(F4619,NXT!$C$12:$C$666,1,0)&lt;&gt;"","","x")</f>
        <v/>
      </c>
    </row>
    <row r="4620" spans="1:30" s="211" customFormat="1" ht="15.75" hidden="1" customHeight="1">
      <c r="A4620" s="204" t="str">
        <f>IF(B4620&lt;&gt;"",IF(AND(B4620&gt;=_TM1,B4620&lt;=_TM2,OR(TH!L4620="1111",TH!M4620="1111")),TH!D4620,""),"")</f>
        <v/>
      </c>
      <c r="B4620" s="36">
        <f t="shared" si="353"/>
        <v>9</v>
      </c>
      <c r="C4620" s="184">
        <f t="shared" si="354"/>
        <v>42255</v>
      </c>
      <c r="D4620" s="191" t="s">
        <v>2044</v>
      </c>
      <c r="E4620" s="191">
        <v>42255</v>
      </c>
      <c r="F4620" s="192" t="s">
        <v>1816</v>
      </c>
      <c r="G4620" s="483" t="s">
        <v>1044</v>
      </c>
      <c r="H4620" s="193" t="s">
        <v>2045</v>
      </c>
      <c r="I4620" s="256">
        <v>210</v>
      </c>
      <c r="J4620" s="256">
        <v>7925.7220693408672</v>
      </c>
      <c r="K4620" s="599">
        <f t="shared" si="355"/>
        <v>1664402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6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3"/>
      <c r="AD4620" s="591" t="str">
        <f>IF(VLOOKUP(F4620,NXT!$C$12:$C$666,1,0)&lt;&gt;"","","x")</f>
        <v/>
      </c>
    </row>
    <row r="4621" spans="1:30" s="211" customFormat="1" ht="15.75" hidden="1" customHeight="1">
      <c r="A4621" s="204" t="str">
        <f>IF(B4621&lt;&gt;"",IF(AND(B4621&gt;=_TM1,B4621&lt;=_TM2,OR(TH!L4621="1111",TH!M4621="1111")),TH!D4621,""),"")</f>
        <v/>
      </c>
      <c r="B4621" s="36">
        <f t="shared" si="353"/>
        <v>9</v>
      </c>
      <c r="C4621" s="184">
        <f t="shared" si="354"/>
        <v>42255</v>
      </c>
      <c r="D4621" s="191" t="s">
        <v>2044</v>
      </c>
      <c r="E4621" s="191">
        <v>42255</v>
      </c>
      <c r="F4621" s="192" t="s">
        <v>1773</v>
      </c>
      <c r="G4621" s="483" t="s">
        <v>1044</v>
      </c>
      <c r="H4621" s="193" t="s">
        <v>2045</v>
      </c>
      <c r="I4621" s="256">
        <v>185</v>
      </c>
      <c r="J4621" s="256">
        <v>8756.0358099384812</v>
      </c>
      <c r="K4621" s="599">
        <f t="shared" si="355"/>
        <v>1619867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6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3"/>
      <c r="AD4621" s="591" t="str">
        <f>IF(VLOOKUP(F4621,NXT!$C$12:$C$666,1,0)&lt;&gt;"","","x")</f>
        <v/>
      </c>
    </row>
    <row r="4622" spans="1:30" s="211" customFormat="1" ht="15.75" hidden="1" customHeight="1">
      <c r="A4622" s="204" t="str">
        <f>IF(B4622&lt;&gt;"",IF(AND(B4622&gt;=_TM1,B4622&lt;=_TM2,OR(TH!L4622="1111",TH!M4622="1111")),TH!D4622,""),"")</f>
        <v/>
      </c>
      <c r="B4622" s="36">
        <f t="shared" si="353"/>
        <v>9</v>
      </c>
      <c r="C4622" s="184">
        <f t="shared" si="354"/>
        <v>42255</v>
      </c>
      <c r="D4622" s="191" t="s">
        <v>2044</v>
      </c>
      <c r="E4622" s="191">
        <v>42255</v>
      </c>
      <c r="F4622" s="192" t="s">
        <v>1817</v>
      </c>
      <c r="G4622" s="483" t="s">
        <v>1044</v>
      </c>
      <c r="H4622" s="193" t="s">
        <v>2045</v>
      </c>
      <c r="I4622" s="256">
        <v>185</v>
      </c>
      <c r="J4622" s="256">
        <v>8152.171271322035</v>
      </c>
      <c r="K4622" s="599">
        <f t="shared" si="355"/>
        <v>1508152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6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3"/>
      <c r="AD4622" s="591" t="str">
        <f>IF(VLOOKUP(F4622,NXT!$C$12:$C$666,1,0)&lt;&gt;"","","x")</f>
        <v/>
      </c>
    </row>
    <row r="4623" spans="1:30" s="211" customFormat="1" ht="15.75" hidden="1" customHeight="1">
      <c r="A4623" s="204" t="str">
        <f>IF(B4623&lt;&gt;"",IF(AND(B4623&gt;=_TM1,B4623&lt;=_TM2,OR(TH!L4623="1111",TH!M4623="1111")),TH!D4623,""),"")</f>
        <v/>
      </c>
      <c r="B4623" s="36">
        <f t="shared" si="353"/>
        <v>9</v>
      </c>
      <c r="C4623" s="184">
        <f t="shared" si="354"/>
        <v>42256</v>
      </c>
      <c r="D4623" s="191" t="s">
        <v>2044</v>
      </c>
      <c r="E4623" s="191">
        <v>42256</v>
      </c>
      <c r="F4623" s="192" t="s">
        <v>1045</v>
      </c>
      <c r="G4623" s="483" t="s">
        <v>1046</v>
      </c>
      <c r="H4623" s="193" t="s">
        <v>2045</v>
      </c>
      <c r="I4623" s="256">
        <v>300</v>
      </c>
      <c r="J4623" s="256">
        <v>10945.044762423102</v>
      </c>
      <c r="K4623" s="599">
        <f t="shared" si="355"/>
        <v>3283513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6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3"/>
      <c r="AD4623" s="591" t="str">
        <f>IF(VLOOKUP(F4623,NXT!$C$12:$C$666,1,0)&lt;&gt;"","","x")</f>
        <v/>
      </c>
    </row>
    <row r="4624" spans="1:30" s="211" customFormat="1" ht="15.75" hidden="1" customHeight="1">
      <c r="A4624" s="204" t="str">
        <f>IF(B4624&lt;&gt;"",IF(AND(B4624&gt;=_TM1,B4624&lt;=_TM2,OR(TH!L4624="1111",TH!M4624="1111")),TH!D4624,""),"")</f>
        <v/>
      </c>
      <c r="B4624" s="36">
        <f t="shared" si="353"/>
        <v>9</v>
      </c>
      <c r="C4624" s="184">
        <f t="shared" si="354"/>
        <v>42256</v>
      </c>
      <c r="D4624" s="191" t="s">
        <v>2044</v>
      </c>
      <c r="E4624" s="191">
        <v>42256</v>
      </c>
      <c r="F4624" s="192" t="s">
        <v>1818</v>
      </c>
      <c r="G4624" s="483" t="s">
        <v>1047</v>
      </c>
      <c r="H4624" s="193" t="s">
        <v>2045</v>
      </c>
      <c r="I4624" s="256">
        <v>52</v>
      </c>
      <c r="J4624" s="256">
        <v>6114.1284534915267</v>
      </c>
      <c r="K4624" s="599">
        <f t="shared" si="355"/>
        <v>317935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6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3"/>
      <c r="AD4624" s="591" t="str">
        <f>IF(VLOOKUP(F4624,NXT!$C$12:$C$666,1,0)&lt;&gt;"","","x")</f>
        <v/>
      </c>
    </row>
    <row r="4625" spans="1:30" s="211" customFormat="1" ht="15.75" hidden="1" customHeight="1">
      <c r="A4625" s="204" t="str">
        <f>IF(B4625&lt;&gt;"",IF(AND(B4625&gt;=_TM1,B4625&lt;=_TM2,OR(TH!L4625="1111",TH!M4625="1111")),TH!D4625,""),"")</f>
        <v/>
      </c>
      <c r="B4625" s="36">
        <f t="shared" si="353"/>
        <v>9</v>
      </c>
      <c r="C4625" s="184">
        <f t="shared" si="354"/>
        <v>42256</v>
      </c>
      <c r="D4625" s="191" t="s">
        <v>2044</v>
      </c>
      <c r="E4625" s="191">
        <v>42256</v>
      </c>
      <c r="F4625" s="192" t="s">
        <v>773</v>
      </c>
      <c r="G4625" s="483" t="s">
        <v>1047</v>
      </c>
      <c r="H4625" s="193" t="s">
        <v>2045</v>
      </c>
      <c r="I4625" s="256">
        <v>1000</v>
      </c>
      <c r="J4625" s="256">
        <v>17436.588552549907</v>
      </c>
      <c r="K4625" s="599">
        <f t="shared" si="355"/>
        <v>17436589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6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3"/>
      <c r="AD4625" s="591" t="str">
        <f>IF(VLOOKUP(F4625,NXT!$C$12:$C$666,1,0)&lt;&gt;"","","x")</f>
        <v/>
      </c>
    </row>
    <row r="4626" spans="1:30" s="211" customFormat="1" ht="15.75" hidden="1" customHeight="1">
      <c r="A4626" s="204" t="str">
        <f>IF(B4626&lt;&gt;"",IF(AND(B4626&gt;=_TM1,B4626&lt;=_TM2,OR(TH!L4626="1111",TH!M4626="1111")),TH!D4626,""),"")</f>
        <v/>
      </c>
      <c r="B4626" s="36">
        <f t="shared" si="353"/>
        <v>9</v>
      </c>
      <c r="C4626" s="184">
        <f t="shared" si="354"/>
        <v>42256</v>
      </c>
      <c r="D4626" s="191" t="s">
        <v>2044</v>
      </c>
      <c r="E4626" s="191">
        <v>42256</v>
      </c>
      <c r="F4626" s="192" t="s">
        <v>775</v>
      </c>
      <c r="G4626" s="483" t="s">
        <v>1047</v>
      </c>
      <c r="H4626" s="193" t="s">
        <v>2045</v>
      </c>
      <c r="I4626" s="256">
        <v>100</v>
      </c>
      <c r="J4626" s="256">
        <v>14115.333590159449</v>
      </c>
      <c r="K4626" s="599">
        <f t="shared" si="355"/>
        <v>1411533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6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3"/>
      <c r="AD4626" s="591" t="str">
        <f>IF(VLOOKUP(F4626,NXT!$C$12:$C$666,1,0)&lt;&gt;"","","x")</f>
        <v/>
      </c>
    </row>
    <row r="4627" spans="1:30" s="211" customFormat="1" ht="15.75" hidden="1" customHeight="1">
      <c r="A4627" s="204" t="str">
        <f>IF(B4627&lt;&gt;"",IF(AND(B4627&gt;=_TM1,B4627&lt;=_TM2,OR(TH!L4627="1111",TH!M4627="1111")),TH!D4627,""),"")</f>
        <v/>
      </c>
      <c r="B4627" s="36">
        <f t="shared" si="353"/>
        <v>9</v>
      </c>
      <c r="C4627" s="184">
        <f t="shared" si="354"/>
        <v>42256</v>
      </c>
      <c r="D4627" s="191" t="s">
        <v>2044</v>
      </c>
      <c r="E4627" s="191">
        <v>42256</v>
      </c>
      <c r="F4627" s="192" t="s">
        <v>755</v>
      </c>
      <c r="G4627" s="483" t="s">
        <v>1047</v>
      </c>
      <c r="H4627" s="193" t="s">
        <v>2045</v>
      </c>
      <c r="I4627" s="256">
        <v>100</v>
      </c>
      <c r="J4627" s="256">
        <v>12832.1214455995</v>
      </c>
      <c r="K4627" s="599">
        <f t="shared" si="355"/>
        <v>1283212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6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3"/>
      <c r="AD4627" s="591" t="str">
        <f>IF(VLOOKUP(F4627,NXT!$C$12:$C$666,1,0)&lt;&gt;"","","x")</f>
        <v/>
      </c>
    </row>
    <row r="4628" spans="1:30" s="211" customFormat="1" ht="15.75" hidden="1" customHeight="1">
      <c r="A4628" s="204" t="str">
        <f>IF(B4628&lt;&gt;"",IF(AND(B4628&gt;=_TM1,B4628&lt;=_TM2,OR(TH!L4628="1111",TH!M4628="1111")),TH!D4628,""),"")</f>
        <v/>
      </c>
      <c r="B4628" s="36">
        <f t="shared" si="353"/>
        <v>9</v>
      </c>
      <c r="C4628" s="184">
        <f t="shared" si="354"/>
        <v>42257</v>
      </c>
      <c r="D4628" s="191" t="s">
        <v>2044</v>
      </c>
      <c r="E4628" s="191">
        <v>42257</v>
      </c>
      <c r="F4628" s="192" t="s">
        <v>1819</v>
      </c>
      <c r="G4628" s="483" t="s">
        <v>1048</v>
      </c>
      <c r="H4628" s="193" t="s">
        <v>2045</v>
      </c>
      <c r="I4628" s="256">
        <v>500</v>
      </c>
      <c r="J4628" s="256">
        <v>20984.292716921533</v>
      </c>
      <c r="K4628" s="599">
        <f t="shared" si="355"/>
        <v>10492146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6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3"/>
      <c r="AD4628" s="591" t="str">
        <f>IF(VLOOKUP(F4628,NXT!$C$12:$C$666,1,0)&lt;&gt;"","","x")</f>
        <v/>
      </c>
    </row>
    <row r="4629" spans="1:30" s="211" customFormat="1" ht="15.75" hidden="1" customHeight="1">
      <c r="A4629" s="204" t="str">
        <f>IF(B4629&lt;&gt;"",IF(AND(B4629&gt;=_TM1,B4629&lt;=_TM2,OR(TH!L4629="1111",TH!M4629="1111")),TH!D4629,""),"")</f>
        <v/>
      </c>
      <c r="B4629" s="36">
        <f t="shared" si="353"/>
        <v>9</v>
      </c>
      <c r="C4629" s="184">
        <f t="shared" si="354"/>
        <v>42257</v>
      </c>
      <c r="D4629" s="191" t="s">
        <v>2044</v>
      </c>
      <c r="E4629" s="191">
        <v>42257</v>
      </c>
      <c r="F4629" s="192" t="s">
        <v>1820</v>
      </c>
      <c r="G4629" s="483" t="s">
        <v>1048</v>
      </c>
      <c r="H4629" s="193" t="s">
        <v>2045</v>
      </c>
      <c r="I4629" s="256">
        <v>2070</v>
      </c>
      <c r="J4629" s="256">
        <v>5963.1623188374142</v>
      </c>
      <c r="K4629" s="599">
        <f t="shared" si="355"/>
        <v>12343746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6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3"/>
      <c r="AD4629" s="591" t="str">
        <f>IF(VLOOKUP(F4629,NXT!$C$12:$C$666,1,0)&lt;&gt;"","","x")</f>
        <v/>
      </c>
    </row>
    <row r="4630" spans="1:30" s="211" customFormat="1" ht="15.75" hidden="1" customHeight="1">
      <c r="A4630" s="204" t="str">
        <f>IF(B4630&lt;&gt;"",IF(AND(B4630&gt;=_TM1,B4630&lt;=_TM2,OR(TH!L4630="1111",TH!M4630="1111")),TH!D4630,""),"")</f>
        <v/>
      </c>
      <c r="B4630" s="36">
        <f t="shared" si="353"/>
        <v>9</v>
      </c>
      <c r="C4630" s="184">
        <f t="shared" si="354"/>
        <v>42257</v>
      </c>
      <c r="D4630" s="191" t="s">
        <v>2044</v>
      </c>
      <c r="E4630" s="191">
        <v>42257</v>
      </c>
      <c r="F4630" s="192" t="s">
        <v>440</v>
      </c>
      <c r="G4630" s="483" t="s">
        <v>1050</v>
      </c>
      <c r="H4630" s="193" t="s">
        <v>2045</v>
      </c>
      <c r="I4630" s="256">
        <v>401</v>
      </c>
      <c r="J4630" s="256">
        <v>7170.8913960703085</v>
      </c>
      <c r="K4630" s="599">
        <f t="shared" si="355"/>
        <v>2875527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6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3"/>
      <c r="AD4630" s="591" t="str">
        <f>IF(VLOOKUP(F4630,NXT!$C$12:$C$666,1,0)&lt;&gt;"","","x")</f>
        <v/>
      </c>
    </row>
    <row r="4631" spans="1:30" s="211" customFormat="1" ht="15.75" hidden="1" customHeight="1">
      <c r="A4631" s="204" t="str">
        <f>IF(B4631&lt;&gt;"",IF(AND(B4631&gt;=_TM1,B4631&lt;=_TM2,OR(TH!L4631="1111",TH!M4631="1111")),TH!D4631,""),"")</f>
        <v/>
      </c>
      <c r="B4631" s="36">
        <f t="shared" si="353"/>
        <v>9</v>
      </c>
      <c r="C4631" s="184">
        <f t="shared" si="354"/>
        <v>42257</v>
      </c>
      <c r="D4631" s="191" t="s">
        <v>2044</v>
      </c>
      <c r="E4631" s="191">
        <v>42257</v>
      </c>
      <c r="F4631" s="192" t="s">
        <v>1051</v>
      </c>
      <c r="G4631" s="483" t="s">
        <v>1050</v>
      </c>
      <c r="H4631" s="193" t="s">
        <v>2045</v>
      </c>
      <c r="I4631" s="256">
        <v>34</v>
      </c>
      <c r="J4631" s="256">
        <v>5887.6792515103589</v>
      </c>
      <c r="K4631" s="599">
        <f t="shared" si="355"/>
        <v>200181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6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3"/>
      <c r="AD4631" s="591" t="str">
        <f>IF(VLOOKUP(F4631,NXT!$C$12:$C$666,1,0)&lt;&gt;"","","x")</f>
        <v/>
      </c>
    </row>
    <row r="4632" spans="1:30" s="211" customFormat="1" ht="15.75" hidden="1" customHeight="1">
      <c r="A4632" s="204" t="str">
        <f>IF(B4632&lt;&gt;"",IF(AND(B4632&gt;=_TM1,B4632&lt;=_TM2,OR(TH!L4632="1111",TH!M4632="1111")),TH!D4632,""),"")</f>
        <v/>
      </c>
      <c r="B4632" s="36">
        <f t="shared" si="353"/>
        <v>9</v>
      </c>
      <c r="C4632" s="184">
        <f t="shared" si="354"/>
        <v>42258</v>
      </c>
      <c r="D4632" s="191" t="s">
        <v>2044</v>
      </c>
      <c r="E4632" s="191">
        <v>42258</v>
      </c>
      <c r="F4632" s="192" t="s">
        <v>1038</v>
      </c>
      <c r="G4632" s="483" t="s">
        <v>1052</v>
      </c>
      <c r="H4632" s="193" t="s">
        <v>2045</v>
      </c>
      <c r="I4632" s="256">
        <v>1000</v>
      </c>
      <c r="J4632" s="256">
        <v>10341.180223806656</v>
      </c>
      <c r="K4632" s="599">
        <f t="shared" si="355"/>
        <v>10341180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6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3"/>
      <c r="AD4632" s="591" t="str">
        <f>IF(VLOOKUP(F4632,NXT!$C$12:$C$666,1,0)&lt;&gt;"","","x")</f>
        <v/>
      </c>
    </row>
    <row r="4633" spans="1:30" s="211" customFormat="1" ht="15.75" hidden="1" customHeight="1">
      <c r="A4633" s="204" t="str">
        <f>IF(B4633&lt;&gt;"",IF(AND(B4633&gt;=_TM1,B4633&lt;=_TM2,OR(TH!L4633="1111",TH!M4633="1111")),TH!D4633,""),"")</f>
        <v/>
      </c>
      <c r="B4633" s="36">
        <f t="shared" si="353"/>
        <v>9</v>
      </c>
      <c r="C4633" s="184">
        <f t="shared" si="354"/>
        <v>42258</v>
      </c>
      <c r="D4633" s="191" t="s">
        <v>2044</v>
      </c>
      <c r="E4633" s="191">
        <v>42258</v>
      </c>
      <c r="F4633" s="192" t="s">
        <v>1730</v>
      </c>
      <c r="G4633" s="483" t="s">
        <v>1053</v>
      </c>
      <c r="H4633" s="193" t="s">
        <v>2045</v>
      </c>
      <c r="I4633" s="256">
        <v>500</v>
      </c>
      <c r="J4633" s="256">
        <v>9359.9003485549292</v>
      </c>
      <c r="K4633" s="599">
        <f t="shared" si="355"/>
        <v>4679950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6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3"/>
      <c r="AD4633" s="591" t="str">
        <f>IF(VLOOKUP(F4633,NXT!$C$12:$C$666,1,0)&lt;&gt;"","","x")</f>
        <v/>
      </c>
    </row>
    <row r="4634" spans="1:30" s="211" customFormat="1" ht="15.75" hidden="1" customHeight="1">
      <c r="A4634" s="204" t="str">
        <f>IF(B4634&lt;&gt;"",IF(AND(B4634&gt;=_TM1,B4634&lt;=_TM2,OR(TH!L4634="1111",TH!M4634="1111")),TH!D4634,""),"")</f>
        <v/>
      </c>
      <c r="B4634" s="36">
        <f t="shared" si="353"/>
        <v>9</v>
      </c>
      <c r="C4634" s="184">
        <f t="shared" si="354"/>
        <v>42259</v>
      </c>
      <c r="D4634" s="191" t="s">
        <v>2044</v>
      </c>
      <c r="E4634" s="191">
        <v>42259</v>
      </c>
      <c r="F4634" s="192" t="s">
        <v>425</v>
      </c>
      <c r="G4634" s="483" t="s">
        <v>1054</v>
      </c>
      <c r="H4634" s="193" t="s">
        <v>2045</v>
      </c>
      <c r="I4634" s="256">
        <v>931</v>
      </c>
      <c r="J4634" s="256">
        <v>6189.611520818582</v>
      </c>
      <c r="K4634" s="599">
        <f t="shared" si="355"/>
        <v>5762528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6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3"/>
      <c r="AD4634" s="591" t="str">
        <f>IF(VLOOKUP(F4634,NXT!$C$12:$C$666,1,0)&lt;&gt;"","","x")</f>
        <v/>
      </c>
    </row>
    <row r="4635" spans="1:30" s="211" customFormat="1" ht="15.75" hidden="1" customHeight="1">
      <c r="A4635" s="204" t="str">
        <f>IF(B4635&lt;&gt;"",IF(AND(B4635&gt;=_TM1,B4635&lt;=_TM2,OR(TH!L4635="1111",TH!M4635="1111")),TH!D4635,""),"")</f>
        <v/>
      </c>
      <c r="B4635" s="36">
        <f t="shared" si="353"/>
        <v>9</v>
      </c>
      <c r="C4635" s="184">
        <f t="shared" si="354"/>
        <v>42259</v>
      </c>
      <c r="D4635" s="191" t="s">
        <v>2044</v>
      </c>
      <c r="E4635" s="191">
        <v>42259</v>
      </c>
      <c r="F4635" s="192" t="s">
        <v>473</v>
      </c>
      <c r="G4635" s="483" t="s">
        <v>1054</v>
      </c>
      <c r="H4635" s="193" t="s">
        <v>2045</v>
      </c>
      <c r="I4635" s="256">
        <v>311</v>
      </c>
      <c r="J4635" s="256">
        <v>6868.9591267620854</v>
      </c>
      <c r="K4635" s="599">
        <f t="shared" si="355"/>
        <v>2136246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6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3"/>
      <c r="AD4635" s="591" t="str">
        <f>IF(VLOOKUP(F4635,NXT!$C$12:$C$666,1,0)&lt;&gt;"","","x")</f>
        <v/>
      </c>
    </row>
    <row r="4636" spans="1:30" s="211" customFormat="1" ht="15.75" hidden="1" customHeight="1">
      <c r="A4636" s="204" t="str">
        <f>IF(B4636&lt;&gt;"",IF(AND(B4636&gt;=_TM1,B4636&lt;=_TM2,OR(TH!L4636="1111",TH!M4636="1111")),TH!D4636,""),"")</f>
        <v/>
      </c>
      <c r="B4636" s="36">
        <f t="shared" si="353"/>
        <v>9</v>
      </c>
      <c r="C4636" s="184">
        <f t="shared" si="354"/>
        <v>42259</v>
      </c>
      <c r="D4636" s="191" t="s">
        <v>2044</v>
      </c>
      <c r="E4636" s="191">
        <v>42259</v>
      </c>
      <c r="F4636" s="192" t="s">
        <v>428</v>
      </c>
      <c r="G4636" s="483" t="s">
        <v>1054</v>
      </c>
      <c r="H4636" s="193" t="s">
        <v>2045</v>
      </c>
      <c r="I4636" s="256">
        <v>311</v>
      </c>
      <c r="J4636" s="256">
        <v>7321.85753072442</v>
      </c>
      <c r="K4636" s="599">
        <f t="shared" si="355"/>
        <v>2277098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6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3"/>
      <c r="AD4636" s="591" t="str">
        <f>IF(VLOOKUP(F4636,NXT!$C$12:$C$666,1,0)&lt;&gt;"","","x")</f>
        <v/>
      </c>
    </row>
    <row r="4637" spans="1:30" s="211" customFormat="1" ht="15.75" hidden="1" customHeight="1">
      <c r="A4637" s="204" t="str">
        <f>IF(B4637&lt;&gt;"",IF(AND(B4637&gt;=_TM1,B4637&lt;=_TM2,OR(TH!L4637="1111",TH!M4637="1111")),TH!D4637,""),"")</f>
        <v/>
      </c>
      <c r="B4637" s="36">
        <f t="shared" si="353"/>
        <v>9</v>
      </c>
      <c r="C4637" s="184">
        <f t="shared" si="354"/>
        <v>42259</v>
      </c>
      <c r="D4637" s="191" t="s">
        <v>2044</v>
      </c>
      <c r="E4637" s="191">
        <v>42259</v>
      </c>
      <c r="F4637" s="192" t="s">
        <v>1977</v>
      </c>
      <c r="G4637" s="483" t="s">
        <v>1055</v>
      </c>
      <c r="H4637" s="193" t="s">
        <v>2045</v>
      </c>
      <c r="I4637" s="256">
        <v>1667</v>
      </c>
      <c r="J4637" s="256">
        <v>9359.9003485549292</v>
      </c>
      <c r="K4637" s="599">
        <f t="shared" si="355"/>
        <v>15602954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6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3"/>
      <c r="AD4637" s="591" t="str">
        <f>IF(VLOOKUP(F4637,NXT!$C$12:$C$666,1,0)&lt;&gt;"","","x")</f>
        <v/>
      </c>
    </row>
    <row r="4638" spans="1:30" s="211" customFormat="1" ht="15.75" hidden="1" customHeight="1">
      <c r="A4638" s="204" t="str">
        <f>IF(B4638&lt;&gt;"",IF(AND(B4638&gt;=_TM1,B4638&lt;=_TM2,OR(TH!L4638="1111",TH!M4638="1111")),TH!D4638,""),"")</f>
        <v/>
      </c>
      <c r="B4638" s="36">
        <f t="shared" si="353"/>
        <v>9</v>
      </c>
      <c r="C4638" s="184">
        <f t="shared" si="354"/>
        <v>42259</v>
      </c>
      <c r="D4638" s="191" t="s">
        <v>2044</v>
      </c>
      <c r="E4638" s="191">
        <v>42259</v>
      </c>
      <c r="F4638" s="192" t="s">
        <v>1794</v>
      </c>
      <c r="G4638" s="483" t="s">
        <v>1056</v>
      </c>
      <c r="H4638" s="193" t="s">
        <v>2045</v>
      </c>
      <c r="I4638" s="256">
        <v>1500</v>
      </c>
      <c r="J4638" s="256">
        <v>9435.3834158819845</v>
      </c>
      <c r="K4638" s="599">
        <f t="shared" si="355"/>
        <v>14153075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6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3"/>
      <c r="AD4638" s="591" t="str">
        <f>IF(VLOOKUP(F4638,NXT!$C$12:$C$666,1,0)&lt;&gt;"","","x")</f>
        <v/>
      </c>
    </row>
    <row r="4639" spans="1:30" s="211" customFormat="1" ht="15.75" hidden="1" customHeight="1">
      <c r="A4639" s="204" t="str">
        <f>IF(B4639&lt;&gt;"",IF(AND(B4639&gt;=_TM1,B4639&lt;=_TM2,OR(TH!L4639="1111",TH!M4639="1111")),TH!D4639,""),"")</f>
        <v/>
      </c>
      <c r="B4639" s="36">
        <f t="shared" si="353"/>
        <v>9</v>
      </c>
      <c r="C4639" s="184">
        <f t="shared" si="354"/>
        <v>42262</v>
      </c>
      <c r="D4639" s="191" t="s">
        <v>2044</v>
      </c>
      <c r="E4639" s="191">
        <v>42262</v>
      </c>
      <c r="F4639" s="192" t="s">
        <v>1057</v>
      </c>
      <c r="G4639" s="483" t="s">
        <v>1058</v>
      </c>
      <c r="H4639" s="193" t="s">
        <v>2045</v>
      </c>
      <c r="I4639" s="256">
        <v>203</v>
      </c>
      <c r="J4639" s="256">
        <v>12152.773839655998</v>
      </c>
      <c r="K4639" s="599">
        <f t="shared" si="355"/>
        <v>2467013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6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3"/>
      <c r="AD4639" s="591" t="str">
        <f>IF(VLOOKUP(F4639,NXT!$C$12:$C$666,1,0)&lt;&gt;"","","x")</f>
        <v/>
      </c>
    </row>
    <row r="4640" spans="1:30" s="211" customFormat="1" ht="15.75" hidden="1" customHeight="1">
      <c r="A4640" s="204" t="str">
        <f>IF(B4640&lt;&gt;"",IF(AND(B4640&gt;=_TM1,B4640&lt;=_TM2,OR(TH!L4640="1111",TH!M4640="1111")),TH!D4640,""),"")</f>
        <v/>
      </c>
      <c r="B4640" s="36">
        <f t="shared" si="353"/>
        <v>9</v>
      </c>
      <c r="C4640" s="184">
        <f t="shared" si="354"/>
        <v>42262</v>
      </c>
      <c r="D4640" s="191" t="s">
        <v>2044</v>
      </c>
      <c r="E4640" s="191">
        <v>42262</v>
      </c>
      <c r="F4640" s="192" t="s">
        <v>2039</v>
      </c>
      <c r="G4640" s="483" t="s">
        <v>1059</v>
      </c>
      <c r="H4640" s="193" t="s">
        <v>2045</v>
      </c>
      <c r="I4640" s="256">
        <v>10</v>
      </c>
      <c r="J4640" s="256">
        <v>8831.5188772655365</v>
      </c>
      <c r="K4640" s="599">
        <f t="shared" si="355"/>
        <v>88315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6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3"/>
      <c r="AD4640" s="591" t="str">
        <f>IF(VLOOKUP(F4640,NXT!$C$12:$C$666,1,0)&lt;&gt;"","","x")</f>
        <v/>
      </c>
    </row>
    <row r="4641" spans="1:30" s="211" customFormat="1" ht="15.75" hidden="1" customHeight="1">
      <c r="A4641" s="204" t="str">
        <f>IF(B4641&lt;&gt;"",IF(AND(B4641&gt;=_TM1,B4641&lt;=_TM2,OR(TH!L4641="1111",TH!M4641="1111")),TH!D4641,""),"")</f>
        <v/>
      </c>
      <c r="B4641" s="36">
        <f t="shared" si="353"/>
        <v>9</v>
      </c>
      <c r="C4641" s="184">
        <f t="shared" si="354"/>
        <v>42262</v>
      </c>
      <c r="D4641" s="191" t="s">
        <v>2044</v>
      </c>
      <c r="E4641" s="191">
        <v>42262</v>
      </c>
      <c r="F4641" s="192" t="s">
        <v>1977</v>
      </c>
      <c r="G4641" s="483" t="s">
        <v>1059</v>
      </c>
      <c r="H4641" s="193" t="s">
        <v>2045</v>
      </c>
      <c r="I4641" s="256">
        <v>10</v>
      </c>
      <c r="J4641" s="256">
        <v>9359.9003485549292</v>
      </c>
      <c r="K4641" s="599">
        <f t="shared" si="355"/>
        <v>93599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6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3"/>
      <c r="AD4641" s="591" t="str">
        <f>IF(VLOOKUP(F4641,NXT!$C$12:$C$666,1,0)&lt;&gt;"","","x")</f>
        <v/>
      </c>
    </row>
    <row r="4642" spans="1:30" s="211" customFormat="1" ht="15.75" hidden="1" customHeight="1">
      <c r="A4642" s="204" t="str">
        <f>IF(B4642&lt;&gt;"",IF(AND(B4642&gt;=_TM1,B4642&lt;=_TM2,OR(TH!L4642="1111",TH!M4642="1111")),TH!D4642,""),"")</f>
        <v/>
      </c>
      <c r="B4642" s="36">
        <f t="shared" si="353"/>
        <v>9</v>
      </c>
      <c r="C4642" s="184">
        <f t="shared" si="354"/>
        <v>42262</v>
      </c>
      <c r="D4642" s="191" t="s">
        <v>2044</v>
      </c>
      <c r="E4642" s="191">
        <v>42262</v>
      </c>
      <c r="F4642" s="192" t="s">
        <v>1978</v>
      </c>
      <c r="G4642" s="483" t="s">
        <v>1059</v>
      </c>
      <c r="H4642" s="193" t="s">
        <v>2045</v>
      </c>
      <c r="I4642" s="256">
        <v>10</v>
      </c>
      <c r="J4642" s="256">
        <v>11473.426233712493</v>
      </c>
      <c r="K4642" s="599">
        <f t="shared" si="355"/>
        <v>114734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6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3"/>
      <c r="AD4642" s="591" t="str">
        <f>IF(VLOOKUP(F4642,NXT!$C$12:$C$666,1,0)&lt;&gt;"","","x")</f>
        <v/>
      </c>
    </row>
    <row r="4643" spans="1:30" s="211" customFormat="1" ht="15.75" hidden="1" customHeight="1">
      <c r="A4643" s="204" t="str">
        <f>IF(B4643&lt;&gt;"",IF(AND(B4643&gt;=_TM1,B4643&lt;=_TM2,OR(TH!L4643="1111",TH!M4643="1111")),TH!D4643,""),"")</f>
        <v/>
      </c>
      <c r="B4643" s="36">
        <f t="shared" si="353"/>
        <v>9</v>
      </c>
      <c r="C4643" s="184">
        <f t="shared" si="354"/>
        <v>42262</v>
      </c>
      <c r="D4643" s="191" t="s">
        <v>2044</v>
      </c>
      <c r="E4643" s="191">
        <v>42262</v>
      </c>
      <c r="F4643" s="192" t="s">
        <v>1979</v>
      </c>
      <c r="G4643" s="483" t="s">
        <v>1059</v>
      </c>
      <c r="H4643" s="193" t="s">
        <v>2045</v>
      </c>
      <c r="I4643" s="256">
        <v>10</v>
      </c>
      <c r="J4643" s="256">
        <v>8227.6543386490921</v>
      </c>
      <c r="K4643" s="599">
        <f t="shared" si="355"/>
        <v>82277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6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3"/>
      <c r="AD4643" s="591" t="str">
        <f>IF(VLOOKUP(F4643,NXT!$C$12:$C$666,1,0)&lt;&gt;"","","x")</f>
        <v/>
      </c>
    </row>
    <row r="4644" spans="1:30" s="211" customFormat="1" ht="15.75" hidden="1" customHeight="1">
      <c r="A4644" s="204" t="str">
        <f>IF(B4644&lt;&gt;"",IF(AND(B4644&gt;=_TM1,B4644&lt;=_TM2,OR(TH!L4644="1111",TH!M4644="1111")),TH!D4644,""),"")</f>
        <v/>
      </c>
      <c r="B4644" s="36">
        <f t="shared" si="353"/>
        <v>9</v>
      </c>
      <c r="C4644" s="184">
        <f t="shared" si="354"/>
        <v>42262</v>
      </c>
      <c r="D4644" s="191" t="s">
        <v>2044</v>
      </c>
      <c r="E4644" s="191">
        <v>42262</v>
      </c>
      <c r="F4644" s="192" t="s">
        <v>1980</v>
      </c>
      <c r="G4644" s="483" t="s">
        <v>1059</v>
      </c>
      <c r="H4644" s="193" t="s">
        <v>2045</v>
      </c>
      <c r="I4644" s="256">
        <v>10</v>
      </c>
      <c r="J4644" s="256">
        <v>9133.4511465737614</v>
      </c>
      <c r="K4644" s="599">
        <f t="shared" si="355"/>
        <v>91335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6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3"/>
      <c r="AD4644" s="591" t="str">
        <f>IF(VLOOKUP(F4644,NXT!$C$12:$C$666,1,0)&lt;&gt;"","","x")</f>
        <v/>
      </c>
    </row>
    <row r="4645" spans="1:30" s="211" customFormat="1" ht="15.75" hidden="1" customHeight="1">
      <c r="A4645" s="204" t="str">
        <f>IF(B4645&lt;&gt;"",IF(AND(B4645&gt;=_TM1,B4645&lt;=_TM2,OR(TH!L4645="1111",TH!M4645="1111")),TH!D4645,""),"")</f>
        <v/>
      </c>
      <c r="B4645" s="36">
        <f t="shared" si="353"/>
        <v>9</v>
      </c>
      <c r="C4645" s="184">
        <f t="shared" si="354"/>
        <v>42262</v>
      </c>
      <c r="D4645" s="191" t="s">
        <v>2044</v>
      </c>
      <c r="E4645" s="191">
        <v>42262</v>
      </c>
      <c r="F4645" s="192" t="s">
        <v>1981</v>
      </c>
      <c r="G4645" s="483" t="s">
        <v>1059</v>
      </c>
      <c r="H4645" s="193" t="s">
        <v>2045</v>
      </c>
      <c r="I4645" s="256">
        <v>10</v>
      </c>
      <c r="J4645" s="256">
        <v>10039.247954498433</v>
      </c>
      <c r="K4645" s="599">
        <f t="shared" si="355"/>
        <v>100392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6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3"/>
      <c r="AD4645" s="591" t="str">
        <f>IF(VLOOKUP(F4645,NXT!$C$12:$C$666,1,0)&lt;&gt;"","","x")</f>
        <v/>
      </c>
    </row>
    <row r="4646" spans="1:30" s="211" customFormat="1" ht="15.75" hidden="1" customHeight="1">
      <c r="A4646" s="204" t="str">
        <f>IF(B4646&lt;&gt;"",IF(AND(B4646&gt;=_TM1,B4646&lt;=_TM2,OR(TH!L4646="1111",TH!M4646="1111")),TH!D4646,""),"")</f>
        <v/>
      </c>
      <c r="B4646" s="36">
        <f t="shared" si="353"/>
        <v>9</v>
      </c>
      <c r="C4646" s="184">
        <f t="shared" si="354"/>
        <v>42262</v>
      </c>
      <c r="D4646" s="191" t="s">
        <v>2044</v>
      </c>
      <c r="E4646" s="191">
        <v>42262</v>
      </c>
      <c r="F4646" s="192" t="s">
        <v>2040</v>
      </c>
      <c r="G4646" s="483" t="s">
        <v>1059</v>
      </c>
      <c r="H4646" s="193" t="s">
        <v>2045</v>
      </c>
      <c r="I4646" s="256">
        <v>10</v>
      </c>
      <c r="J4646" s="256">
        <v>15775.961071354677</v>
      </c>
      <c r="K4646" s="599">
        <f t="shared" si="355"/>
        <v>157760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6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3"/>
      <c r="AD4646" s="591" t="str">
        <f>IF(VLOOKUP(F4646,NXT!$C$12:$C$666,1,0)&lt;&gt;"","","x")</f>
        <v/>
      </c>
    </row>
    <row r="4647" spans="1:30" s="211" customFormat="1" ht="15.75" hidden="1" customHeight="1">
      <c r="A4647" s="204" t="str">
        <f>IF(B4647&lt;&gt;"",IF(AND(B4647&gt;=_TM1,B4647&lt;=_TM2,OR(TH!L4647="1111",TH!M4647="1111")),TH!D4647,""),"")</f>
        <v/>
      </c>
      <c r="B4647" s="36">
        <f t="shared" si="353"/>
        <v>9</v>
      </c>
      <c r="C4647" s="184">
        <f t="shared" si="354"/>
        <v>42263</v>
      </c>
      <c r="D4647" s="191" t="s">
        <v>2044</v>
      </c>
      <c r="E4647" s="191">
        <v>42263</v>
      </c>
      <c r="F4647" s="192" t="s">
        <v>740</v>
      </c>
      <c r="G4647" s="483" t="s">
        <v>1060</v>
      </c>
      <c r="H4647" s="193" t="s">
        <v>2045</v>
      </c>
      <c r="I4647" s="256">
        <v>500</v>
      </c>
      <c r="J4647" s="256">
        <v>8076.6882039949796</v>
      </c>
      <c r="K4647" s="599">
        <f t="shared" si="355"/>
        <v>4038344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6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3"/>
      <c r="AD4647" s="591" t="str">
        <f>IF(VLOOKUP(F4647,NXT!$C$12:$C$666,1,0)&lt;&gt;"","","x")</f>
        <v/>
      </c>
    </row>
    <row r="4648" spans="1:30" s="211" customFormat="1" ht="15.75" hidden="1" customHeight="1">
      <c r="A4648" s="204" t="str">
        <f>IF(B4648&lt;&gt;"",IF(AND(B4648&gt;=_TM1,B4648&lt;=_TM2,OR(TH!L4648="1111",TH!M4648="1111")),TH!D4648,""),"")</f>
        <v/>
      </c>
      <c r="B4648" s="36">
        <f t="shared" ref="B4648:B4657" si="356">IF(C4648&lt;&gt;"",MONTH(C4648),"")</f>
        <v>9</v>
      </c>
      <c r="C4648" s="184">
        <f t="shared" ref="C4648:C4657" si="357">E4648</f>
        <v>42263</v>
      </c>
      <c r="D4648" s="191" t="s">
        <v>2044</v>
      </c>
      <c r="E4648" s="191">
        <v>42263</v>
      </c>
      <c r="F4648" s="192" t="s">
        <v>1061</v>
      </c>
      <c r="G4648" s="483" t="s">
        <v>1060</v>
      </c>
      <c r="H4648" s="193" t="s">
        <v>2045</v>
      </c>
      <c r="I4648" s="256">
        <v>500</v>
      </c>
      <c r="J4648" s="256">
        <v>9057.9680792467043</v>
      </c>
      <c r="K4648" s="599">
        <f t="shared" ref="K4648:K4657" si="358">ROUND(I4648*J4648,0)</f>
        <v>4528984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6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3"/>
      <c r="AD4648" s="591" t="str">
        <f>IF(VLOOKUP(F4648,NXT!$C$12:$C$666,1,0)&lt;&gt;"","","x")</f>
        <v/>
      </c>
    </row>
    <row r="4649" spans="1:30" s="211" customFormat="1" ht="15.75" hidden="1" customHeight="1">
      <c r="A4649" s="204" t="str">
        <f>IF(B4649&lt;&gt;"",IF(AND(B4649&gt;=_TM1,B4649&lt;=_TM2,OR(TH!L4649="1111",TH!M4649="1111")),TH!D4649,""),"")</f>
        <v/>
      </c>
      <c r="B4649" s="36">
        <f t="shared" si="356"/>
        <v>9</v>
      </c>
      <c r="C4649" s="184">
        <f t="shared" si="357"/>
        <v>42263</v>
      </c>
      <c r="D4649" s="191" t="s">
        <v>2044</v>
      </c>
      <c r="E4649" s="191">
        <v>42263</v>
      </c>
      <c r="F4649" s="192" t="s">
        <v>1759</v>
      </c>
      <c r="G4649" s="483" t="s">
        <v>1062</v>
      </c>
      <c r="H4649" s="193" t="s">
        <v>2045</v>
      </c>
      <c r="I4649" s="256">
        <v>1000</v>
      </c>
      <c r="J4649" s="256">
        <v>1283.21214455995</v>
      </c>
      <c r="K4649" s="599">
        <f t="shared" si="358"/>
        <v>1283212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6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3"/>
      <c r="AD4649" s="591" t="str">
        <f>IF(VLOOKUP(F4649,NXT!$C$12:$C$666,1,0)&lt;&gt;"","","x")</f>
        <v/>
      </c>
    </row>
    <row r="4650" spans="1:30" s="211" customFormat="1" ht="15.75" hidden="1" customHeight="1">
      <c r="A4650" s="204" t="str">
        <f>IF(B4650&lt;&gt;"",IF(AND(B4650&gt;=_TM1,B4650&lt;=_TM2,OR(TH!L4650="1111",TH!M4650="1111")),TH!D4650,""),"")</f>
        <v/>
      </c>
      <c r="B4650" s="36">
        <f t="shared" si="356"/>
        <v>9</v>
      </c>
      <c r="C4650" s="184">
        <f t="shared" si="357"/>
        <v>42263</v>
      </c>
      <c r="D4650" s="191" t="s">
        <v>2044</v>
      </c>
      <c r="E4650" s="191">
        <v>42263</v>
      </c>
      <c r="F4650" s="192" t="s">
        <v>1821</v>
      </c>
      <c r="G4650" s="483" t="s">
        <v>1062</v>
      </c>
      <c r="H4650" s="193" t="s">
        <v>2045</v>
      </c>
      <c r="I4650" s="256">
        <v>1000</v>
      </c>
      <c r="J4650" s="256">
        <v>1207.729077232894</v>
      </c>
      <c r="K4650" s="599">
        <f t="shared" si="358"/>
        <v>1207729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6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3"/>
      <c r="AD4650" s="591" t="str">
        <f>IF(VLOOKUP(F4650,NXT!$C$12:$C$666,1,0)&lt;&gt;"","","x")</f>
        <v/>
      </c>
    </row>
    <row r="4651" spans="1:30" s="211" customFormat="1" ht="15.75" hidden="1" customHeight="1">
      <c r="A4651" s="204" t="str">
        <f>IF(B4651&lt;&gt;"",IF(AND(B4651&gt;=_TM1,B4651&lt;=_TM2,OR(TH!L4651="1111",TH!M4651="1111")),TH!D4651,""),"")</f>
        <v/>
      </c>
      <c r="B4651" s="36">
        <f t="shared" si="356"/>
        <v>9</v>
      </c>
      <c r="C4651" s="184">
        <f t="shared" si="357"/>
        <v>42263</v>
      </c>
      <c r="D4651" s="191" t="s">
        <v>2044</v>
      </c>
      <c r="E4651" s="191">
        <v>42263</v>
      </c>
      <c r="F4651" s="192" t="s">
        <v>1822</v>
      </c>
      <c r="G4651" s="483" t="s">
        <v>1062</v>
      </c>
      <c r="H4651" s="193" t="s">
        <v>2045</v>
      </c>
      <c r="I4651" s="256">
        <v>500</v>
      </c>
      <c r="J4651" s="256">
        <v>3547.7041643716261</v>
      </c>
      <c r="K4651" s="599">
        <f t="shared" si="358"/>
        <v>1773852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6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3"/>
      <c r="AD4651" s="591" t="str">
        <f>IF(VLOOKUP(F4651,NXT!$C$12:$C$666,1,0)&lt;&gt;"","","x")</f>
        <v/>
      </c>
    </row>
    <row r="4652" spans="1:30" s="211" customFormat="1" ht="15.75" hidden="1" customHeight="1">
      <c r="A4652" s="204" t="str">
        <f>IF(B4652&lt;&gt;"",IF(AND(B4652&gt;=_TM1,B4652&lt;=_TM2,OR(TH!L4652="1111",TH!M4652="1111")),TH!D4652,""),"")</f>
        <v/>
      </c>
      <c r="B4652" s="36">
        <f t="shared" si="356"/>
        <v>9</v>
      </c>
      <c r="C4652" s="184">
        <f t="shared" si="357"/>
        <v>42263</v>
      </c>
      <c r="D4652" s="191" t="s">
        <v>2044</v>
      </c>
      <c r="E4652" s="191">
        <v>42263</v>
      </c>
      <c r="F4652" s="192" t="s">
        <v>1823</v>
      </c>
      <c r="G4652" s="483" t="s">
        <v>1062</v>
      </c>
      <c r="H4652" s="193" t="s">
        <v>2045</v>
      </c>
      <c r="I4652" s="256">
        <v>500</v>
      </c>
      <c r="J4652" s="256">
        <v>2641.9073564469554</v>
      </c>
      <c r="K4652" s="599">
        <f t="shared" si="358"/>
        <v>1320954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6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3"/>
      <c r="AD4652" s="591" t="str">
        <f>IF(VLOOKUP(F4652,NXT!$C$12:$C$666,1,0)&lt;&gt;"","","x")</f>
        <v/>
      </c>
    </row>
    <row r="4653" spans="1:30" s="211" customFormat="1" ht="15.75" hidden="1" customHeight="1">
      <c r="A4653" s="204" t="str">
        <f>IF(B4653&lt;&gt;"",IF(AND(B4653&gt;=_TM1,B4653&lt;=_TM2,OR(TH!L4653="1111",TH!M4653="1111")),TH!D4653,""),"")</f>
        <v/>
      </c>
      <c r="B4653" s="36">
        <f t="shared" si="356"/>
        <v>9</v>
      </c>
      <c r="C4653" s="184">
        <f t="shared" si="357"/>
        <v>42265</v>
      </c>
      <c r="D4653" s="191" t="s">
        <v>2044</v>
      </c>
      <c r="E4653" s="191">
        <v>42265</v>
      </c>
      <c r="F4653" s="192" t="s">
        <v>1167</v>
      </c>
      <c r="G4653" s="483" t="s">
        <v>1063</v>
      </c>
      <c r="H4653" s="193" t="s">
        <v>2045</v>
      </c>
      <c r="I4653" s="256">
        <v>810</v>
      </c>
      <c r="J4653" s="256">
        <v>8605.0696752843687</v>
      </c>
      <c r="K4653" s="599">
        <f t="shared" si="358"/>
        <v>6970106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6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3"/>
      <c r="AD4653" s="591" t="str">
        <f>IF(VLOOKUP(F4653,NXT!$C$12:$C$666,1,0)&lt;&gt;"","","x")</f>
        <v/>
      </c>
    </row>
    <row r="4654" spans="1:30" s="211" customFormat="1" ht="15.75" hidden="1" customHeight="1">
      <c r="A4654" s="204" t="str">
        <f>IF(B4654&lt;&gt;"",IF(AND(B4654&gt;=_TM1,B4654&lt;=_TM2,OR(TH!L4654="1111",TH!M4654="1111")),TH!D4654,""),"")</f>
        <v/>
      </c>
      <c r="B4654" s="36">
        <f t="shared" si="356"/>
        <v>9</v>
      </c>
      <c r="C4654" s="184">
        <f t="shared" si="357"/>
        <v>42265</v>
      </c>
      <c r="D4654" s="191" t="s">
        <v>2044</v>
      </c>
      <c r="E4654" s="191">
        <v>42265</v>
      </c>
      <c r="F4654" s="192" t="s">
        <v>1167</v>
      </c>
      <c r="G4654" s="483" t="s">
        <v>1063</v>
      </c>
      <c r="H4654" s="193" t="s">
        <v>2045</v>
      </c>
      <c r="I4654" s="256">
        <v>50</v>
      </c>
      <c r="J4654" s="256">
        <v>8605.0696752843687</v>
      </c>
      <c r="K4654" s="599">
        <f t="shared" si="358"/>
        <v>430253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6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3"/>
      <c r="AD4654" s="591" t="str">
        <f>IF(VLOOKUP(F4654,NXT!$C$12:$C$666,1,0)&lt;&gt;"","","x")</f>
        <v/>
      </c>
    </row>
    <row r="4655" spans="1:30" s="211" customFormat="1" ht="15.75" hidden="1" customHeight="1">
      <c r="A4655" s="204" t="str">
        <f>IF(B4655&lt;&gt;"",IF(AND(B4655&gt;=_TM1,B4655&lt;=_TM2,OR(TH!L4655="1111",TH!M4655="1111")),TH!D4655,""),"")</f>
        <v/>
      </c>
      <c r="B4655" s="36">
        <f t="shared" si="356"/>
        <v>9</v>
      </c>
      <c r="C4655" s="184">
        <f t="shared" si="357"/>
        <v>42265</v>
      </c>
      <c r="D4655" s="191" t="s">
        <v>2044</v>
      </c>
      <c r="E4655" s="191">
        <v>42265</v>
      </c>
      <c r="F4655" s="192" t="s">
        <v>1682</v>
      </c>
      <c r="G4655" s="483" t="s">
        <v>1063</v>
      </c>
      <c r="H4655" s="193" t="s">
        <v>2045</v>
      </c>
      <c r="I4655" s="256">
        <v>1720</v>
      </c>
      <c r="J4655" s="256">
        <v>754.8306732705588</v>
      </c>
      <c r="K4655" s="599">
        <f t="shared" si="358"/>
        <v>1298309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6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3"/>
      <c r="AD4655" s="591" t="str">
        <f>IF(VLOOKUP(F4655,NXT!$C$12:$C$666,1,0)&lt;&gt;"","","x")</f>
        <v/>
      </c>
    </row>
    <row r="4656" spans="1:30" s="211" customFormat="1" ht="15.75" hidden="1" customHeight="1">
      <c r="A4656" s="204" t="str">
        <f>IF(B4656&lt;&gt;"",IF(AND(B4656&gt;=_TM1,B4656&lt;=_TM2,OR(TH!L4656="1111",TH!M4656="1111")),TH!D4656,""),"")</f>
        <v/>
      </c>
      <c r="B4656" s="36">
        <f t="shared" si="356"/>
        <v>9</v>
      </c>
      <c r="C4656" s="184">
        <f t="shared" si="357"/>
        <v>42266</v>
      </c>
      <c r="D4656" s="191" t="s">
        <v>2044</v>
      </c>
      <c r="E4656" s="191">
        <v>42266</v>
      </c>
      <c r="F4656" s="192" t="s">
        <v>1819</v>
      </c>
      <c r="G4656" s="483" t="s">
        <v>1064</v>
      </c>
      <c r="H4656" s="193" t="s">
        <v>2045</v>
      </c>
      <c r="I4656" s="256">
        <v>210</v>
      </c>
      <c r="J4656" s="256">
        <v>20984.292716921533</v>
      </c>
      <c r="K4656" s="599">
        <f t="shared" si="358"/>
        <v>4406701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6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3"/>
      <c r="AD4656" s="591" t="str">
        <f>IF(VLOOKUP(F4656,NXT!$C$12:$C$666,1,0)&lt;&gt;"","","x")</f>
        <v/>
      </c>
    </row>
    <row r="4657" spans="1:30" s="211" customFormat="1" ht="15.75" hidden="1" customHeight="1">
      <c r="A4657" s="204" t="str">
        <f>IF(B4657&lt;&gt;"",IF(AND(B4657&gt;=_TM1,B4657&lt;=_TM2,OR(TH!L4657="1111",TH!M4657="1111")),TH!D4657,""),"")</f>
        <v/>
      </c>
      <c r="B4657" s="36">
        <f t="shared" si="356"/>
        <v>9</v>
      </c>
      <c r="C4657" s="184">
        <f t="shared" si="357"/>
        <v>42266</v>
      </c>
      <c r="D4657" s="191" t="s">
        <v>2044</v>
      </c>
      <c r="E4657" s="191">
        <v>42266</v>
      </c>
      <c r="F4657" s="192" t="s">
        <v>478</v>
      </c>
      <c r="G4657" s="483" t="s">
        <v>1065</v>
      </c>
      <c r="H4657" s="193" t="s">
        <v>2045</v>
      </c>
      <c r="I4657" s="256">
        <v>304</v>
      </c>
      <c r="J4657" s="256">
        <v>10114.731021825488</v>
      </c>
      <c r="K4657" s="599">
        <f t="shared" si="358"/>
        <v>3074878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6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3"/>
      <c r="AD4657" s="591" t="str">
        <f>IF(VLOOKUP(F4657,NXT!$C$12:$C$666,1,0)&lt;&gt;"","","x")</f>
        <v/>
      </c>
    </row>
    <row r="4658" spans="1:30" s="211" customFormat="1" ht="15.75" hidden="1" customHeight="1">
      <c r="A4658" s="204" t="str">
        <f>IF(B4658&lt;&gt;"",IF(AND(B4658&gt;=_TM1,B4658&lt;=_TM2,OR(TH!L4658="1111",TH!M4658="1111")),TH!D4658,""),"")</f>
        <v/>
      </c>
      <c r="B4658" s="36">
        <f t="shared" ref="B4658:B4912" si="359">IF(C4658&lt;&gt;"",MONTH(C4658),"")</f>
        <v>9</v>
      </c>
      <c r="C4658" s="184">
        <f t="shared" ref="C4658:C4912" si="360">E4658</f>
        <v>42266</v>
      </c>
      <c r="D4658" s="191" t="s">
        <v>2044</v>
      </c>
      <c r="E4658" s="191">
        <v>42266</v>
      </c>
      <c r="F4658" s="192" t="s">
        <v>566</v>
      </c>
      <c r="G4658" s="483" t="s">
        <v>1065</v>
      </c>
      <c r="H4658" s="193" t="s">
        <v>2045</v>
      </c>
      <c r="I4658" s="256">
        <v>203</v>
      </c>
      <c r="J4658" s="256">
        <v>7095.4083287432522</v>
      </c>
      <c r="K4658" s="599">
        <f t="shared" ref="K4658:K4912" si="361">ROUND(I4658*J4658,0)</f>
        <v>1440368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6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3"/>
      <c r="AD4658" s="591" t="str">
        <f>IF(VLOOKUP(F4658,NXT!$C$12:$C$666,1,0)&lt;&gt;"","","x")</f>
        <v/>
      </c>
    </row>
    <row r="4659" spans="1:30" s="211" customFormat="1" ht="15.75" hidden="1" customHeight="1">
      <c r="A4659" s="204" t="str">
        <f>IF(B4659&lt;&gt;"",IF(AND(B4659&gt;=_TM1,B4659&lt;=_TM2,OR(TH!L4659="1111",TH!M4659="1111")),TH!D4659,""),"")</f>
        <v/>
      </c>
      <c r="B4659" s="36">
        <f t="shared" si="359"/>
        <v>9</v>
      </c>
      <c r="C4659" s="184">
        <f t="shared" si="360"/>
        <v>42268</v>
      </c>
      <c r="D4659" s="191" t="s">
        <v>2044</v>
      </c>
      <c r="E4659" s="191">
        <v>42268</v>
      </c>
      <c r="F4659" s="192" t="s">
        <v>787</v>
      </c>
      <c r="G4659" s="483" t="s">
        <v>1066</v>
      </c>
      <c r="H4659" s="193" t="s">
        <v>2045</v>
      </c>
      <c r="I4659" s="256">
        <v>496</v>
      </c>
      <c r="J4659" s="256">
        <v>7321.85753072442</v>
      </c>
      <c r="K4659" s="599">
        <f t="shared" si="361"/>
        <v>3631641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6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3"/>
      <c r="AD4659" s="591" t="str">
        <f>IF(VLOOKUP(F4659,NXT!$C$12:$C$666,1,0)&lt;&gt;"","","x")</f>
        <v/>
      </c>
    </row>
    <row r="4660" spans="1:30" s="211" customFormat="1" ht="15.75" hidden="1" customHeight="1">
      <c r="A4660" s="204" t="str">
        <f>IF(B4660&lt;&gt;"",IF(AND(B4660&gt;=_TM1,B4660&lt;=_TM2,OR(TH!L4660="1111",TH!M4660="1111")),TH!D4660,""),"")</f>
        <v/>
      </c>
      <c r="B4660" s="36">
        <f t="shared" si="359"/>
        <v>9</v>
      </c>
      <c r="C4660" s="184">
        <f t="shared" si="360"/>
        <v>42268</v>
      </c>
      <c r="D4660" s="191" t="s">
        <v>2044</v>
      </c>
      <c r="E4660" s="191">
        <v>42268</v>
      </c>
      <c r="F4660" s="192" t="s">
        <v>2039</v>
      </c>
      <c r="G4660" s="483" t="s">
        <v>1067</v>
      </c>
      <c r="H4660" s="193" t="s">
        <v>2045</v>
      </c>
      <c r="I4660" s="256">
        <v>50</v>
      </c>
      <c r="J4660" s="256">
        <v>8831.5188772655365</v>
      </c>
      <c r="K4660" s="599">
        <f t="shared" si="361"/>
        <v>441576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6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3"/>
      <c r="AD4660" s="591" t="str">
        <f>IF(VLOOKUP(F4660,NXT!$C$12:$C$666,1,0)&lt;&gt;"","","x")</f>
        <v/>
      </c>
    </row>
    <row r="4661" spans="1:30" s="211" customFormat="1" ht="15.75" hidden="1" customHeight="1">
      <c r="A4661" s="204" t="str">
        <f>IF(B4661&lt;&gt;"",IF(AND(B4661&gt;=_TM1,B4661&lt;=_TM2,OR(TH!L4661="1111",TH!M4661="1111")),TH!D4661,""),"")</f>
        <v/>
      </c>
      <c r="B4661" s="36">
        <f t="shared" si="359"/>
        <v>9</v>
      </c>
      <c r="C4661" s="184">
        <f t="shared" si="360"/>
        <v>42268</v>
      </c>
      <c r="D4661" s="191" t="s">
        <v>2044</v>
      </c>
      <c r="E4661" s="191">
        <v>42268</v>
      </c>
      <c r="F4661" s="192" t="s">
        <v>1979</v>
      </c>
      <c r="G4661" s="483" t="s">
        <v>1067</v>
      </c>
      <c r="H4661" s="193" t="s">
        <v>2045</v>
      </c>
      <c r="I4661" s="256">
        <v>50</v>
      </c>
      <c r="J4661" s="256">
        <v>8227.6543386490921</v>
      </c>
      <c r="K4661" s="599">
        <f t="shared" si="361"/>
        <v>411383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6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3"/>
      <c r="AD4661" s="591" t="str">
        <f>IF(VLOOKUP(F4661,NXT!$C$12:$C$666,1,0)&lt;&gt;"","","x")</f>
        <v/>
      </c>
    </row>
    <row r="4662" spans="1:30" s="211" customFormat="1" ht="15.75" hidden="1" customHeight="1">
      <c r="A4662" s="204" t="str">
        <f>IF(B4662&lt;&gt;"",IF(AND(B4662&gt;=_TM1,B4662&lt;=_TM2,OR(TH!L4662="1111",TH!M4662="1111")),TH!D4662,""),"")</f>
        <v/>
      </c>
      <c r="B4662" s="36">
        <f t="shared" si="359"/>
        <v>9</v>
      </c>
      <c r="C4662" s="184">
        <f t="shared" si="360"/>
        <v>42268</v>
      </c>
      <c r="D4662" s="191" t="s">
        <v>2044</v>
      </c>
      <c r="E4662" s="191">
        <v>42268</v>
      </c>
      <c r="F4662" s="192" t="s">
        <v>1980</v>
      </c>
      <c r="G4662" s="483" t="s">
        <v>1067</v>
      </c>
      <c r="H4662" s="193" t="s">
        <v>2045</v>
      </c>
      <c r="I4662" s="256">
        <v>50</v>
      </c>
      <c r="J4662" s="256">
        <v>9133.4511465737614</v>
      </c>
      <c r="K4662" s="599">
        <f t="shared" si="361"/>
        <v>456673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6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3"/>
      <c r="AD4662" s="591" t="str">
        <f>IF(VLOOKUP(F4662,NXT!$C$12:$C$666,1,0)&lt;&gt;"","","x")</f>
        <v/>
      </c>
    </row>
    <row r="4663" spans="1:30" s="211" customFormat="1" ht="15.75" hidden="1" customHeight="1">
      <c r="A4663" s="204" t="str">
        <f>IF(B4663&lt;&gt;"",IF(AND(B4663&gt;=_TM1,B4663&lt;=_TM2,OR(TH!L4663="1111",TH!M4663="1111")),TH!D4663,""),"")</f>
        <v/>
      </c>
      <c r="B4663" s="36">
        <f t="shared" si="359"/>
        <v>9</v>
      </c>
      <c r="C4663" s="184">
        <f t="shared" si="360"/>
        <v>42268</v>
      </c>
      <c r="D4663" s="191" t="s">
        <v>2044</v>
      </c>
      <c r="E4663" s="191">
        <v>42268</v>
      </c>
      <c r="F4663" s="192" t="s">
        <v>1794</v>
      </c>
      <c r="G4663" s="483" t="s">
        <v>1068</v>
      </c>
      <c r="H4663" s="193" t="s">
        <v>2045</v>
      </c>
      <c r="I4663" s="256">
        <v>1000</v>
      </c>
      <c r="J4663" s="256">
        <v>9435.3834158819845</v>
      </c>
      <c r="K4663" s="599">
        <f t="shared" si="361"/>
        <v>9435383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6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3"/>
      <c r="AD4663" s="591" t="str">
        <f>IF(VLOOKUP(F4663,NXT!$C$12:$C$666,1,0)&lt;&gt;"","","x")</f>
        <v/>
      </c>
    </row>
    <row r="4664" spans="1:30" s="211" customFormat="1" ht="15.75" hidden="1" customHeight="1">
      <c r="A4664" s="204" t="str">
        <f>IF(B4664&lt;&gt;"",IF(AND(B4664&gt;=_TM1,B4664&lt;=_TM2,OR(TH!L4664="1111",TH!M4664="1111")),TH!D4664,""),"")</f>
        <v/>
      </c>
      <c r="B4664" s="36">
        <f t="shared" si="359"/>
        <v>9</v>
      </c>
      <c r="C4664" s="184">
        <f t="shared" si="360"/>
        <v>42268</v>
      </c>
      <c r="D4664" s="191" t="s">
        <v>2044</v>
      </c>
      <c r="E4664" s="191">
        <v>42268</v>
      </c>
      <c r="F4664" s="192" t="s">
        <v>1777</v>
      </c>
      <c r="G4664" s="483" t="s">
        <v>1068</v>
      </c>
      <c r="H4664" s="193" t="s">
        <v>2045</v>
      </c>
      <c r="I4664" s="256">
        <v>355</v>
      </c>
      <c r="J4664" s="256">
        <v>13964.367455505339</v>
      </c>
      <c r="K4664" s="599">
        <f t="shared" si="361"/>
        <v>4957350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6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3"/>
      <c r="AD4664" s="591" t="str">
        <f>IF(VLOOKUP(F4664,NXT!$C$12:$C$666,1,0)&lt;&gt;"","","x")</f>
        <v/>
      </c>
    </row>
    <row r="4665" spans="1:30" s="211" customFormat="1" ht="15.75" hidden="1" customHeight="1">
      <c r="A4665" s="204" t="str">
        <f>IF(B4665&lt;&gt;"",IF(AND(B4665&gt;=_TM1,B4665&lt;=_TM2,OR(TH!L4665="1111",TH!M4665="1111")),TH!D4665,""),"")</f>
        <v/>
      </c>
      <c r="B4665" s="36">
        <f t="shared" si="359"/>
        <v>9</v>
      </c>
      <c r="C4665" s="184">
        <f t="shared" si="360"/>
        <v>42268</v>
      </c>
      <c r="D4665" s="191" t="s">
        <v>2044</v>
      </c>
      <c r="E4665" s="191">
        <v>42268</v>
      </c>
      <c r="F4665" s="192" t="s">
        <v>594</v>
      </c>
      <c r="G4665" s="483" t="s">
        <v>1069</v>
      </c>
      <c r="H4665" s="193" t="s">
        <v>2045</v>
      </c>
      <c r="I4665" s="256">
        <v>21</v>
      </c>
      <c r="J4665" s="256">
        <v>38571.847404125554</v>
      </c>
      <c r="K4665" s="599">
        <f t="shared" si="361"/>
        <v>810009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6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3"/>
      <c r="AD4665" s="591" t="str">
        <f>IF(VLOOKUP(F4665,NXT!$C$12:$C$666,1,0)&lt;&gt;"","","x")</f>
        <v/>
      </c>
    </row>
    <row r="4666" spans="1:30" s="211" customFormat="1" ht="15.75" hidden="1" customHeight="1">
      <c r="A4666" s="204" t="str">
        <f>IF(B4666&lt;&gt;"",IF(AND(B4666&gt;=_TM1,B4666&lt;=_TM2,OR(TH!L4666="1111",TH!M4666="1111")),TH!D4666,""),"")</f>
        <v/>
      </c>
      <c r="B4666" s="36">
        <f t="shared" si="359"/>
        <v>9</v>
      </c>
      <c r="C4666" s="184">
        <f t="shared" si="360"/>
        <v>42268</v>
      </c>
      <c r="D4666" s="191" t="s">
        <v>2044</v>
      </c>
      <c r="E4666" s="191">
        <v>42268</v>
      </c>
      <c r="F4666" s="192" t="s">
        <v>1070</v>
      </c>
      <c r="G4666" s="483" t="s">
        <v>1071</v>
      </c>
      <c r="H4666" s="193" t="s">
        <v>2045</v>
      </c>
      <c r="I4666" s="256">
        <v>50</v>
      </c>
      <c r="J4666" s="256">
        <v>18795.283764436914</v>
      </c>
      <c r="K4666" s="599">
        <f t="shared" si="361"/>
        <v>939764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6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3"/>
      <c r="AD4666" s="591" t="str">
        <f>IF(VLOOKUP(F4666,NXT!$C$12:$C$666,1,0)&lt;&gt;"","","x")</f>
        <v/>
      </c>
    </row>
    <row r="4667" spans="1:30" s="211" customFormat="1" ht="15.75" hidden="1" customHeight="1">
      <c r="A4667" s="204" t="str">
        <f>IF(B4667&lt;&gt;"",IF(AND(B4667&gt;=_TM1,B4667&lt;=_TM2,OR(TH!L4667="1111",TH!M4667="1111")),TH!D4667,""),"")</f>
        <v/>
      </c>
      <c r="B4667" s="36">
        <f t="shared" si="359"/>
        <v>9</v>
      </c>
      <c r="C4667" s="184">
        <f t="shared" si="360"/>
        <v>42268</v>
      </c>
      <c r="D4667" s="191" t="s">
        <v>2044</v>
      </c>
      <c r="E4667" s="191">
        <v>42268</v>
      </c>
      <c r="F4667" s="192" t="s">
        <v>1072</v>
      </c>
      <c r="G4667" s="483" t="s">
        <v>1071</v>
      </c>
      <c r="H4667" s="193" t="s">
        <v>2045</v>
      </c>
      <c r="I4667" s="256">
        <v>50</v>
      </c>
      <c r="J4667" s="256">
        <v>24909.412217928439</v>
      </c>
      <c r="K4667" s="599">
        <f t="shared" si="361"/>
        <v>1245471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6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3"/>
      <c r="AD4667" s="591" t="str">
        <f>IF(VLOOKUP(F4667,NXT!$C$12:$C$666,1,0)&lt;&gt;"","","x")</f>
        <v/>
      </c>
    </row>
    <row r="4668" spans="1:30" s="211" customFormat="1" ht="15.75" hidden="1" customHeight="1">
      <c r="A4668" s="204" t="str">
        <f>IF(B4668&lt;&gt;"",IF(AND(B4668&gt;=_TM1,B4668&lt;=_TM2,OR(TH!L4668="1111",TH!M4668="1111")),TH!D4668,""),"")</f>
        <v/>
      </c>
      <c r="B4668" s="36">
        <f t="shared" si="359"/>
        <v>9</v>
      </c>
      <c r="C4668" s="184">
        <f t="shared" si="360"/>
        <v>42268</v>
      </c>
      <c r="D4668" s="191" t="s">
        <v>2044</v>
      </c>
      <c r="E4668" s="191">
        <v>42268</v>
      </c>
      <c r="F4668" s="192" t="s">
        <v>1073</v>
      </c>
      <c r="G4668" s="483" t="s">
        <v>1071</v>
      </c>
      <c r="H4668" s="193" t="s">
        <v>2045</v>
      </c>
      <c r="I4668" s="256">
        <v>20</v>
      </c>
      <c r="J4668" s="256">
        <v>10265.6971564796</v>
      </c>
      <c r="K4668" s="599">
        <f t="shared" si="361"/>
        <v>205314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6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3"/>
      <c r="AD4668" s="591" t="str">
        <f>IF(VLOOKUP(F4668,NXT!$C$12:$C$666,1,0)&lt;&gt;"","","x")</f>
        <v/>
      </c>
    </row>
    <row r="4669" spans="1:30" s="211" customFormat="1" ht="15.75" hidden="1" customHeight="1">
      <c r="A4669" s="204" t="str">
        <f>IF(B4669&lt;&gt;"",IF(AND(B4669&gt;=_TM1,B4669&lt;=_TM2,OR(TH!L4669="1111",TH!M4669="1111")),TH!D4669,""),"")</f>
        <v/>
      </c>
      <c r="B4669" s="36">
        <f t="shared" si="359"/>
        <v>9</v>
      </c>
      <c r="C4669" s="184">
        <f t="shared" si="360"/>
        <v>42268</v>
      </c>
      <c r="D4669" s="191" t="s">
        <v>2044</v>
      </c>
      <c r="E4669" s="191">
        <v>42268</v>
      </c>
      <c r="F4669" s="192" t="s">
        <v>1985</v>
      </c>
      <c r="G4669" s="483" t="s">
        <v>1074</v>
      </c>
      <c r="H4669" s="193" t="s">
        <v>2045</v>
      </c>
      <c r="I4669" s="256">
        <v>3200</v>
      </c>
      <c r="J4669" s="256">
        <v>2943.8396257551794</v>
      </c>
      <c r="K4669" s="599">
        <f t="shared" si="361"/>
        <v>9420287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6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3"/>
      <c r="AD4669" s="591" t="str">
        <f>IF(VLOOKUP(F4669,NXT!$C$12:$C$666,1,0)&lt;&gt;"","","x")</f>
        <v/>
      </c>
    </row>
    <row r="4670" spans="1:30" s="211" customFormat="1" ht="15.75" hidden="1" customHeight="1">
      <c r="A4670" s="204" t="str">
        <f>IF(B4670&lt;&gt;"",IF(AND(B4670&gt;=_TM1,B4670&lt;=_TM2,OR(TH!L4670="1111",TH!M4670="1111")),TH!D4670,""),"")</f>
        <v/>
      </c>
      <c r="B4670" s="36">
        <f t="shared" si="359"/>
        <v>9</v>
      </c>
      <c r="C4670" s="184">
        <f t="shared" si="360"/>
        <v>42269</v>
      </c>
      <c r="D4670" s="191" t="s">
        <v>2044</v>
      </c>
      <c r="E4670" s="191">
        <v>42269</v>
      </c>
      <c r="F4670" s="192" t="s">
        <v>1026</v>
      </c>
      <c r="G4670" s="483" t="s">
        <v>1075</v>
      </c>
      <c r="H4670" s="193" t="s">
        <v>2045</v>
      </c>
      <c r="I4670" s="256">
        <v>300</v>
      </c>
      <c r="J4670" s="256">
        <v>5661.2300495291911</v>
      </c>
      <c r="K4670" s="599">
        <f t="shared" si="361"/>
        <v>1698369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6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3"/>
      <c r="AD4670" s="591" t="str">
        <f>IF(VLOOKUP(F4670,NXT!$C$12:$C$666,1,0)&lt;&gt;"","","x")</f>
        <v/>
      </c>
    </row>
    <row r="4671" spans="1:30" s="211" customFormat="1" ht="15.75" hidden="1" customHeight="1">
      <c r="A4671" s="204" t="str">
        <f>IF(B4671&lt;&gt;"",IF(AND(B4671&gt;=_TM1,B4671&lt;=_TM2,OR(TH!L4671="1111",TH!M4671="1111")),TH!D4671,""),"")</f>
        <v/>
      </c>
      <c r="B4671" s="36">
        <f t="shared" si="359"/>
        <v>9</v>
      </c>
      <c r="C4671" s="184">
        <f t="shared" si="360"/>
        <v>42270</v>
      </c>
      <c r="D4671" s="191" t="s">
        <v>2044</v>
      </c>
      <c r="E4671" s="191">
        <v>42270</v>
      </c>
      <c r="F4671" s="192" t="s">
        <v>1076</v>
      </c>
      <c r="G4671" s="483" t="s">
        <v>1077</v>
      </c>
      <c r="H4671" s="193" t="s">
        <v>2045</v>
      </c>
      <c r="I4671" s="256">
        <v>555</v>
      </c>
      <c r="J4671" s="256">
        <v>7623.7898000326441</v>
      </c>
      <c r="K4671" s="599">
        <f t="shared" si="361"/>
        <v>4231203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6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3"/>
      <c r="AD4671" s="591" t="str">
        <f>IF(VLOOKUP(F4671,NXT!$C$12:$C$666,1,0)&lt;&gt;"","","x")</f>
        <v/>
      </c>
    </row>
    <row r="4672" spans="1:30" s="211" customFormat="1" ht="15.75" hidden="1" customHeight="1">
      <c r="A4672" s="204" t="str">
        <f>IF(B4672&lt;&gt;"",IF(AND(B4672&gt;=_TM1,B4672&lt;=_TM2,OR(TH!L4672="1111",TH!M4672="1111")),TH!D4672,""),"")</f>
        <v/>
      </c>
      <c r="B4672" s="36">
        <f t="shared" si="359"/>
        <v>9</v>
      </c>
      <c r="C4672" s="184">
        <f t="shared" si="360"/>
        <v>42270</v>
      </c>
      <c r="D4672" s="191" t="s">
        <v>2044</v>
      </c>
      <c r="E4672" s="191">
        <v>42270</v>
      </c>
      <c r="F4672" s="192" t="s">
        <v>1079</v>
      </c>
      <c r="G4672" s="483" t="s">
        <v>1080</v>
      </c>
      <c r="H4672" s="193" t="s">
        <v>2045</v>
      </c>
      <c r="I4672" s="256">
        <v>1097</v>
      </c>
      <c r="J4672" s="256">
        <v>5359.2977802209671</v>
      </c>
      <c r="K4672" s="599">
        <f t="shared" si="361"/>
        <v>5879150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6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3"/>
      <c r="AD4672" s="591" t="str">
        <f>IF(VLOOKUP(F4672,NXT!$C$12:$C$666,1,0)&lt;&gt;"","","x")</f>
        <v/>
      </c>
    </row>
    <row r="4673" spans="1:30" s="211" customFormat="1" ht="15.75" hidden="1" customHeight="1">
      <c r="A4673" s="204" t="str">
        <f>IF(B4673&lt;&gt;"",IF(AND(B4673&gt;=_TM1,B4673&lt;=_TM2,OR(TH!L4673="1111",TH!M4673="1111")),TH!D4673,""),"")</f>
        <v/>
      </c>
      <c r="B4673" s="36">
        <f t="shared" si="359"/>
        <v>9</v>
      </c>
      <c r="C4673" s="184">
        <f t="shared" si="360"/>
        <v>42275</v>
      </c>
      <c r="D4673" s="191" t="s">
        <v>2044</v>
      </c>
      <c r="E4673" s="191">
        <v>42275</v>
      </c>
      <c r="F4673" s="192" t="s">
        <v>1977</v>
      </c>
      <c r="G4673" s="483" t="s">
        <v>1081</v>
      </c>
      <c r="H4673" s="193" t="s">
        <v>2045</v>
      </c>
      <c r="I4673" s="256">
        <v>44</v>
      </c>
      <c r="J4673" s="256">
        <v>9359.9003485549292</v>
      </c>
      <c r="K4673" s="599">
        <f t="shared" si="361"/>
        <v>411836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6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3"/>
      <c r="AD4673" s="591" t="str">
        <f>IF(VLOOKUP(F4673,NXT!$C$12:$C$666,1,0)&lt;&gt;"","","x")</f>
        <v/>
      </c>
    </row>
    <row r="4674" spans="1:30" s="211" customFormat="1" ht="15.75" hidden="1" customHeight="1">
      <c r="A4674" s="204" t="str">
        <f>IF(B4674&lt;&gt;"",IF(AND(B4674&gt;=_TM1,B4674&lt;=_TM2,OR(TH!L4674="1111",TH!M4674="1111")),TH!D4674,""),"")</f>
        <v/>
      </c>
      <c r="B4674" s="36">
        <f t="shared" si="359"/>
        <v>9</v>
      </c>
      <c r="C4674" s="184">
        <f t="shared" si="360"/>
        <v>42275</v>
      </c>
      <c r="D4674" s="191" t="s">
        <v>2044</v>
      </c>
      <c r="E4674" s="191">
        <v>42275</v>
      </c>
      <c r="F4674" s="192" t="s">
        <v>2038</v>
      </c>
      <c r="G4674" s="483" t="s">
        <v>1081</v>
      </c>
      <c r="H4674" s="193" t="s">
        <v>2045</v>
      </c>
      <c r="I4674" s="256">
        <v>44</v>
      </c>
      <c r="J4674" s="256">
        <v>7699.2728673596994</v>
      </c>
      <c r="K4674" s="599">
        <f t="shared" si="361"/>
        <v>338768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6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3"/>
      <c r="AD4674" s="591" t="str">
        <f>IF(VLOOKUP(F4674,NXT!$C$12:$C$666,1,0)&lt;&gt;"","","x")</f>
        <v/>
      </c>
    </row>
    <row r="4675" spans="1:30" s="211" customFormat="1" ht="15.75" hidden="1" customHeight="1">
      <c r="A4675" s="204" t="str">
        <f>IF(B4675&lt;&gt;"",IF(AND(B4675&gt;=_TM1,B4675&lt;=_TM2,OR(TH!L4675="1111",TH!M4675="1111")),TH!D4675,""),"")</f>
        <v/>
      </c>
      <c r="B4675" s="36">
        <f t="shared" si="359"/>
        <v>9</v>
      </c>
      <c r="C4675" s="184">
        <f t="shared" si="360"/>
        <v>42275</v>
      </c>
      <c r="D4675" s="191" t="s">
        <v>2044</v>
      </c>
      <c r="E4675" s="191">
        <v>42275</v>
      </c>
      <c r="F4675" s="192" t="s">
        <v>1978</v>
      </c>
      <c r="G4675" s="483" t="s">
        <v>1081</v>
      </c>
      <c r="H4675" s="193" t="s">
        <v>2045</v>
      </c>
      <c r="I4675" s="256">
        <v>44</v>
      </c>
      <c r="J4675" s="256">
        <v>11473.426233712493</v>
      </c>
      <c r="K4675" s="599">
        <f t="shared" si="361"/>
        <v>504831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6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3"/>
      <c r="AD4675" s="591" t="str">
        <f>IF(VLOOKUP(F4675,NXT!$C$12:$C$666,1,0)&lt;&gt;"","","x")</f>
        <v/>
      </c>
    </row>
    <row r="4676" spans="1:30" s="211" customFormat="1" ht="15.75" hidden="1" customHeight="1">
      <c r="A4676" s="204" t="str">
        <f>IF(B4676&lt;&gt;"",IF(AND(B4676&gt;=_TM1,B4676&lt;=_TM2,OR(TH!L4676="1111",TH!M4676="1111")),TH!D4676,""),"")</f>
        <v/>
      </c>
      <c r="B4676" s="36">
        <f t="shared" si="359"/>
        <v>9</v>
      </c>
      <c r="C4676" s="184">
        <f t="shared" si="360"/>
        <v>42276</v>
      </c>
      <c r="D4676" s="191" t="s">
        <v>2044</v>
      </c>
      <c r="E4676" s="191">
        <v>42276</v>
      </c>
      <c r="F4676" s="192" t="s">
        <v>521</v>
      </c>
      <c r="G4676" s="483" t="s">
        <v>1082</v>
      </c>
      <c r="H4676" s="193" t="s">
        <v>2045</v>
      </c>
      <c r="I4676" s="256">
        <v>1018</v>
      </c>
      <c r="J4676" s="256">
        <v>5132.8485782398002</v>
      </c>
      <c r="K4676" s="599">
        <f t="shared" si="361"/>
        <v>5225240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6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3"/>
      <c r="AD4676" s="591" t="str">
        <f>IF(VLOOKUP(F4676,NXT!$C$12:$C$666,1,0)&lt;&gt;"","","x")</f>
        <v/>
      </c>
    </row>
    <row r="4677" spans="1:30" s="211" customFormat="1" ht="15.75" hidden="1" customHeight="1">
      <c r="A4677" s="204" t="str">
        <f>IF(B4677&lt;&gt;"",IF(AND(B4677&gt;=_TM1,B4677&lt;=_TM2,OR(TH!L4677="1111",TH!M4677="1111")),TH!D4677,""),"")</f>
        <v/>
      </c>
      <c r="B4677" s="36">
        <f t="shared" si="359"/>
        <v>9</v>
      </c>
      <c r="C4677" s="184">
        <f t="shared" si="360"/>
        <v>42276</v>
      </c>
      <c r="D4677" s="191" t="s">
        <v>2044</v>
      </c>
      <c r="E4677" s="191">
        <v>42276</v>
      </c>
      <c r="F4677" s="192" t="s">
        <v>709</v>
      </c>
      <c r="G4677" s="483" t="s">
        <v>1082</v>
      </c>
      <c r="H4677" s="193" t="s">
        <v>2045</v>
      </c>
      <c r="I4677" s="256">
        <v>400</v>
      </c>
      <c r="J4677" s="256">
        <v>4000.6025683339617</v>
      </c>
      <c r="K4677" s="599">
        <f t="shared" si="361"/>
        <v>1600241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6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3"/>
      <c r="AD4677" s="591" t="str">
        <f>IF(VLOOKUP(F4677,NXT!$C$12:$C$666,1,0)&lt;&gt;"","","x")</f>
        <v/>
      </c>
    </row>
    <row r="4678" spans="1:30" s="211" customFormat="1" ht="15.75" hidden="1" customHeight="1">
      <c r="A4678" s="204" t="str">
        <f>IF(B4678&lt;&gt;"",IF(AND(B4678&gt;=_TM1,B4678&lt;=_TM2,OR(TH!L4678="1111",TH!M4678="1111")),TH!D4678,""),"")</f>
        <v/>
      </c>
      <c r="B4678" s="36">
        <f t="shared" si="359"/>
        <v>9</v>
      </c>
      <c r="C4678" s="184">
        <f t="shared" si="360"/>
        <v>42276</v>
      </c>
      <c r="D4678" s="191" t="s">
        <v>2044</v>
      </c>
      <c r="E4678" s="191">
        <v>42276</v>
      </c>
      <c r="F4678" s="192" t="s">
        <v>425</v>
      </c>
      <c r="G4678" s="483" t="s">
        <v>1083</v>
      </c>
      <c r="H4678" s="193" t="s">
        <v>2045</v>
      </c>
      <c r="I4678" s="256">
        <v>1270</v>
      </c>
      <c r="J4678" s="256">
        <v>6189.611520818582</v>
      </c>
      <c r="K4678" s="599">
        <f t="shared" si="361"/>
        <v>7860807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6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3"/>
      <c r="AD4678" s="591" t="str">
        <f>IF(VLOOKUP(F4678,NXT!$C$12:$C$666,1,0)&lt;&gt;"","","x")</f>
        <v/>
      </c>
    </row>
    <row r="4679" spans="1:30" s="211" customFormat="1" ht="15.75" hidden="1" customHeight="1">
      <c r="A4679" s="204" t="str">
        <f>IF(B4679&lt;&gt;"",IF(AND(B4679&gt;=_TM1,B4679&lt;=_TM2,OR(TH!L4679="1111",TH!M4679="1111")),TH!D4679,""),"")</f>
        <v/>
      </c>
      <c r="B4679" s="36">
        <f t="shared" si="359"/>
        <v>9</v>
      </c>
      <c r="C4679" s="184">
        <f t="shared" si="360"/>
        <v>42276</v>
      </c>
      <c r="D4679" s="191" t="s">
        <v>2044</v>
      </c>
      <c r="E4679" s="191">
        <v>42276</v>
      </c>
      <c r="F4679" s="192" t="s">
        <v>563</v>
      </c>
      <c r="G4679" s="483" t="s">
        <v>1083</v>
      </c>
      <c r="H4679" s="193" t="s">
        <v>2045</v>
      </c>
      <c r="I4679" s="256">
        <v>320</v>
      </c>
      <c r="J4679" s="256">
        <v>14492.748926794728</v>
      </c>
      <c r="K4679" s="599">
        <f t="shared" si="361"/>
        <v>4637680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6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3"/>
      <c r="AD4679" s="591" t="str">
        <f>IF(VLOOKUP(F4679,NXT!$C$12:$C$666,1,0)&lt;&gt;"","","x")</f>
        <v/>
      </c>
    </row>
    <row r="4680" spans="1:30" s="211" customFormat="1" ht="15.75" hidden="1" customHeight="1">
      <c r="A4680" s="204" t="str">
        <f>IF(B4680&lt;&gt;"",IF(AND(B4680&gt;=_TM1,B4680&lt;=_TM2,OR(TH!L4680="1111",TH!M4680="1111")),TH!D4680,""),"")</f>
        <v/>
      </c>
      <c r="B4680" s="36">
        <f t="shared" si="359"/>
        <v>9</v>
      </c>
      <c r="C4680" s="184">
        <f t="shared" si="360"/>
        <v>42277</v>
      </c>
      <c r="D4680" s="191" t="s">
        <v>2044</v>
      </c>
      <c r="E4680" s="191">
        <v>42277</v>
      </c>
      <c r="F4680" s="192" t="s">
        <v>481</v>
      </c>
      <c r="G4680" s="483" t="s">
        <v>1084</v>
      </c>
      <c r="H4680" s="193" t="s">
        <v>2045</v>
      </c>
      <c r="I4680" s="256">
        <v>268</v>
      </c>
      <c r="J4680" s="256">
        <v>54725.22381211551</v>
      </c>
      <c r="K4680" s="599">
        <f t="shared" si="361"/>
        <v>14666360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6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3"/>
      <c r="AD4680" s="591" t="str">
        <f>IF(VLOOKUP(F4680,NXT!$C$12:$C$666,1,0)&lt;&gt;"","","x")</f>
        <v/>
      </c>
    </row>
    <row r="4681" spans="1:30" s="211" customFormat="1" ht="15.75" hidden="1" customHeight="1">
      <c r="A4681" s="204" t="str">
        <f>IF(B4681&lt;&gt;"",IF(AND(B4681&gt;=_TM1,B4681&lt;=_TM2,OR(TH!L4681="1111",TH!M4681="1111")),TH!D4681,""),"")</f>
        <v/>
      </c>
      <c r="B4681" s="36">
        <f t="shared" si="359"/>
        <v>9</v>
      </c>
      <c r="C4681" s="184">
        <f t="shared" si="360"/>
        <v>42277</v>
      </c>
      <c r="D4681" s="191" t="s">
        <v>2044</v>
      </c>
      <c r="E4681" s="191">
        <v>42277</v>
      </c>
      <c r="F4681" s="192" t="s">
        <v>1076</v>
      </c>
      <c r="G4681" s="483" t="s">
        <v>1085</v>
      </c>
      <c r="H4681" s="193" t="s">
        <v>2045</v>
      </c>
      <c r="I4681" s="256">
        <v>514</v>
      </c>
      <c r="J4681" s="256">
        <v>7623.7898000326441</v>
      </c>
      <c r="K4681" s="599">
        <f t="shared" si="361"/>
        <v>3918628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6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3"/>
      <c r="AD4681" s="591" t="str">
        <f>IF(VLOOKUP(F4681,NXT!$C$12:$C$666,1,0)&lt;&gt;"","","x")</f>
        <v/>
      </c>
    </row>
    <row r="4682" spans="1:30" s="211" customFormat="1" ht="15.75" hidden="1" customHeight="1">
      <c r="A4682" s="204" t="str">
        <f>IF(B4682&lt;&gt;"",IF(AND(B4682&gt;=_TM1,B4682&lt;=_TM2,OR(TH!L4682="1111",TH!M4682="1111")),TH!D4682,""),"")</f>
        <v/>
      </c>
      <c r="B4682" s="36">
        <f t="shared" si="359"/>
        <v>9</v>
      </c>
      <c r="C4682" s="184">
        <f t="shared" si="360"/>
        <v>42277</v>
      </c>
      <c r="D4682" s="191" t="s">
        <v>2044</v>
      </c>
      <c r="E4682" s="191">
        <v>42277</v>
      </c>
      <c r="F4682" s="192" t="s">
        <v>1087</v>
      </c>
      <c r="G4682" s="483" t="s">
        <v>1085</v>
      </c>
      <c r="H4682" s="193" t="s">
        <v>2045</v>
      </c>
      <c r="I4682" s="256">
        <v>497</v>
      </c>
      <c r="J4682" s="256">
        <v>8907.0019445925936</v>
      </c>
      <c r="K4682" s="599">
        <f t="shared" si="361"/>
        <v>4426780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6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3"/>
      <c r="AD4682" s="591" t="str">
        <f>IF(VLOOKUP(F4682,NXT!$C$12:$C$666,1,0)&lt;&gt;"","","x")</f>
        <v/>
      </c>
    </row>
    <row r="4683" spans="1:30" s="211" customFormat="1" ht="15.75" hidden="1" customHeight="1">
      <c r="A4683" s="204" t="str">
        <f>IF(B4683&lt;&gt;"",IF(AND(B4683&gt;=_TM1,B4683&lt;=_TM2,OR(TH!L4683="1111",TH!M4683="1111")),TH!D4683,""),"")</f>
        <v/>
      </c>
      <c r="B4683" s="36">
        <f t="shared" si="359"/>
        <v>9</v>
      </c>
      <c r="C4683" s="184">
        <f t="shared" si="360"/>
        <v>42277</v>
      </c>
      <c r="D4683" s="191" t="s">
        <v>2044</v>
      </c>
      <c r="E4683" s="191">
        <v>42277</v>
      </c>
      <c r="F4683" s="192" t="s">
        <v>1088</v>
      </c>
      <c r="G4683" s="483" t="s">
        <v>1085</v>
      </c>
      <c r="H4683" s="193" t="s">
        <v>2045</v>
      </c>
      <c r="I4683" s="256">
        <v>500</v>
      </c>
      <c r="J4683" s="256">
        <v>7699.2728673596994</v>
      </c>
      <c r="K4683" s="599">
        <f t="shared" si="361"/>
        <v>3849636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6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3"/>
      <c r="AD4683" s="591" t="str">
        <f>IF(VLOOKUP(F4683,NXT!$C$12:$C$666,1,0)&lt;&gt;"","","x")</f>
        <v/>
      </c>
    </row>
    <row r="4684" spans="1:30" s="211" customFormat="1" ht="15.75" hidden="1" customHeight="1">
      <c r="A4684" s="204" t="str">
        <f>IF(B4684&lt;&gt;"",IF(AND(B4684&gt;=_TM1,B4684&lt;=_TM2,OR(TH!L4684="1111",TH!M4684="1111")),TH!D4684,""),"")</f>
        <v/>
      </c>
      <c r="B4684" s="36">
        <f t="shared" si="359"/>
        <v>9</v>
      </c>
      <c r="C4684" s="184">
        <f t="shared" si="360"/>
        <v>42277</v>
      </c>
      <c r="D4684" s="191" t="s">
        <v>2044</v>
      </c>
      <c r="E4684" s="191">
        <v>42277</v>
      </c>
      <c r="F4684" s="192" t="s">
        <v>1089</v>
      </c>
      <c r="G4684" s="483" t="s">
        <v>1090</v>
      </c>
      <c r="H4684" s="193" t="s">
        <v>2045</v>
      </c>
      <c r="I4684" s="256">
        <v>1000</v>
      </c>
      <c r="J4684" s="256">
        <v>5359.2977802209671</v>
      </c>
      <c r="K4684" s="599">
        <f t="shared" si="361"/>
        <v>5359298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6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3"/>
      <c r="AD4684" s="591" t="str">
        <f>IF(VLOOKUP(F4684,NXT!$C$12:$C$666,1,0)&lt;&gt;"","","x")</f>
        <v/>
      </c>
    </row>
    <row r="4685" spans="1:30" s="881" customFormat="1" ht="15.75" hidden="1" customHeight="1">
      <c r="A4685" s="932" t="str">
        <f>IF(B4685&lt;&gt;"",IF(AND(B4685&gt;=_TM1,B4685&lt;=_TM2,OR(TH!L4685="1111",TH!M4685="1111")),TH!D4685,""),"")</f>
        <v/>
      </c>
      <c r="B4685" s="870">
        <f t="shared" si="359"/>
        <v>10</v>
      </c>
      <c r="C4685" s="871">
        <f t="shared" si="360"/>
        <v>42278</v>
      </c>
      <c r="D4685" s="872" t="s">
        <v>2044</v>
      </c>
      <c r="E4685" s="872">
        <v>42278</v>
      </c>
      <c r="F4685" s="873" t="s">
        <v>1977</v>
      </c>
      <c r="G4685" s="874" t="s">
        <v>1092</v>
      </c>
      <c r="H4685" s="883" t="s">
        <v>2045</v>
      </c>
      <c r="I4685" s="876">
        <v>20</v>
      </c>
      <c r="J4685" s="876">
        <v>10114.680308346138</v>
      </c>
      <c r="K4685" s="877">
        <f t="shared" si="361"/>
        <v>202294</v>
      </c>
      <c r="L4685" s="934" t="s">
        <v>172</v>
      </c>
      <c r="M4685" s="934" t="s">
        <v>167</v>
      </c>
      <c r="N4685" s="52" t="str">
        <f>IF(AND('331-CT'!$E$7=TH!H4685,OR(L4685="331",M4685="331")),"331",IF(AND(OR(L4685="131",M4685="131"),H4685='131-CT'!$E$7),"131",""))</f>
        <v/>
      </c>
      <c r="O4685" s="916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/>
      </c>
      <c r="AB4685" s="879"/>
      <c r="AD4685" s="591" t="str">
        <f>IF(VLOOKUP(F4685,NXT!$C$12:$C$666,1,0)&lt;&gt;"","","x")</f>
        <v/>
      </c>
    </row>
    <row r="4686" spans="1:30" s="211" customFormat="1" ht="15.75" hidden="1" customHeight="1">
      <c r="A4686" s="204" t="str">
        <f>IF(B4686&lt;&gt;"",IF(AND(B4686&gt;=_TM1,B4686&lt;=_TM2,OR(TH!L4686="1111",TH!M4686="1111")),TH!D4686,""),"")</f>
        <v/>
      </c>
      <c r="B4686" s="36">
        <f t="shared" si="359"/>
        <v>10</v>
      </c>
      <c r="C4686" s="184">
        <f t="shared" si="360"/>
        <v>42278</v>
      </c>
      <c r="D4686" s="191" t="s">
        <v>2044</v>
      </c>
      <c r="E4686" s="191">
        <v>42278</v>
      </c>
      <c r="F4686" s="192" t="s">
        <v>1978</v>
      </c>
      <c r="G4686" s="483" t="s">
        <v>1092</v>
      </c>
      <c r="H4686" s="193" t="s">
        <v>2045</v>
      </c>
      <c r="I4686" s="256">
        <v>20</v>
      </c>
      <c r="J4686" s="256">
        <v>12398.7</v>
      </c>
      <c r="K4686" s="599">
        <f t="shared" si="361"/>
        <v>247974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6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/>
      </c>
      <c r="AB4686" s="843"/>
      <c r="AD4686" s="591" t="str">
        <f>IF(VLOOKUP(F4686,NXT!$C$12:$C$666,1,0)&lt;&gt;"","","x")</f>
        <v/>
      </c>
    </row>
    <row r="4687" spans="1:30" s="211" customFormat="1" ht="15.75" hidden="1" customHeight="1">
      <c r="A4687" s="204" t="str">
        <f>IF(B4687&lt;&gt;"",IF(AND(B4687&gt;=_TM1,B4687&lt;=_TM2,OR(TH!L4687="1111",TH!M4687="1111")),TH!D4687,""),"")</f>
        <v/>
      </c>
      <c r="B4687" s="36">
        <f t="shared" si="359"/>
        <v>10</v>
      </c>
      <c r="C4687" s="184">
        <f t="shared" si="360"/>
        <v>42278</v>
      </c>
      <c r="D4687" s="191" t="s">
        <v>2044</v>
      </c>
      <c r="E4687" s="191">
        <v>42278</v>
      </c>
      <c r="F4687" s="192" t="s">
        <v>1981</v>
      </c>
      <c r="G4687" s="483" t="s">
        <v>1092</v>
      </c>
      <c r="H4687" s="193" t="s">
        <v>2045</v>
      </c>
      <c r="I4687" s="256">
        <v>50</v>
      </c>
      <c r="J4687" s="256">
        <v>10848.84</v>
      </c>
      <c r="K4687" s="599">
        <f t="shared" si="361"/>
        <v>542442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6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/>
      </c>
      <c r="AB4687" s="843"/>
      <c r="AD4687" s="591" t="str">
        <f>IF(VLOOKUP(F4687,NXT!$C$12:$C$666,1,0)&lt;&gt;"","","x")</f>
        <v/>
      </c>
    </row>
    <row r="4688" spans="1:30" s="211" customFormat="1" ht="15.75" hidden="1" customHeight="1">
      <c r="A4688" s="204" t="str">
        <f>IF(B4688&lt;&gt;"",IF(AND(B4688&gt;=_TM1,B4688&lt;=_TM2,OR(TH!L4688="1111",TH!M4688="1111")),TH!D4688,""),"")</f>
        <v/>
      </c>
      <c r="B4688" s="36">
        <f t="shared" si="359"/>
        <v>10</v>
      </c>
      <c r="C4688" s="184">
        <f t="shared" si="360"/>
        <v>42279</v>
      </c>
      <c r="D4688" s="191" t="s">
        <v>2044</v>
      </c>
      <c r="E4688" s="191">
        <v>42279</v>
      </c>
      <c r="F4688" s="192" t="s">
        <v>440</v>
      </c>
      <c r="G4688" s="483" t="s">
        <v>1093</v>
      </c>
      <c r="H4688" s="193" t="s">
        <v>2045</v>
      </c>
      <c r="I4688" s="256">
        <v>298</v>
      </c>
      <c r="J4688" s="256">
        <v>7749.1543624161077</v>
      </c>
      <c r="K4688" s="599">
        <f t="shared" si="361"/>
        <v>2309248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6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/>
      </c>
      <c r="AB4688" s="843"/>
      <c r="AD4688" s="591" t="str">
        <f>IF(VLOOKUP(F4688,NXT!$C$12:$C$666,1,0)&lt;&gt;"","","x")</f>
        <v/>
      </c>
    </row>
    <row r="4689" spans="1:30" s="211" customFormat="1" ht="15.75" hidden="1" customHeight="1">
      <c r="A4689" s="204" t="str">
        <f>IF(B4689&lt;&gt;"",IF(AND(B4689&gt;=_TM1,B4689&lt;=_TM2,OR(TH!L4689="1111",TH!M4689="1111")),TH!D4689,""),"")</f>
        <v/>
      </c>
      <c r="B4689" s="36">
        <f t="shared" si="359"/>
        <v>10</v>
      </c>
      <c r="C4689" s="184">
        <f t="shared" si="360"/>
        <v>42279</v>
      </c>
      <c r="D4689" s="191" t="s">
        <v>2044</v>
      </c>
      <c r="E4689" s="191">
        <v>42279</v>
      </c>
      <c r="F4689" s="192" t="s">
        <v>440</v>
      </c>
      <c r="G4689" s="483" t="s">
        <v>1093</v>
      </c>
      <c r="H4689" s="193" t="s">
        <v>2045</v>
      </c>
      <c r="I4689" s="256">
        <v>207</v>
      </c>
      <c r="J4689" s="256">
        <v>7749.1545893719804</v>
      </c>
      <c r="K4689" s="599">
        <f t="shared" si="361"/>
        <v>1604075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6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/>
      </c>
      <c r="AB4689" s="843"/>
      <c r="AD4689" s="591" t="str">
        <f>IF(VLOOKUP(F4689,NXT!$C$12:$C$666,1,0)&lt;&gt;"","","x")</f>
        <v/>
      </c>
    </row>
    <row r="4690" spans="1:30" s="211" customFormat="1" ht="15.75" hidden="1" customHeight="1">
      <c r="A4690" s="204" t="str">
        <f>IF(B4690&lt;&gt;"",IF(AND(B4690&gt;=_TM1,B4690&lt;=_TM2,OR(TH!L4690="1111",TH!M4690="1111")),TH!D4690,""),"")</f>
        <v/>
      </c>
      <c r="B4690" s="36">
        <f t="shared" si="359"/>
        <v>10</v>
      </c>
      <c r="C4690" s="184">
        <f t="shared" si="360"/>
        <v>42279</v>
      </c>
      <c r="D4690" s="191" t="s">
        <v>2044</v>
      </c>
      <c r="E4690" s="191">
        <v>42279</v>
      </c>
      <c r="F4690" s="192" t="s">
        <v>622</v>
      </c>
      <c r="G4690" s="483" t="s">
        <v>1094</v>
      </c>
      <c r="H4690" s="193" t="s">
        <v>2045</v>
      </c>
      <c r="I4690" s="256">
        <v>238</v>
      </c>
      <c r="J4690" s="256">
        <v>7586.0126050420167</v>
      </c>
      <c r="K4690" s="599">
        <f t="shared" si="361"/>
        <v>1805471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6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/>
      </c>
      <c r="AB4690" s="843"/>
      <c r="AD4690" s="591" t="str">
        <f>IF(VLOOKUP(F4690,NXT!$C$12:$C$666,1,0)&lt;&gt;"","","x")</f>
        <v/>
      </c>
    </row>
    <row r="4691" spans="1:30" s="211" customFormat="1" ht="15.75" hidden="1" customHeight="1">
      <c r="A4691" s="204" t="str">
        <f>IF(B4691&lt;&gt;"",IF(AND(B4691&gt;=_TM1,B4691&lt;=_TM2,OR(TH!L4691="1111",TH!M4691="1111")),TH!D4691,""),"")</f>
        <v/>
      </c>
      <c r="B4691" s="36">
        <f t="shared" si="359"/>
        <v>10</v>
      </c>
      <c r="C4691" s="184">
        <f t="shared" si="360"/>
        <v>42280</v>
      </c>
      <c r="D4691" s="191" t="s">
        <v>2044</v>
      </c>
      <c r="E4691" s="191">
        <v>42280</v>
      </c>
      <c r="F4691" s="192" t="s">
        <v>1977</v>
      </c>
      <c r="G4691" s="483" t="s">
        <v>1095</v>
      </c>
      <c r="H4691" s="193" t="s">
        <v>2045</v>
      </c>
      <c r="I4691" s="256">
        <v>2000</v>
      </c>
      <c r="J4691" s="256">
        <v>10114.681</v>
      </c>
      <c r="K4691" s="599">
        <f t="shared" si="361"/>
        <v>20229362</v>
      </c>
      <c r="L4691" s="194" t="s">
        <v>172</v>
      </c>
      <c r="M4691" s="194" t="s">
        <v>167</v>
      </c>
      <c r="N4691" s="52" t="str">
        <f>IF(AND('331-CT'!$E$7=TH!H4691,OR(L4691="331",M4691="331")),"331",IF(AND(OR(L4691="131",M4691="131"),H4691='131-CT'!$E$7),"131",""))</f>
        <v/>
      </c>
      <c r="O4691" s="916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43"/>
      <c r="AD4691" s="591" t="str">
        <f>IF(VLOOKUP(F4691,NXT!$C$12:$C$666,1,0)&lt;&gt;"","","x")</f>
        <v/>
      </c>
    </row>
    <row r="4692" spans="1:30" s="211" customFormat="1" ht="15.75" hidden="1" customHeight="1">
      <c r="A4692" s="204" t="str">
        <f>IF(B4692&lt;&gt;"",IF(AND(B4692&gt;=_TM1,B4692&lt;=_TM2,OR(TH!L4692="1111",TH!M4692="1111")),TH!D4692,""),"")</f>
        <v/>
      </c>
      <c r="B4692" s="36">
        <f t="shared" si="359"/>
        <v>10</v>
      </c>
      <c r="C4692" s="184">
        <f t="shared" si="360"/>
        <v>42280</v>
      </c>
      <c r="D4692" s="191" t="s">
        <v>2044</v>
      </c>
      <c r="E4692" s="191">
        <v>42280</v>
      </c>
      <c r="F4692" s="192" t="s">
        <v>473</v>
      </c>
      <c r="G4692" s="483" t="s">
        <v>1096</v>
      </c>
      <c r="H4692" s="193" t="s">
        <v>2045</v>
      </c>
      <c r="I4692" s="256">
        <v>606</v>
      </c>
      <c r="J4692" s="256">
        <v>7422.8712871287125</v>
      </c>
      <c r="K4692" s="599">
        <f t="shared" si="361"/>
        <v>4498260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6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3"/>
      <c r="AD4692" s="591" t="str">
        <f>IF(VLOOKUP(F4692,NXT!$C$12:$C$666,1,0)&lt;&gt;"","","x")</f>
        <v/>
      </c>
    </row>
    <row r="4693" spans="1:30" s="211" customFormat="1" ht="15.75" hidden="1" customHeight="1">
      <c r="A4693" s="204" t="str">
        <f>IF(B4693&lt;&gt;"",IF(AND(B4693&gt;=_TM1,B4693&lt;=_TM2,OR(TH!L4693="1111",TH!M4693="1111")),TH!D4693,""),"")</f>
        <v/>
      </c>
      <c r="B4693" s="36">
        <f t="shared" si="359"/>
        <v>10</v>
      </c>
      <c r="C4693" s="184">
        <f t="shared" si="360"/>
        <v>42280</v>
      </c>
      <c r="D4693" s="191" t="s">
        <v>2044</v>
      </c>
      <c r="E4693" s="191">
        <v>42280</v>
      </c>
      <c r="F4693" s="192" t="s">
        <v>528</v>
      </c>
      <c r="G4693" s="483" t="s">
        <v>1096</v>
      </c>
      <c r="H4693" s="193" t="s">
        <v>2045</v>
      </c>
      <c r="I4693" s="256">
        <v>513</v>
      </c>
      <c r="J4693" s="256">
        <v>12888.06237816764</v>
      </c>
      <c r="K4693" s="599">
        <f t="shared" si="361"/>
        <v>6611576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6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3"/>
      <c r="AD4693" s="591" t="str">
        <f>IF(VLOOKUP(F4693,NXT!$C$12:$C$666,1,0)&lt;&gt;"","","x")</f>
        <v/>
      </c>
    </row>
    <row r="4694" spans="1:30" s="211" customFormat="1" ht="15.75" hidden="1" customHeight="1">
      <c r="A4694" s="204" t="str">
        <f>IF(B4694&lt;&gt;"",IF(AND(B4694&gt;=_TM1,B4694&lt;=_TM2,OR(TH!L4694="1111",TH!M4694="1111")),TH!D4694,""),"")</f>
        <v/>
      </c>
      <c r="B4694" s="36">
        <f t="shared" si="359"/>
        <v>10</v>
      </c>
      <c r="C4694" s="184">
        <f t="shared" si="360"/>
        <v>42280</v>
      </c>
      <c r="D4694" s="191" t="s">
        <v>2044</v>
      </c>
      <c r="E4694" s="191">
        <v>42280</v>
      </c>
      <c r="F4694" s="192" t="s">
        <v>1097</v>
      </c>
      <c r="G4694" s="483" t="s">
        <v>1096</v>
      </c>
      <c r="H4694" s="193" t="s">
        <v>2045</v>
      </c>
      <c r="I4694" s="256">
        <v>618</v>
      </c>
      <c r="J4694" s="256">
        <v>6607.1702014196553</v>
      </c>
      <c r="K4694" s="599">
        <f t="shared" si="361"/>
        <v>4083231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6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3"/>
      <c r="AD4694" s="591" t="str">
        <f>IF(VLOOKUP(F4694,NXT!$C$12:$C$666,1,0)&lt;&gt;"","","x")</f>
        <v/>
      </c>
    </row>
    <row r="4695" spans="1:30" s="211" customFormat="1" ht="15.75" hidden="1" customHeight="1">
      <c r="A4695" s="204" t="str">
        <f>IF(B4695&lt;&gt;"",IF(AND(B4695&gt;=_TM1,B4695&lt;=_TM2,OR(TH!L4695="1111",TH!M4695="1111")),TH!D4695,""),"")</f>
        <v/>
      </c>
      <c r="B4695" s="36">
        <f t="shared" si="359"/>
        <v>10</v>
      </c>
      <c r="C4695" s="184">
        <f t="shared" si="360"/>
        <v>42280</v>
      </c>
      <c r="D4695" s="191" t="s">
        <v>2044</v>
      </c>
      <c r="E4695" s="191">
        <v>42280</v>
      </c>
      <c r="F4695" s="192" t="s">
        <v>1824</v>
      </c>
      <c r="G4695" s="483" t="s">
        <v>1098</v>
      </c>
      <c r="H4695" s="193" t="s">
        <v>2045</v>
      </c>
      <c r="I4695" s="256">
        <v>1000</v>
      </c>
      <c r="J4695" s="256">
        <v>1386.690042273261</v>
      </c>
      <c r="K4695" s="599">
        <f t="shared" si="361"/>
        <v>1386690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6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3"/>
      <c r="AD4695" s="591" t="str">
        <f>IF(VLOOKUP(F4695,NXT!$C$12:$C$666,1,0)&lt;&gt;"","","x")</f>
        <v/>
      </c>
    </row>
    <row r="4696" spans="1:30" s="211" customFormat="1" ht="15.75" hidden="1" customHeight="1">
      <c r="A4696" s="204" t="str">
        <f>IF(B4696&lt;&gt;"",IF(AND(B4696&gt;=_TM1,B4696&lt;=_TM2,OR(TH!L4696="1111",TH!M4696="1111")),TH!D4696,""),"")</f>
        <v/>
      </c>
      <c r="B4696" s="36">
        <f t="shared" si="359"/>
        <v>10</v>
      </c>
      <c r="C4696" s="184">
        <f t="shared" si="360"/>
        <v>42280</v>
      </c>
      <c r="D4696" s="191" t="s">
        <v>2044</v>
      </c>
      <c r="E4696" s="191">
        <v>42280</v>
      </c>
      <c r="F4696" s="192" t="s">
        <v>1825</v>
      </c>
      <c r="G4696" s="483" t="s">
        <v>1098</v>
      </c>
      <c r="H4696" s="193" t="s">
        <v>2045</v>
      </c>
      <c r="I4696" s="256">
        <v>155</v>
      </c>
      <c r="J4696" s="256">
        <v>9135.8402785061899</v>
      </c>
      <c r="K4696" s="599">
        <f t="shared" si="361"/>
        <v>1416055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6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3"/>
      <c r="AD4696" s="591" t="str">
        <f>IF(VLOOKUP(F4696,NXT!$C$12:$C$666,1,0)&lt;&gt;"","","x")</f>
        <v/>
      </c>
    </row>
    <row r="4697" spans="1:30" s="211" customFormat="1" ht="15.75" hidden="1" customHeight="1">
      <c r="A4697" s="204" t="str">
        <f>IF(B4697&lt;&gt;"",IF(AND(B4697&gt;=_TM1,B4697&lt;=_TM2,OR(TH!L4697="1111",TH!M4697="1111")),TH!D4697,""),"")</f>
        <v/>
      </c>
      <c r="B4697" s="36">
        <f t="shared" si="359"/>
        <v>10</v>
      </c>
      <c r="C4697" s="184">
        <f t="shared" si="360"/>
        <v>42280</v>
      </c>
      <c r="D4697" s="191" t="s">
        <v>2044</v>
      </c>
      <c r="E4697" s="191">
        <v>42280</v>
      </c>
      <c r="F4697" s="192" t="s">
        <v>1826</v>
      </c>
      <c r="G4697" s="483" t="s">
        <v>1098</v>
      </c>
      <c r="H4697" s="193" t="s">
        <v>2045</v>
      </c>
      <c r="I4697" s="256">
        <v>103</v>
      </c>
      <c r="J4697" s="256">
        <v>7341.300223799617</v>
      </c>
      <c r="K4697" s="599">
        <f t="shared" si="361"/>
        <v>756154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6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3"/>
      <c r="AD4697" s="591" t="str">
        <f>IF(VLOOKUP(F4697,NXT!$C$12:$C$666,1,0)&lt;&gt;"","","x")</f>
        <v/>
      </c>
    </row>
    <row r="4698" spans="1:30" s="211" customFormat="1" ht="15.75" hidden="1" customHeight="1">
      <c r="A4698" s="204" t="str">
        <f>IF(B4698&lt;&gt;"",IF(AND(B4698&gt;=_TM1,B4698&lt;=_TM2,OR(TH!L4698="1111",TH!M4698="1111")),TH!D4698,""),"")</f>
        <v/>
      </c>
      <c r="B4698" s="36">
        <f t="shared" si="359"/>
        <v>10</v>
      </c>
      <c r="C4698" s="184">
        <f t="shared" si="360"/>
        <v>42280</v>
      </c>
      <c r="D4698" s="191" t="s">
        <v>2044</v>
      </c>
      <c r="E4698" s="191">
        <v>42280</v>
      </c>
      <c r="F4698" s="192" t="s">
        <v>1827</v>
      </c>
      <c r="G4698" s="483" t="s">
        <v>1098</v>
      </c>
      <c r="H4698" s="193" t="s">
        <v>2045</v>
      </c>
      <c r="I4698" s="256">
        <v>250</v>
      </c>
      <c r="J4698" s="256">
        <v>12317.070375486024</v>
      </c>
      <c r="K4698" s="599">
        <f t="shared" si="361"/>
        <v>3079268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6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3"/>
      <c r="AD4698" s="591" t="str">
        <f>IF(VLOOKUP(F4698,NXT!$C$12:$C$666,1,0)&lt;&gt;"","","x")</f>
        <v/>
      </c>
    </row>
    <row r="4699" spans="1:30" s="211" customFormat="1" ht="15.75" hidden="1" customHeight="1">
      <c r="A4699" s="204" t="str">
        <f>IF(B4699&lt;&gt;"",IF(AND(B4699&gt;=_TM1,B4699&lt;=_TM2,OR(TH!L4699="1111",TH!M4699="1111")),TH!D4699,""),"")</f>
        <v/>
      </c>
      <c r="B4699" s="36">
        <f t="shared" si="359"/>
        <v>10</v>
      </c>
      <c r="C4699" s="184">
        <f t="shared" si="360"/>
        <v>42280</v>
      </c>
      <c r="D4699" s="191" t="s">
        <v>2044</v>
      </c>
      <c r="E4699" s="191">
        <v>42280</v>
      </c>
      <c r="F4699" s="192" t="s">
        <v>1828</v>
      </c>
      <c r="G4699" s="483" t="s">
        <v>1098</v>
      </c>
      <c r="H4699" s="193" t="s">
        <v>2045</v>
      </c>
      <c r="I4699" s="256">
        <v>59</v>
      </c>
      <c r="J4699" s="256">
        <v>19168.950584365666</v>
      </c>
      <c r="K4699" s="599">
        <f t="shared" si="361"/>
        <v>1130968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6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3"/>
      <c r="AD4699" s="591" t="str">
        <f>IF(VLOOKUP(F4699,NXT!$C$12:$C$666,1,0)&lt;&gt;"","","x")</f>
        <v/>
      </c>
    </row>
    <row r="4700" spans="1:30" s="211" customFormat="1" ht="15.75" hidden="1" customHeight="1">
      <c r="A4700" s="204" t="str">
        <f>IF(B4700&lt;&gt;"",IF(AND(B4700&gt;=_TM1,B4700&lt;=_TM2,OR(TH!L4700="1111",TH!M4700="1111")),TH!D4700,""),"")</f>
        <v/>
      </c>
      <c r="B4700" s="36">
        <f t="shared" si="359"/>
        <v>10</v>
      </c>
      <c r="C4700" s="184">
        <f t="shared" si="360"/>
        <v>42282</v>
      </c>
      <c r="D4700" s="191" t="s">
        <v>2044</v>
      </c>
      <c r="E4700" s="191">
        <v>42282</v>
      </c>
      <c r="F4700" s="192" t="s">
        <v>1099</v>
      </c>
      <c r="G4700" s="483" t="s">
        <v>1100</v>
      </c>
      <c r="H4700" s="193" t="s">
        <v>2045</v>
      </c>
      <c r="I4700" s="256">
        <v>110</v>
      </c>
      <c r="J4700" s="256">
        <v>10114.680308346138</v>
      </c>
      <c r="K4700" s="599">
        <f t="shared" si="361"/>
        <v>1112615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6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3"/>
      <c r="AD4700" s="591" t="str">
        <f>IF(VLOOKUP(F4700,NXT!$C$12:$C$666,1,0)&lt;&gt;"","","x")</f>
        <v/>
      </c>
    </row>
    <row r="4701" spans="1:30" s="211" customFormat="1" ht="15.75" hidden="1" customHeight="1">
      <c r="A4701" s="204" t="str">
        <f>IF(B4701&lt;&gt;"",IF(AND(B4701&gt;=_TM1,B4701&lt;=_TM2,OR(TH!L4701="1111",TH!M4701="1111")),TH!D4701,""),"")</f>
        <v/>
      </c>
      <c r="B4701" s="36">
        <f t="shared" si="359"/>
        <v>10</v>
      </c>
      <c r="C4701" s="184">
        <f t="shared" si="360"/>
        <v>42282</v>
      </c>
      <c r="D4701" s="191" t="s">
        <v>2044</v>
      </c>
      <c r="E4701" s="191">
        <v>42282</v>
      </c>
      <c r="F4701" s="192" t="s">
        <v>629</v>
      </c>
      <c r="G4701" s="483" t="s">
        <v>1100</v>
      </c>
      <c r="H4701" s="193" t="s">
        <v>2045</v>
      </c>
      <c r="I4701" s="256">
        <v>967</v>
      </c>
      <c r="J4701" s="256">
        <v>10277.820313319464</v>
      </c>
      <c r="K4701" s="599">
        <f t="shared" si="361"/>
        <v>9938652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6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3"/>
      <c r="AD4701" s="591" t="str">
        <f>IF(VLOOKUP(F4701,NXT!$C$12:$C$666,1,0)&lt;&gt;"","","x")</f>
        <v/>
      </c>
    </row>
    <row r="4702" spans="1:30" s="211" customFormat="1" ht="15.75" hidden="1" customHeight="1">
      <c r="A4702" s="204" t="str">
        <f>IF(B4702&lt;&gt;"",IF(AND(B4702&gt;=_TM1,B4702&lt;=_TM2,OR(TH!L4702="1111",TH!M4702="1111")),TH!D4702,""),"")</f>
        <v/>
      </c>
      <c r="B4702" s="36">
        <f t="shared" si="359"/>
        <v>10</v>
      </c>
      <c r="C4702" s="184">
        <f t="shared" si="360"/>
        <v>42282</v>
      </c>
      <c r="D4702" s="191" t="s">
        <v>2044</v>
      </c>
      <c r="E4702" s="191">
        <v>42282</v>
      </c>
      <c r="F4702" s="192" t="s">
        <v>754</v>
      </c>
      <c r="G4702" s="483" t="s">
        <v>1101</v>
      </c>
      <c r="H4702" s="193" t="s">
        <v>2045</v>
      </c>
      <c r="I4702" s="256">
        <v>167</v>
      </c>
      <c r="J4702" s="256">
        <v>7993.8602436929159</v>
      </c>
      <c r="K4702" s="599">
        <f t="shared" si="361"/>
        <v>1334975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6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3"/>
      <c r="AD4702" s="591" t="str">
        <f>IF(VLOOKUP(F4702,NXT!$C$12:$C$666,1,0)&lt;&gt;"","","x")</f>
        <v/>
      </c>
    </row>
    <row r="4703" spans="1:30" s="211" customFormat="1" ht="15.75" hidden="1" customHeight="1">
      <c r="A4703" s="204" t="str">
        <f>IF(B4703&lt;&gt;"",IF(AND(B4703&gt;=_TM1,B4703&lt;=_TM2,OR(TH!L4703="1111",TH!M4703="1111")),TH!D4703,""),"")</f>
        <v/>
      </c>
      <c r="B4703" s="36">
        <f t="shared" si="359"/>
        <v>10</v>
      </c>
      <c r="C4703" s="184">
        <f t="shared" si="360"/>
        <v>42282</v>
      </c>
      <c r="D4703" s="191" t="s">
        <v>2044</v>
      </c>
      <c r="E4703" s="191">
        <v>42282</v>
      </c>
      <c r="F4703" s="192" t="s">
        <v>1808</v>
      </c>
      <c r="G4703" s="483" t="s">
        <v>1101</v>
      </c>
      <c r="H4703" s="193" t="s">
        <v>2045</v>
      </c>
      <c r="I4703" s="256">
        <v>105</v>
      </c>
      <c r="J4703" s="256">
        <v>7096.5902163396295</v>
      </c>
      <c r="K4703" s="599">
        <f t="shared" si="361"/>
        <v>745142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6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3"/>
      <c r="AD4703" s="591" t="str">
        <f>IF(VLOOKUP(F4703,NXT!$C$12:$C$666,1,0)&lt;&gt;"","","x")</f>
        <v/>
      </c>
    </row>
    <row r="4704" spans="1:30" s="211" customFormat="1" ht="15.75" hidden="1" customHeight="1">
      <c r="A4704" s="204" t="str">
        <f>IF(B4704&lt;&gt;"",IF(AND(B4704&gt;=_TM1,B4704&lt;=_TM2,OR(TH!L4704="1111",TH!M4704="1111")),TH!D4704,""),"")</f>
        <v/>
      </c>
      <c r="B4704" s="36">
        <f t="shared" si="359"/>
        <v>10</v>
      </c>
      <c r="C4704" s="184">
        <f t="shared" si="360"/>
        <v>42282</v>
      </c>
      <c r="D4704" s="191" t="s">
        <v>2044</v>
      </c>
      <c r="E4704" s="191">
        <v>42282</v>
      </c>
      <c r="F4704" s="192" t="s">
        <v>1805</v>
      </c>
      <c r="G4704" s="483" t="s">
        <v>1101</v>
      </c>
      <c r="H4704" s="193" t="s">
        <v>2045</v>
      </c>
      <c r="I4704" s="256">
        <v>147</v>
      </c>
      <c r="J4704" s="256">
        <v>12888.060392892661</v>
      </c>
      <c r="K4704" s="599">
        <f t="shared" si="361"/>
        <v>1894545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6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3"/>
      <c r="AD4704" s="591" t="str">
        <f>IF(VLOOKUP(F4704,NXT!$C$12:$C$666,1,0)&lt;&gt;"","","x")</f>
        <v/>
      </c>
    </row>
    <row r="4705" spans="1:30" s="211" customFormat="1" ht="15.75" hidden="1" customHeight="1">
      <c r="A4705" s="204" t="str">
        <f>IF(B4705&lt;&gt;"",IF(AND(B4705&gt;=_TM1,B4705&lt;=_TM2,OR(TH!L4705="1111",TH!M4705="1111")),TH!D4705,""),"")</f>
        <v/>
      </c>
      <c r="B4705" s="36">
        <f t="shared" si="359"/>
        <v>10</v>
      </c>
      <c r="C4705" s="184">
        <f t="shared" si="360"/>
        <v>42282</v>
      </c>
      <c r="D4705" s="191" t="s">
        <v>2044</v>
      </c>
      <c r="E4705" s="191">
        <v>42282</v>
      </c>
      <c r="F4705" s="192" t="s">
        <v>1829</v>
      </c>
      <c r="G4705" s="483" t="s">
        <v>1101</v>
      </c>
      <c r="H4705" s="193" t="s">
        <v>2045</v>
      </c>
      <c r="I4705" s="256">
        <v>100</v>
      </c>
      <c r="J4705" s="256">
        <v>6525.6001989329925</v>
      </c>
      <c r="K4705" s="599">
        <f t="shared" si="361"/>
        <v>652560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6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3"/>
      <c r="AD4705" s="591" t="str">
        <f>IF(VLOOKUP(F4705,NXT!$C$12:$C$666,1,0)&lt;&gt;"","","x")</f>
        <v/>
      </c>
    </row>
    <row r="4706" spans="1:30" s="211" customFormat="1" ht="15.75" hidden="1" customHeight="1">
      <c r="A4706" s="204" t="str">
        <f>IF(B4706&lt;&gt;"",IF(AND(B4706&gt;=_TM1,B4706&lt;=_TM2,OR(TH!L4706="1111",TH!M4706="1111")),TH!D4706,""),"")</f>
        <v/>
      </c>
      <c r="B4706" s="36">
        <f t="shared" si="359"/>
        <v>10</v>
      </c>
      <c r="C4706" s="184">
        <f t="shared" si="360"/>
        <v>42282</v>
      </c>
      <c r="D4706" s="191" t="s">
        <v>2044</v>
      </c>
      <c r="E4706" s="191">
        <v>42282</v>
      </c>
      <c r="F4706" s="192" t="s">
        <v>1775</v>
      </c>
      <c r="G4706" s="483" t="s">
        <v>1101</v>
      </c>
      <c r="H4706" s="193" t="s">
        <v>2045</v>
      </c>
      <c r="I4706" s="256">
        <v>110</v>
      </c>
      <c r="J4706" s="256">
        <v>5791.4701765530308</v>
      </c>
      <c r="K4706" s="599">
        <f t="shared" si="361"/>
        <v>637062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6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3"/>
      <c r="AD4706" s="591" t="str">
        <f>IF(VLOOKUP(F4706,NXT!$C$12:$C$666,1,0)&lt;&gt;"","","x")</f>
        <v/>
      </c>
    </row>
    <row r="4707" spans="1:30" s="211" customFormat="1" ht="15.75" hidden="1" customHeight="1">
      <c r="A4707" s="204" t="str">
        <f>IF(B4707&lt;&gt;"",IF(AND(B4707&gt;=_TM1,B4707&lt;=_TM2,OR(TH!L4707="1111",TH!M4707="1111")),TH!D4707,""),"")</f>
        <v/>
      </c>
      <c r="B4707" s="36">
        <f t="shared" si="359"/>
        <v>10</v>
      </c>
      <c r="C4707" s="184">
        <f t="shared" si="360"/>
        <v>42283</v>
      </c>
      <c r="D4707" s="191" t="s">
        <v>2044</v>
      </c>
      <c r="E4707" s="191">
        <v>42283</v>
      </c>
      <c r="F4707" s="192" t="s">
        <v>1102</v>
      </c>
      <c r="G4707" s="483" t="s">
        <v>1103</v>
      </c>
      <c r="H4707" s="193" t="s">
        <v>2045</v>
      </c>
      <c r="I4707" s="256">
        <v>998</v>
      </c>
      <c r="J4707" s="256">
        <v>9625.2602934261631</v>
      </c>
      <c r="K4707" s="599">
        <f t="shared" si="361"/>
        <v>9606010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6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3"/>
      <c r="AD4707" s="591" t="str">
        <f>IF(VLOOKUP(F4707,NXT!$C$12:$C$666,1,0)&lt;&gt;"","","x")</f>
        <v/>
      </c>
    </row>
    <row r="4708" spans="1:30" s="211" customFormat="1" ht="15.75" hidden="1" customHeight="1">
      <c r="A4708" s="204" t="str">
        <f>IF(B4708&lt;&gt;"",IF(AND(B4708&gt;=_TM1,B4708&lt;=_TM2,OR(TH!L4708="1111",TH!M4708="1111")),TH!D4708,""),"")</f>
        <v/>
      </c>
      <c r="B4708" s="36">
        <f t="shared" si="359"/>
        <v>10</v>
      </c>
      <c r="C4708" s="184">
        <f t="shared" si="360"/>
        <v>42283</v>
      </c>
      <c r="D4708" s="191" t="s">
        <v>2044</v>
      </c>
      <c r="E4708" s="191">
        <v>42283</v>
      </c>
      <c r="F4708" s="192" t="s">
        <v>436</v>
      </c>
      <c r="G4708" s="483" t="s">
        <v>1104</v>
      </c>
      <c r="H4708" s="193" t="s">
        <v>2045</v>
      </c>
      <c r="I4708" s="256">
        <v>4110</v>
      </c>
      <c r="J4708" s="256">
        <v>6036.1801840130183</v>
      </c>
      <c r="K4708" s="599">
        <f t="shared" si="361"/>
        <v>24808701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6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3"/>
      <c r="AD4708" s="591" t="str">
        <f>IF(VLOOKUP(F4708,NXT!$C$12:$C$666,1,0)&lt;&gt;"","","x")</f>
        <v/>
      </c>
    </row>
    <row r="4709" spans="1:30" s="211" customFormat="1" ht="15.75" hidden="1" customHeight="1">
      <c r="A4709" s="204" t="str">
        <f>IF(B4709&lt;&gt;"",IF(AND(B4709&gt;=_TM1,B4709&lt;=_TM2,OR(TH!L4709="1111",TH!M4709="1111")),TH!D4709,""),"")</f>
        <v/>
      </c>
      <c r="B4709" s="36">
        <f t="shared" si="359"/>
        <v>10</v>
      </c>
      <c r="C4709" s="184">
        <f t="shared" si="360"/>
        <v>42285</v>
      </c>
      <c r="D4709" s="191" t="s">
        <v>2044</v>
      </c>
      <c r="E4709" s="191">
        <v>42285</v>
      </c>
      <c r="F4709" s="192" t="s">
        <v>1977</v>
      </c>
      <c r="G4709" s="483" t="s">
        <v>1105</v>
      </c>
      <c r="H4709" s="193" t="s">
        <v>2045</v>
      </c>
      <c r="I4709" s="256">
        <v>20</v>
      </c>
      <c r="J4709" s="256">
        <v>10114.680308346138</v>
      </c>
      <c r="K4709" s="599">
        <f t="shared" si="361"/>
        <v>202294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6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3"/>
      <c r="AD4709" s="591" t="str">
        <f>IF(VLOOKUP(F4709,NXT!$C$12:$C$666,1,0)&lt;&gt;"","","x")</f>
        <v/>
      </c>
    </row>
    <row r="4710" spans="1:30" s="211" customFormat="1" ht="15.75" hidden="1" customHeight="1">
      <c r="A4710" s="204" t="str">
        <f>IF(B4710&lt;&gt;"",IF(AND(B4710&gt;=_TM1,B4710&lt;=_TM2,OR(TH!L4710="1111",TH!M4710="1111")),TH!D4710,""),"")</f>
        <v/>
      </c>
      <c r="B4710" s="36">
        <f t="shared" si="359"/>
        <v>10</v>
      </c>
      <c r="C4710" s="184">
        <f t="shared" si="360"/>
        <v>42285</v>
      </c>
      <c r="D4710" s="191" t="s">
        <v>2044</v>
      </c>
      <c r="E4710" s="191">
        <v>42285</v>
      </c>
      <c r="F4710" s="192" t="s">
        <v>1978</v>
      </c>
      <c r="G4710" s="483" t="s">
        <v>1105</v>
      </c>
      <c r="H4710" s="193" t="s">
        <v>2045</v>
      </c>
      <c r="I4710" s="256">
        <v>20</v>
      </c>
      <c r="J4710" s="256">
        <v>12398.640377972686</v>
      </c>
      <c r="K4710" s="599">
        <f t="shared" si="361"/>
        <v>247973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6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3"/>
      <c r="AD4710" s="591" t="str">
        <f>IF(VLOOKUP(F4710,NXT!$C$12:$C$666,1,0)&lt;&gt;"","","x")</f>
        <v/>
      </c>
    </row>
    <row r="4711" spans="1:30" s="211" customFormat="1" ht="15.75" hidden="1" customHeight="1">
      <c r="A4711" s="204" t="str">
        <f>IF(B4711&lt;&gt;"",IF(AND(B4711&gt;=_TM1,B4711&lt;=_TM2,OR(TH!L4711="1111",TH!M4711="1111")),TH!D4711,""),"")</f>
        <v/>
      </c>
      <c r="B4711" s="36">
        <f t="shared" si="359"/>
        <v>10</v>
      </c>
      <c r="C4711" s="184">
        <f t="shared" si="360"/>
        <v>42285</v>
      </c>
      <c r="D4711" s="191" t="s">
        <v>2044</v>
      </c>
      <c r="E4711" s="191">
        <v>42285</v>
      </c>
      <c r="F4711" s="192" t="s">
        <v>1979</v>
      </c>
      <c r="G4711" s="483" t="s">
        <v>1105</v>
      </c>
      <c r="H4711" s="193" t="s">
        <v>2045</v>
      </c>
      <c r="I4711" s="256">
        <v>50</v>
      </c>
      <c r="J4711" s="256">
        <v>8891.1302710462023</v>
      </c>
      <c r="K4711" s="599">
        <f t="shared" si="361"/>
        <v>444557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6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3"/>
      <c r="AD4711" s="591" t="str">
        <f>IF(VLOOKUP(F4711,NXT!$C$12:$C$666,1,0)&lt;&gt;"","","x")</f>
        <v/>
      </c>
    </row>
    <row r="4712" spans="1:30" s="211" customFormat="1" ht="15.75" hidden="1" customHeight="1">
      <c r="A4712" s="204" t="str">
        <f>IF(B4712&lt;&gt;"",IF(AND(B4712&gt;=_TM1,B4712&lt;=_TM2,OR(TH!L4712="1111",TH!M4712="1111")),TH!D4712,""),"")</f>
        <v/>
      </c>
      <c r="B4712" s="36">
        <f t="shared" si="359"/>
        <v>10</v>
      </c>
      <c r="C4712" s="184">
        <f t="shared" si="360"/>
        <v>42285</v>
      </c>
      <c r="D4712" s="191" t="s">
        <v>2044</v>
      </c>
      <c r="E4712" s="191">
        <v>42285</v>
      </c>
      <c r="F4712" s="192" t="s">
        <v>1980</v>
      </c>
      <c r="G4712" s="483" t="s">
        <v>1105</v>
      </c>
      <c r="H4712" s="193" t="s">
        <v>2045</v>
      </c>
      <c r="I4712" s="256">
        <v>20</v>
      </c>
      <c r="J4712" s="256">
        <v>9869.9703008861507</v>
      </c>
      <c r="K4712" s="599">
        <f t="shared" si="361"/>
        <v>197399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6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3"/>
      <c r="AD4712" s="591" t="str">
        <f>IF(VLOOKUP(F4712,NXT!$C$12:$C$666,1,0)&lt;&gt;"","","x")</f>
        <v/>
      </c>
    </row>
    <row r="4713" spans="1:30" s="211" customFormat="1" ht="15.75" hidden="1" customHeight="1">
      <c r="A4713" s="204" t="str">
        <f>IF(B4713&lt;&gt;"",IF(AND(B4713&gt;=_TM1,B4713&lt;=_TM2,OR(TH!L4713="1111",TH!M4713="1111")),TH!D4713,""),"")</f>
        <v/>
      </c>
      <c r="B4713" s="36">
        <f t="shared" si="359"/>
        <v>10</v>
      </c>
      <c r="C4713" s="184">
        <f t="shared" si="360"/>
        <v>42285</v>
      </c>
      <c r="D4713" s="191" t="s">
        <v>2044</v>
      </c>
      <c r="E4713" s="191">
        <v>42285</v>
      </c>
      <c r="F4713" s="192" t="s">
        <v>1981</v>
      </c>
      <c r="G4713" s="483" t="s">
        <v>1105</v>
      </c>
      <c r="H4713" s="193" t="s">
        <v>2045</v>
      </c>
      <c r="I4713" s="256">
        <v>50</v>
      </c>
      <c r="J4713" s="256">
        <v>10848.810330726101</v>
      </c>
      <c r="K4713" s="599">
        <f t="shared" si="361"/>
        <v>542441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6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3"/>
      <c r="AD4713" s="591" t="str">
        <f>IF(VLOOKUP(F4713,NXT!$C$12:$C$666,1,0)&lt;&gt;"","","x")</f>
        <v/>
      </c>
    </row>
    <row r="4714" spans="1:30" s="211" customFormat="1" ht="15.75" hidden="1" customHeight="1">
      <c r="A4714" s="204" t="str">
        <f>IF(B4714&lt;&gt;"",IF(AND(B4714&gt;=_TM1,B4714&lt;=_TM2,OR(TH!L4714="1111",TH!M4714="1111")),TH!D4714,""),"")</f>
        <v/>
      </c>
      <c r="B4714" s="36">
        <f t="shared" si="359"/>
        <v>10</v>
      </c>
      <c r="C4714" s="184">
        <f t="shared" si="360"/>
        <v>42285</v>
      </c>
      <c r="D4714" s="191" t="s">
        <v>2044</v>
      </c>
      <c r="E4714" s="191">
        <v>42285</v>
      </c>
      <c r="F4714" s="192" t="s">
        <v>425</v>
      </c>
      <c r="G4714" s="483" t="s">
        <v>1106</v>
      </c>
      <c r="H4714" s="193" t="s">
        <v>2045</v>
      </c>
      <c r="I4714" s="256">
        <v>919</v>
      </c>
      <c r="J4714" s="256">
        <v>6688.7402039063172</v>
      </c>
      <c r="K4714" s="599">
        <f t="shared" si="361"/>
        <v>6146952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6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3"/>
      <c r="AD4714" s="591" t="str">
        <f>IF(VLOOKUP(F4714,NXT!$C$12:$C$666,1,0)&lt;&gt;"","","x")</f>
        <v/>
      </c>
    </row>
    <row r="4715" spans="1:30" s="211" customFormat="1" ht="15.75" hidden="1" customHeight="1">
      <c r="A4715" s="204" t="str">
        <f>IF(B4715&lt;&gt;"",IF(AND(B4715&gt;=_TM1,B4715&lt;=_TM2,OR(TH!L4715="1111",TH!M4715="1111")),TH!D4715,""),"")</f>
        <v/>
      </c>
      <c r="B4715" s="36">
        <f t="shared" si="359"/>
        <v>10</v>
      </c>
      <c r="C4715" s="184">
        <f t="shared" si="360"/>
        <v>42285</v>
      </c>
      <c r="D4715" s="191" t="s">
        <v>2044</v>
      </c>
      <c r="E4715" s="191">
        <v>42285</v>
      </c>
      <c r="F4715" s="192" t="s">
        <v>946</v>
      </c>
      <c r="G4715" s="483" t="s">
        <v>1106</v>
      </c>
      <c r="H4715" s="193" t="s">
        <v>2045</v>
      </c>
      <c r="I4715" s="256">
        <v>311</v>
      </c>
      <c r="J4715" s="256">
        <v>7341.300223799617</v>
      </c>
      <c r="K4715" s="599">
        <f t="shared" si="361"/>
        <v>2283144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6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3"/>
      <c r="AD4715" s="591" t="str">
        <f>IF(VLOOKUP(F4715,NXT!$C$12:$C$666,1,0)&lt;&gt;"","","x")</f>
        <v/>
      </c>
    </row>
    <row r="4716" spans="1:30" s="211" customFormat="1" ht="15.75" hidden="1" customHeight="1">
      <c r="A4716" s="204" t="str">
        <f>IF(B4716&lt;&gt;"",IF(AND(B4716&gt;=_TM1,B4716&lt;=_TM2,OR(TH!L4716="1111",TH!M4716="1111")),TH!D4716,""),"")</f>
        <v/>
      </c>
      <c r="B4716" s="36">
        <f t="shared" si="359"/>
        <v>10</v>
      </c>
      <c r="C4716" s="184">
        <f t="shared" si="360"/>
        <v>42286</v>
      </c>
      <c r="D4716" s="191" t="s">
        <v>2044</v>
      </c>
      <c r="E4716" s="191">
        <v>42286</v>
      </c>
      <c r="F4716" s="192" t="s">
        <v>545</v>
      </c>
      <c r="G4716" s="483" t="s">
        <v>1107</v>
      </c>
      <c r="H4716" s="193" t="s">
        <v>2045</v>
      </c>
      <c r="I4716" s="256">
        <v>485</v>
      </c>
      <c r="J4716" s="256">
        <v>8483.280258612891</v>
      </c>
      <c r="K4716" s="599">
        <f t="shared" si="361"/>
        <v>4114391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6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3"/>
      <c r="AD4716" s="591" t="str">
        <f>IF(VLOOKUP(F4716,NXT!$C$12:$C$666,1,0)&lt;&gt;"","","x")</f>
        <v/>
      </c>
    </row>
    <row r="4717" spans="1:30" s="211" customFormat="1" ht="15.75" hidden="1" customHeight="1">
      <c r="A4717" s="204" t="str">
        <f>IF(B4717&lt;&gt;"",IF(AND(B4717&gt;=_TM1,B4717&lt;=_TM2,OR(TH!L4717="1111",TH!M4717="1111")),TH!D4717,""),"")</f>
        <v/>
      </c>
      <c r="B4717" s="36">
        <f t="shared" si="359"/>
        <v>10</v>
      </c>
      <c r="C4717" s="184">
        <f t="shared" si="360"/>
        <v>42286</v>
      </c>
      <c r="D4717" s="191" t="s">
        <v>2044</v>
      </c>
      <c r="E4717" s="191">
        <v>42286</v>
      </c>
      <c r="F4717" s="192" t="s">
        <v>1704</v>
      </c>
      <c r="G4717" s="483" t="s">
        <v>1107</v>
      </c>
      <c r="H4717" s="193" t="s">
        <v>2045</v>
      </c>
      <c r="I4717" s="256">
        <v>1000</v>
      </c>
      <c r="J4717" s="256">
        <v>1141.9800348132737</v>
      </c>
      <c r="K4717" s="599">
        <f t="shared" si="361"/>
        <v>1141980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6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3"/>
      <c r="AD4717" s="591" t="str">
        <f>IF(VLOOKUP(F4717,NXT!$C$12:$C$666,1,0)&lt;&gt;"","","x")</f>
        <v/>
      </c>
    </row>
    <row r="4718" spans="1:30" s="211" customFormat="1" ht="15.75" hidden="1" customHeight="1">
      <c r="A4718" s="204" t="str">
        <f>IF(B4718&lt;&gt;"",IF(AND(B4718&gt;=_TM1,B4718&lt;=_TM2,OR(TH!L4718="1111",TH!M4718="1111")),TH!D4718,""),"")</f>
        <v/>
      </c>
      <c r="B4718" s="36">
        <f t="shared" si="359"/>
        <v>10</v>
      </c>
      <c r="C4718" s="184">
        <f t="shared" si="360"/>
        <v>42286</v>
      </c>
      <c r="D4718" s="191" t="s">
        <v>2044</v>
      </c>
      <c r="E4718" s="191">
        <v>42286</v>
      </c>
      <c r="F4718" s="192" t="s">
        <v>979</v>
      </c>
      <c r="G4718" s="483" t="s">
        <v>1108</v>
      </c>
      <c r="H4718" s="193" t="s">
        <v>2045</v>
      </c>
      <c r="I4718" s="256">
        <v>157</v>
      </c>
      <c r="J4718" s="256">
        <v>26265.540800705297</v>
      </c>
      <c r="K4718" s="599">
        <f t="shared" si="361"/>
        <v>4123690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6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3"/>
      <c r="AD4718" s="591" t="str">
        <f>IF(VLOOKUP(F4718,NXT!$C$12:$C$666,1,0)&lt;&gt;"","","x")</f>
        <v/>
      </c>
    </row>
    <row r="4719" spans="1:30" s="211" customFormat="1" ht="15.75" hidden="1" customHeight="1">
      <c r="A4719" s="204" t="str">
        <f>IF(B4719&lt;&gt;"",IF(AND(B4719&gt;=_TM1,B4719&lt;=_TM2,OR(TH!L4719="1111",TH!M4719="1111")),TH!D4719,""),"")</f>
        <v/>
      </c>
      <c r="B4719" s="36">
        <f t="shared" si="359"/>
        <v>10</v>
      </c>
      <c r="C4719" s="184">
        <f t="shared" si="360"/>
        <v>42286</v>
      </c>
      <c r="D4719" s="191" t="s">
        <v>2044</v>
      </c>
      <c r="E4719" s="191">
        <v>42286</v>
      </c>
      <c r="F4719" s="192" t="s">
        <v>1830</v>
      </c>
      <c r="G4719" s="483" t="s">
        <v>1109</v>
      </c>
      <c r="H4719" s="193" t="s">
        <v>2045</v>
      </c>
      <c r="I4719" s="256">
        <v>200</v>
      </c>
      <c r="J4719" s="256">
        <v>7586.0102312596046</v>
      </c>
      <c r="K4719" s="599">
        <f t="shared" si="361"/>
        <v>1517202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6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3"/>
      <c r="AD4719" s="591" t="str">
        <f>IF(VLOOKUP(F4719,NXT!$C$12:$C$666,1,0)&lt;&gt;"","","x")</f>
        <v/>
      </c>
    </row>
    <row r="4720" spans="1:30" s="211" customFormat="1" ht="15.75" hidden="1" customHeight="1">
      <c r="A4720" s="204" t="str">
        <f>IF(B4720&lt;&gt;"",IF(AND(B4720&gt;=_TM1,B4720&lt;=_TM2,OR(TH!L4720="1111",TH!M4720="1111")),TH!D4720,""),"")</f>
        <v/>
      </c>
      <c r="B4720" s="36">
        <f t="shared" si="359"/>
        <v>10</v>
      </c>
      <c r="C4720" s="184">
        <f t="shared" si="360"/>
        <v>42286</v>
      </c>
      <c r="D4720" s="191" t="s">
        <v>2044</v>
      </c>
      <c r="E4720" s="191">
        <v>42286</v>
      </c>
      <c r="F4720" s="192" t="s">
        <v>1831</v>
      </c>
      <c r="G4720" s="483" t="s">
        <v>1109</v>
      </c>
      <c r="H4720" s="193" t="s">
        <v>2045</v>
      </c>
      <c r="I4720" s="256">
        <v>10</v>
      </c>
      <c r="J4720" s="256">
        <v>20066.220611718953</v>
      </c>
      <c r="K4720" s="599">
        <f t="shared" si="361"/>
        <v>200662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6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3"/>
      <c r="AD4720" s="591" t="str">
        <f>IF(VLOOKUP(F4720,NXT!$C$12:$C$666,1,0)&lt;&gt;"","","x")</f>
        <v/>
      </c>
    </row>
    <row r="4721" spans="1:30" s="211" customFormat="1" ht="15.75" hidden="1" customHeight="1">
      <c r="A4721" s="204" t="str">
        <f>IF(B4721&lt;&gt;"",IF(AND(B4721&gt;=_TM1,B4721&lt;=_TM2,OR(TH!L4721="1111",TH!M4721="1111")),TH!D4721,""),"")</f>
        <v/>
      </c>
      <c r="B4721" s="36">
        <f t="shared" si="359"/>
        <v>10</v>
      </c>
      <c r="C4721" s="184">
        <f t="shared" si="360"/>
        <v>42286</v>
      </c>
      <c r="D4721" s="191" t="s">
        <v>2044</v>
      </c>
      <c r="E4721" s="191">
        <v>42286</v>
      </c>
      <c r="F4721" s="192" t="s">
        <v>1832</v>
      </c>
      <c r="G4721" s="483" t="s">
        <v>1109</v>
      </c>
      <c r="H4721" s="193" t="s">
        <v>2045</v>
      </c>
      <c r="I4721" s="256">
        <v>55</v>
      </c>
      <c r="J4721" s="256">
        <v>20474.070624152264</v>
      </c>
      <c r="K4721" s="599">
        <f t="shared" si="361"/>
        <v>1126074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6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3"/>
      <c r="AD4721" s="591" t="str">
        <f>IF(VLOOKUP(F4721,NXT!$C$12:$C$666,1,0)&lt;&gt;"","","x")</f>
        <v/>
      </c>
    </row>
    <row r="4722" spans="1:30" s="211" customFormat="1" ht="15.75" hidden="1" customHeight="1">
      <c r="A4722" s="204" t="str">
        <f>IF(B4722&lt;&gt;"",IF(AND(B4722&gt;=_TM1,B4722&lt;=_TM2,OR(TH!L4722="1111",TH!M4722="1111")),TH!D4722,""),"")</f>
        <v/>
      </c>
      <c r="B4722" s="36">
        <f t="shared" si="359"/>
        <v>10</v>
      </c>
      <c r="C4722" s="184">
        <f t="shared" si="360"/>
        <v>42286</v>
      </c>
      <c r="D4722" s="191" t="s">
        <v>2044</v>
      </c>
      <c r="E4722" s="191">
        <v>42286</v>
      </c>
      <c r="F4722" s="192" t="s">
        <v>769</v>
      </c>
      <c r="G4722" s="483" t="s">
        <v>1109</v>
      </c>
      <c r="H4722" s="193" t="s">
        <v>2045</v>
      </c>
      <c r="I4722" s="256">
        <v>105</v>
      </c>
      <c r="J4722" s="256">
        <v>15987.720487385832</v>
      </c>
      <c r="K4722" s="599">
        <f t="shared" si="361"/>
        <v>1678711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6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3"/>
      <c r="AD4722" s="591" t="str">
        <f>IF(VLOOKUP(F4722,NXT!$C$12:$C$666,1,0)&lt;&gt;"","","x")</f>
        <v/>
      </c>
    </row>
    <row r="4723" spans="1:30" s="211" customFormat="1" ht="15.75" hidden="1" customHeight="1">
      <c r="A4723" s="204" t="str">
        <f>IF(B4723&lt;&gt;"",IF(AND(B4723&gt;=_TM1,B4723&lt;=_TM2,OR(TH!L4723="1111",TH!M4723="1111")),TH!D4723,""),"")</f>
        <v/>
      </c>
      <c r="B4723" s="36">
        <f t="shared" si="359"/>
        <v>10</v>
      </c>
      <c r="C4723" s="184">
        <f t="shared" si="360"/>
        <v>42287</v>
      </c>
      <c r="D4723" s="191" t="s">
        <v>2044</v>
      </c>
      <c r="E4723" s="191">
        <v>42287</v>
      </c>
      <c r="F4723" s="192" t="s">
        <v>1110</v>
      </c>
      <c r="G4723" s="483" t="s">
        <v>1111</v>
      </c>
      <c r="H4723" s="193" t="s">
        <v>2045</v>
      </c>
      <c r="I4723" s="256">
        <v>710</v>
      </c>
      <c r="J4723" s="256">
        <v>14519.460442625908</v>
      </c>
      <c r="K4723" s="599">
        <f t="shared" si="361"/>
        <v>10308817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6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3"/>
      <c r="AD4723" s="591" t="str">
        <f>IF(VLOOKUP(F4723,NXT!$C$12:$C$666,1,0)&lt;&gt;"","","x")</f>
        <v/>
      </c>
    </row>
    <row r="4724" spans="1:30" s="211" customFormat="1" ht="15.75" hidden="1" customHeight="1">
      <c r="A4724" s="204" t="str">
        <f>IF(B4724&lt;&gt;"",IF(AND(B4724&gt;=_TM1,B4724&lt;=_TM2,OR(TH!L4724="1111",TH!M4724="1111")),TH!D4724,""),"")</f>
        <v/>
      </c>
      <c r="B4724" s="36">
        <f t="shared" si="359"/>
        <v>10</v>
      </c>
      <c r="C4724" s="184">
        <f t="shared" si="360"/>
        <v>42287</v>
      </c>
      <c r="D4724" s="191" t="s">
        <v>2044</v>
      </c>
      <c r="E4724" s="191">
        <v>42287</v>
      </c>
      <c r="F4724" s="192" t="s">
        <v>1719</v>
      </c>
      <c r="G4724" s="483" t="s">
        <v>1112</v>
      </c>
      <c r="H4724" s="193" t="s">
        <v>2045</v>
      </c>
      <c r="I4724" s="256">
        <v>1000</v>
      </c>
      <c r="J4724" s="256">
        <v>489.42001491997439</v>
      </c>
      <c r="K4724" s="599">
        <f t="shared" si="361"/>
        <v>489420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6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3"/>
      <c r="AD4724" s="591" t="str">
        <f>IF(VLOOKUP(F4724,NXT!$C$12:$C$666,1,0)&lt;&gt;"","","x")</f>
        <v/>
      </c>
    </row>
    <row r="4725" spans="1:30" s="211" customFormat="1" ht="15.75" hidden="1" customHeight="1">
      <c r="A4725" s="204" t="str">
        <f>IF(B4725&lt;&gt;"",IF(AND(B4725&gt;=_TM1,B4725&lt;=_TM2,OR(TH!L4725="1111",TH!M4725="1111")),TH!D4725,""),"")</f>
        <v/>
      </c>
      <c r="B4725" s="36">
        <f t="shared" si="359"/>
        <v>10</v>
      </c>
      <c r="C4725" s="184">
        <f t="shared" si="360"/>
        <v>42287</v>
      </c>
      <c r="D4725" s="191" t="s">
        <v>2044</v>
      </c>
      <c r="E4725" s="191">
        <v>42287</v>
      </c>
      <c r="F4725" s="192" t="s">
        <v>1720</v>
      </c>
      <c r="G4725" s="483" t="s">
        <v>1112</v>
      </c>
      <c r="H4725" s="193" t="s">
        <v>2045</v>
      </c>
      <c r="I4725" s="256">
        <v>1000</v>
      </c>
      <c r="J4725" s="256">
        <v>652.56001989329923</v>
      </c>
      <c r="K4725" s="599">
        <f t="shared" si="361"/>
        <v>652560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6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3"/>
      <c r="AD4725" s="591" t="str">
        <f>IF(VLOOKUP(F4725,NXT!$C$12:$C$666,1,0)&lt;&gt;"","","x")</f>
        <v/>
      </c>
    </row>
    <row r="4726" spans="1:30" s="211" customFormat="1" ht="15.75" hidden="1" customHeight="1">
      <c r="A4726" s="204" t="str">
        <f>IF(B4726&lt;&gt;"",IF(AND(B4726&gt;=_TM1,B4726&lt;=_TM2,OR(TH!L4726="1111",TH!M4726="1111")),TH!D4726,""),"")</f>
        <v/>
      </c>
      <c r="B4726" s="36">
        <f t="shared" si="359"/>
        <v>10</v>
      </c>
      <c r="C4726" s="184">
        <f t="shared" si="360"/>
        <v>42287</v>
      </c>
      <c r="D4726" s="191" t="s">
        <v>2044</v>
      </c>
      <c r="E4726" s="191">
        <v>42287</v>
      </c>
      <c r="F4726" s="192" t="s">
        <v>1833</v>
      </c>
      <c r="G4726" s="483" t="s">
        <v>1113</v>
      </c>
      <c r="H4726" s="193" t="s">
        <v>2045</v>
      </c>
      <c r="I4726" s="256">
        <v>65</v>
      </c>
      <c r="J4726" s="256">
        <v>10440.960318292788</v>
      </c>
      <c r="K4726" s="599">
        <f t="shared" si="361"/>
        <v>678662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6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3"/>
      <c r="AD4726" s="591" t="str">
        <f>IF(VLOOKUP(F4726,NXT!$C$12:$C$666,1,0)&lt;&gt;"","","x")</f>
        <v/>
      </c>
    </row>
    <row r="4727" spans="1:30" s="211" customFormat="1" ht="15.75" hidden="1" customHeight="1">
      <c r="A4727" s="204" t="str">
        <f>IF(B4727&lt;&gt;"",IF(AND(B4727&gt;=_TM1,B4727&lt;=_TM2,OR(TH!L4727="1111",TH!M4727="1111")),TH!D4727,""),"")</f>
        <v/>
      </c>
      <c r="B4727" s="36">
        <f t="shared" si="359"/>
        <v>10</v>
      </c>
      <c r="C4727" s="184">
        <f t="shared" si="360"/>
        <v>42287</v>
      </c>
      <c r="D4727" s="191" t="s">
        <v>2044</v>
      </c>
      <c r="E4727" s="191">
        <v>42287</v>
      </c>
      <c r="F4727" s="192" t="s">
        <v>1774</v>
      </c>
      <c r="G4727" s="483" t="s">
        <v>1113</v>
      </c>
      <c r="H4727" s="193" t="s">
        <v>2045</v>
      </c>
      <c r="I4727" s="256">
        <v>65</v>
      </c>
      <c r="J4727" s="256">
        <v>8727.9902660728785</v>
      </c>
      <c r="K4727" s="599">
        <f t="shared" si="361"/>
        <v>567319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6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3"/>
      <c r="AD4727" s="591" t="str">
        <f>IF(VLOOKUP(F4727,NXT!$C$12:$C$666,1,0)&lt;&gt;"","","x")</f>
        <v/>
      </c>
    </row>
    <row r="4728" spans="1:30" s="211" customFormat="1" ht="15.75" hidden="1" customHeight="1">
      <c r="A4728" s="204" t="str">
        <f>IF(B4728&lt;&gt;"",IF(AND(B4728&gt;=_TM1,B4728&lt;=_TM2,OR(TH!L4728="1111",TH!M4728="1111")),TH!D4728,""),"")</f>
        <v/>
      </c>
      <c r="B4728" s="36">
        <f t="shared" si="359"/>
        <v>10</v>
      </c>
      <c r="C4728" s="184">
        <f t="shared" si="360"/>
        <v>42287</v>
      </c>
      <c r="D4728" s="191" t="s">
        <v>2044</v>
      </c>
      <c r="E4728" s="191">
        <v>42287</v>
      </c>
      <c r="F4728" s="192" t="s">
        <v>1771</v>
      </c>
      <c r="G4728" s="483" t="s">
        <v>1113</v>
      </c>
      <c r="H4728" s="193" t="s">
        <v>2045</v>
      </c>
      <c r="I4728" s="256">
        <v>105</v>
      </c>
      <c r="J4728" s="256">
        <v>7015.0202138529667</v>
      </c>
      <c r="K4728" s="599">
        <f t="shared" si="361"/>
        <v>736577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6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3"/>
      <c r="AD4728" s="591" t="str">
        <f>IF(VLOOKUP(F4728,NXT!$C$12:$C$666,1,0)&lt;&gt;"","","x")</f>
        <v/>
      </c>
    </row>
    <row r="4729" spans="1:30" s="211" customFormat="1" ht="15.75" hidden="1" customHeight="1">
      <c r="A4729" s="204" t="str">
        <f>IF(B4729&lt;&gt;"",IF(AND(B4729&gt;=_TM1,B4729&lt;=_TM2,OR(TH!L4729="1111",TH!M4729="1111")),TH!D4729,""),"")</f>
        <v/>
      </c>
      <c r="B4729" s="36">
        <f t="shared" si="359"/>
        <v>10</v>
      </c>
      <c r="C4729" s="184">
        <f t="shared" si="360"/>
        <v>42287</v>
      </c>
      <c r="D4729" s="191" t="s">
        <v>2044</v>
      </c>
      <c r="E4729" s="191">
        <v>42287</v>
      </c>
      <c r="F4729" s="192" t="s">
        <v>1772</v>
      </c>
      <c r="G4729" s="483" t="s">
        <v>1113</v>
      </c>
      <c r="H4729" s="193" t="s">
        <v>2045</v>
      </c>
      <c r="I4729" s="256">
        <v>105</v>
      </c>
      <c r="J4729" s="256">
        <v>6444.0301964463306</v>
      </c>
      <c r="K4729" s="599">
        <f t="shared" si="361"/>
        <v>676623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6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3"/>
      <c r="AD4729" s="591" t="str">
        <f>IF(VLOOKUP(F4729,NXT!$C$12:$C$666,1,0)&lt;&gt;"","","x")</f>
        <v/>
      </c>
    </row>
    <row r="4730" spans="1:30" s="211" customFormat="1" ht="15.75" hidden="1" customHeight="1">
      <c r="A4730" s="204" t="str">
        <f>IF(B4730&lt;&gt;"",IF(AND(B4730&gt;=_TM1,B4730&lt;=_TM2,OR(TH!L4730="1111",TH!M4730="1111")),TH!D4730,""),"")</f>
        <v/>
      </c>
      <c r="B4730" s="36">
        <f t="shared" si="359"/>
        <v>10</v>
      </c>
      <c r="C4730" s="184">
        <f t="shared" si="360"/>
        <v>42287</v>
      </c>
      <c r="D4730" s="191" t="s">
        <v>2044</v>
      </c>
      <c r="E4730" s="191">
        <v>42287</v>
      </c>
      <c r="F4730" s="192" t="s">
        <v>775</v>
      </c>
      <c r="G4730" s="483" t="s">
        <v>1113</v>
      </c>
      <c r="H4730" s="193" t="s">
        <v>2045</v>
      </c>
      <c r="I4730" s="256">
        <v>150</v>
      </c>
      <c r="J4730" s="256">
        <v>15253.590465005871</v>
      </c>
      <c r="K4730" s="599">
        <f t="shared" si="361"/>
        <v>2288039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6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3"/>
      <c r="AD4730" s="591" t="str">
        <f>IF(VLOOKUP(F4730,NXT!$C$12:$C$666,1,0)&lt;&gt;"","","x")</f>
        <v/>
      </c>
    </row>
    <row r="4731" spans="1:30" s="211" customFormat="1" ht="15.75" hidden="1" customHeight="1">
      <c r="A4731" s="204" t="str">
        <f>IF(B4731&lt;&gt;"",IF(AND(B4731&gt;=_TM1,B4731&lt;=_TM2,OR(TH!L4731="1111",TH!M4731="1111")),TH!D4731,""),"")</f>
        <v/>
      </c>
      <c r="B4731" s="36">
        <f t="shared" si="359"/>
        <v>10</v>
      </c>
      <c r="C4731" s="184">
        <f t="shared" si="360"/>
        <v>42287</v>
      </c>
      <c r="D4731" s="191" t="s">
        <v>2044</v>
      </c>
      <c r="E4731" s="191">
        <v>42287</v>
      </c>
      <c r="F4731" s="192" t="s">
        <v>755</v>
      </c>
      <c r="G4731" s="483" t="s">
        <v>1113</v>
      </c>
      <c r="H4731" s="193" t="s">
        <v>2045</v>
      </c>
      <c r="I4731" s="256">
        <v>300</v>
      </c>
      <c r="J4731" s="256">
        <v>13866.90042273261</v>
      </c>
      <c r="K4731" s="599">
        <f t="shared" si="361"/>
        <v>4160070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6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3"/>
      <c r="AD4731" s="591" t="str">
        <f>IF(VLOOKUP(F4731,NXT!$C$12:$C$666,1,0)&lt;&gt;"","","x")</f>
        <v/>
      </c>
    </row>
    <row r="4732" spans="1:30" s="211" customFormat="1" ht="15.75" hidden="1" customHeight="1">
      <c r="A4732" s="204" t="str">
        <f>IF(B4732&lt;&gt;"",IF(AND(B4732&gt;=_TM1,B4732&lt;=_TM2,OR(TH!L4732="1111",TH!M4732="1111")),TH!D4732,""),"")</f>
        <v/>
      </c>
      <c r="B4732" s="36">
        <f t="shared" si="359"/>
        <v>10</v>
      </c>
      <c r="C4732" s="184">
        <f t="shared" si="360"/>
        <v>42289</v>
      </c>
      <c r="D4732" s="191" t="s">
        <v>2044</v>
      </c>
      <c r="E4732" s="191">
        <v>42289</v>
      </c>
      <c r="F4732" s="192" t="s">
        <v>1834</v>
      </c>
      <c r="G4732" s="483" t="s">
        <v>1114</v>
      </c>
      <c r="H4732" s="193" t="s">
        <v>2045</v>
      </c>
      <c r="I4732" s="256">
        <v>220</v>
      </c>
      <c r="J4732" s="256">
        <v>9951.5403033728126</v>
      </c>
      <c r="K4732" s="599">
        <f t="shared" si="361"/>
        <v>2189339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6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3"/>
      <c r="AD4732" s="591" t="str">
        <f>IF(VLOOKUP(F4732,NXT!$C$12:$C$666,1,0)&lt;&gt;"","","x")</f>
        <v/>
      </c>
    </row>
    <row r="4733" spans="1:30" s="211" customFormat="1" ht="15.75" hidden="1" customHeight="1">
      <c r="A4733" s="204" t="str">
        <f>IF(B4733&lt;&gt;"",IF(AND(B4733&gt;=_TM1,B4733&lt;=_TM2,OR(TH!L4733="1111",TH!M4733="1111")),TH!D4733,""),"")</f>
        <v/>
      </c>
      <c r="B4733" s="36">
        <f t="shared" si="359"/>
        <v>10</v>
      </c>
      <c r="C4733" s="184">
        <f t="shared" si="360"/>
        <v>42289</v>
      </c>
      <c r="D4733" s="191" t="s">
        <v>2044</v>
      </c>
      <c r="E4733" s="191">
        <v>42289</v>
      </c>
      <c r="F4733" s="192" t="s">
        <v>1810</v>
      </c>
      <c r="G4733" s="483" t="s">
        <v>1114</v>
      </c>
      <c r="H4733" s="193" t="s">
        <v>2045</v>
      </c>
      <c r="I4733" s="256">
        <v>140</v>
      </c>
      <c r="J4733" s="256">
        <v>11582.940353106062</v>
      </c>
      <c r="K4733" s="599">
        <f t="shared" si="361"/>
        <v>1621612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6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3"/>
      <c r="AD4733" s="591" t="str">
        <f>IF(VLOOKUP(F4733,NXT!$C$12:$C$666,1,0)&lt;&gt;"","","x")</f>
        <v/>
      </c>
    </row>
    <row r="4734" spans="1:30" s="211" customFormat="1" ht="15.75" hidden="1" customHeight="1">
      <c r="A4734" s="204" t="str">
        <f>IF(B4734&lt;&gt;"",IF(AND(B4734&gt;=_TM1,B4734&lt;=_TM2,OR(TH!L4734="1111",TH!M4734="1111")),TH!D4734,""),"")</f>
        <v/>
      </c>
      <c r="B4734" s="36">
        <f t="shared" si="359"/>
        <v>10</v>
      </c>
      <c r="C4734" s="184">
        <f t="shared" si="360"/>
        <v>42289</v>
      </c>
      <c r="D4734" s="191" t="s">
        <v>2044</v>
      </c>
      <c r="E4734" s="191">
        <v>42289</v>
      </c>
      <c r="F4734" s="192" t="s">
        <v>1835</v>
      </c>
      <c r="G4734" s="483" t="s">
        <v>1114</v>
      </c>
      <c r="H4734" s="193" t="s">
        <v>2045</v>
      </c>
      <c r="I4734" s="256">
        <v>20</v>
      </c>
      <c r="J4734" s="256">
        <v>11256.66034315941</v>
      </c>
      <c r="K4734" s="599">
        <f t="shared" si="361"/>
        <v>225133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6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3"/>
      <c r="AD4734" s="591" t="str">
        <f>IF(VLOOKUP(F4734,NXT!$C$12:$C$666,1,0)&lt;&gt;"","","x")</f>
        <v/>
      </c>
    </row>
    <row r="4735" spans="1:30" s="211" customFormat="1" ht="15.75" hidden="1" customHeight="1">
      <c r="A4735" s="204" t="str">
        <f>IF(B4735&lt;&gt;"",IF(AND(B4735&gt;=_TM1,B4735&lt;=_TM2,OR(TH!L4735="1111",TH!M4735="1111")),TH!D4735,""),"")</f>
        <v/>
      </c>
      <c r="B4735" s="36">
        <f t="shared" si="359"/>
        <v>10</v>
      </c>
      <c r="C4735" s="184">
        <f t="shared" si="360"/>
        <v>42289</v>
      </c>
      <c r="D4735" s="191" t="s">
        <v>2044</v>
      </c>
      <c r="E4735" s="191">
        <v>42289</v>
      </c>
      <c r="F4735" s="192" t="s">
        <v>1789</v>
      </c>
      <c r="G4735" s="483" t="s">
        <v>1114</v>
      </c>
      <c r="H4735" s="193" t="s">
        <v>2045</v>
      </c>
      <c r="I4735" s="256">
        <v>102</v>
      </c>
      <c r="J4735" s="256">
        <v>11827.650360566049</v>
      </c>
      <c r="K4735" s="599">
        <f t="shared" si="361"/>
        <v>1206420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6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3"/>
      <c r="AD4735" s="591" t="str">
        <f>IF(VLOOKUP(F4735,NXT!$C$12:$C$666,1,0)&lt;&gt;"","","x")</f>
        <v/>
      </c>
    </row>
    <row r="4736" spans="1:30" s="211" customFormat="1" ht="15.75" hidden="1" customHeight="1">
      <c r="A4736" s="204" t="str">
        <f>IF(B4736&lt;&gt;"",IF(AND(B4736&gt;=_TM1,B4736&lt;=_TM2,OR(TH!L4736="1111",TH!M4736="1111")),TH!D4736,""),"")</f>
        <v/>
      </c>
      <c r="B4736" s="36">
        <f t="shared" si="359"/>
        <v>10</v>
      </c>
      <c r="C4736" s="184">
        <f t="shared" si="360"/>
        <v>42289</v>
      </c>
      <c r="D4736" s="191" t="s">
        <v>2044</v>
      </c>
      <c r="E4736" s="191">
        <v>42289</v>
      </c>
      <c r="F4736" s="192" t="s">
        <v>1115</v>
      </c>
      <c r="G4736" s="483" t="s">
        <v>1116</v>
      </c>
      <c r="H4736" s="193" t="s">
        <v>2045</v>
      </c>
      <c r="I4736" s="256">
        <v>300</v>
      </c>
      <c r="J4736" s="256">
        <v>8972.700273532866</v>
      </c>
      <c r="K4736" s="599">
        <f t="shared" si="361"/>
        <v>2691810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6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3"/>
      <c r="AD4736" s="591" t="str">
        <f>IF(VLOOKUP(F4736,NXT!$C$12:$C$666,1,0)&lt;&gt;"","","x")</f>
        <v/>
      </c>
    </row>
    <row r="4737" spans="1:30" s="211" customFormat="1" ht="15.75" hidden="1" customHeight="1">
      <c r="A4737" s="204" t="str">
        <f>IF(B4737&lt;&gt;"",IF(AND(B4737&gt;=_TM1,B4737&lt;=_TM2,OR(TH!L4737="1111",TH!M4737="1111")),TH!D4737,""),"")</f>
        <v/>
      </c>
      <c r="B4737" s="36">
        <f t="shared" si="359"/>
        <v>10</v>
      </c>
      <c r="C4737" s="184">
        <f t="shared" si="360"/>
        <v>42289</v>
      </c>
      <c r="D4737" s="191" t="s">
        <v>2044</v>
      </c>
      <c r="E4737" s="191">
        <v>42289</v>
      </c>
      <c r="F4737" s="192" t="s">
        <v>1118</v>
      </c>
      <c r="G4737" s="483" t="s">
        <v>1119</v>
      </c>
      <c r="H4737" s="193" t="s">
        <v>2045</v>
      </c>
      <c r="I4737" s="256">
        <v>300</v>
      </c>
      <c r="J4737" s="256">
        <v>28631.070872818502</v>
      </c>
      <c r="K4737" s="599">
        <f t="shared" si="361"/>
        <v>8589321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6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3"/>
      <c r="AD4737" s="591" t="str">
        <f>IF(VLOOKUP(F4737,NXT!$C$12:$C$666,1,0)&lt;&gt;"","","x")</f>
        <v/>
      </c>
    </row>
    <row r="4738" spans="1:30" s="211" customFormat="1" ht="15.75" hidden="1" customHeight="1">
      <c r="A4738" s="204" t="str">
        <f>IF(B4738&lt;&gt;"",IF(AND(B4738&gt;=_TM1,B4738&lt;=_TM2,OR(TH!L4738="1111",TH!M4738="1111")),TH!D4738,""),"")</f>
        <v/>
      </c>
      <c r="B4738" s="36">
        <f t="shared" si="359"/>
        <v>10</v>
      </c>
      <c r="C4738" s="184">
        <f t="shared" si="360"/>
        <v>42289</v>
      </c>
      <c r="D4738" s="191" t="s">
        <v>2044</v>
      </c>
      <c r="E4738" s="191">
        <v>42289</v>
      </c>
      <c r="F4738" s="192" t="s">
        <v>1121</v>
      </c>
      <c r="G4738" s="483" t="s">
        <v>1119</v>
      </c>
      <c r="H4738" s="193" t="s">
        <v>2045</v>
      </c>
      <c r="I4738" s="256">
        <v>50</v>
      </c>
      <c r="J4738" s="256">
        <v>45434.491385070964</v>
      </c>
      <c r="K4738" s="599">
        <f t="shared" si="361"/>
        <v>2271725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6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3"/>
      <c r="AD4738" s="591" t="str">
        <f>IF(VLOOKUP(F4738,NXT!$C$12:$C$666,1,0)&lt;&gt;"","","x")</f>
        <v/>
      </c>
    </row>
    <row r="4739" spans="1:30" s="211" customFormat="1" ht="15.75" hidden="1" customHeight="1">
      <c r="A4739" s="204" t="str">
        <f>IF(B4739&lt;&gt;"",IF(AND(B4739&gt;=_TM1,B4739&lt;=_TM2,OR(TH!L4739="1111",TH!M4739="1111")),TH!D4739,""),"")</f>
        <v/>
      </c>
      <c r="B4739" s="36">
        <f t="shared" si="359"/>
        <v>10</v>
      </c>
      <c r="C4739" s="184">
        <f t="shared" si="360"/>
        <v>42289</v>
      </c>
      <c r="D4739" s="191" t="s">
        <v>2044</v>
      </c>
      <c r="E4739" s="191">
        <v>42289</v>
      </c>
      <c r="F4739" s="192" t="s">
        <v>1768</v>
      </c>
      <c r="G4739" s="483" t="s">
        <v>1122</v>
      </c>
      <c r="H4739" s="193" t="s">
        <v>2045</v>
      </c>
      <c r="I4739" s="256">
        <v>1400</v>
      </c>
      <c r="J4739" s="256">
        <v>9625.2602934261631</v>
      </c>
      <c r="K4739" s="599">
        <f t="shared" si="361"/>
        <v>13475364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6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3"/>
      <c r="AD4739" s="591" t="str">
        <f>IF(VLOOKUP(F4739,NXT!$C$12:$C$666,1,0)&lt;&gt;"","","x")</f>
        <v/>
      </c>
    </row>
    <row r="4740" spans="1:30" s="211" customFormat="1" ht="15.75" hidden="1" customHeight="1">
      <c r="A4740" s="204" t="str">
        <f>IF(B4740&lt;&gt;"",IF(AND(B4740&gt;=_TM1,B4740&lt;=_TM2,OR(TH!L4740="1111",TH!M4740="1111")),TH!D4740,""),"")</f>
        <v/>
      </c>
      <c r="B4740" s="36">
        <f t="shared" si="359"/>
        <v>10</v>
      </c>
      <c r="C4740" s="184">
        <f t="shared" si="360"/>
        <v>42290</v>
      </c>
      <c r="D4740" s="191" t="s">
        <v>2044</v>
      </c>
      <c r="E4740" s="191">
        <v>42290</v>
      </c>
      <c r="F4740" s="192" t="s">
        <v>2037</v>
      </c>
      <c r="G4740" s="483" t="s">
        <v>1124</v>
      </c>
      <c r="H4740" s="193" t="s">
        <v>2045</v>
      </c>
      <c r="I4740" s="256">
        <v>200</v>
      </c>
      <c r="J4740" s="256">
        <v>3507.5101069264833</v>
      </c>
      <c r="K4740" s="599">
        <f t="shared" si="361"/>
        <v>701502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6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3"/>
      <c r="AD4740" s="591" t="str">
        <f>IF(VLOOKUP(F4740,NXT!$C$12:$C$666,1,0)&lt;&gt;"","","x")</f>
        <v/>
      </c>
    </row>
    <row r="4741" spans="1:30" s="211" customFormat="1" ht="15.75" hidden="1" customHeight="1">
      <c r="A4741" s="204" t="str">
        <f>IF(B4741&lt;&gt;"",IF(AND(B4741&gt;=_TM1,B4741&lt;=_TM2,OR(TH!L4741="1111",TH!M4741="1111")),TH!D4741,""),"")</f>
        <v/>
      </c>
      <c r="B4741" s="36">
        <f t="shared" si="359"/>
        <v>10</v>
      </c>
      <c r="C4741" s="184">
        <f t="shared" si="360"/>
        <v>42290</v>
      </c>
      <c r="D4741" s="191" t="s">
        <v>2044</v>
      </c>
      <c r="E4741" s="191">
        <v>42290</v>
      </c>
      <c r="F4741" s="192" t="s">
        <v>773</v>
      </c>
      <c r="G4741" s="483" t="s">
        <v>1125</v>
      </c>
      <c r="H4741" s="193" t="s">
        <v>2045</v>
      </c>
      <c r="I4741" s="256">
        <v>1000</v>
      </c>
      <c r="J4741" s="256">
        <v>18842.670574419015</v>
      </c>
      <c r="K4741" s="599">
        <f t="shared" si="361"/>
        <v>18842671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6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3"/>
      <c r="AD4741" s="591" t="str">
        <f>IF(VLOOKUP(F4741,NXT!$C$12:$C$666,1,0)&lt;&gt;"","","x")</f>
        <v/>
      </c>
    </row>
    <row r="4742" spans="1:30" s="211" customFormat="1" ht="15.75" hidden="1" customHeight="1">
      <c r="A4742" s="204" t="str">
        <f>IF(B4742&lt;&gt;"",IF(AND(B4742&gt;=_TM1,B4742&lt;=_TM2,OR(TH!L4742="1111",TH!M4742="1111")),TH!D4742,""),"")</f>
        <v/>
      </c>
      <c r="B4742" s="36">
        <f t="shared" si="359"/>
        <v>10</v>
      </c>
      <c r="C4742" s="184">
        <f t="shared" si="360"/>
        <v>42291</v>
      </c>
      <c r="D4742" s="191" t="s">
        <v>2044</v>
      </c>
      <c r="E4742" s="191">
        <v>42291</v>
      </c>
      <c r="F4742" s="192" t="s">
        <v>1977</v>
      </c>
      <c r="G4742" s="483" t="s">
        <v>1126</v>
      </c>
      <c r="H4742" s="193" t="s">
        <v>2045</v>
      </c>
      <c r="I4742" s="256">
        <v>2170</v>
      </c>
      <c r="J4742" s="256">
        <v>10114.680308346138</v>
      </c>
      <c r="K4742" s="599">
        <f t="shared" si="361"/>
        <v>21948856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6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3"/>
      <c r="AD4742" s="591" t="str">
        <f>IF(VLOOKUP(F4742,NXT!$C$12:$C$666,1,0)&lt;&gt;"","","x")</f>
        <v/>
      </c>
    </row>
    <row r="4743" spans="1:30" s="211" customFormat="1" ht="15.75" hidden="1" customHeight="1">
      <c r="A4743" s="204" t="str">
        <f>IF(B4743&lt;&gt;"",IF(AND(B4743&gt;=_TM1,B4743&lt;=_TM2,OR(TH!L4743="1111",TH!M4743="1111")),TH!D4743,""),"")</f>
        <v/>
      </c>
      <c r="B4743" s="36">
        <f t="shared" si="359"/>
        <v>10</v>
      </c>
      <c r="C4743" s="184">
        <f t="shared" si="360"/>
        <v>42293</v>
      </c>
      <c r="D4743" s="191" t="s">
        <v>2044</v>
      </c>
      <c r="E4743" s="191">
        <v>42293</v>
      </c>
      <c r="F4743" s="192" t="s">
        <v>1794</v>
      </c>
      <c r="G4743" s="483" t="s">
        <v>1127</v>
      </c>
      <c r="H4743" s="193" t="s">
        <v>2045</v>
      </c>
      <c r="I4743" s="256">
        <v>1500</v>
      </c>
      <c r="J4743" s="256">
        <v>10196.2503108328</v>
      </c>
      <c r="K4743" s="599">
        <f t="shared" si="361"/>
        <v>15294375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6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3"/>
      <c r="AD4743" s="591" t="str">
        <f>IF(VLOOKUP(F4743,NXT!$C$12:$C$666,1,0)&lt;&gt;"","","x")</f>
        <v/>
      </c>
    </row>
    <row r="4744" spans="1:30" s="211" customFormat="1" ht="15.75" hidden="1" customHeight="1">
      <c r="A4744" s="204" t="str">
        <f>IF(B4744&lt;&gt;"",IF(AND(B4744&gt;=_TM1,B4744&lt;=_TM2,OR(TH!L4744="1111",TH!M4744="1111")),TH!D4744,""),"")</f>
        <v/>
      </c>
      <c r="B4744" s="36">
        <f t="shared" si="359"/>
        <v>10</v>
      </c>
      <c r="C4744" s="184">
        <f t="shared" si="360"/>
        <v>42293</v>
      </c>
      <c r="D4744" s="191" t="s">
        <v>2044</v>
      </c>
      <c r="E4744" s="191">
        <v>42293</v>
      </c>
      <c r="F4744" s="192" t="s">
        <v>425</v>
      </c>
      <c r="G4744" s="483" t="s">
        <v>1128</v>
      </c>
      <c r="H4744" s="193" t="s">
        <v>2045</v>
      </c>
      <c r="I4744" s="256">
        <v>1233</v>
      </c>
      <c r="J4744" s="256">
        <v>6688.7402039063172</v>
      </c>
      <c r="K4744" s="599">
        <f t="shared" si="361"/>
        <v>8247217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6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3"/>
      <c r="AD4744" s="591" t="str">
        <f>IF(VLOOKUP(F4744,NXT!$C$12:$C$666,1,0)&lt;&gt;"","","x")</f>
        <v/>
      </c>
    </row>
    <row r="4745" spans="1:30" s="211" customFormat="1" ht="15.75" hidden="1" customHeight="1">
      <c r="A4745" s="204" t="str">
        <f>IF(B4745&lt;&gt;"",IF(AND(B4745&gt;=_TM1,B4745&lt;=_TM2,OR(TH!L4745="1111",TH!M4745="1111")),TH!D4745,""),"")</f>
        <v/>
      </c>
      <c r="B4745" s="36">
        <f t="shared" si="359"/>
        <v>10</v>
      </c>
      <c r="C4745" s="184">
        <f t="shared" si="360"/>
        <v>42293</v>
      </c>
      <c r="D4745" s="191" t="s">
        <v>2044</v>
      </c>
      <c r="E4745" s="191">
        <v>42293</v>
      </c>
      <c r="F4745" s="192" t="s">
        <v>473</v>
      </c>
      <c r="G4745" s="483" t="s">
        <v>1128</v>
      </c>
      <c r="H4745" s="193" t="s">
        <v>2045</v>
      </c>
      <c r="I4745" s="256">
        <v>607</v>
      </c>
      <c r="J4745" s="256">
        <v>7422.8702262862789</v>
      </c>
      <c r="K4745" s="599">
        <f t="shared" si="361"/>
        <v>4505682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6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3"/>
      <c r="AD4745" s="591" t="str">
        <f>IF(VLOOKUP(F4745,NXT!$C$12:$C$666,1,0)&lt;&gt;"","","x")</f>
        <v/>
      </c>
    </row>
    <row r="4746" spans="1:30" s="211" customFormat="1" ht="15.75" hidden="1" customHeight="1">
      <c r="A4746" s="204" t="str">
        <f>IF(B4746&lt;&gt;"",IF(AND(B4746&gt;=_TM1,B4746&lt;=_TM2,OR(TH!L4746="1111",TH!M4746="1111")),TH!D4746,""),"")</f>
        <v/>
      </c>
      <c r="B4746" s="36">
        <f t="shared" si="359"/>
        <v>10</v>
      </c>
      <c r="C4746" s="184">
        <f t="shared" si="360"/>
        <v>42293</v>
      </c>
      <c r="D4746" s="191" t="s">
        <v>2044</v>
      </c>
      <c r="E4746" s="191">
        <v>42293</v>
      </c>
      <c r="F4746" s="192" t="s">
        <v>440</v>
      </c>
      <c r="G4746" s="483" t="s">
        <v>1129</v>
      </c>
      <c r="H4746" s="193" t="s">
        <v>2045</v>
      </c>
      <c r="I4746" s="256">
        <v>411</v>
      </c>
      <c r="J4746" s="256">
        <v>7749.1502362329284</v>
      </c>
      <c r="K4746" s="599">
        <f t="shared" si="361"/>
        <v>3184901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6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3"/>
      <c r="AD4746" s="591" t="str">
        <f>IF(VLOOKUP(F4746,NXT!$C$12:$C$666,1,0)&lt;&gt;"","","x")</f>
        <v/>
      </c>
    </row>
    <row r="4747" spans="1:30" s="211" customFormat="1" ht="15.75" hidden="1" customHeight="1">
      <c r="A4747" s="204" t="str">
        <f>IF(B4747&lt;&gt;"",IF(AND(B4747&gt;=_TM1,B4747&lt;=_TM2,OR(TH!L4747="1111",TH!M4747="1111")),TH!D4747,""),"")</f>
        <v/>
      </c>
      <c r="B4747" s="36">
        <f t="shared" si="359"/>
        <v>10</v>
      </c>
      <c r="C4747" s="184">
        <f t="shared" si="360"/>
        <v>42293</v>
      </c>
      <c r="D4747" s="191" t="s">
        <v>2044</v>
      </c>
      <c r="E4747" s="191">
        <v>42293</v>
      </c>
      <c r="F4747" s="192" t="s">
        <v>1026</v>
      </c>
      <c r="G4747" s="483" t="s">
        <v>1129</v>
      </c>
      <c r="H4747" s="193" t="s">
        <v>2045</v>
      </c>
      <c r="I4747" s="256">
        <v>536</v>
      </c>
      <c r="J4747" s="256">
        <v>6117.7501864996802</v>
      </c>
      <c r="K4747" s="599">
        <f t="shared" si="361"/>
        <v>3279114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6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3"/>
      <c r="AD4747" s="591" t="str">
        <f>IF(VLOOKUP(F4747,NXT!$C$12:$C$666,1,0)&lt;&gt;"","","x")</f>
        <v/>
      </c>
    </row>
    <row r="4748" spans="1:30" s="211" customFormat="1" ht="15.75" hidden="1" customHeight="1">
      <c r="A4748" s="204" t="str">
        <f>IF(B4748&lt;&gt;"",IF(AND(B4748&gt;=_TM1,B4748&lt;=_TM2,OR(TH!L4748="1111",TH!M4748="1111")),TH!D4748,""),"")</f>
        <v/>
      </c>
      <c r="B4748" s="36">
        <f t="shared" si="359"/>
        <v>10</v>
      </c>
      <c r="C4748" s="184">
        <f t="shared" si="360"/>
        <v>42293</v>
      </c>
      <c r="D4748" s="191" t="s">
        <v>2044</v>
      </c>
      <c r="E4748" s="191">
        <v>42293</v>
      </c>
      <c r="F4748" s="192" t="s">
        <v>1130</v>
      </c>
      <c r="G4748" s="483" t="s">
        <v>1131</v>
      </c>
      <c r="H4748" s="193" t="s">
        <v>2045</v>
      </c>
      <c r="I4748" s="256">
        <v>203</v>
      </c>
      <c r="J4748" s="256">
        <v>6525.6001989329925</v>
      </c>
      <c r="K4748" s="599">
        <f t="shared" si="361"/>
        <v>1324697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6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3"/>
      <c r="AD4748" s="591" t="str">
        <f>IF(VLOOKUP(F4748,NXT!$C$12:$C$666,1,0)&lt;&gt;"","","x")</f>
        <v/>
      </c>
    </row>
    <row r="4749" spans="1:30" s="211" customFormat="1" ht="15.75" hidden="1" customHeight="1">
      <c r="A4749" s="204" t="str">
        <f>IF(B4749&lt;&gt;"",IF(AND(B4749&gt;=_TM1,B4749&lt;=_TM2,OR(TH!L4749="1111",TH!M4749="1111")),TH!D4749,""),"")</f>
        <v/>
      </c>
      <c r="B4749" s="36">
        <f t="shared" si="359"/>
        <v>10</v>
      </c>
      <c r="C4749" s="184">
        <f t="shared" si="360"/>
        <v>42293</v>
      </c>
      <c r="D4749" s="191" t="s">
        <v>2044</v>
      </c>
      <c r="E4749" s="191">
        <v>42293</v>
      </c>
      <c r="F4749" s="192" t="s">
        <v>1133</v>
      </c>
      <c r="G4749" s="483" t="s">
        <v>1131</v>
      </c>
      <c r="H4749" s="193" t="s">
        <v>2045</v>
      </c>
      <c r="I4749" s="256">
        <v>312</v>
      </c>
      <c r="J4749" s="256">
        <v>7586.0102312596046</v>
      </c>
      <c r="K4749" s="599">
        <f t="shared" si="361"/>
        <v>2366835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6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3"/>
      <c r="AD4749" s="591" t="str">
        <f>IF(VLOOKUP(F4749,NXT!$C$12:$C$666,1,0)&lt;&gt;"","","x")</f>
        <v/>
      </c>
    </row>
    <row r="4750" spans="1:30" s="211" customFormat="1" ht="15.75" hidden="1" customHeight="1">
      <c r="A4750" s="204" t="str">
        <f>IF(B4750&lt;&gt;"",IF(AND(B4750&gt;=_TM1,B4750&lt;=_TM2,OR(TH!L4750="1111",TH!M4750="1111")),TH!D4750,""),"")</f>
        <v/>
      </c>
      <c r="B4750" s="36">
        <f t="shared" si="359"/>
        <v>10</v>
      </c>
      <c r="C4750" s="184">
        <f t="shared" si="360"/>
        <v>42293</v>
      </c>
      <c r="D4750" s="191" t="s">
        <v>2044</v>
      </c>
      <c r="E4750" s="191">
        <v>42293</v>
      </c>
      <c r="F4750" s="192" t="s">
        <v>1134</v>
      </c>
      <c r="G4750" s="483" t="s">
        <v>1131</v>
      </c>
      <c r="H4750" s="193" t="s">
        <v>2045</v>
      </c>
      <c r="I4750" s="256">
        <v>513</v>
      </c>
      <c r="J4750" s="256">
        <v>13622.190415272622</v>
      </c>
      <c r="K4750" s="599">
        <f t="shared" si="361"/>
        <v>6988184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6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3"/>
      <c r="AD4750" s="591" t="str">
        <f>IF(VLOOKUP(F4750,NXT!$C$12:$C$666,1,0)&lt;&gt;"","","x")</f>
        <v/>
      </c>
    </row>
    <row r="4751" spans="1:30" s="211" customFormat="1" ht="15.75" hidden="1" customHeight="1">
      <c r="A4751" s="204" t="str">
        <f>IF(B4751&lt;&gt;"",IF(AND(B4751&gt;=_TM1,B4751&lt;=_TM2,OR(TH!L4751="1111",TH!M4751="1111")),TH!D4751,""),"")</f>
        <v/>
      </c>
      <c r="B4751" s="36">
        <f t="shared" si="359"/>
        <v>10</v>
      </c>
      <c r="C4751" s="184">
        <f t="shared" si="360"/>
        <v>42294</v>
      </c>
      <c r="D4751" s="191" t="s">
        <v>2044</v>
      </c>
      <c r="E4751" s="191">
        <v>42294</v>
      </c>
      <c r="F4751" s="192" t="s">
        <v>643</v>
      </c>
      <c r="G4751" s="483" t="s">
        <v>1135</v>
      </c>
      <c r="H4751" s="193" t="s">
        <v>2045</v>
      </c>
      <c r="I4751" s="256">
        <v>1056</v>
      </c>
      <c r="J4751" s="256">
        <v>5383.6201641197194</v>
      </c>
      <c r="K4751" s="599">
        <f t="shared" si="361"/>
        <v>5685103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6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3"/>
      <c r="AD4751" s="591" t="str">
        <f>IF(VLOOKUP(F4751,NXT!$C$12:$C$666,1,0)&lt;&gt;"","","x")</f>
        <v/>
      </c>
    </row>
    <row r="4752" spans="1:30" s="211" customFormat="1" ht="15.75" hidden="1" customHeight="1">
      <c r="A4752" s="204" t="str">
        <f>IF(B4752&lt;&gt;"",IF(AND(B4752&gt;=_TM1,B4752&lt;=_TM2,OR(TH!L4752="1111",TH!M4752="1111")),TH!D4752,""),"")</f>
        <v/>
      </c>
      <c r="B4752" s="36">
        <f t="shared" si="359"/>
        <v>10</v>
      </c>
      <c r="C4752" s="184">
        <f t="shared" si="360"/>
        <v>42294</v>
      </c>
      <c r="D4752" s="191" t="s">
        <v>2044</v>
      </c>
      <c r="E4752" s="191">
        <v>42294</v>
      </c>
      <c r="F4752" s="192" t="s">
        <v>992</v>
      </c>
      <c r="G4752" s="483" t="s">
        <v>1136</v>
      </c>
      <c r="H4752" s="193" t="s">
        <v>2045</v>
      </c>
      <c r="I4752" s="256">
        <v>500</v>
      </c>
      <c r="J4752" s="256">
        <v>14193.180432679259</v>
      </c>
      <c r="K4752" s="599">
        <f t="shared" si="361"/>
        <v>7096590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6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3"/>
      <c r="AD4752" s="591" t="str">
        <f>IF(VLOOKUP(F4752,NXT!$C$12:$C$666,1,0)&lt;&gt;"","","x")</f>
        <v/>
      </c>
    </row>
    <row r="4753" spans="1:30" s="211" customFormat="1" ht="15.75" hidden="1" customHeight="1">
      <c r="A4753" s="204" t="str">
        <f>IF(B4753&lt;&gt;"",IF(AND(B4753&gt;=_TM1,B4753&lt;=_TM2,OR(TH!L4753="1111",TH!M4753="1111")),TH!D4753,""),"")</f>
        <v/>
      </c>
      <c r="B4753" s="36">
        <f t="shared" si="359"/>
        <v>10</v>
      </c>
      <c r="C4753" s="184">
        <f t="shared" si="360"/>
        <v>42294</v>
      </c>
      <c r="D4753" s="191" t="s">
        <v>2044</v>
      </c>
      <c r="E4753" s="191">
        <v>42294</v>
      </c>
      <c r="F4753" s="192" t="s">
        <v>1137</v>
      </c>
      <c r="G4753" s="483" t="s">
        <v>1138</v>
      </c>
      <c r="H4753" s="193" t="s">
        <v>2045</v>
      </c>
      <c r="I4753" s="256">
        <v>252</v>
      </c>
      <c r="J4753" s="256">
        <v>9298.9802834795137</v>
      </c>
      <c r="K4753" s="599">
        <f t="shared" si="361"/>
        <v>2343343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6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3"/>
      <c r="AD4753" s="591" t="str">
        <f>IF(VLOOKUP(F4753,NXT!$C$12:$C$666,1,0)&lt;&gt;"","","x")</f>
        <v/>
      </c>
    </row>
    <row r="4754" spans="1:30" s="211" customFormat="1" ht="15.75" hidden="1" customHeight="1">
      <c r="A4754" s="204" t="str">
        <f>IF(B4754&lt;&gt;"",IF(AND(B4754&gt;=_TM1,B4754&lt;=_TM2,OR(TH!L4754="1111",TH!M4754="1111")),TH!D4754,""),"")</f>
        <v/>
      </c>
      <c r="B4754" s="36">
        <f t="shared" si="359"/>
        <v>10</v>
      </c>
      <c r="C4754" s="184">
        <f t="shared" si="360"/>
        <v>42296</v>
      </c>
      <c r="D4754" s="191" t="s">
        <v>2044</v>
      </c>
      <c r="E4754" s="191">
        <v>42296</v>
      </c>
      <c r="F4754" s="192" t="s">
        <v>2038</v>
      </c>
      <c r="G4754" s="483" t="s">
        <v>1139</v>
      </c>
      <c r="H4754" s="193" t="s">
        <v>2045</v>
      </c>
      <c r="I4754" s="256">
        <v>44</v>
      </c>
      <c r="J4754" s="256">
        <v>8320.1402536395653</v>
      </c>
      <c r="K4754" s="599">
        <f t="shared" si="361"/>
        <v>366086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6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3"/>
      <c r="AD4754" s="591" t="str">
        <f>IF(VLOOKUP(F4754,NXT!$C$12:$C$666,1,0)&lt;&gt;"","","x")</f>
        <v/>
      </c>
    </row>
    <row r="4755" spans="1:30" s="211" customFormat="1" ht="15.75" hidden="1" customHeight="1">
      <c r="A4755" s="204" t="str">
        <f>IF(B4755&lt;&gt;"",IF(AND(B4755&gt;=_TM1,B4755&lt;=_TM2,OR(TH!L4755="1111",TH!M4755="1111")),TH!D4755,""),"")</f>
        <v/>
      </c>
      <c r="B4755" s="36">
        <f t="shared" si="359"/>
        <v>10</v>
      </c>
      <c r="C4755" s="184">
        <f t="shared" si="360"/>
        <v>42296</v>
      </c>
      <c r="D4755" s="191" t="s">
        <v>2044</v>
      </c>
      <c r="E4755" s="191">
        <v>42296</v>
      </c>
      <c r="F4755" s="192" t="s">
        <v>1977</v>
      </c>
      <c r="G4755" s="483" t="s">
        <v>1139</v>
      </c>
      <c r="H4755" s="193" t="s">
        <v>2045</v>
      </c>
      <c r="I4755" s="256">
        <v>44</v>
      </c>
      <c r="J4755" s="256">
        <v>10114.680308346138</v>
      </c>
      <c r="K4755" s="599">
        <f t="shared" si="361"/>
        <v>445046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6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3"/>
      <c r="AD4755" s="591" t="str">
        <f>IF(VLOOKUP(F4755,NXT!$C$12:$C$666,1,0)&lt;&gt;"","","x")</f>
        <v/>
      </c>
    </row>
    <row r="4756" spans="1:30" s="211" customFormat="1" ht="15.75" hidden="1" customHeight="1">
      <c r="A4756" s="204" t="str">
        <f>IF(B4756&lt;&gt;"",IF(AND(B4756&gt;=_TM1,B4756&lt;=_TM2,OR(TH!L4756="1111",TH!M4756="1111")),TH!D4756,""),"")</f>
        <v/>
      </c>
      <c r="B4756" s="36">
        <f t="shared" si="359"/>
        <v>10</v>
      </c>
      <c r="C4756" s="184">
        <f t="shared" si="360"/>
        <v>42296</v>
      </c>
      <c r="D4756" s="191" t="s">
        <v>2044</v>
      </c>
      <c r="E4756" s="191">
        <v>42296</v>
      </c>
      <c r="F4756" s="192" t="s">
        <v>1978</v>
      </c>
      <c r="G4756" s="483" t="s">
        <v>1139</v>
      </c>
      <c r="H4756" s="193" t="s">
        <v>2045</v>
      </c>
      <c r="I4756" s="256">
        <v>44</v>
      </c>
      <c r="J4756" s="256">
        <v>12398.640377972686</v>
      </c>
      <c r="K4756" s="599">
        <f t="shared" si="361"/>
        <v>545540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6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3"/>
      <c r="AD4756" s="591" t="str">
        <f>IF(VLOOKUP(F4756,NXT!$C$12:$C$666,1,0)&lt;&gt;"","","x")</f>
        <v/>
      </c>
    </row>
    <row r="4757" spans="1:30" s="211" customFormat="1" ht="15.75" hidden="1" customHeight="1">
      <c r="A4757" s="204" t="str">
        <f>IF(B4757&lt;&gt;"",IF(AND(B4757&gt;=_TM1,B4757&lt;=_TM2,OR(TH!L4757="1111",TH!M4757="1111")),TH!D4757,""),"")</f>
        <v/>
      </c>
      <c r="B4757" s="36">
        <f t="shared" si="359"/>
        <v>10</v>
      </c>
      <c r="C4757" s="184">
        <f t="shared" si="360"/>
        <v>42296</v>
      </c>
      <c r="D4757" s="191" t="s">
        <v>2044</v>
      </c>
      <c r="E4757" s="191">
        <v>42296</v>
      </c>
      <c r="F4757" s="192" t="s">
        <v>1979</v>
      </c>
      <c r="G4757" s="483" t="s">
        <v>1139</v>
      </c>
      <c r="H4757" s="193" t="s">
        <v>2045</v>
      </c>
      <c r="I4757" s="256">
        <v>50</v>
      </c>
      <c r="J4757" s="256">
        <v>8891.1302710462023</v>
      </c>
      <c r="K4757" s="599">
        <f t="shared" si="361"/>
        <v>444557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6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3"/>
      <c r="AD4757" s="591" t="str">
        <f>IF(VLOOKUP(F4757,NXT!$C$12:$C$666,1,0)&lt;&gt;"","","x")</f>
        <v/>
      </c>
    </row>
    <row r="4758" spans="1:30" s="211" customFormat="1" ht="15.75" hidden="1" customHeight="1">
      <c r="A4758" s="204" t="str">
        <f>IF(B4758&lt;&gt;"",IF(AND(B4758&gt;=_TM1,B4758&lt;=_TM2,OR(TH!L4758="1111",TH!M4758="1111")),TH!D4758,""),"")</f>
        <v/>
      </c>
      <c r="B4758" s="36">
        <f t="shared" si="359"/>
        <v>10</v>
      </c>
      <c r="C4758" s="184">
        <f t="shared" si="360"/>
        <v>42296</v>
      </c>
      <c r="D4758" s="191" t="s">
        <v>2044</v>
      </c>
      <c r="E4758" s="191">
        <v>42296</v>
      </c>
      <c r="F4758" s="192" t="s">
        <v>1981</v>
      </c>
      <c r="G4758" s="483" t="s">
        <v>1139</v>
      </c>
      <c r="H4758" s="193" t="s">
        <v>2045</v>
      </c>
      <c r="I4758" s="256">
        <v>50</v>
      </c>
      <c r="J4758" s="256">
        <v>10848.810330726101</v>
      </c>
      <c r="K4758" s="599">
        <f t="shared" si="361"/>
        <v>542441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6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3"/>
      <c r="AD4758" s="591" t="str">
        <f>IF(VLOOKUP(F4758,NXT!$C$12:$C$666,1,0)&lt;&gt;"","","x")</f>
        <v/>
      </c>
    </row>
    <row r="4759" spans="1:30" s="211" customFormat="1" ht="15.75" hidden="1" customHeight="1">
      <c r="A4759" s="204" t="str">
        <f>IF(B4759&lt;&gt;"",IF(AND(B4759&gt;=_TM1,B4759&lt;=_TM2,OR(TH!L4759="1111",TH!M4759="1111")),TH!D4759,""),"")</f>
        <v/>
      </c>
      <c r="B4759" s="36">
        <f t="shared" si="359"/>
        <v>10</v>
      </c>
      <c r="C4759" s="184">
        <f t="shared" si="360"/>
        <v>42296</v>
      </c>
      <c r="D4759" s="191" t="s">
        <v>2044</v>
      </c>
      <c r="E4759" s="191">
        <v>42296</v>
      </c>
      <c r="F4759" s="192" t="s">
        <v>2040</v>
      </c>
      <c r="G4759" s="483" t="s">
        <v>1139</v>
      </c>
      <c r="H4759" s="193" t="s">
        <v>2045</v>
      </c>
      <c r="I4759" s="256">
        <v>50</v>
      </c>
      <c r="J4759" s="256">
        <v>17048.130519712442</v>
      </c>
      <c r="K4759" s="599">
        <f t="shared" si="361"/>
        <v>852407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6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3"/>
      <c r="AD4759" s="591" t="str">
        <f>IF(VLOOKUP(F4759,NXT!$C$12:$C$666,1,0)&lt;&gt;"","","x")</f>
        <v/>
      </c>
    </row>
    <row r="4760" spans="1:30" s="211" customFormat="1" ht="15.75" hidden="1" customHeight="1">
      <c r="A4760" s="204" t="str">
        <f>IF(B4760&lt;&gt;"",IF(AND(B4760&gt;=_TM1,B4760&lt;=_TM2,OR(TH!L4760="1111",TH!M4760="1111")),TH!D4760,""),"")</f>
        <v/>
      </c>
      <c r="B4760" s="36">
        <f t="shared" si="359"/>
        <v>10</v>
      </c>
      <c r="C4760" s="184">
        <f t="shared" si="360"/>
        <v>42296</v>
      </c>
      <c r="D4760" s="191" t="s">
        <v>2044</v>
      </c>
      <c r="E4760" s="191">
        <v>42296</v>
      </c>
      <c r="F4760" s="192" t="s">
        <v>768</v>
      </c>
      <c r="G4760" s="483" t="s">
        <v>1140</v>
      </c>
      <c r="H4760" s="193" t="s">
        <v>2045</v>
      </c>
      <c r="I4760" s="256">
        <v>338</v>
      </c>
      <c r="J4760" s="256">
        <v>8075.4302461795778</v>
      </c>
      <c r="K4760" s="599">
        <f t="shared" si="361"/>
        <v>2729495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6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3"/>
      <c r="AD4760" s="591" t="str">
        <f>IF(VLOOKUP(F4760,NXT!$C$12:$C$666,1,0)&lt;&gt;"","","x")</f>
        <v/>
      </c>
    </row>
    <row r="4761" spans="1:30" s="211" customFormat="1" ht="15.75" hidden="1" customHeight="1">
      <c r="A4761" s="204" t="str">
        <f>IF(B4761&lt;&gt;"",IF(AND(B4761&gt;=_TM1,B4761&lt;=_TM2,OR(TH!L4761="1111",TH!M4761="1111")),TH!D4761,""),"")</f>
        <v/>
      </c>
      <c r="B4761" s="36">
        <f t="shared" si="359"/>
        <v>10</v>
      </c>
      <c r="C4761" s="184">
        <f t="shared" si="360"/>
        <v>42296</v>
      </c>
      <c r="D4761" s="191" t="s">
        <v>2044</v>
      </c>
      <c r="E4761" s="191">
        <v>42296</v>
      </c>
      <c r="F4761" s="192" t="s">
        <v>876</v>
      </c>
      <c r="G4761" s="483" t="s">
        <v>1141</v>
      </c>
      <c r="H4761" s="193" t="s">
        <v>2045</v>
      </c>
      <c r="I4761" s="256">
        <v>50</v>
      </c>
      <c r="J4761" s="256">
        <v>13622.190415272622</v>
      </c>
      <c r="K4761" s="599">
        <f t="shared" si="361"/>
        <v>681110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6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3"/>
      <c r="AD4761" s="591" t="str">
        <f>IF(VLOOKUP(F4761,NXT!$C$12:$C$666,1,0)&lt;&gt;"","","x")</f>
        <v/>
      </c>
    </row>
    <row r="4762" spans="1:30" s="211" customFormat="1" ht="15.75" hidden="1" customHeight="1">
      <c r="A4762" s="204" t="str">
        <f>IF(B4762&lt;&gt;"",IF(AND(B4762&gt;=_TM1,B4762&lt;=_TM2,OR(TH!L4762="1111",TH!M4762="1111")),TH!D4762,""),"")</f>
        <v/>
      </c>
      <c r="B4762" s="36">
        <f t="shared" si="359"/>
        <v>10</v>
      </c>
      <c r="C4762" s="184">
        <f t="shared" si="360"/>
        <v>42296</v>
      </c>
      <c r="D4762" s="191" t="s">
        <v>2044</v>
      </c>
      <c r="E4762" s="191">
        <v>42296</v>
      </c>
      <c r="F4762" s="192" t="s">
        <v>879</v>
      </c>
      <c r="G4762" s="483" t="s">
        <v>1141</v>
      </c>
      <c r="H4762" s="193" t="s">
        <v>2045</v>
      </c>
      <c r="I4762" s="256">
        <v>200</v>
      </c>
      <c r="J4762" s="256">
        <v>15579.870474952519</v>
      </c>
      <c r="K4762" s="599">
        <f t="shared" si="361"/>
        <v>3115974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6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3"/>
      <c r="AD4762" s="591" t="str">
        <f>IF(VLOOKUP(F4762,NXT!$C$12:$C$666,1,0)&lt;&gt;"","","x")</f>
        <v/>
      </c>
    </row>
    <row r="4763" spans="1:30" s="211" customFormat="1" ht="15.75" hidden="1" customHeight="1">
      <c r="A4763" s="204" t="str">
        <f>IF(B4763&lt;&gt;"",IF(AND(B4763&gt;=_TM1,B4763&lt;=_TM2,OR(TH!L4763="1111",TH!M4763="1111")),TH!D4763,""),"")</f>
        <v/>
      </c>
      <c r="B4763" s="36">
        <f t="shared" si="359"/>
        <v>10</v>
      </c>
      <c r="C4763" s="184">
        <f t="shared" si="360"/>
        <v>42296</v>
      </c>
      <c r="D4763" s="191" t="s">
        <v>2044</v>
      </c>
      <c r="E4763" s="191">
        <v>42296</v>
      </c>
      <c r="F4763" s="192" t="s">
        <v>880</v>
      </c>
      <c r="G4763" s="483" t="s">
        <v>1141</v>
      </c>
      <c r="H4763" s="193" t="s">
        <v>2045</v>
      </c>
      <c r="I4763" s="256">
        <v>100</v>
      </c>
      <c r="J4763" s="256">
        <v>17455.980532145757</v>
      </c>
      <c r="K4763" s="599">
        <f t="shared" si="361"/>
        <v>1745598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6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3"/>
      <c r="AD4763" s="591" t="str">
        <f>IF(VLOOKUP(F4763,NXT!$C$12:$C$666,1,0)&lt;&gt;"","","x")</f>
        <v/>
      </c>
    </row>
    <row r="4764" spans="1:30" s="211" customFormat="1" ht="15.75" hidden="1" customHeight="1">
      <c r="A4764" s="204" t="str">
        <f>IF(B4764&lt;&gt;"",IF(AND(B4764&gt;=_TM1,B4764&lt;=_TM2,OR(TH!L4764="1111",TH!M4764="1111")),TH!D4764,""),"")</f>
        <v/>
      </c>
      <c r="B4764" s="36">
        <f t="shared" si="359"/>
        <v>10</v>
      </c>
      <c r="C4764" s="184">
        <f t="shared" si="360"/>
        <v>42297</v>
      </c>
      <c r="D4764" s="191" t="s">
        <v>2044</v>
      </c>
      <c r="E4764" s="191">
        <v>42297</v>
      </c>
      <c r="F4764" s="192" t="s">
        <v>1142</v>
      </c>
      <c r="G4764" s="483" t="s">
        <v>1143</v>
      </c>
      <c r="H4764" s="193" t="s">
        <v>2045</v>
      </c>
      <c r="I4764" s="256">
        <v>300</v>
      </c>
      <c r="J4764" s="256">
        <v>11419.800348132736</v>
      </c>
      <c r="K4764" s="599">
        <f t="shared" si="361"/>
        <v>3425940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6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3"/>
      <c r="AD4764" s="591" t="str">
        <f>IF(VLOOKUP(F4764,NXT!$C$12:$C$666,1,0)&lt;&gt;"","","x")</f>
        <v/>
      </c>
    </row>
    <row r="4765" spans="1:30" s="211" customFormat="1" ht="15.75" hidden="1" customHeight="1">
      <c r="A4765" s="204" t="str">
        <f>IF(B4765&lt;&gt;"",IF(AND(B4765&gt;=_TM1,B4765&lt;=_TM2,OR(TH!L4765="1111",TH!M4765="1111")),TH!D4765,""),"")</f>
        <v/>
      </c>
      <c r="B4765" s="36">
        <f t="shared" si="359"/>
        <v>10</v>
      </c>
      <c r="C4765" s="184">
        <f t="shared" si="360"/>
        <v>42297</v>
      </c>
      <c r="D4765" s="191" t="s">
        <v>2044</v>
      </c>
      <c r="E4765" s="191">
        <v>42297</v>
      </c>
      <c r="F4765" s="192" t="s">
        <v>1144</v>
      </c>
      <c r="G4765" s="483" t="s">
        <v>1145</v>
      </c>
      <c r="H4765" s="193" t="s">
        <v>2045</v>
      </c>
      <c r="I4765" s="256">
        <v>200</v>
      </c>
      <c r="J4765" s="256">
        <v>32709.570997151623</v>
      </c>
      <c r="K4765" s="599">
        <f t="shared" si="361"/>
        <v>6541914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6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3"/>
      <c r="AD4765" s="591" t="str">
        <f>IF(VLOOKUP(F4765,NXT!$C$12:$C$666,1,0)&lt;&gt;"","","x")</f>
        <v/>
      </c>
    </row>
    <row r="4766" spans="1:30" s="211" customFormat="1" ht="15.75" hidden="1" customHeight="1">
      <c r="A4766" s="204" t="str">
        <f>IF(B4766&lt;&gt;"",IF(AND(B4766&gt;=_TM1,B4766&lt;=_TM2,OR(TH!L4766="1111",TH!M4766="1111")),TH!D4766,""),"")</f>
        <v/>
      </c>
      <c r="B4766" s="36">
        <f t="shared" si="359"/>
        <v>10</v>
      </c>
      <c r="C4766" s="184">
        <f t="shared" si="360"/>
        <v>42297</v>
      </c>
      <c r="D4766" s="191" t="s">
        <v>2044</v>
      </c>
      <c r="E4766" s="191">
        <v>42297</v>
      </c>
      <c r="F4766" s="192" t="s">
        <v>1146</v>
      </c>
      <c r="G4766" s="483" t="s">
        <v>1145</v>
      </c>
      <c r="H4766" s="193" t="s">
        <v>2045</v>
      </c>
      <c r="I4766" s="256">
        <v>150</v>
      </c>
      <c r="J4766" s="256">
        <v>34014.691036938224</v>
      </c>
      <c r="K4766" s="599">
        <f t="shared" si="361"/>
        <v>5102204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6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3"/>
      <c r="AD4766" s="591" t="str">
        <f>IF(VLOOKUP(F4766,NXT!$C$12:$C$666,1,0)&lt;&gt;"","","x")</f>
        <v/>
      </c>
    </row>
    <row r="4767" spans="1:30" s="211" customFormat="1" ht="15.75" hidden="1" customHeight="1">
      <c r="A4767" s="204" t="str">
        <f>IF(B4767&lt;&gt;"",IF(AND(B4767&gt;=_TM1,B4767&lt;=_TM2,OR(TH!L4767="1111",TH!M4767="1111")),TH!D4767,""),"")</f>
        <v/>
      </c>
      <c r="B4767" s="36">
        <f t="shared" si="359"/>
        <v>10</v>
      </c>
      <c r="C4767" s="184">
        <f t="shared" si="360"/>
        <v>42298</v>
      </c>
      <c r="D4767" s="191" t="s">
        <v>2044</v>
      </c>
      <c r="E4767" s="191">
        <v>42298</v>
      </c>
      <c r="F4767" s="192" t="s">
        <v>1147</v>
      </c>
      <c r="G4767" s="483" t="s">
        <v>1148</v>
      </c>
      <c r="H4767" s="193" t="s">
        <v>2045</v>
      </c>
      <c r="I4767" s="256">
        <v>1000</v>
      </c>
      <c r="J4767" s="256">
        <v>10930.380333212763</v>
      </c>
      <c r="K4767" s="599">
        <f t="shared" si="361"/>
        <v>10930380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6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3"/>
      <c r="AD4767" s="591" t="str">
        <f>IF(VLOOKUP(F4767,NXT!$C$12:$C$666,1,0)&lt;&gt;"","","x")</f>
        <v/>
      </c>
    </row>
    <row r="4768" spans="1:30" s="211" customFormat="1" ht="15.75" hidden="1" customHeight="1">
      <c r="A4768" s="204" t="str">
        <f>IF(B4768&lt;&gt;"",IF(AND(B4768&gt;=_TM1,B4768&lt;=_TM2,OR(TH!L4768="1111",TH!M4768="1111")),TH!D4768,""),"")</f>
        <v/>
      </c>
      <c r="B4768" s="36">
        <f t="shared" si="359"/>
        <v>10</v>
      </c>
      <c r="C4768" s="184">
        <f t="shared" si="360"/>
        <v>42299</v>
      </c>
      <c r="D4768" s="191" t="s">
        <v>2044</v>
      </c>
      <c r="E4768" s="191">
        <v>42299</v>
      </c>
      <c r="F4768" s="192" t="s">
        <v>1149</v>
      </c>
      <c r="G4768" s="483" t="s">
        <v>1150</v>
      </c>
      <c r="H4768" s="193" t="s">
        <v>2045</v>
      </c>
      <c r="I4768" s="256">
        <v>173</v>
      </c>
      <c r="J4768" s="256">
        <v>8891.1302710462023</v>
      </c>
      <c r="K4768" s="599">
        <f t="shared" si="361"/>
        <v>1538166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6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3"/>
      <c r="AD4768" s="591" t="str">
        <f>IF(VLOOKUP(F4768,NXT!$C$12:$C$666,1,0)&lt;&gt;"","","x")</f>
        <v/>
      </c>
    </row>
    <row r="4769" spans="1:30" s="211" customFormat="1" ht="15.75" hidden="1" customHeight="1">
      <c r="A4769" s="204" t="str">
        <f>IF(B4769&lt;&gt;"",IF(AND(B4769&gt;=_TM1,B4769&lt;=_TM2,OR(TH!L4769="1111",TH!M4769="1111")),TH!D4769,""),"")</f>
        <v/>
      </c>
      <c r="B4769" s="36">
        <f t="shared" si="359"/>
        <v>10</v>
      </c>
      <c r="C4769" s="184">
        <f t="shared" si="360"/>
        <v>42299</v>
      </c>
      <c r="D4769" s="191" t="s">
        <v>2044</v>
      </c>
      <c r="E4769" s="191">
        <v>42299</v>
      </c>
      <c r="F4769" s="192" t="s">
        <v>567</v>
      </c>
      <c r="G4769" s="483" t="s">
        <v>1150</v>
      </c>
      <c r="H4769" s="193" t="s">
        <v>2045</v>
      </c>
      <c r="I4769" s="256">
        <v>318</v>
      </c>
      <c r="J4769" s="256">
        <v>7096.5902163396295</v>
      </c>
      <c r="K4769" s="599">
        <f t="shared" si="361"/>
        <v>2256716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6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3"/>
      <c r="AD4769" s="591" t="str">
        <f>IF(VLOOKUP(F4769,NXT!$C$12:$C$666,1,0)&lt;&gt;"","","x")</f>
        <v/>
      </c>
    </row>
    <row r="4770" spans="1:30" s="211" customFormat="1" ht="15.75" hidden="1" customHeight="1">
      <c r="A4770" s="204" t="str">
        <f>IF(B4770&lt;&gt;"",IF(AND(B4770&gt;=_TM1,B4770&lt;=_TM2,OR(TH!L4770="1111",TH!M4770="1111")),TH!D4770,""),"")</f>
        <v/>
      </c>
      <c r="B4770" s="36">
        <f t="shared" si="359"/>
        <v>10</v>
      </c>
      <c r="C4770" s="184">
        <f t="shared" si="360"/>
        <v>42299</v>
      </c>
      <c r="D4770" s="191" t="s">
        <v>2044</v>
      </c>
      <c r="E4770" s="191">
        <v>42299</v>
      </c>
      <c r="F4770" s="192" t="s">
        <v>478</v>
      </c>
      <c r="G4770" s="483" t="s">
        <v>1150</v>
      </c>
      <c r="H4770" s="193" t="s">
        <v>2045</v>
      </c>
      <c r="I4770" s="256">
        <v>512</v>
      </c>
      <c r="J4770" s="256">
        <v>10930.380333212763</v>
      </c>
      <c r="K4770" s="599">
        <f t="shared" si="361"/>
        <v>5596355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6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3"/>
      <c r="AD4770" s="591" t="str">
        <f>IF(VLOOKUP(F4770,NXT!$C$12:$C$666,1,0)&lt;&gt;"","","x")</f>
        <v/>
      </c>
    </row>
    <row r="4771" spans="1:30" s="211" customFormat="1" ht="15.75" hidden="1" customHeight="1">
      <c r="A4771" s="204" t="str">
        <f>IF(B4771&lt;&gt;"",IF(AND(B4771&gt;=_TM1,B4771&lt;=_TM2,OR(TH!L4771="1111",TH!M4771="1111")),TH!D4771,""),"")</f>
        <v/>
      </c>
      <c r="B4771" s="36">
        <f t="shared" si="359"/>
        <v>10</v>
      </c>
      <c r="C4771" s="184">
        <f t="shared" si="360"/>
        <v>42299</v>
      </c>
      <c r="D4771" s="191" t="s">
        <v>2044</v>
      </c>
      <c r="E4771" s="191">
        <v>42299</v>
      </c>
      <c r="F4771" s="192" t="s">
        <v>958</v>
      </c>
      <c r="G4771" s="483" t="s">
        <v>1150</v>
      </c>
      <c r="H4771" s="193" t="s">
        <v>2045</v>
      </c>
      <c r="I4771" s="256">
        <v>207</v>
      </c>
      <c r="J4771" s="256">
        <v>7912.2902412062531</v>
      </c>
      <c r="K4771" s="599">
        <f t="shared" si="361"/>
        <v>1637844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6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3"/>
      <c r="AD4771" s="591" t="str">
        <f>IF(VLOOKUP(F4771,NXT!$C$12:$C$666,1,0)&lt;&gt;"","","x")</f>
        <v/>
      </c>
    </row>
    <row r="4772" spans="1:30" s="211" customFormat="1" ht="15.75" hidden="1" customHeight="1">
      <c r="A4772" s="204" t="str">
        <f>IF(B4772&lt;&gt;"",IF(AND(B4772&gt;=_TM1,B4772&lt;=_TM2,OR(TH!L4772="1111",TH!M4772="1111")),TH!D4772,""),"")</f>
        <v/>
      </c>
      <c r="B4772" s="36">
        <f t="shared" si="359"/>
        <v>10</v>
      </c>
      <c r="C4772" s="184">
        <f t="shared" si="360"/>
        <v>42299</v>
      </c>
      <c r="D4772" s="191" t="s">
        <v>2044</v>
      </c>
      <c r="E4772" s="191">
        <v>42299</v>
      </c>
      <c r="F4772" s="192" t="s">
        <v>1151</v>
      </c>
      <c r="G4772" s="483" t="s">
        <v>1152</v>
      </c>
      <c r="H4772" s="193" t="s">
        <v>2045</v>
      </c>
      <c r="I4772" s="256">
        <v>300</v>
      </c>
      <c r="J4772" s="256">
        <v>7259.7302213129542</v>
      </c>
      <c r="K4772" s="599">
        <f t="shared" si="361"/>
        <v>2177919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6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3"/>
      <c r="AD4772" s="591" t="str">
        <f>IF(VLOOKUP(F4772,NXT!$C$12:$C$666,1,0)&lt;&gt;"","","x")</f>
        <v/>
      </c>
    </row>
    <row r="4773" spans="1:30" s="211" customFormat="1" ht="15.75" hidden="1" customHeight="1">
      <c r="A4773" s="204" t="str">
        <f>IF(B4773&lt;&gt;"",IF(AND(B4773&gt;=_TM1,B4773&lt;=_TM2,OR(TH!L4773="1111",TH!M4773="1111")),TH!D4773,""),"")</f>
        <v/>
      </c>
      <c r="B4773" s="36">
        <f t="shared" si="359"/>
        <v>10</v>
      </c>
      <c r="C4773" s="184">
        <f t="shared" si="360"/>
        <v>42299</v>
      </c>
      <c r="D4773" s="191" t="s">
        <v>2044</v>
      </c>
      <c r="E4773" s="191">
        <v>42299</v>
      </c>
      <c r="F4773" s="192" t="s">
        <v>1982</v>
      </c>
      <c r="G4773" s="483" t="s">
        <v>1154</v>
      </c>
      <c r="H4773" s="193" t="s">
        <v>2045</v>
      </c>
      <c r="I4773" s="256">
        <v>800</v>
      </c>
      <c r="J4773" s="256">
        <v>6525.6001989329925</v>
      </c>
      <c r="K4773" s="599">
        <f t="shared" si="361"/>
        <v>5220480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6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3"/>
      <c r="AD4773" s="591" t="str">
        <f>IF(VLOOKUP(F4773,NXT!$C$12:$C$666,1,0)&lt;&gt;"","","x")</f>
        <v/>
      </c>
    </row>
    <row r="4774" spans="1:30" s="211" customFormat="1" ht="15.75" hidden="1" customHeight="1">
      <c r="A4774" s="204" t="str">
        <f>IF(B4774&lt;&gt;"",IF(AND(B4774&gt;=_TM1,B4774&lt;=_TM2,OR(TH!L4774="1111",TH!M4774="1111")),TH!D4774,""),"")</f>
        <v/>
      </c>
      <c r="B4774" s="36">
        <f t="shared" si="359"/>
        <v>10</v>
      </c>
      <c r="C4774" s="184">
        <f t="shared" si="360"/>
        <v>42300</v>
      </c>
      <c r="D4774" s="191" t="s">
        <v>2044</v>
      </c>
      <c r="E4774" s="191">
        <v>42300</v>
      </c>
      <c r="F4774" s="192" t="s">
        <v>463</v>
      </c>
      <c r="G4774" s="483" t="s">
        <v>1156</v>
      </c>
      <c r="H4774" s="193" t="s">
        <v>2045</v>
      </c>
      <c r="I4774" s="256">
        <v>221</v>
      </c>
      <c r="J4774" s="256">
        <v>7178.1602188262914</v>
      </c>
      <c r="K4774" s="599">
        <f t="shared" si="361"/>
        <v>1586373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6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3"/>
      <c r="AD4774" s="591" t="str">
        <f>IF(VLOOKUP(F4774,NXT!$C$12:$C$666,1,0)&lt;&gt;"","","x")</f>
        <v/>
      </c>
    </row>
    <row r="4775" spans="1:30" s="211" customFormat="1" ht="15.75" hidden="1" customHeight="1">
      <c r="A4775" s="204" t="str">
        <f>IF(B4775&lt;&gt;"",IF(AND(B4775&gt;=_TM1,B4775&lt;=_TM2,OR(TH!L4775="1111",TH!M4775="1111")),TH!D4775,""),"")</f>
        <v/>
      </c>
      <c r="B4775" s="36">
        <f t="shared" si="359"/>
        <v>10</v>
      </c>
      <c r="C4775" s="184">
        <f t="shared" si="360"/>
        <v>42300</v>
      </c>
      <c r="D4775" s="191" t="s">
        <v>2044</v>
      </c>
      <c r="E4775" s="191">
        <v>42300</v>
      </c>
      <c r="F4775" s="192" t="s">
        <v>468</v>
      </c>
      <c r="G4775" s="483" t="s">
        <v>1156</v>
      </c>
      <c r="H4775" s="193" t="s">
        <v>2045</v>
      </c>
      <c r="I4775" s="256">
        <v>518</v>
      </c>
      <c r="J4775" s="256">
        <v>4160.0701268197827</v>
      </c>
      <c r="K4775" s="599">
        <f t="shared" si="361"/>
        <v>2154916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6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3"/>
      <c r="AD4775" s="591" t="str">
        <f>IF(VLOOKUP(F4775,NXT!$C$12:$C$666,1,0)&lt;&gt;"","","x")</f>
        <v/>
      </c>
    </row>
    <row r="4776" spans="1:30" s="211" customFormat="1" ht="15.75" hidden="1" customHeight="1">
      <c r="A4776" s="204" t="str">
        <f>IF(B4776&lt;&gt;"",IF(AND(B4776&gt;=_TM1,B4776&lt;=_TM2,OR(TH!L4776="1111",TH!M4776="1111")),TH!D4776,""),"")</f>
        <v/>
      </c>
      <c r="B4776" s="36">
        <f t="shared" si="359"/>
        <v>10</v>
      </c>
      <c r="C4776" s="184">
        <f t="shared" si="360"/>
        <v>42300</v>
      </c>
      <c r="D4776" s="191" t="s">
        <v>2044</v>
      </c>
      <c r="E4776" s="191">
        <v>42300</v>
      </c>
      <c r="F4776" s="192" t="s">
        <v>549</v>
      </c>
      <c r="G4776" s="483" t="s">
        <v>1156</v>
      </c>
      <c r="H4776" s="193" t="s">
        <v>2045</v>
      </c>
      <c r="I4776" s="256">
        <v>227</v>
      </c>
      <c r="J4776" s="256">
        <v>4404.7801342797702</v>
      </c>
      <c r="K4776" s="599">
        <f t="shared" si="361"/>
        <v>999885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6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3"/>
      <c r="AD4776" s="591" t="str">
        <f>IF(VLOOKUP(F4776,NXT!$C$12:$C$666,1,0)&lt;&gt;"","","x")</f>
        <v/>
      </c>
    </row>
    <row r="4777" spans="1:30" s="211" customFormat="1" ht="15.75" hidden="1" customHeight="1">
      <c r="A4777" s="204" t="str">
        <f>IF(B4777&lt;&gt;"",IF(AND(B4777&gt;=_TM1,B4777&lt;=_TM2,OR(TH!L4777="1111",TH!M4777="1111")),TH!D4777,""),"")</f>
        <v/>
      </c>
      <c r="B4777" s="36">
        <f t="shared" si="359"/>
        <v>10</v>
      </c>
      <c r="C4777" s="184">
        <f t="shared" si="360"/>
        <v>42300</v>
      </c>
      <c r="D4777" s="191" t="s">
        <v>2044</v>
      </c>
      <c r="E4777" s="191">
        <v>42300</v>
      </c>
      <c r="F4777" s="192" t="s">
        <v>466</v>
      </c>
      <c r="G4777" s="483" t="s">
        <v>1156</v>
      </c>
      <c r="H4777" s="193" t="s">
        <v>2045</v>
      </c>
      <c r="I4777" s="256">
        <v>204</v>
      </c>
      <c r="J4777" s="256">
        <v>5220.4801591463938</v>
      </c>
      <c r="K4777" s="599">
        <f t="shared" si="361"/>
        <v>1064978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6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3"/>
      <c r="AD4777" s="591" t="str">
        <f>IF(VLOOKUP(F4777,NXT!$C$12:$C$666,1,0)&lt;&gt;"","","x")</f>
        <v/>
      </c>
    </row>
    <row r="4778" spans="1:30" s="211" customFormat="1" ht="15.75" hidden="1" customHeight="1">
      <c r="A4778" s="204" t="str">
        <f>IF(B4778&lt;&gt;"",IF(AND(B4778&gt;=_TM1,B4778&lt;=_TM2,OR(TH!L4778="1111",TH!M4778="1111")),TH!D4778,""),"")</f>
        <v/>
      </c>
      <c r="B4778" s="36">
        <f t="shared" si="359"/>
        <v>10</v>
      </c>
      <c r="C4778" s="184">
        <f t="shared" si="360"/>
        <v>42300</v>
      </c>
      <c r="D4778" s="191" t="s">
        <v>2044</v>
      </c>
      <c r="E4778" s="191">
        <v>42300</v>
      </c>
      <c r="F4778" s="192" t="s">
        <v>1157</v>
      </c>
      <c r="G4778" s="483" t="s">
        <v>1158</v>
      </c>
      <c r="H4778" s="193" t="s">
        <v>2045</v>
      </c>
      <c r="I4778" s="256">
        <v>50</v>
      </c>
      <c r="J4778" s="256">
        <v>40540.291235871213</v>
      </c>
      <c r="K4778" s="599">
        <f t="shared" si="361"/>
        <v>2027015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6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3"/>
      <c r="AD4778" s="591" t="str">
        <f>IF(VLOOKUP(F4778,NXT!$C$12:$C$666,1,0)&lt;&gt;"","","x")</f>
        <v/>
      </c>
    </row>
    <row r="4779" spans="1:30" s="211" customFormat="1" ht="15.75" hidden="1" customHeight="1">
      <c r="A4779" s="204" t="str">
        <f>IF(B4779&lt;&gt;"",IF(AND(B4779&gt;=_TM1,B4779&lt;=_TM2,OR(TH!L4779="1111",TH!M4779="1111")),TH!D4779,""),"")</f>
        <v/>
      </c>
      <c r="B4779" s="36">
        <f t="shared" si="359"/>
        <v>10</v>
      </c>
      <c r="C4779" s="184">
        <f t="shared" si="360"/>
        <v>42300</v>
      </c>
      <c r="D4779" s="191" t="s">
        <v>2044</v>
      </c>
      <c r="E4779" s="191">
        <v>42300</v>
      </c>
      <c r="F4779" s="192" t="s">
        <v>1159</v>
      </c>
      <c r="G4779" s="483" t="s">
        <v>1158</v>
      </c>
      <c r="H4779" s="193" t="s">
        <v>2045</v>
      </c>
      <c r="I4779" s="256">
        <v>38</v>
      </c>
      <c r="J4779" s="256">
        <v>40050.871220951245</v>
      </c>
      <c r="K4779" s="599">
        <f t="shared" si="361"/>
        <v>1521933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6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3"/>
      <c r="AD4779" s="591" t="str">
        <f>IF(VLOOKUP(F4779,NXT!$C$12:$C$666,1,0)&lt;&gt;"","","x")</f>
        <v/>
      </c>
    </row>
    <row r="4780" spans="1:30" s="211" customFormat="1" ht="15.75" hidden="1" customHeight="1">
      <c r="A4780" s="204" t="str">
        <f>IF(B4780&lt;&gt;"",IF(AND(B4780&gt;=_TM1,B4780&lt;=_TM2,OR(TH!L4780="1111",TH!M4780="1111")),TH!D4780,""),"")</f>
        <v/>
      </c>
      <c r="B4780" s="36">
        <f t="shared" si="359"/>
        <v>10</v>
      </c>
      <c r="C4780" s="184">
        <f t="shared" si="360"/>
        <v>42300</v>
      </c>
      <c r="D4780" s="191" t="s">
        <v>2044</v>
      </c>
      <c r="E4780" s="191">
        <v>42300</v>
      </c>
      <c r="F4780" s="192" t="s">
        <v>481</v>
      </c>
      <c r="G4780" s="483" t="s">
        <v>1158</v>
      </c>
      <c r="H4780" s="193" t="s">
        <v>2045</v>
      </c>
      <c r="I4780" s="256">
        <v>257</v>
      </c>
      <c r="J4780" s="256">
        <v>59138.251802830244</v>
      </c>
      <c r="K4780" s="599">
        <f t="shared" si="361"/>
        <v>15198531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6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3"/>
      <c r="AD4780" s="591" t="str">
        <f>IF(VLOOKUP(F4780,NXT!$C$12:$C$666,1,0)&lt;&gt;"","","x")</f>
        <v/>
      </c>
    </row>
    <row r="4781" spans="1:30" s="211" customFormat="1" ht="15.75" hidden="1" customHeight="1">
      <c r="A4781" s="204" t="str">
        <f>IF(B4781&lt;&gt;"",IF(AND(B4781&gt;=_TM1,B4781&lt;=_TM2,OR(TH!L4781="1111",TH!M4781="1111")),TH!D4781,""),"")</f>
        <v/>
      </c>
      <c r="B4781" s="36">
        <f t="shared" si="359"/>
        <v>10</v>
      </c>
      <c r="C4781" s="184">
        <f t="shared" si="360"/>
        <v>42300</v>
      </c>
      <c r="D4781" s="191" t="s">
        <v>2044</v>
      </c>
      <c r="E4781" s="191">
        <v>42300</v>
      </c>
      <c r="F4781" s="192" t="s">
        <v>1034</v>
      </c>
      <c r="G4781" s="483" t="s">
        <v>1158</v>
      </c>
      <c r="H4781" s="193" t="s">
        <v>2045</v>
      </c>
      <c r="I4781" s="256">
        <v>31</v>
      </c>
      <c r="J4781" s="256">
        <v>67947.812071389781</v>
      </c>
      <c r="K4781" s="599">
        <f t="shared" si="361"/>
        <v>2106382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6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3"/>
      <c r="AD4781" s="591" t="str">
        <f>IF(VLOOKUP(F4781,NXT!$C$12:$C$666,1,0)&lt;&gt;"","","x")</f>
        <v/>
      </c>
    </row>
    <row r="4782" spans="1:30" s="211" customFormat="1" ht="15.75" hidden="1" customHeight="1">
      <c r="A4782" s="204" t="str">
        <f>IF(B4782&lt;&gt;"",IF(AND(B4782&gt;=_TM1,B4782&lt;=_TM2,OR(TH!L4782="1111",TH!M4782="1111")),TH!D4782,""),"")</f>
        <v/>
      </c>
      <c r="B4782" s="36">
        <f t="shared" si="359"/>
        <v>10</v>
      </c>
      <c r="C4782" s="184">
        <f t="shared" si="360"/>
        <v>42300</v>
      </c>
      <c r="D4782" s="191" t="s">
        <v>2044</v>
      </c>
      <c r="E4782" s="191">
        <v>42300</v>
      </c>
      <c r="F4782" s="192" t="s">
        <v>688</v>
      </c>
      <c r="G4782" s="483" t="s">
        <v>1160</v>
      </c>
      <c r="H4782" s="193" t="s">
        <v>2045</v>
      </c>
      <c r="I4782" s="256">
        <v>180</v>
      </c>
      <c r="J4782" s="256">
        <v>8809.5602685595404</v>
      </c>
      <c r="K4782" s="599">
        <f t="shared" si="361"/>
        <v>1585721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6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3"/>
      <c r="AD4782" s="591" t="str">
        <f>IF(VLOOKUP(F4782,NXT!$C$12:$C$666,1,0)&lt;&gt;"","","x")</f>
        <v/>
      </c>
    </row>
    <row r="4783" spans="1:30" s="211" customFormat="1" ht="15.75" hidden="1" customHeight="1">
      <c r="A4783" s="204" t="str">
        <f>IF(B4783&lt;&gt;"",IF(AND(B4783&gt;=_TM1,B4783&lt;=_TM2,OR(TH!L4783="1111",TH!M4783="1111")),TH!D4783,""),"")</f>
        <v/>
      </c>
      <c r="B4783" s="36">
        <f t="shared" si="359"/>
        <v>10</v>
      </c>
      <c r="C4783" s="184">
        <f t="shared" si="360"/>
        <v>42300</v>
      </c>
      <c r="D4783" s="191" t="s">
        <v>2044</v>
      </c>
      <c r="E4783" s="191">
        <v>42300</v>
      </c>
      <c r="F4783" s="192" t="s">
        <v>459</v>
      </c>
      <c r="G4783" s="483" t="s">
        <v>1160</v>
      </c>
      <c r="H4783" s="193" t="s">
        <v>2045</v>
      </c>
      <c r="I4783" s="256">
        <v>120</v>
      </c>
      <c r="J4783" s="256">
        <v>10767.240328239439</v>
      </c>
      <c r="K4783" s="599">
        <f t="shared" si="361"/>
        <v>1292069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6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3"/>
      <c r="AD4783" s="591" t="str">
        <f>IF(VLOOKUP(F4783,NXT!$C$12:$C$666,1,0)&lt;&gt;"","","x")</f>
        <v/>
      </c>
    </row>
    <row r="4784" spans="1:30" s="211" customFormat="1" ht="15.75" hidden="1" customHeight="1">
      <c r="A4784" s="204" t="str">
        <f>IF(B4784&lt;&gt;"",IF(AND(B4784&gt;=_TM1,B4784&lt;=_TM2,OR(TH!L4784="1111",TH!M4784="1111")),TH!D4784,""),"")</f>
        <v/>
      </c>
      <c r="B4784" s="36">
        <f t="shared" si="359"/>
        <v>10</v>
      </c>
      <c r="C4784" s="184">
        <f t="shared" si="360"/>
        <v>42300</v>
      </c>
      <c r="D4784" s="191" t="s">
        <v>2044</v>
      </c>
      <c r="E4784" s="191">
        <v>42300</v>
      </c>
      <c r="F4784" s="192" t="s">
        <v>1161</v>
      </c>
      <c r="G4784" s="483" t="s">
        <v>1160</v>
      </c>
      <c r="H4784" s="193" t="s">
        <v>2045</v>
      </c>
      <c r="I4784" s="256">
        <v>220</v>
      </c>
      <c r="J4784" s="256">
        <v>8809.5602685595404</v>
      </c>
      <c r="K4784" s="599">
        <f t="shared" si="361"/>
        <v>1938103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6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3"/>
      <c r="AD4784" s="591" t="str">
        <f>IF(VLOOKUP(F4784,NXT!$C$12:$C$666,1,0)&lt;&gt;"","","x")</f>
        <v/>
      </c>
    </row>
    <row r="4785" spans="1:30" s="211" customFormat="1" ht="15.75" hidden="1" customHeight="1">
      <c r="A4785" s="204" t="str">
        <f>IF(B4785&lt;&gt;"",IF(AND(B4785&gt;=_TM1,B4785&lt;=_TM2,OR(TH!L4785="1111",TH!M4785="1111")),TH!D4785,""),"")</f>
        <v/>
      </c>
      <c r="B4785" s="36">
        <f t="shared" si="359"/>
        <v>10</v>
      </c>
      <c r="C4785" s="184">
        <f t="shared" si="360"/>
        <v>42300</v>
      </c>
      <c r="D4785" s="191" t="s">
        <v>2044</v>
      </c>
      <c r="E4785" s="191">
        <v>42300</v>
      </c>
      <c r="F4785" s="192" t="s">
        <v>1162</v>
      </c>
      <c r="G4785" s="483" t="s">
        <v>1160</v>
      </c>
      <c r="H4785" s="193" t="s">
        <v>2045</v>
      </c>
      <c r="I4785" s="256">
        <v>360</v>
      </c>
      <c r="J4785" s="256">
        <v>10114.680308346138</v>
      </c>
      <c r="K4785" s="599">
        <f t="shared" si="361"/>
        <v>3641285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6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3"/>
      <c r="AD4785" s="591" t="str">
        <f>IF(VLOOKUP(F4785,NXT!$C$12:$C$666,1,0)&lt;&gt;"","","x")</f>
        <v/>
      </c>
    </row>
    <row r="4786" spans="1:30" s="211" customFormat="1" ht="15.75" hidden="1" customHeight="1">
      <c r="A4786" s="204" t="str">
        <f>IF(B4786&lt;&gt;"",IF(AND(B4786&gt;=_TM1,B4786&lt;=_TM2,OR(TH!L4786="1111",TH!M4786="1111")),TH!D4786,""),"")</f>
        <v/>
      </c>
      <c r="B4786" s="36">
        <f t="shared" si="359"/>
        <v>10</v>
      </c>
      <c r="C4786" s="184">
        <f t="shared" si="360"/>
        <v>42300</v>
      </c>
      <c r="D4786" s="191" t="s">
        <v>2044</v>
      </c>
      <c r="E4786" s="191">
        <v>42300</v>
      </c>
      <c r="F4786" s="192" t="s">
        <v>629</v>
      </c>
      <c r="G4786" s="483" t="s">
        <v>1160</v>
      </c>
      <c r="H4786" s="193" t="s">
        <v>2045</v>
      </c>
      <c r="I4786" s="256">
        <v>767</v>
      </c>
      <c r="J4786" s="256">
        <v>10277.820313319464</v>
      </c>
      <c r="K4786" s="599">
        <f t="shared" si="361"/>
        <v>7883088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6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3"/>
      <c r="AD4786" s="591" t="str">
        <f>IF(VLOOKUP(F4786,NXT!$C$12:$C$666,1,0)&lt;&gt;"","","x")</f>
        <v/>
      </c>
    </row>
    <row r="4787" spans="1:30" s="211" customFormat="1" ht="15.75" hidden="1" customHeight="1">
      <c r="A4787" s="204" t="str">
        <f>IF(B4787&lt;&gt;"",IF(AND(B4787&gt;=_TM1,B4787&lt;=_TM2,OR(TH!L4787="1111",TH!M4787="1111")),TH!D4787,""),"")</f>
        <v/>
      </c>
      <c r="B4787" s="36">
        <f t="shared" si="359"/>
        <v>10</v>
      </c>
      <c r="C4787" s="184">
        <f t="shared" si="360"/>
        <v>42300</v>
      </c>
      <c r="D4787" s="191" t="s">
        <v>2044</v>
      </c>
      <c r="E4787" s="191">
        <v>42300</v>
      </c>
      <c r="F4787" s="192" t="s">
        <v>2039</v>
      </c>
      <c r="G4787" s="483" t="s">
        <v>1163</v>
      </c>
      <c r="H4787" s="193" t="s">
        <v>2045</v>
      </c>
      <c r="I4787" s="256">
        <v>100</v>
      </c>
      <c r="J4787" s="256">
        <v>9543.6902909395012</v>
      </c>
      <c r="K4787" s="599">
        <f t="shared" si="361"/>
        <v>954369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6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3"/>
      <c r="AD4787" s="591" t="str">
        <f>IF(VLOOKUP(F4787,NXT!$C$12:$C$666,1,0)&lt;&gt;"","","x")</f>
        <v/>
      </c>
    </row>
    <row r="4788" spans="1:30" s="211" customFormat="1" ht="15.75" hidden="1" customHeight="1">
      <c r="A4788" s="204" t="str">
        <f>IF(B4788&lt;&gt;"",IF(AND(B4788&gt;=_TM1,B4788&lt;=_TM2,OR(TH!L4788="1111",TH!M4788="1111")),TH!D4788,""),"")</f>
        <v/>
      </c>
      <c r="B4788" s="36">
        <f t="shared" si="359"/>
        <v>10</v>
      </c>
      <c r="C4788" s="184">
        <f t="shared" si="360"/>
        <v>42300</v>
      </c>
      <c r="D4788" s="191" t="s">
        <v>2044</v>
      </c>
      <c r="E4788" s="191">
        <v>42300</v>
      </c>
      <c r="F4788" s="192" t="s">
        <v>1977</v>
      </c>
      <c r="G4788" s="483" t="s">
        <v>1163</v>
      </c>
      <c r="H4788" s="193" t="s">
        <v>2045</v>
      </c>
      <c r="I4788" s="256">
        <v>50</v>
      </c>
      <c r="J4788" s="256">
        <v>10114.680308346138</v>
      </c>
      <c r="K4788" s="599">
        <f t="shared" si="361"/>
        <v>505734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6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3"/>
      <c r="AD4788" s="591" t="str">
        <f>IF(VLOOKUP(F4788,NXT!$C$12:$C$666,1,0)&lt;&gt;"","","x")</f>
        <v/>
      </c>
    </row>
    <row r="4789" spans="1:30" s="211" customFormat="1" ht="15.75" hidden="1" customHeight="1">
      <c r="A4789" s="204" t="str">
        <f>IF(B4789&lt;&gt;"",IF(AND(B4789&gt;=_TM1,B4789&lt;=_TM2,OR(TH!L4789="1111",TH!M4789="1111")),TH!D4789,""),"")</f>
        <v/>
      </c>
      <c r="B4789" s="36">
        <f t="shared" si="359"/>
        <v>10</v>
      </c>
      <c r="C4789" s="184">
        <f t="shared" si="360"/>
        <v>42300</v>
      </c>
      <c r="D4789" s="191" t="s">
        <v>2044</v>
      </c>
      <c r="E4789" s="191">
        <v>42300</v>
      </c>
      <c r="F4789" s="192" t="s">
        <v>1978</v>
      </c>
      <c r="G4789" s="483" t="s">
        <v>1163</v>
      </c>
      <c r="H4789" s="193" t="s">
        <v>2045</v>
      </c>
      <c r="I4789" s="256">
        <v>50</v>
      </c>
      <c r="J4789" s="256">
        <v>12398.640377972686</v>
      </c>
      <c r="K4789" s="599">
        <f t="shared" si="361"/>
        <v>619932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6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3"/>
      <c r="AD4789" s="591" t="str">
        <f>IF(VLOOKUP(F4789,NXT!$C$12:$C$666,1,0)&lt;&gt;"","","x")</f>
        <v/>
      </c>
    </row>
    <row r="4790" spans="1:30" s="211" customFormat="1" ht="15.75" hidden="1" customHeight="1">
      <c r="A4790" s="204" t="str">
        <f>IF(B4790&lt;&gt;"",IF(AND(B4790&gt;=_TM1,B4790&lt;=_TM2,OR(TH!L4790="1111",TH!M4790="1111")),TH!D4790,""),"")</f>
        <v/>
      </c>
      <c r="B4790" s="36">
        <f t="shared" si="359"/>
        <v>10</v>
      </c>
      <c r="C4790" s="184">
        <f t="shared" si="360"/>
        <v>42300</v>
      </c>
      <c r="D4790" s="191" t="s">
        <v>2044</v>
      </c>
      <c r="E4790" s="191">
        <v>42300</v>
      </c>
      <c r="F4790" s="192" t="s">
        <v>1980</v>
      </c>
      <c r="G4790" s="483" t="s">
        <v>1163</v>
      </c>
      <c r="H4790" s="193" t="s">
        <v>2045</v>
      </c>
      <c r="I4790" s="256">
        <v>50</v>
      </c>
      <c r="J4790" s="256">
        <v>9869.9703008861507</v>
      </c>
      <c r="K4790" s="599">
        <f t="shared" si="361"/>
        <v>493499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6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3"/>
      <c r="AD4790" s="591" t="str">
        <f>IF(VLOOKUP(F4790,NXT!$C$12:$C$666,1,0)&lt;&gt;"","","x")</f>
        <v/>
      </c>
    </row>
    <row r="4791" spans="1:30" s="211" customFormat="1" ht="15.75" hidden="1" customHeight="1">
      <c r="A4791" s="204" t="str">
        <f>IF(B4791&lt;&gt;"",IF(AND(B4791&gt;=_TM1,B4791&lt;=_TM2,OR(TH!L4791="1111",TH!M4791="1111")),TH!D4791,""),"")</f>
        <v/>
      </c>
      <c r="B4791" s="36">
        <f t="shared" si="359"/>
        <v>10</v>
      </c>
      <c r="C4791" s="184">
        <f t="shared" si="360"/>
        <v>42300</v>
      </c>
      <c r="D4791" s="191" t="s">
        <v>2044</v>
      </c>
      <c r="E4791" s="191">
        <v>42300</v>
      </c>
      <c r="F4791" s="192" t="s">
        <v>1164</v>
      </c>
      <c r="G4791" s="483" t="s">
        <v>1165</v>
      </c>
      <c r="H4791" s="193" t="s">
        <v>2045</v>
      </c>
      <c r="I4791" s="256">
        <v>1418</v>
      </c>
      <c r="J4791" s="256">
        <v>9135.8402785061899</v>
      </c>
      <c r="K4791" s="599">
        <f t="shared" si="361"/>
        <v>12954622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6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3"/>
      <c r="AD4791" s="591" t="str">
        <f>IF(VLOOKUP(F4791,NXT!$C$12:$C$666,1,0)&lt;&gt;"","","x")</f>
        <v/>
      </c>
    </row>
    <row r="4792" spans="1:30" s="211" customFormat="1" ht="15.75" hidden="1" customHeight="1">
      <c r="A4792" s="204" t="str">
        <f>IF(B4792&lt;&gt;"",IF(AND(B4792&gt;=_TM1,B4792&lt;=_TM2,OR(TH!L4792="1111",TH!M4792="1111")),TH!D4792,""),"")</f>
        <v/>
      </c>
      <c r="B4792" s="36">
        <f t="shared" si="359"/>
        <v>10</v>
      </c>
      <c r="C4792" s="184">
        <f t="shared" si="360"/>
        <v>42303</v>
      </c>
      <c r="D4792" s="191" t="s">
        <v>2044</v>
      </c>
      <c r="E4792" s="191">
        <v>42303</v>
      </c>
      <c r="F4792" s="192" t="s">
        <v>440</v>
      </c>
      <c r="G4792" s="483" t="s">
        <v>1166</v>
      </c>
      <c r="H4792" s="193" t="s">
        <v>2045</v>
      </c>
      <c r="I4792" s="256">
        <v>430</v>
      </c>
      <c r="J4792" s="256">
        <v>7749.1502362329284</v>
      </c>
      <c r="K4792" s="599">
        <f t="shared" si="361"/>
        <v>3332135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6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3"/>
      <c r="AD4792" s="591" t="str">
        <f>IF(VLOOKUP(F4792,NXT!$C$12:$C$666,1,0)&lt;&gt;"","","x")</f>
        <v/>
      </c>
    </row>
    <row r="4793" spans="1:30" s="211" customFormat="1" ht="15.75" hidden="1" customHeight="1">
      <c r="A4793" s="204" t="str">
        <f>IF(B4793&lt;&gt;"",IF(AND(B4793&gt;=_TM1,B4793&lt;=_TM2,OR(TH!L4793="1111",TH!M4793="1111")),TH!D4793,""),"")</f>
        <v/>
      </c>
      <c r="B4793" s="36">
        <f t="shared" si="359"/>
        <v>10</v>
      </c>
      <c r="C4793" s="184">
        <f t="shared" si="360"/>
        <v>42303</v>
      </c>
      <c r="D4793" s="191" t="s">
        <v>2044</v>
      </c>
      <c r="E4793" s="191">
        <v>42303</v>
      </c>
      <c r="F4793" s="192" t="s">
        <v>440</v>
      </c>
      <c r="G4793" s="483" t="s">
        <v>1166</v>
      </c>
      <c r="H4793" s="193" t="s">
        <v>2045</v>
      </c>
      <c r="I4793" s="256">
        <v>409</v>
      </c>
      <c r="J4793" s="256">
        <v>7749.1502362329284</v>
      </c>
      <c r="K4793" s="599">
        <f t="shared" si="361"/>
        <v>3169402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6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3"/>
      <c r="AD4793" s="591" t="str">
        <f>IF(VLOOKUP(F4793,NXT!$C$12:$C$666,1,0)&lt;&gt;"","","x")</f>
        <v/>
      </c>
    </row>
    <row r="4794" spans="1:30" s="211" customFormat="1" ht="15.75" hidden="1" customHeight="1">
      <c r="A4794" s="204" t="str">
        <f>IF(B4794&lt;&gt;"",IF(AND(B4794&gt;=_TM1,B4794&lt;=_TM2,OR(TH!L4794="1111",TH!M4794="1111")),TH!D4794,""),"")</f>
        <v/>
      </c>
      <c r="B4794" s="36">
        <f t="shared" si="359"/>
        <v>10</v>
      </c>
      <c r="C4794" s="184">
        <f t="shared" si="360"/>
        <v>42304</v>
      </c>
      <c r="D4794" s="191" t="s">
        <v>2044</v>
      </c>
      <c r="E4794" s="191">
        <v>42304</v>
      </c>
      <c r="F4794" s="192" t="s">
        <v>1167</v>
      </c>
      <c r="G4794" s="483" t="s">
        <v>1168</v>
      </c>
      <c r="H4794" s="193" t="s">
        <v>2045</v>
      </c>
      <c r="I4794" s="256">
        <v>726</v>
      </c>
      <c r="J4794" s="256">
        <v>9298.9802834795137</v>
      </c>
      <c r="K4794" s="599">
        <f t="shared" si="361"/>
        <v>6751060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6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3"/>
      <c r="AD4794" s="591" t="str">
        <f>IF(VLOOKUP(F4794,NXT!$C$12:$C$666,1,0)&lt;&gt;"","","x")</f>
        <v/>
      </c>
    </row>
    <row r="4795" spans="1:30" s="211" customFormat="1" ht="15.75" hidden="1" customHeight="1">
      <c r="A4795" s="204" t="str">
        <f>IF(B4795&lt;&gt;"",IF(AND(B4795&gt;=_TM1,B4795&lt;=_TM2,OR(TH!L4795="1111",TH!M4795="1111")),TH!D4795,""),"")</f>
        <v/>
      </c>
      <c r="B4795" s="36">
        <f t="shared" si="359"/>
        <v>10</v>
      </c>
      <c r="C4795" s="184">
        <f t="shared" si="360"/>
        <v>42304</v>
      </c>
      <c r="D4795" s="191" t="s">
        <v>2044</v>
      </c>
      <c r="E4795" s="191">
        <v>42304</v>
      </c>
      <c r="F4795" s="192" t="s">
        <v>1167</v>
      </c>
      <c r="G4795" s="483" t="s">
        <v>1168</v>
      </c>
      <c r="H4795" s="193" t="s">
        <v>2045</v>
      </c>
      <c r="I4795" s="256">
        <v>100</v>
      </c>
      <c r="J4795" s="256">
        <v>9298.9802834795137</v>
      </c>
      <c r="K4795" s="599">
        <f t="shared" si="361"/>
        <v>929898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6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3"/>
      <c r="AD4795" s="591" t="str">
        <f>IF(VLOOKUP(F4795,NXT!$C$12:$C$666,1,0)&lt;&gt;"","","x")</f>
        <v/>
      </c>
    </row>
    <row r="4796" spans="1:30" s="211" customFormat="1" ht="15.75" hidden="1" customHeight="1">
      <c r="A4796" s="204" t="str">
        <f>IF(B4796&lt;&gt;"",IF(AND(B4796&gt;=_TM1,B4796&lt;=_TM2,OR(TH!L4796="1111",TH!M4796="1111")),TH!D4796,""),"")</f>
        <v/>
      </c>
      <c r="B4796" s="36">
        <f t="shared" si="359"/>
        <v>10</v>
      </c>
      <c r="C4796" s="184">
        <f t="shared" si="360"/>
        <v>42304</v>
      </c>
      <c r="D4796" s="191" t="s">
        <v>2044</v>
      </c>
      <c r="E4796" s="191">
        <v>42304</v>
      </c>
      <c r="F4796" s="192" t="s">
        <v>1705</v>
      </c>
      <c r="G4796" s="483" t="s">
        <v>1168</v>
      </c>
      <c r="H4796" s="193" t="s">
        <v>2045</v>
      </c>
      <c r="I4796" s="256">
        <v>1652</v>
      </c>
      <c r="J4796" s="256">
        <v>734.13002237996159</v>
      </c>
      <c r="K4796" s="599">
        <f t="shared" si="361"/>
        <v>1212783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6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3"/>
      <c r="AD4796" s="591" t="str">
        <f>IF(VLOOKUP(F4796,NXT!$C$12:$C$666,1,0)&lt;&gt;"","","x")</f>
        <v/>
      </c>
    </row>
    <row r="4797" spans="1:30" s="211" customFormat="1" ht="15.75" hidden="1" customHeight="1">
      <c r="A4797" s="204" t="str">
        <f>IF(B4797&lt;&gt;"",IF(AND(B4797&gt;=_TM1,B4797&lt;=_TM2,OR(TH!L4797="1111",TH!M4797="1111")),TH!D4797,""),"")</f>
        <v/>
      </c>
      <c r="B4797" s="36">
        <f t="shared" si="359"/>
        <v>10</v>
      </c>
      <c r="C4797" s="184">
        <f t="shared" si="360"/>
        <v>42305</v>
      </c>
      <c r="D4797" s="191" t="s">
        <v>2044</v>
      </c>
      <c r="E4797" s="191">
        <v>42305</v>
      </c>
      <c r="F4797" s="192" t="s">
        <v>1149</v>
      </c>
      <c r="G4797" s="483" t="s">
        <v>1169</v>
      </c>
      <c r="H4797" s="193" t="s">
        <v>2045</v>
      </c>
      <c r="I4797" s="256">
        <v>103</v>
      </c>
      <c r="J4797" s="256">
        <v>8891.1302710462023</v>
      </c>
      <c r="K4797" s="599">
        <f t="shared" si="361"/>
        <v>915786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6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3"/>
      <c r="AD4797" s="591" t="str">
        <f>IF(VLOOKUP(F4797,NXT!$C$12:$C$666,1,0)&lt;&gt;"","","x")</f>
        <v/>
      </c>
    </row>
    <row r="4798" spans="1:30" s="211" customFormat="1" ht="15.75" hidden="1" customHeight="1">
      <c r="A4798" s="204" t="str">
        <f>IF(B4798&lt;&gt;"",IF(AND(B4798&gt;=_TM1,B4798&lt;=_TM2,OR(TH!L4798="1111",TH!M4798="1111")),TH!D4798,""),"")</f>
        <v/>
      </c>
      <c r="B4798" s="36">
        <f t="shared" si="359"/>
        <v>10</v>
      </c>
      <c r="C4798" s="184">
        <f t="shared" si="360"/>
        <v>42306</v>
      </c>
      <c r="D4798" s="191" t="s">
        <v>2044</v>
      </c>
      <c r="E4798" s="191">
        <v>42306</v>
      </c>
      <c r="F4798" s="192" t="s">
        <v>458</v>
      </c>
      <c r="G4798" s="483" t="s">
        <v>1170</v>
      </c>
      <c r="H4798" s="193" t="s">
        <v>2045</v>
      </c>
      <c r="I4798" s="256">
        <v>110</v>
      </c>
      <c r="J4798" s="256">
        <v>8646.4202635862148</v>
      </c>
      <c r="K4798" s="599">
        <f t="shared" si="361"/>
        <v>951106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6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3"/>
      <c r="AD4798" s="591" t="str">
        <f>IF(VLOOKUP(F4798,NXT!$C$12:$C$666,1,0)&lt;&gt;"","","x")</f>
        <v/>
      </c>
    </row>
    <row r="4799" spans="1:30" s="211" customFormat="1" ht="15.75" hidden="1" customHeight="1">
      <c r="A4799" s="204" t="str">
        <f>IF(B4799&lt;&gt;"",IF(AND(B4799&gt;=_TM1,B4799&lt;=_TM2,OR(TH!L4799="1111",TH!M4799="1111")),TH!D4799,""),"")</f>
        <v/>
      </c>
      <c r="B4799" s="36">
        <f t="shared" si="359"/>
        <v>10</v>
      </c>
      <c r="C4799" s="184">
        <f t="shared" si="360"/>
        <v>42306</v>
      </c>
      <c r="D4799" s="191" t="s">
        <v>2044</v>
      </c>
      <c r="E4799" s="191">
        <v>42306</v>
      </c>
      <c r="F4799" s="192" t="s">
        <v>1171</v>
      </c>
      <c r="G4799" s="483" t="s">
        <v>1170</v>
      </c>
      <c r="H4799" s="193" t="s">
        <v>2045</v>
      </c>
      <c r="I4799" s="256">
        <v>52</v>
      </c>
      <c r="J4799" s="256">
        <v>7015.0202138529667</v>
      </c>
      <c r="K4799" s="599">
        <f t="shared" si="361"/>
        <v>364781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6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3"/>
      <c r="AD4799" s="591" t="str">
        <f>IF(VLOOKUP(F4799,NXT!$C$12:$C$666,1,0)&lt;&gt;"","","x")</f>
        <v/>
      </c>
    </row>
    <row r="4800" spans="1:30" s="211" customFormat="1" ht="15.75" hidden="1" customHeight="1">
      <c r="A4800" s="204" t="str">
        <f>IF(B4800&lt;&gt;"",IF(AND(B4800&gt;=_TM1,B4800&lt;=_TM2,OR(TH!L4800="1111",TH!M4800="1111")),TH!D4800,""),"")</f>
        <v/>
      </c>
      <c r="B4800" s="36">
        <f t="shared" si="359"/>
        <v>10</v>
      </c>
      <c r="C4800" s="184">
        <f t="shared" si="360"/>
        <v>42306</v>
      </c>
      <c r="D4800" s="191" t="s">
        <v>2044</v>
      </c>
      <c r="E4800" s="191">
        <v>42306</v>
      </c>
      <c r="F4800" s="192" t="s">
        <v>629</v>
      </c>
      <c r="G4800" s="483" t="s">
        <v>1170</v>
      </c>
      <c r="H4800" s="193" t="s">
        <v>2045</v>
      </c>
      <c r="I4800" s="256">
        <v>204</v>
      </c>
      <c r="J4800" s="256">
        <v>10277.820313319464</v>
      </c>
      <c r="K4800" s="599">
        <f t="shared" si="361"/>
        <v>2096675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6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3"/>
      <c r="AD4800" s="591" t="str">
        <f>IF(VLOOKUP(F4800,NXT!$C$12:$C$666,1,0)&lt;&gt;"","","x")</f>
        <v/>
      </c>
    </row>
    <row r="4801" spans="1:30" s="211" customFormat="1" ht="15.75" hidden="1" customHeight="1">
      <c r="A4801" s="204" t="str">
        <f>IF(B4801&lt;&gt;"",IF(AND(B4801&gt;=_TM1,B4801&lt;=_TM2,OR(TH!L4801="1111",TH!M4801="1111")),TH!D4801,""),"")</f>
        <v/>
      </c>
      <c r="B4801" s="36">
        <f t="shared" si="359"/>
        <v>10</v>
      </c>
      <c r="C4801" s="184">
        <f t="shared" si="360"/>
        <v>42306</v>
      </c>
      <c r="D4801" s="191" t="s">
        <v>2044</v>
      </c>
      <c r="E4801" s="191">
        <v>42306</v>
      </c>
      <c r="F4801" s="192" t="s">
        <v>457</v>
      </c>
      <c r="G4801" s="483" t="s">
        <v>1170</v>
      </c>
      <c r="H4801" s="193" t="s">
        <v>2045</v>
      </c>
      <c r="I4801" s="256">
        <v>52</v>
      </c>
      <c r="J4801" s="256">
        <v>7259.7302213129542</v>
      </c>
      <c r="K4801" s="599">
        <f t="shared" si="361"/>
        <v>377506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6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3"/>
      <c r="AD4801" s="591" t="str">
        <f>IF(VLOOKUP(F4801,NXT!$C$12:$C$666,1,0)&lt;&gt;"","","x")</f>
        <v/>
      </c>
    </row>
    <row r="4802" spans="1:30" s="211" customFormat="1" ht="15.75" hidden="1" customHeight="1">
      <c r="A4802" s="204" t="str">
        <f>IF(B4802&lt;&gt;"",IF(AND(B4802&gt;=_TM1,B4802&lt;=_TM2,OR(TH!L4802="1111",TH!M4802="1111")),TH!D4802,""),"")</f>
        <v/>
      </c>
      <c r="B4802" s="36">
        <f t="shared" si="359"/>
        <v>10</v>
      </c>
      <c r="C4802" s="184">
        <f t="shared" si="360"/>
        <v>42306</v>
      </c>
      <c r="D4802" s="191" t="s">
        <v>2044</v>
      </c>
      <c r="E4802" s="191">
        <v>42306</v>
      </c>
      <c r="F4802" s="192" t="s">
        <v>550</v>
      </c>
      <c r="G4802" s="483" t="s">
        <v>1170</v>
      </c>
      <c r="H4802" s="193" t="s">
        <v>2045</v>
      </c>
      <c r="I4802" s="256">
        <v>110</v>
      </c>
      <c r="J4802" s="256">
        <v>11011.950335699426</v>
      </c>
      <c r="K4802" s="599">
        <f t="shared" si="361"/>
        <v>1211315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6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3"/>
      <c r="AD4802" s="591" t="str">
        <f>IF(VLOOKUP(F4802,NXT!$C$12:$C$666,1,0)&lt;&gt;"","","x")</f>
        <v/>
      </c>
    </row>
    <row r="4803" spans="1:30" s="211" customFormat="1" ht="15.75" hidden="1" customHeight="1">
      <c r="A4803" s="204" t="str">
        <f>IF(B4803&lt;&gt;"",IF(AND(B4803&gt;=_TM1,B4803&lt;=_TM2,OR(TH!L4803="1111",TH!M4803="1111")),TH!D4803,""),"")</f>
        <v/>
      </c>
      <c r="B4803" s="36">
        <f t="shared" si="359"/>
        <v>10</v>
      </c>
      <c r="C4803" s="184">
        <f t="shared" si="360"/>
        <v>42306</v>
      </c>
      <c r="D4803" s="191" t="s">
        <v>2044</v>
      </c>
      <c r="E4803" s="191">
        <v>42306</v>
      </c>
      <c r="F4803" s="192" t="s">
        <v>1172</v>
      </c>
      <c r="G4803" s="483" t="s">
        <v>1170</v>
      </c>
      <c r="H4803" s="193" t="s">
        <v>2045</v>
      </c>
      <c r="I4803" s="256">
        <v>52</v>
      </c>
      <c r="J4803" s="256">
        <v>9380.5502859661756</v>
      </c>
      <c r="K4803" s="599">
        <f t="shared" si="361"/>
        <v>487789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6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3"/>
      <c r="AD4803" s="591" t="str">
        <f>IF(VLOOKUP(F4803,NXT!$C$12:$C$666,1,0)&lt;&gt;"","","x")</f>
        <v/>
      </c>
    </row>
    <row r="4804" spans="1:30" s="211" customFormat="1" ht="15.75" hidden="1" customHeight="1">
      <c r="A4804" s="204" t="str">
        <f>IF(B4804&lt;&gt;"",IF(AND(B4804&gt;=_TM1,B4804&lt;=_TM2,OR(TH!L4804="1111",TH!M4804="1111")),TH!D4804,""),"")</f>
        <v/>
      </c>
      <c r="B4804" s="36">
        <f t="shared" si="359"/>
        <v>10</v>
      </c>
      <c r="C4804" s="184">
        <f t="shared" si="360"/>
        <v>42306</v>
      </c>
      <c r="D4804" s="191" t="s">
        <v>2044</v>
      </c>
      <c r="E4804" s="191">
        <v>42306</v>
      </c>
      <c r="F4804" s="192" t="s">
        <v>1173</v>
      </c>
      <c r="G4804" s="483" t="s">
        <v>1170</v>
      </c>
      <c r="H4804" s="193" t="s">
        <v>2045</v>
      </c>
      <c r="I4804" s="256">
        <v>52</v>
      </c>
      <c r="J4804" s="256">
        <v>9706.830295912825</v>
      </c>
      <c r="K4804" s="599">
        <f t="shared" si="361"/>
        <v>504755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6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3"/>
      <c r="AD4804" s="591" t="str">
        <f>IF(VLOOKUP(F4804,NXT!$C$12:$C$666,1,0)&lt;&gt;"","","x")</f>
        <v/>
      </c>
    </row>
    <row r="4805" spans="1:30" s="211" customFormat="1" ht="15.75" hidden="1" customHeight="1">
      <c r="A4805" s="204" t="str">
        <f>IF(B4805&lt;&gt;"",IF(AND(B4805&gt;=_TM1,B4805&lt;=_TM2,OR(TH!L4805="1111",TH!M4805="1111")),TH!D4805,""),"")</f>
        <v/>
      </c>
      <c r="B4805" s="36">
        <f t="shared" si="359"/>
        <v>10</v>
      </c>
      <c r="C4805" s="184">
        <f t="shared" si="360"/>
        <v>42306</v>
      </c>
      <c r="D4805" s="191" t="s">
        <v>2044</v>
      </c>
      <c r="E4805" s="191">
        <v>42306</v>
      </c>
      <c r="F4805" s="192" t="s">
        <v>459</v>
      </c>
      <c r="G4805" s="483" t="s">
        <v>1170</v>
      </c>
      <c r="H4805" s="193" t="s">
        <v>2045</v>
      </c>
      <c r="I4805" s="256">
        <v>131</v>
      </c>
      <c r="J4805" s="256">
        <v>10767.240328239439</v>
      </c>
      <c r="K4805" s="599">
        <f t="shared" si="361"/>
        <v>1410508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6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3"/>
      <c r="AD4805" s="591" t="str">
        <f>IF(VLOOKUP(F4805,NXT!$C$12:$C$666,1,0)&lt;&gt;"","","x")</f>
        <v/>
      </c>
    </row>
    <row r="4806" spans="1:30" s="211" customFormat="1" ht="15.75" hidden="1" customHeight="1">
      <c r="A4806" s="204" t="str">
        <f>IF(B4806&lt;&gt;"",IF(AND(B4806&gt;=_TM1,B4806&lt;=_TM2,OR(TH!L4806="1111",TH!M4806="1111")),TH!D4806,""),"")</f>
        <v/>
      </c>
      <c r="B4806" s="36">
        <f t="shared" si="359"/>
        <v>10</v>
      </c>
      <c r="C4806" s="184">
        <f t="shared" si="360"/>
        <v>42306</v>
      </c>
      <c r="D4806" s="191" t="s">
        <v>2044</v>
      </c>
      <c r="E4806" s="191">
        <v>42306</v>
      </c>
      <c r="F4806" s="192" t="s">
        <v>550</v>
      </c>
      <c r="G4806" s="483" t="s">
        <v>1170</v>
      </c>
      <c r="H4806" s="193" t="s">
        <v>2045</v>
      </c>
      <c r="I4806" s="256">
        <v>104</v>
      </c>
      <c r="J4806" s="256">
        <v>11011.950335699426</v>
      </c>
      <c r="K4806" s="599">
        <f t="shared" si="361"/>
        <v>1145243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6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3"/>
      <c r="AD4806" s="591" t="str">
        <f>IF(VLOOKUP(F4806,NXT!$C$12:$C$666,1,0)&lt;&gt;"","","x")</f>
        <v/>
      </c>
    </row>
    <row r="4807" spans="1:30" s="211" customFormat="1" ht="15.75" hidden="1" customHeight="1">
      <c r="A4807" s="204" t="str">
        <f>IF(B4807&lt;&gt;"",IF(AND(B4807&gt;=_TM1,B4807&lt;=_TM2,OR(TH!L4807="1111",TH!M4807="1111")),TH!D4807,""),"")</f>
        <v/>
      </c>
      <c r="B4807" s="36">
        <f t="shared" si="359"/>
        <v>10</v>
      </c>
      <c r="C4807" s="184">
        <f t="shared" si="360"/>
        <v>42306</v>
      </c>
      <c r="D4807" s="191" t="s">
        <v>2044</v>
      </c>
      <c r="E4807" s="191">
        <v>42306</v>
      </c>
      <c r="F4807" s="192" t="s">
        <v>1768</v>
      </c>
      <c r="G4807" s="483" t="s">
        <v>1174</v>
      </c>
      <c r="H4807" s="193" t="s">
        <v>2045</v>
      </c>
      <c r="I4807" s="256">
        <v>1490</v>
      </c>
      <c r="J4807" s="256">
        <v>9625.2602934261631</v>
      </c>
      <c r="K4807" s="599">
        <f t="shared" si="361"/>
        <v>14341638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6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3"/>
      <c r="AD4807" s="591" t="str">
        <f>IF(VLOOKUP(F4807,NXT!$C$12:$C$666,1,0)&lt;&gt;"","","x")</f>
        <v/>
      </c>
    </row>
    <row r="4808" spans="1:30" s="211" customFormat="1" ht="15.75" hidden="1" customHeight="1">
      <c r="A4808" s="204" t="str">
        <f>IF(B4808&lt;&gt;"",IF(AND(B4808&gt;=_TM1,B4808&lt;=_TM2,OR(TH!L4808="1111",TH!M4808="1111")),TH!D4808,""),"")</f>
        <v/>
      </c>
      <c r="B4808" s="36">
        <f t="shared" si="359"/>
        <v>10</v>
      </c>
      <c r="C4808" s="184">
        <f t="shared" si="360"/>
        <v>42308</v>
      </c>
      <c r="D4808" s="191" t="s">
        <v>2044</v>
      </c>
      <c r="E4808" s="191">
        <v>42308</v>
      </c>
      <c r="F4808" s="192" t="s">
        <v>1147</v>
      </c>
      <c r="G4808" s="483" t="s">
        <v>1176</v>
      </c>
      <c r="H4808" s="193" t="s">
        <v>2045</v>
      </c>
      <c r="I4808" s="256">
        <v>1000</v>
      </c>
      <c r="J4808" s="256">
        <v>10930.380333212763</v>
      </c>
      <c r="K4808" s="599">
        <f t="shared" si="361"/>
        <v>10930380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6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3"/>
      <c r="AD4808" s="591" t="str">
        <f>IF(VLOOKUP(F4808,NXT!$C$12:$C$666,1,0)&lt;&gt;"","","x")</f>
        <v/>
      </c>
    </row>
    <row r="4809" spans="1:30" s="211" customFormat="1" ht="15.75" hidden="1" customHeight="1">
      <c r="A4809" s="204" t="str">
        <f>IF(B4809&lt;&gt;"",IF(AND(B4809&gt;=_TM1,B4809&lt;=_TM2,OR(TH!L4809="1111",TH!M4809="1111")),TH!D4809,""),"")</f>
        <v/>
      </c>
      <c r="B4809" s="36">
        <f t="shared" si="359"/>
        <v>10</v>
      </c>
      <c r="C4809" s="184">
        <f t="shared" si="360"/>
        <v>42308</v>
      </c>
      <c r="D4809" s="191" t="s">
        <v>2044</v>
      </c>
      <c r="E4809" s="191">
        <v>42308</v>
      </c>
      <c r="F4809" s="192" t="s">
        <v>1977</v>
      </c>
      <c r="G4809" s="483" t="s">
        <v>1177</v>
      </c>
      <c r="H4809" s="193" t="s">
        <v>2045</v>
      </c>
      <c r="I4809" s="256">
        <v>1667</v>
      </c>
      <c r="J4809" s="256">
        <v>10114.680308346138</v>
      </c>
      <c r="K4809" s="599">
        <f t="shared" si="361"/>
        <v>16861172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6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3"/>
      <c r="AD4809" s="591" t="str">
        <f>IF(VLOOKUP(F4809,NXT!$C$12:$C$666,1,0)&lt;&gt;"","","x")</f>
        <v/>
      </c>
    </row>
    <row r="4810" spans="1:30" s="211" customFormat="1" ht="15.75" hidden="1" customHeight="1">
      <c r="A4810" s="204" t="str">
        <f>IF(B4810&lt;&gt;"",IF(AND(B4810&gt;=_TM1,B4810&lt;=_TM2,OR(TH!L4810="1111",TH!M4810="1111")),TH!D4810,""),"")</f>
        <v/>
      </c>
      <c r="B4810" s="36">
        <f t="shared" si="359"/>
        <v>10</v>
      </c>
      <c r="C4810" s="184">
        <f t="shared" si="360"/>
        <v>42308</v>
      </c>
      <c r="D4810" s="191" t="s">
        <v>2044</v>
      </c>
      <c r="E4810" s="191">
        <v>42308</v>
      </c>
      <c r="F4810" s="192" t="s">
        <v>481</v>
      </c>
      <c r="G4810" s="483" t="s">
        <v>1178</v>
      </c>
      <c r="H4810" s="193" t="s">
        <v>2045</v>
      </c>
      <c r="I4810" s="256">
        <v>300</v>
      </c>
      <c r="J4810" s="256">
        <v>59138.251802830244</v>
      </c>
      <c r="K4810" s="599">
        <f t="shared" si="361"/>
        <v>17741476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6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3"/>
      <c r="AD4810" s="591" t="str">
        <f>IF(VLOOKUP(F4810,NXT!$C$12:$C$666,1,0)&lt;&gt;"","","x")</f>
        <v/>
      </c>
    </row>
    <row r="4811" spans="1:30" s="211" customFormat="1" ht="15.75" hidden="1" customHeight="1">
      <c r="A4811" s="204" t="str">
        <f>IF(B4811&lt;&gt;"",IF(AND(B4811&gt;=_TM1,B4811&lt;=_TM2,OR(TH!L4811="1111",TH!M4811="1111")),TH!D4811,""),"")</f>
        <v/>
      </c>
      <c r="B4811" s="36">
        <f t="shared" si="359"/>
        <v>11</v>
      </c>
      <c r="C4811" s="184">
        <f t="shared" si="360"/>
        <v>42311</v>
      </c>
      <c r="D4811" s="191" t="s">
        <v>2044</v>
      </c>
      <c r="E4811" s="191">
        <v>42311</v>
      </c>
      <c r="F4811" s="192" t="s">
        <v>481</v>
      </c>
      <c r="G4811" s="483" t="s">
        <v>1179</v>
      </c>
      <c r="H4811" s="193" t="s">
        <v>2045</v>
      </c>
      <c r="I4811" s="256">
        <v>248</v>
      </c>
      <c r="J4811" s="256">
        <v>59138.251802830244</v>
      </c>
      <c r="K4811" s="599">
        <f t="shared" si="361"/>
        <v>14666286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6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3"/>
      <c r="AD4811" s="591" t="str">
        <f>IF(VLOOKUP(F4811,NXT!$C$12:$C$666,1,0)&lt;&gt;"","","x")</f>
        <v/>
      </c>
    </row>
    <row r="4812" spans="1:30" s="211" customFormat="1" ht="15.75" hidden="1" customHeight="1">
      <c r="A4812" s="204" t="str">
        <f>IF(B4812&lt;&gt;"",IF(AND(B4812&gt;=_TM1,B4812&lt;=_TM2,OR(TH!L4812="1111",TH!M4812="1111")),TH!D4812,""),"")</f>
        <v/>
      </c>
      <c r="B4812" s="36">
        <f t="shared" si="359"/>
        <v>11</v>
      </c>
      <c r="C4812" s="184">
        <f t="shared" si="360"/>
        <v>42311</v>
      </c>
      <c r="D4812" s="191" t="s">
        <v>2044</v>
      </c>
      <c r="E4812" s="191">
        <v>42311</v>
      </c>
      <c r="F4812" s="192" t="s">
        <v>545</v>
      </c>
      <c r="G4812" s="483" t="s">
        <v>1180</v>
      </c>
      <c r="H4812" s="193" t="s">
        <v>2045</v>
      </c>
      <c r="I4812" s="256">
        <v>511</v>
      </c>
      <c r="J4812" s="256">
        <v>8483.280258612891</v>
      </c>
      <c r="K4812" s="599">
        <f t="shared" si="361"/>
        <v>4334956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6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3"/>
      <c r="AD4812" s="591" t="str">
        <f>IF(VLOOKUP(F4812,NXT!$C$12:$C$666,1,0)&lt;&gt;"","","x")</f>
        <v/>
      </c>
    </row>
    <row r="4813" spans="1:30" s="211" customFormat="1" ht="15.75" hidden="1" customHeight="1">
      <c r="A4813" s="204" t="str">
        <f>IF(B4813&lt;&gt;"",IF(AND(B4813&gt;=_TM1,B4813&lt;=_TM2,OR(TH!L4813="1111",TH!M4813="1111")),TH!D4813,""),"")</f>
        <v/>
      </c>
      <c r="B4813" s="36">
        <f t="shared" si="359"/>
        <v>11</v>
      </c>
      <c r="C4813" s="184">
        <f t="shared" si="360"/>
        <v>42311</v>
      </c>
      <c r="D4813" s="191" t="s">
        <v>2044</v>
      </c>
      <c r="E4813" s="191">
        <v>42311</v>
      </c>
      <c r="F4813" s="192" t="s">
        <v>1704</v>
      </c>
      <c r="G4813" s="483" t="s">
        <v>1180</v>
      </c>
      <c r="H4813" s="193" t="s">
        <v>2045</v>
      </c>
      <c r="I4813" s="256">
        <v>511</v>
      </c>
      <c r="J4813" s="256">
        <v>1141.9800348132737</v>
      </c>
      <c r="K4813" s="599">
        <f t="shared" si="361"/>
        <v>583552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6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3"/>
      <c r="AD4813" s="591" t="str">
        <f>IF(VLOOKUP(F4813,NXT!$C$12:$C$666,1,0)&lt;&gt;"","","x")</f>
        <v/>
      </c>
    </row>
    <row r="4814" spans="1:30" s="211" customFormat="1" ht="15.75" hidden="1" customHeight="1">
      <c r="A4814" s="204" t="str">
        <f>IF(B4814&lt;&gt;"",IF(AND(B4814&gt;=_TM1,B4814&lt;=_TM2,OR(TH!L4814="1111",TH!M4814="1111")),TH!D4814,""),"")</f>
        <v/>
      </c>
      <c r="B4814" s="36">
        <f t="shared" si="359"/>
        <v>11</v>
      </c>
      <c r="C4814" s="184">
        <f t="shared" si="360"/>
        <v>42311</v>
      </c>
      <c r="D4814" s="191" t="s">
        <v>2044</v>
      </c>
      <c r="E4814" s="191">
        <v>42311</v>
      </c>
      <c r="F4814" s="192" t="s">
        <v>425</v>
      </c>
      <c r="G4814" s="483" t="s">
        <v>1181</v>
      </c>
      <c r="H4814" s="193" t="s">
        <v>2045</v>
      </c>
      <c r="I4814" s="256">
        <v>643</v>
      </c>
      <c r="J4814" s="256">
        <v>6688.7402039063172</v>
      </c>
      <c r="K4814" s="599">
        <f t="shared" si="361"/>
        <v>4300860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6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3"/>
      <c r="AD4814" s="591" t="str">
        <f>IF(VLOOKUP(F4814,NXT!$C$12:$C$666,1,0)&lt;&gt;"","","x")</f>
        <v/>
      </c>
    </row>
    <row r="4815" spans="1:30" s="211" customFormat="1" ht="15.75" hidden="1" customHeight="1">
      <c r="A4815" s="204" t="str">
        <f>IF(B4815&lt;&gt;"",IF(AND(B4815&gt;=_TM1,B4815&lt;=_TM2,OR(TH!L4815="1111",TH!M4815="1111")),TH!D4815,""),"")</f>
        <v/>
      </c>
      <c r="B4815" s="36">
        <f t="shared" si="359"/>
        <v>11</v>
      </c>
      <c r="C4815" s="184">
        <f t="shared" si="360"/>
        <v>42311</v>
      </c>
      <c r="D4815" s="191" t="s">
        <v>2044</v>
      </c>
      <c r="E4815" s="191">
        <v>42311</v>
      </c>
      <c r="F4815" s="192" t="s">
        <v>528</v>
      </c>
      <c r="G4815" s="483" t="s">
        <v>1181</v>
      </c>
      <c r="H4815" s="193" t="s">
        <v>2045</v>
      </c>
      <c r="I4815" s="256">
        <v>601</v>
      </c>
      <c r="J4815" s="256">
        <v>12888.060392892661</v>
      </c>
      <c r="K4815" s="599">
        <f t="shared" si="361"/>
        <v>7745724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6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3"/>
      <c r="AD4815" s="591" t="str">
        <f>IF(VLOOKUP(F4815,NXT!$C$12:$C$666,1,0)&lt;&gt;"","","x")</f>
        <v/>
      </c>
    </row>
    <row r="4816" spans="1:30" s="211" customFormat="1" ht="15.75" hidden="1" customHeight="1">
      <c r="A4816" s="204" t="str">
        <f>IF(B4816&lt;&gt;"",IF(AND(B4816&gt;=_TM1,B4816&lt;=_TM2,OR(TH!L4816="1111",TH!M4816="1111")),TH!D4816,""),"")</f>
        <v/>
      </c>
      <c r="B4816" s="36">
        <f t="shared" si="359"/>
        <v>11</v>
      </c>
      <c r="C4816" s="184">
        <f t="shared" si="360"/>
        <v>42311</v>
      </c>
      <c r="D4816" s="191" t="s">
        <v>2044</v>
      </c>
      <c r="E4816" s="191">
        <v>42311</v>
      </c>
      <c r="F4816" s="192" t="s">
        <v>1021</v>
      </c>
      <c r="G4816" s="483" t="s">
        <v>1181</v>
      </c>
      <c r="H4816" s="193" t="s">
        <v>2045</v>
      </c>
      <c r="I4816" s="256">
        <v>610</v>
      </c>
      <c r="J4816" s="256">
        <v>10604.100323266113</v>
      </c>
      <c r="K4816" s="599">
        <f t="shared" si="361"/>
        <v>6468501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6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3"/>
      <c r="AD4816" s="591" t="str">
        <f>IF(VLOOKUP(F4816,NXT!$C$12:$C$666,1,0)&lt;&gt;"","","x")</f>
        <v/>
      </c>
    </row>
    <row r="4817" spans="1:30" s="211" customFormat="1" ht="15.75" hidden="1" customHeight="1">
      <c r="A4817" s="204" t="str">
        <f>IF(B4817&lt;&gt;"",IF(AND(B4817&gt;=_TM1,B4817&lt;=_TM2,OR(TH!L4817="1111",TH!M4817="1111")),TH!D4817,""),"")</f>
        <v/>
      </c>
      <c r="B4817" s="36">
        <f t="shared" si="359"/>
        <v>11</v>
      </c>
      <c r="C4817" s="184">
        <f t="shared" si="360"/>
        <v>42311</v>
      </c>
      <c r="D4817" s="191" t="s">
        <v>2044</v>
      </c>
      <c r="E4817" s="191">
        <v>42311</v>
      </c>
      <c r="F4817" s="192" t="s">
        <v>1836</v>
      </c>
      <c r="G4817" s="483" t="s">
        <v>1182</v>
      </c>
      <c r="H4817" s="193" t="s">
        <v>2045</v>
      </c>
      <c r="I4817" s="256">
        <v>86</v>
      </c>
      <c r="J4817" s="256">
        <v>4078.5001243331203</v>
      </c>
      <c r="K4817" s="599">
        <f t="shared" si="361"/>
        <v>350751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6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3"/>
      <c r="AD4817" s="591" t="str">
        <f>IF(VLOOKUP(F4817,NXT!$C$12:$C$666,1,0)&lt;&gt;"","","x")</f>
        <v/>
      </c>
    </row>
    <row r="4818" spans="1:30" s="211" customFormat="1" ht="15.75" hidden="1" customHeight="1">
      <c r="A4818" s="204" t="str">
        <f>IF(B4818&lt;&gt;"",IF(AND(B4818&gt;=_TM1,B4818&lt;=_TM2,OR(TH!L4818="1111",TH!M4818="1111")),TH!D4818,""),"")</f>
        <v/>
      </c>
      <c r="B4818" s="36">
        <f t="shared" si="359"/>
        <v>11</v>
      </c>
      <c r="C4818" s="184">
        <f t="shared" si="360"/>
        <v>42311</v>
      </c>
      <c r="D4818" s="191" t="s">
        <v>2044</v>
      </c>
      <c r="E4818" s="191">
        <v>42311</v>
      </c>
      <c r="F4818" s="192" t="s">
        <v>1837</v>
      </c>
      <c r="G4818" s="483" t="s">
        <v>1182</v>
      </c>
      <c r="H4818" s="193" t="s">
        <v>2045</v>
      </c>
      <c r="I4818" s="256">
        <v>250</v>
      </c>
      <c r="J4818" s="256">
        <v>6688.7402039063172</v>
      </c>
      <c r="K4818" s="599">
        <f t="shared" si="361"/>
        <v>1672185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6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3"/>
      <c r="AD4818" s="591" t="str">
        <f>IF(VLOOKUP(F4818,NXT!$C$12:$C$666,1,0)&lt;&gt;"","","x")</f>
        <v/>
      </c>
    </row>
    <row r="4819" spans="1:30" s="211" customFormat="1" ht="15.75" hidden="1" customHeight="1">
      <c r="A4819" s="204" t="str">
        <f>IF(B4819&lt;&gt;"",IF(AND(B4819&gt;=_TM1,B4819&lt;=_TM2,OR(TH!L4819="1111",TH!M4819="1111")),TH!D4819,""),"")</f>
        <v/>
      </c>
      <c r="B4819" s="36">
        <f t="shared" si="359"/>
        <v>11</v>
      </c>
      <c r="C4819" s="184">
        <f t="shared" si="360"/>
        <v>42311</v>
      </c>
      <c r="D4819" s="191" t="s">
        <v>2044</v>
      </c>
      <c r="E4819" s="191">
        <v>42311</v>
      </c>
      <c r="F4819" s="192" t="s">
        <v>1838</v>
      </c>
      <c r="G4819" s="483" t="s">
        <v>1182</v>
      </c>
      <c r="H4819" s="193" t="s">
        <v>2045</v>
      </c>
      <c r="I4819" s="256">
        <v>313</v>
      </c>
      <c r="J4819" s="256">
        <v>6851.8802088796419</v>
      </c>
      <c r="K4819" s="599">
        <f t="shared" si="361"/>
        <v>2144639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6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3"/>
      <c r="AD4819" s="591" t="str">
        <f>IF(VLOOKUP(F4819,NXT!$C$12:$C$666,1,0)&lt;&gt;"","","x")</f>
        <v/>
      </c>
    </row>
    <row r="4820" spans="1:30" s="211" customFormat="1" ht="15.75" hidden="1" customHeight="1">
      <c r="A4820" s="204" t="str">
        <f>IF(B4820&lt;&gt;"",IF(AND(B4820&gt;=_TM1,B4820&lt;=_TM2,OR(TH!L4820="1111",TH!M4820="1111")),TH!D4820,""),"")</f>
        <v/>
      </c>
      <c r="B4820" s="36">
        <f t="shared" si="359"/>
        <v>11</v>
      </c>
      <c r="C4820" s="184">
        <f t="shared" si="360"/>
        <v>42311</v>
      </c>
      <c r="D4820" s="191" t="s">
        <v>2044</v>
      </c>
      <c r="E4820" s="191">
        <v>42311</v>
      </c>
      <c r="F4820" s="192" t="s">
        <v>1839</v>
      </c>
      <c r="G4820" s="483" t="s">
        <v>1182</v>
      </c>
      <c r="H4820" s="193" t="s">
        <v>2045</v>
      </c>
      <c r="I4820" s="256">
        <v>100</v>
      </c>
      <c r="J4820" s="256">
        <v>11501.370350619398</v>
      </c>
      <c r="K4820" s="599">
        <f t="shared" si="361"/>
        <v>1150137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6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3"/>
      <c r="AD4820" s="591" t="str">
        <f>IF(VLOOKUP(F4820,NXT!$C$12:$C$666,1,0)&lt;&gt;"","","x")</f>
        <v/>
      </c>
    </row>
    <row r="4821" spans="1:30" s="211" customFormat="1" ht="15.75" hidden="1" customHeight="1">
      <c r="A4821" s="204" t="str">
        <f>IF(B4821&lt;&gt;"",IF(AND(B4821&gt;=_TM1,B4821&lt;=_TM2,OR(TH!L4821="1111",TH!M4821="1111")),TH!D4821,""),"")</f>
        <v/>
      </c>
      <c r="B4821" s="36">
        <f t="shared" si="359"/>
        <v>11</v>
      </c>
      <c r="C4821" s="184">
        <f t="shared" si="360"/>
        <v>42311</v>
      </c>
      <c r="D4821" s="191" t="s">
        <v>2044</v>
      </c>
      <c r="E4821" s="191">
        <v>42311</v>
      </c>
      <c r="F4821" s="192" t="s">
        <v>1756</v>
      </c>
      <c r="G4821" s="483" t="s">
        <v>1182</v>
      </c>
      <c r="H4821" s="193" t="s">
        <v>2045</v>
      </c>
      <c r="I4821" s="256">
        <v>10</v>
      </c>
      <c r="J4821" s="256">
        <v>14030.040427705933</v>
      </c>
      <c r="K4821" s="599">
        <f t="shared" si="361"/>
        <v>140300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6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3"/>
      <c r="AD4821" s="591" t="str">
        <f>IF(VLOOKUP(F4821,NXT!$C$12:$C$666,1,0)&lt;&gt;"","","x")</f>
        <v/>
      </c>
    </row>
    <row r="4822" spans="1:30" s="211" customFormat="1" ht="15.75" hidden="1" customHeight="1">
      <c r="A4822" s="204" t="str">
        <f>IF(B4822&lt;&gt;"",IF(AND(B4822&gt;=_TM1,B4822&lt;=_TM2,OR(TH!L4822="1111",TH!M4822="1111")),TH!D4822,""),"")</f>
        <v/>
      </c>
      <c r="B4822" s="36">
        <f t="shared" si="359"/>
        <v>11</v>
      </c>
      <c r="C4822" s="184">
        <f t="shared" si="360"/>
        <v>42311</v>
      </c>
      <c r="D4822" s="191" t="s">
        <v>2044</v>
      </c>
      <c r="E4822" s="191">
        <v>42311</v>
      </c>
      <c r="F4822" s="192" t="s">
        <v>1764</v>
      </c>
      <c r="G4822" s="483" t="s">
        <v>1182</v>
      </c>
      <c r="H4822" s="193" t="s">
        <v>2045</v>
      </c>
      <c r="I4822" s="256">
        <v>10</v>
      </c>
      <c r="J4822" s="256">
        <v>14682.600447599234</v>
      </c>
      <c r="K4822" s="599">
        <f t="shared" si="361"/>
        <v>146826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6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3"/>
      <c r="AD4822" s="591" t="str">
        <f>IF(VLOOKUP(F4822,NXT!$C$12:$C$666,1,0)&lt;&gt;"","","x")</f>
        <v/>
      </c>
    </row>
    <row r="4823" spans="1:30" s="211" customFormat="1" ht="15.75" hidden="1" customHeight="1">
      <c r="A4823" s="204" t="str">
        <f>IF(B4823&lt;&gt;"",IF(AND(B4823&gt;=_TM1,B4823&lt;=_TM2,OR(TH!L4823="1111",TH!M4823="1111")),TH!D4823,""),"")</f>
        <v/>
      </c>
      <c r="B4823" s="36">
        <f t="shared" si="359"/>
        <v>11</v>
      </c>
      <c r="C4823" s="184">
        <f t="shared" si="360"/>
        <v>42311</v>
      </c>
      <c r="D4823" s="191" t="s">
        <v>2044</v>
      </c>
      <c r="E4823" s="191">
        <v>42311</v>
      </c>
      <c r="F4823" s="192" t="s">
        <v>719</v>
      </c>
      <c r="G4823" s="483" t="s">
        <v>1182</v>
      </c>
      <c r="H4823" s="193" t="s">
        <v>2045</v>
      </c>
      <c r="I4823" s="256">
        <v>40</v>
      </c>
      <c r="J4823" s="256">
        <v>14601.03044511257</v>
      </c>
      <c r="K4823" s="599">
        <f t="shared" si="361"/>
        <v>584041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6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3"/>
      <c r="AD4823" s="591" t="str">
        <f>IF(VLOOKUP(F4823,NXT!$C$12:$C$666,1,0)&lt;&gt;"","","x")</f>
        <v/>
      </c>
    </row>
    <row r="4824" spans="1:30" s="211" customFormat="1" ht="15.75" hidden="1" customHeight="1">
      <c r="A4824" s="204" t="str">
        <f>IF(B4824&lt;&gt;"",IF(AND(B4824&gt;=_TM1,B4824&lt;=_TM2,OR(TH!L4824="1111",TH!M4824="1111")),TH!D4824,""),"")</f>
        <v/>
      </c>
      <c r="B4824" s="36">
        <f t="shared" si="359"/>
        <v>11</v>
      </c>
      <c r="C4824" s="184">
        <f t="shared" si="360"/>
        <v>42311</v>
      </c>
      <c r="D4824" s="191" t="s">
        <v>2044</v>
      </c>
      <c r="E4824" s="191">
        <v>42311</v>
      </c>
      <c r="F4824" s="192" t="s">
        <v>1780</v>
      </c>
      <c r="G4824" s="483" t="s">
        <v>1182</v>
      </c>
      <c r="H4824" s="193" t="s">
        <v>2045</v>
      </c>
      <c r="I4824" s="256">
        <v>25</v>
      </c>
      <c r="J4824" s="256">
        <v>12888.060392892661</v>
      </c>
      <c r="K4824" s="599">
        <f t="shared" si="361"/>
        <v>322202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6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3"/>
      <c r="AD4824" s="591" t="str">
        <f>IF(VLOOKUP(F4824,NXT!$C$12:$C$666,1,0)&lt;&gt;"","","x")</f>
        <v/>
      </c>
    </row>
    <row r="4825" spans="1:30" s="211" customFormat="1" ht="15.75" hidden="1" customHeight="1">
      <c r="A4825" s="204" t="str">
        <f>IF(B4825&lt;&gt;"",IF(AND(B4825&gt;=_TM1,B4825&lt;=_TM2,OR(TH!L4825="1111",TH!M4825="1111")),TH!D4825,""),"")</f>
        <v/>
      </c>
      <c r="B4825" s="36">
        <f t="shared" si="359"/>
        <v>11</v>
      </c>
      <c r="C4825" s="184">
        <f t="shared" si="360"/>
        <v>42311</v>
      </c>
      <c r="D4825" s="191" t="s">
        <v>2044</v>
      </c>
      <c r="E4825" s="191">
        <v>42311</v>
      </c>
      <c r="F4825" s="192" t="s">
        <v>1797</v>
      </c>
      <c r="G4825" s="483" t="s">
        <v>1182</v>
      </c>
      <c r="H4825" s="193" t="s">
        <v>2045</v>
      </c>
      <c r="I4825" s="256">
        <v>25</v>
      </c>
      <c r="J4825" s="256">
        <v>12724.920387919336</v>
      </c>
      <c r="K4825" s="599">
        <f t="shared" si="361"/>
        <v>318123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6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3"/>
      <c r="AD4825" s="591" t="str">
        <f>IF(VLOOKUP(F4825,NXT!$C$12:$C$666,1,0)&lt;&gt;"","","x")</f>
        <v/>
      </c>
    </row>
    <row r="4826" spans="1:30" s="211" customFormat="1" ht="15.75" hidden="1" customHeight="1">
      <c r="A4826" s="204" t="str">
        <f>IF(B4826&lt;&gt;"",IF(AND(B4826&gt;=_TM1,B4826&lt;=_TM2,OR(TH!L4826="1111",TH!M4826="1111")),TH!D4826,""),"")</f>
        <v/>
      </c>
      <c r="B4826" s="36">
        <f t="shared" si="359"/>
        <v>11</v>
      </c>
      <c r="C4826" s="184">
        <f t="shared" si="360"/>
        <v>42311</v>
      </c>
      <c r="D4826" s="191" t="s">
        <v>2044</v>
      </c>
      <c r="E4826" s="191">
        <v>42311</v>
      </c>
      <c r="F4826" s="192" t="s">
        <v>1840</v>
      </c>
      <c r="G4826" s="483" t="s">
        <v>1182</v>
      </c>
      <c r="H4826" s="193" t="s">
        <v>2045</v>
      </c>
      <c r="I4826" s="256">
        <v>400</v>
      </c>
      <c r="J4826" s="256">
        <v>8320.1402536395653</v>
      </c>
      <c r="K4826" s="599">
        <f t="shared" si="361"/>
        <v>3328056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6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3"/>
      <c r="AD4826" s="591" t="str">
        <f>IF(VLOOKUP(F4826,NXT!$C$12:$C$666,1,0)&lt;&gt;"","","x")</f>
        <v/>
      </c>
    </row>
    <row r="4827" spans="1:30" s="211" customFormat="1" ht="15.75" hidden="1" customHeight="1">
      <c r="A4827" s="204" t="str">
        <f>IF(B4827&lt;&gt;"",IF(AND(B4827&gt;=_TM1,B4827&lt;=_TM2,OR(TH!L4827="1111",TH!M4827="1111")),TH!D4827,""),"")</f>
        <v/>
      </c>
      <c r="B4827" s="36">
        <f t="shared" si="359"/>
        <v>11</v>
      </c>
      <c r="C4827" s="184">
        <f t="shared" si="360"/>
        <v>42312</v>
      </c>
      <c r="D4827" s="191" t="s">
        <v>2044</v>
      </c>
      <c r="E4827" s="191">
        <v>42312</v>
      </c>
      <c r="F4827" s="192" t="s">
        <v>1183</v>
      </c>
      <c r="G4827" s="483" t="s">
        <v>1184</v>
      </c>
      <c r="H4827" s="193" t="s">
        <v>2045</v>
      </c>
      <c r="I4827" s="256">
        <v>497</v>
      </c>
      <c r="J4827" s="256">
        <v>897.27002735328642</v>
      </c>
      <c r="K4827" s="599">
        <f t="shared" si="361"/>
        <v>445943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6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3"/>
      <c r="AD4827" s="591" t="str">
        <f>IF(VLOOKUP(F4827,NXT!$C$12:$C$666,1,0)&lt;&gt;"","","x")</f>
        <v/>
      </c>
    </row>
    <row r="4828" spans="1:30" s="211" customFormat="1" ht="15.75" hidden="1" customHeight="1">
      <c r="A4828" s="204" t="str">
        <f>IF(B4828&lt;&gt;"",IF(AND(B4828&gt;=_TM1,B4828&lt;=_TM2,OR(TH!L4828="1111",TH!M4828="1111")),TH!D4828,""),"")</f>
        <v/>
      </c>
      <c r="B4828" s="36">
        <f t="shared" si="359"/>
        <v>11</v>
      </c>
      <c r="C4828" s="184">
        <f t="shared" si="360"/>
        <v>42312</v>
      </c>
      <c r="D4828" s="191" t="s">
        <v>2044</v>
      </c>
      <c r="E4828" s="191">
        <v>42312</v>
      </c>
      <c r="F4828" s="192" t="s">
        <v>1185</v>
      </c>
      <c r="G4828" s="483" t="s">
        <v>1186</v>
      </c>
      <c r="H4828" s="193" t="s">
        <v>2045</v>
      </c>
      <c r="I4828" s="256">
        <v>122</v>
      </c>
      <c r="J4828" s="256">
        <v>13377.480407812634</v>
      </c>
      <c r="K4828" s="599">
        <f t="shared" si="361"/>
        <v>1632053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6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3"/>
      <c r="AD4828" s="591" t="str">
        <f>IF(VLOOKUP(F4828,NXT!$C$12:$C$666,1,0)&lt;&gt;"","","x")</f>
        <v/>
      </c>
    </row>
    <row r="4829" spans="1:30" s="211" customFormat="1" ht="15.75" hidden="1" customHeight="1">
      <c r="A4829" s="204" t="str">
        <f>IF(B4829&lt;&gt;"",IF(AND(B4829&gt;=_TM1,B4829&lt;=_TM2,OR(TH!L4829="1111",TH!M4829="1111")),TH!D4829,""),"")</f>
        <v/>
      </c>
      <c r="B4829" s="36">
        <f t="shared" si="359"/>
        <v>11</v>
      </c>
      <c r="C4829" s="184">
        <f t="shared" si="360"/>
        <v>42312</v>
      </c>
      <c r="D4829" s="191" t="s">
        <v>2044</v>
      </c>
      <c r="E4829" s="191">
        <v>42312</v>
      </c>
      <c r="F4829" s="192" t="s">
        <v>1187</v>
      </c>
      <c r="G4829" s="483" t="s">
        <v>1186</v>
      </c>
      <c r="H4829" s="193" t="s">
        <v>2045</v>
      </c>
      <c r="I4829" s="256">
        <v>201</v>
      </c>
      <c r="J4829" s="256">
        <v>13785.330420245946</v>
      </c>
      <c r="K4829" s="599">
        <f t="shared" si="361"/>
        <v>2770851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6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3"/>
      <c r="AD4829" s="591" t="str">
        <f>IF(VLOOKUP(F4829,NXT!$C$12:$C$666,1,0)&lt;&gt;"","","x")</f>
        <v/>
      </c>
    </row>
    <row r="4830" spans="1:30" s="211" customFormat="1" ht="15.75" hidden="1" customHeight="1">
      <c r="A4830" s="204" t="str">
        <f>IF(B4830&lt;&gt;"",IF(AND(B4830&gt;=_TM1,B4830&lt;=_TM2,OR(TH!L4830="1111",TH!M4830="1111")),TH!D4830,""),"")</f>
        <v/>
      </c>
      <c r="B4830" s="36">
        <f t="shared" si="359"/>
        <v>11</v>
      </c>
      <c r="C4830" s="184">
        <f t="shared" si="360"/>
        <v>42312</v>
      </c>
      <c r="D4830" s="191" t="s">
        <v>2044</v>
      </c>
      <c r="E4830" s="191">
        <v>42312</v>
      </c>
      <c r="F4830" s="192" t="s">
        <v>1841</v>
      </c>
      <c r="G4830" s="483" t="s">
        <v>1188</v>
      </c>
      <c r="H4830" s="193" t="s">
        <v>2045</v>
      </c>
      <c r="I4830" s="256">
        <v>510</v>
      </c>
      <c r="J4830" s="256">
        <v>7667.5802337462655</v>
      </c>
      <c r="K4830" s="599">
        <f t="shared" si="361"/>
        <v>3910466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6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3"/>
      <c r="AD4830" s="591" t="str">
        <f>IF(VLOOKUP(F4830,NXT!$C$12:$C$666,1,0)&lt;&gt;"","","x")</f>
        <v/>
      </c>
    </row>
    <row r="4831" spans="1:30" s="211" customFormat="1" ht="15.75" hidden="1" customHeight="1">
      <c r="A4831" s="204" t="str">
        <f>IF(B4831&lt;&gt;"",IF(AND(B4831&gt;=_TM1,B4831&lt;=_TM2,OR(TH!L4831="1111",TH!M4831="1111")),TH!D4831,""),"")</f>
        <v/>
      </c>
      <c r="B4831" s="36">
        <f t="shared" si="359"/>
        <v>11</v>
      </c>
      <c r="C4831" s="184">
        <f t="shared" si="360"/>
        <v>42312</v>
      </c>
      <c r="D4831" s="191" t="s">
        <v>2044</v>
      </c>
      <c r="E4831" s="191">
        <v>42312</v>
      </c>
      <c r="F4831" s="192" t="s">
        <v>1842</v>
      </c>
      <c r="G4831" s="483" t="s">
        <v>1188</v>
      </c>
      <c r="H4831" s="193" t="s">
        <v>2045</v>
      </c>
      <c r="I4831" s="256">
        <v>350</v>
      </c>
      <c r="J4831" s="256">
        <v>5220.4801591463938</v>
      </c>
      <c r="K4831" s="599">
        <f t="shared" si="361"/>
        <v>1827168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6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3"/>
      <c r="AD4831" s="591" t="str">
        <f>IF(VLOOKUP(F4831,NXT!$C$12:$C$666,1,0)&lt;&gt;"","","x")</f>
        <v/>
      </c>
    </row>
    <row r="4832" spans="1:30" s="211" customFormat="1" ht="15.75" hidden="1" customHeight="1">
      <c r="A4832" s="204" t="str">
        <f>IF(B4832&lt;&gt;"",IF(AND(B4832&gt;=_TM1,B4832&lt;=_TM2,OR(TH!L4832="1111",TH!M4832="1111")),TH!D4832,""),"")</f>
        <v/>
      </c>
      <c r="B4832" s="36">
        <f t="shared" si="359"/>
        <v>11</v>
      </c>
      <c r="C4832" s="184">
        <f t="shared" si="360"/>
        <v>42312</v>
      </c>
      <c r="D4832" s="191" t="s">
        <v>2044</v>
      </c>
      <c r="E4832" s="191">
        <v>42312</v>
      </c>
      <c r="F4832" s="192" t="s">
        <v>1843</v>
      </c>
      <c r="G4832" s="483" t="s">
        <v>1188</v>
      </c>
      <c r="H4832" s="193" t="s">
        <v>2045</v>
      </c>
      <c r="I4832" s="256">
        <v>340</v>
      </c>
      <c r="J4832" s="256">
        <v>12561.780382946012</v>
      </c>
      <c r="K4832" s="599">
        <f t="shared" si="361"/>
        <v>4271005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6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3"/>
      <c r="AD4832" s="591" t="str">
        <f>IF(VLOOKUP(F4832,NXT!$C$12:$C$666,1,0)&lt;&gt;"","","x")</f>
        <v/>
      </c>
    </row>
    <row r="4833" spans="1:30" s="211" customFormat="1" ht="15.75" hidden="1" customHeight="1">
      <c r="A4833" s="204" t="str">
        <f>IF(B4833&lt;&gt;"",IF(AND(B4833&gt;=_TM1,B4833&lt;=_TM2,OR(TH!L4833="1111",TH!M4833="1111")),TH!D4833,""),"")</f>
        <v/>
      </c>
      <c r="B4833" s="36">
        <f t="shared" si="359"/>
        <v>11</v>
      </c>
      <c r="C4833" s="184">
        <f t="shared" si="360"/>
        <v>42312</v>
      </c>
      <c r="D4833" s="191" t="s">
        <v>2044</v>
      </c>
      <c r="E4833" s="191">
        <v>42312</v>
      </c>
      <c r="F4833" s="192" t="s">
        <v>1779</v>
      </c>
      <c r="G4833" s="483" t="s">
        <v>1188</v>
      </c>
      <c r="H4833" s="193" t="s">
        <v>2045</v>
      </c>
      <c r="I4833" s="256">
        <v>40</v>
      </c>
      <c r="J4833" s="256">
        <v>13132.770400352649</v>
      </c>
      <c r="K4833" s="599">
        <f t="shared" si="361"/>
        <v>525311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6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3"/>
      <c r="AD4833" s="591" t="str">
        <f>IF(VLOOKUP(F4833,NXT!$C$12:$C$666,1,0)&lt;&gt;"","","x")</f>
        <v/>
      </c>
    </row>
    <row r="4834" spans="1:30" s="211" customFormat="1" ht="15.75" hidden="1" customHeight="1">
      <c r="A4834" s="204" t="str">
        <f>IF(B4834&lt;&gt;"",IF(AND(B4834&gt;=_TM1,B4834&lt;=_TM2,OR(TH!L4834="1111",TH!M4834="1111")),TH!D4834,""),"")</f>
        <v/>
      </c>
      <c r="B4834" s="36">
        <f t="shared" si="359"/>
        <v>11</v>
      </c>
      <c r="C4834" s="184">
        <f t="shared" si="360"/>
        <v>42312</v>
      </c>
      <c r="D4834" s="191" t="s">
        <v>2044</v>
      </c>
      <c r="E4834" s="191">
        <v>42312</v>
      </c>
      <c r="F4834" s="192" t="s">
        <v>1844</v>
      </c>
      <c r="G4834" s="483" t="s">
        <v>1188</v>
      </c>
      <c r="H4834" s="193" t="s">
        <v>2045</v>
      </c>
      <c r="I4834" s="256">
        <v>2104</v>
      </c>
      <c r="J4834" s="256">
        <v>570.99001740663687</v>
      </c>
      <c r="K4834" s="599">
        <f t="shared" si="361"/>
        <v>1201363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6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3"/>
      <c r="AD4834" s="591" t="str">
        <f>IF(VLOOKUP(F4834,NXT!$C$12:$C$666,1,0)&lt;&gt;"","","x")</f>
        <v/>
      </c>
    </row>
    <row r="4835" spans="1:30" s="211" customFormat="1" ht="15.75" hidden="1" customHeight="1">
      <c r="A4835" s="204" t="str">
        <f>IF(B4835&lt;&gt;"",IF(AND(B4835&gt;=_TM1,B4835&lt;=_TM2,OR(TH!L4835="1111",TH!M4835="1111")),TH!D4835,""),"")</f>
        <v/>
      </c>
      <c r="B4835" s="36">
        <f t="shared" si="359"/>
        <v>11</v>
      </c>
      <c r="C4835" s="184">
        <f t="shared" si="360"/>
        <v>42312</v>
      </c>
      <c r="D4835" s="191" t="s">
        <v>2044</v>
      </c>
      <c r="E4835" s="191">
        <v>42312</v>
      </c>
      <c r="F4835" s="192" t="s">
        <v>1845</v>
      </c>
      <c r="G4835" s="483" t="s">
        <v>1188</v>
      </c>
      <c r="H4835" s="193" t="s">
        <v>2045</v>
      </c>
      <c r="I4835" s="256">
        <v>34</v>
      </c>
      <c r="J4835" s="256">
        <v>7259.7302213129542</v>
      </c>
      <c r="K4835" s="599">
        <f t="shared" si="361"/>
        <v>246831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6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3"/>
      <c r="AD4835" s="591" t="str">
        <f>IF(VLOOKUP(F4835,NXT!$C$12:$C$666,1,0)&lt;&gt;"","","x")</f>
        <v/>
      </c>
    </row>
    <row r="4836" spans="1:30" s="211" customFormat="1" ht="15.75" hidden="1" customHeight="1">
      <c r="A4836" s="204" t="str">
        <f>IF(B4836&lt;&gt;"",IF(AND(B4836&gt;=_TM1,B4836&lt;=_TM2,OR(TH!L4836="1111",TH!M4836="1111")),TH!D4836,""),"")</f>
        <v/>
      </c>
      <c r="B4836" s="36">
        <f t="shared" si="359"/>
        <v>11</v>
      </c>
      <c r="C4836" s="184">
        <f t="shared" si="360"/>
        <v>42312</v>
      </c>
      <c r="D4836" s="191" t="s">
        <v>2044</v>
      </c>
      <c r="E4836" s="191">
        <v>42312</v>
      </c>
      <c r="F4836" s="192" t="s">
        <v>1846</v>
      </c>
      <c r="G4836" s="483" t="s">
        <v>1188</v>
      </c>
      <c r="H4836" s="193" t="s">
        <v>2045</v>
      </c>
      <c r="I4836" s="256">
        <v>125</v>
      </c>
      <c r="J4836" s="256">
        <v>15987.720487385832</v>
      </c>
      <c r="K4836" s="599">
        <f t="shared" si="361"/>
        <v>1998465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6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3"/>
      <c r="AD4836" s="591" t="str">
        <f>IF(VLOOKUP(F4836,NXT!$C$12:$C$666,1,0)&lt;&gt;"","","x")</f>
        <v/>
      </c>
    </row>
    <row r="4837" spans="1:30" s="211" customFormat="1" ht="15.75" hidden="1" customHeight="1">
      <c r="A4837" s="204" t="str">
        <f>IF(B4837&lt;&gt;"",IF(AND(B4837&gt;=_TM1,B4837&lt;=_TM2,OR(TH!L4837="1111",TH!M4837="1111")),TH!D4837,""),"")</f>
        <v/>
      </c>
      <c r="B4837" s="36">
        <f t="shared" si="359"/>
        <v>11</v>
      </c>
      <c r="C4837" s="184">
        <f t="shared" si="360"/>
        <v>42312</v>
      </c>
      <c r="D4837" s="191" t="s">
        <v>2044</v>
      </c>
      <c r="E4837" s="191">
        <v>42312</v>
      </c>
      <c r="F4837" s="192" t="s">
        <v>721</v>
      </c>
      <c r="G4837" s="483" t="s">
        <v>1188</v>
      </c>
      <c r="H4837" s="193" t="s">
        <v>2045</v>
      </c>
      <c r="I4837" s="256">
        <v>35</v>
      </c>
      <c r="J4837" s="256">
        <v>11990.790365539373</v>
      </c>
      <c r="K4837" s="599">
        <f t="shared" si="361"/>
        <v>419678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6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3"/>
      <c r="AD4837" s="591" t="str">
        <f>IF(VLOOKUP(F4837,NXT!$C$12:$C$666,1,0)&lt;&gt;"","","x")</f>
        <v/>
      </c>
    </row>
    <row r="4838" spans="1:30" s="211" customFormat="1" ht="15.75" hidden="1" customHeight="1">
      <c r="A4838" s="204" t="str">
        <f>IF(B4838&lt;&gt;"",IF(AND(B4838&gt;=_TM1,B4838&lt;=_TM2,OR(TH!L4838="1111",TH!M4838="1111")),TH!D4838,""),"")</f>
        <v/>
      </c>
      <c r="B4838" s="36">
        <f t="shared" si="359"/>
        <v>11</v>
      </c>
      <c r="C4838" s="184">
        <f t="shared" si="360"/>
        <v>42312</v>
      </c>
      <c r="D4838" s="191" t="s">
        <v>2044</v>
      </c>
      <c r="E4838" s="191">
        <v>42312</v>
      </c>
      <c r="F4838" s="192" t="s">
        <v>1769</v>
      </c>
      <c r="G4838" s="483" t="s">
        <v>1188</v>
      </c>
      <c r="H4838" s="193" t="s">
        <v>2045</v>
      </c>
      <c r="I4838" s="256">
        <v>40</v>
      </c>
      <c r="J4838" s="256">
        <v>9054.270276019528</v>
      </c>
      <c r="K4838" s="599">
        <f t="shared" si="361"/>
        <v>362171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6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3"/>
      <c r="AD4838" s="591" t="str">
        <f>IF(VLOOKUP(F4838,NXT!$C$12:$C$666,1,0)&lt;&gt;"","","x")</f>
        <v/>
      </c>
    </row>
    <row r="4839" spans="1:30" s="211" customFormat="1" ht="15.75" hidden="1" customHeight="1">
      <c r="A4839" s="204" t="str">
        <f>IF(B4839&lt;&gt;"",IF(AND(B4839&gt;=_TM1,B4839&lt;=_TM2,OR(TH!L4839="1111",TH!M4839="1111")),TH!D4839,""),"")</f>
        <v/>
      </c>
      <c r="B4839" s="36">
        <f t="shared" si="359"/>
        <v>11</v>
      </c>
      <c r="C4839" s="184">
        <f t="shared" si="360"/>
        <v>42313</v>
      </c>
      <c r="D4839" s="191" t="s">
        <v>2044</v>
      </c>
      <c r="E4839" s="191">
        <v>42313</v>
      </c>
      <c r="F4839" s="192" t="s">
        <v>1189</v>
      </c>
      <c r="G4839" s="483" t="s">
        <v>1190</v>
      </c>
      <c r="H4839" s="193" t="s">
        <v>2045</v>
      </c>
      <c r="I4839" s="256">
        <v>650</v>
      </c>
      <c r="J4839" s="256">
        <v>6280.8901914730059</v>
      </c>
      <c r="K4839" s="599">
        <f t="shared" si="361"/>
        <v>4082579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6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3"/>
      <c r="AD4839" s="591" t="str">
        <f>IF(VLOOKUP(F4839,NXT!$C$12:$C$666,1,0)&lt;&gt;"","","x")</f>
        <v/>
      </c>
    </row>
    <row r="4840" spans="1:30" s="211" customFormat="1" ht="15.75" hidden="1" customHeight="1">
      <c r="A4840" s="204" t="str">
        <f>IF(B4840&lt;&gt;"",IF(AND(B4840&gt;=_TM1,B4840&lt;=_TM2,OR(TH!L4840="1111",TH!M4840="1111")),TH!D4840,""),"")</f>
        <v/>
      </c>
      <c r="B4840" s="36">
        <f t="shared" si="359"/>
        <v>11</v>
      </c>
      <c r="C4840" s="184">
        <f t="shared" si="360"/>
        <v>42313</v>
      </c>
      <c r="D4840" s="191" t="s">
        <v>2044</v>
      </c>
      <c r="E4840" s="191">
        <v>42313</v>
      </c>
      <c r="F4840" s="192" t="s">
        <v>629</v>
      </c>
      <c r="G4840" s="483" t="s">
        <v>1190</v>
      </c>
      <c r="H4840" s="193" t="s">
        <v>2045</v>
      </c>
      <c r="I4840" s="256">
        <v>357</v>
      </c>
      <c r="J4840" s="256">
        <v>10277.820313319464</v>
      </c>
      <c r="K4840" s="599">
        <f t="shared" si="361"/>
        <v>3669182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6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3"/>
      <c r="AD4840" s="591" t="str">
        <f>IF(VLOOKUP(F4840,NXT!$C$12:$C$666,1,0)&lt;&gt;"","","x")</f>
        <v/>
      </c>
    </row>
    <row r="4841" spans="1:30" s="211" customFormat="1" ht="15.75" hidden="1" customHeight="1">
      <c r="A4841" s="204" t="str">
        <f>IF(B4841&lt;&gt;"",IF(AND(B4841&gt;=_TM1,B4841&lt;=_TM2,OR(TH!L4841="1111",TH!M4841="1111")),TH!D4841,""),"")</f>
        <v/>
      </c>
      <c r="B4841" s="36">
        <f t="shared" si="359"/>
        <v>11</v>
      </c>
      <c r="C4841" s="184">
        <f t="shared" si="360"/>
        <v>42313</v>
      </c>
      <c r="D4841" s="191" t="s">
        <v>2044</v>
      </c>
      <c r="E4841" s="191">
        <v>42313</v>
      </c>
      <c r="F4841" s="192" t="s">
        <v>685</v>
      </c>
      <c r="G4841" s="483" t="s">
        <v>1190</v>
      </c>
      <c r="H4841" s="193" t="s">
        <v>2045</v>
      </c>
      <c r="I4841" s="256">
        <v>90</v>
      </c>
      <c r="J4841" s="256">
        <v>8075.4302461795778</v>
      </c>
      <c r="K4841" s="599">
        <f t="shared" si="361"/>
        <v>726789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6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3"/>
      <c r="AD4841" s="591" t="str">
        <f>IF(VLOOKUP(F4841,NXT!$C$12:$C$666,1,0)&lt;&gt;"","","x")</f>
        <v/>
      </c>
    </row>
    <row r="4842" spans="1:30" s="211" customFormat="1" ht="15.75" hidden="1" customHeight="1">
      <c r="A4842" s="204" t="str">
        <f>IF(B4842&lt;&gt;"",IF(AND(B4842&gt;=_TM1,B4842&lt;=_TM2,OR(TH!L4842="1111",TH!M4842="1111")),TH!D4842,""),"")</f>
        <v/>
      </c>
      <c r="B4842" s="36">
        <f t="shared" si="359"/>
        <v>11</v>
      </c>
      <c r="C4842" s="184">
        <f t="shared" si="360"/>
        <v>42313</v>
      </c>
      <c r="D4842" s="191" t="s">
        <v>2044</v>
      </c>
      <c r="E4842" s="191">
        <v>42313</v>
      </c>
      <c r="F4842" s="192" t="s">
        <v>1191</v>
      </c>
      <c r="G4842" s="483" t="s">
        <v>1190</v>
      </c>
      <c r="H4842" s="193" t="s">
        <v>2045</v>
      </c>
      <c r="I4842" s="256">
        <v>23</v>
      </c>
      <c r="J4842" s="256">
        <v>8157.0002486662406</v>
      </c>
      <c r="K4842" s="599">
        <f t="shared" si="361"/>
        <v>187611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6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3"/>
      <c r="AD4842" s="591" t="str">
        <f>IF(VLOOKUP(F4842,NXT!$C$12:$C$666,1,0)&lt;&gt;"","","x")</f>
        <v/>
      </c>
    </row>
    <row r="4843" spans="1:30" s="211" customFormat="1" ht="15.75" hidden="1" customHeight="1">
      <c r="A4843" s="204" t="str">
        <f>IF(B4843&lt;&gt;"",IF(AND(B4843&gt;=_TM1,B4843&lt;=_TM2,OR(TH!L4843="1111",TH!M4843="1111")),TH!D4843,""),"")</f>
        <v/>
      </c>
      <c r="B4843" s="36">
        <f t="shared" si="359"/>
        <v>11</v>
      </c>
      <c r="C4843" s="184">
        <f t="shared" si="360"/>
        <v>42313</v>
      </c>
      <c r="D4843" s="191" t="s">
        <v>2044</v>
      </c>
      <c r="E4843" s="191">
        <v>42313</v>
      </c>
      <c r="F4843" s="192" t="s">
        <v>1192</v>
      </c>
      <c r="G4843" s="483" t="s">
        <v>1190</v>
      </c>
      <c r="H4843" s="193" t="s">
        <v>2045</v>
      </c>
      <c r="I4843" s="256">
        <v>23</v>
      </c>
      <c r="J4843" s="256">
        <v>6688.7402039063172</v>
      </c>
      <c r="K4843" s="599">
        <f t="shared" si="361"/>
        <v>153841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6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3"/>
      <c r="AD4843" s="591" t="str">
        <f>IF(VLOOKUP(F4843,NXT!$C$12:$C$666,1,0)&lt;&gt;"","","x")</f>
        <v/>
      </c>
    </row>
    <row r="4844" spans="1:30" s="211" customFormat="1" ht="15.75" hidden="1" customHeight="1">
      <c r="A4844" s="204" t="str">
        <f>IF(B4844&lt;&gt;"",IF(AND(B4844&gt;=_TM1,B4844&lt;=_TM2,OR(TH!L4844="1111",TH!M4844="1111")),TH!D4844,""),"")</f>
        <v/>
      </c>
      <c r="B4844" s="36">
        <f t="shared" si="359"/>
        <v>11</v>
      </c>
      <c r="C4844" s="184">
        <f t="shared" si="360"/>
        <v>42313</v>
      </c>
      <c r="D4844" s="191" t="s">
        <v>2044</v>
      </c>
      <c r="E4844" s="191">
        <v>42313</v>
      </c>
      <c r="F4844" s="192" t="s">
        <v>1193</v>
      </c>
      <c r="G4844" s="483" t="s">
        <v>1194</v>
      </c>
      <c r="H4844" s="193" t="s">
        <v>2045</v>
      </c>
      <c r="I4844" s="256">
        <v>70</v>
      </c>
      <c r="J4844" s="256">
        <v>14437.890440139246</v>
      </c>
      <c r="K4844" s="599">
        <f t="shared" si="361"/>
        <v>1010652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6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3"/>
      <c r="AD4844" s="591" t="str">
        <f>IF(VLOOKUP(F4844,NXT!$C$12:$C$666,1,0)&lt;&gt;"","","x")</f>
        <v/>
      </c>
    </row>
    <row r="4845" spans="1:30" s="211" customFormat="1" ht="15.75" hidden="1" customHeight="1">
      <c r="A4845" s="204" t="str">
        <f>IF(B4845&lt;&gt;"",IF(AND(B4845&gt;=_TM1,B4845&lt;=_TM2,OR(TH!L4845="1111",TH!M4845="1111")),TH!D4845,""),"")</f>
        <v/>
      </c>
      <c r="B4845" s="36">
        <f t="shared" si="359"/>
        <v>11</v>
      </c>
      <c r="C4845" s="184">
        <f t="shared" si="360"/>
        <v>42315</v>
      </c>
      <c r="D4845" s="191" t="s">
        <v>2044</v>
      </c>
      <c r="E4845" s="191">
        <v>42315</v>
      </c>
      <c r="F4845" s="192" t="s">
        <v>2037</v>
      </c>
      <c r="G4845" s="483" t="s">
        <v>1195</v>
      </c>
      <c r="H4845" s="193" t="s">
        <v>2045</v>
      </c>
      <c r="I4845" s="256">
        <v>150</v>
      </c>
      <c r="J4845" s="256">
        <v>3507.5101069264833</v>
      </c>
      <c r="K4845" s="599">
        <f t="shared" si="361"/>
        <v>526127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6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3"/>
      <c r="AD4845" s="591" t="str">
        <f>IF(VLOOKUP(F4845,NXT!$C$12:$C$666,1,0)&lt;&gt;"","","x")</f>
        <v/>
      </c>
    </row>
    <row r="4846" spans="1:30" s="211" customFormat="1" ht="15.75" hidden="1" customHeight="1">
      <c r="A4846" s="204" t="str">
        <f>IF(B4846&lt;&gt;"",IF(AND(B4846&gt;=_TM1,B4846&lt;=_TM2,OR(TH!L4846="1111",TH!M4846="1111")),TH!D4846,""),"")</f>
        <v/>
      </c>
      <c r="B4846" s="36">
        <f t="shared" si="359"/>
        <v>11</v>
      </c>
      <c r="C4846" s="184">
        <f t="shared" si="360"/>
        <v>42315</v>
      </c>
      <c r="D4846" s="191" t="s">
        <v>2044</v>
      </c>
      <c r="E4846" s="191">
        <v>42315</v>
      </c>
      <c r="F4846" s="192" t="s">
        <v>425</v>
      </c>
      <c r="G4846" s="483" t="s">
        <v>1196</v>
      </c>
      <c r="H4846" s="193" t="s">
        <v>2045</v>
      </c>
      <c r="I4846" s="256">
        <v>1188</v>
      </c>
      <c r="J4846" s="256">
        <v>6688.7402039063172</v>
      </c>
      <c r="K4846" s="599">
        <f t="shared" si="361"/>
        <v>7946223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6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3"/>
      <c r="AD4846" s="591" t="str">
        <f>IF(VLOOKUP(F4846,NXT!$C$12:$C$666,1,0)&lt;&gt;"","","x")</f>
        <v/>
      </c>
    </row>
    <row r="4847" spans="1:30" s="211" customFormat="1" ht="15.75" hidden="1" customHeight="1">
      <c r="A4847" s="204" t="str">
        <f>IF(B4847&lt;&gt;"",IF(AND(B4847&gt;=_TM1,B4847&lt;=_TM2,OR(TH!L4847="1111",TH!M4847="1111")),TH!D4847,""),"")</f>
        <v/>
      </c>
      <c r="B4847" s="36">
        <f t="shared" si="359"/>
        <v>11</v>
      </c>
      <c r="C4847" s="184">
        <f t="shared" si="360"/>
        <v>42315</v>
      </c>
      <c r="D4847" s="191" t="s">
        <v>2044</v>
      </c>
      <c r="E4847" s="191">
        <v>42315</v>
      </c>
      <c r="F4847" s="192" t="s">
        <v>1197</v>
      </c>
      <c r="G4847" s="483" t="s">
        <v>1196</v>
      </c>
      <c r="H4847" s="193" t="s">
        <v>2045</v>
      </c>
      <c r="I4847" s="256">
        <v>304</v>
      </c>
      <c r="J4847" s="256">
        <v>9298.9802834795137</v>
      </c>
      <c r="K4847" s="599">
        <f t="shared" si="361"/>
        <v>2826890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6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3"/>
      <c r="AD4847" s="591" t="str">
        <f>IF(VLOOKUP(F4847,NXT!$C$12:$C$666,1,0)&lt;&gt;"","","x")</f>
        <v/>
      </c>
    </row>
    <row r="4848" spans="1:30" s="211" customFormat="1" ht="15.75" hidden="1" customHeight="1">
      <c r="A4848" s="204" t="str">
        <f>IF(B4848&lt;&gt;"",IF(AND(B4848&gt;=_TM1,B4848&lt;=_TM2,OR(TH!L4848="1111",TH!M4848="1111")),TH!D4848,""),"")</f>
        <v/>
      </c>
      <c r="B4848" s="36">
        <f t="shared" si="359"/>
        <v>11</v>
      </c>
      <c r="C4848" s="184">
        <f t="shared" si="360"/>
        <v>42317</v>
      </c>
      <c r="D4848" s="191" t="s">
        <v>2044</v>
      </c>
      <c r="E4848" s="191">
        <v>42317</v>
      </c>
      <c r="F4848" s="192" t="s">
        <v>787</v>
      </c>
      <c r="G4848" s="483" t="s">
        <v>1198</v>
      </c>
      <c r="H4848" s="193" t="s">
        <v>2045</v>
      </c>
      <c r="I4848" s="256">
        <v>519</v>
      </c>
      <c r="J4848" s="256">
        <v>7912.2902412062531</v>
      </c>
      <c r="K4848" s="599">
        <f t="shared" si="361"/>
        <v>4106479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6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3"/>
      <c r="AD4848" s="591" t="str">
        <f>IF(VLOOKUP(F4848,NXT!$C$12:$C$666,1,0)&lt;&gt;"","","x")</f>
        <v/>
      </c>
    </row>
    <row r="4849" spans="1:30" s="211" customFormat="1" ht="15.75" hidden="1" customHeight="1">
      <c r="A4849" s="204" t="str">
        <f>IF(B4849&lt;&gt;"",IF(AND(B4849&gt;=_TM1,B4849&lt;=_TM2,OR(TH!L4849="1111",TH!M4849="1111")),TH!D4849,""),"")</f>
        <v/>
      </c>
      <c r="B4849" s="36">
        <f t="shared" si="359"/>
        <v>11</v>
      </c>
      <c r="C4849" s="184">
        <f t="shared" si="360"/>
        <v>42317</v>
      </c>
      <c r="D4849" s="191" t="s">
        <v>2044</v>
      </c>
      <c r="E4849" s="191">
        <v>42317</v>
      </c>
      <c r="F4849" s="192" t="s">
        <v>478</v>
      </c>
      <c r="G4849" s="483" t="s">
        <v>1199</v>
      </c>
      <c r="H4849" s="193" t="s">
        <v>2045</v>
      </c>
      <c r="I4849" s="256">
        <v>100</v>
      </c>
      <c r="J4849" s="256">
        <v>10930.380333212763</v>
      </c>
      <c r="K4849" s="599">
        <f t="shared" si="361"/>
        <v>1093038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6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3"/>
      <c r="AD4849" s="591" t="str">
        <f>IF(VLOOKUP(F4849,NXT!$C$12:$C$666,1,0)&lt;&gt;"","","x")</f>
        <v/>
      </c>
    </row>
    <row r="4850" spans="1:30" s="211" customFormat="1" ht="15.75" hidden="1" customHeight="1">
      <c r="A4850" s="204" t="str">
        <f>IF(B4850&lt;&gt;"",IF(AND(B4850&gt;=_TM1,B4850&lt;=_TM2,OR(TH!L4850="1111",TH!M4850="1111")),TH!D4850,""),"")</f>
        <v/>
      </c>
      <c r="B4850" s="36">
        <f t="shared" si="359"/>
        <v>11</v>
      </c>
      <c r="C4850" s="184">
        <f t="shared" si="360"/>
        <v>42317</v>
      </c>
      <c r="D4850" s="191" t="s">
        <v>2044</v>
      </c>
      <c r="E4850" s="191">
        <v>42317</v>
      </c>
      <c r="F4850" s="192" t="s">
        <v>1201</v>
      </c>
      <c r="G4850" s="483" t="s">
        <v>1202</v>
      </c>
      <c r="H4850" s="193" t="s">
        <v>2045</v>
      </c>
      <c r="I4850" s="256">
        <v>400</v>
      </c>
      <c r="J4850" s="256">
        <v>8483.280258612891</v>
      </c>
      <c r="K4850" s="599">
        <f t="shared" si="361"/>
        <v>3393312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6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3"/>
      <c r="AD4850" s="591" t="str">
        <f>IF(VLOOKUP(F4850,NXT!$C$12:$C$666,1,0)&lt;&gt;"","","x")</f>
        <v/>
      </c>
    </row>
    <row r="4851" spans="1:30" s="211" customFormat="1" ht="15.75" hidden="1" customHeight="1">
      <c r="A4851" s="204" t="str">
        <f>IF(B4851&lt;&gt;"",IF(AND(B4851&gt;=_TM1,B4851&lt;=_TM2,OR(TH!L4851="1111",TH!M4851="1111")),TH!D4851,""),"")</f>
        <v/>
      </c>
      <c r="B4851" s="36">
        <f t="shared" si="359"/>
        <v>11</v>
      </c>
      <c r="C4851" s="184">
        <f t="shared" si="360"/>
        <v>42317</v>
      </c>
      <c r="D4851" s="191" t="s">
        <v>2044</v>
      </c>
      <c r="E4851" s="191">
        <v>42317</v>
      </c>
      <c r="F4851" s="192" t="s">
        <v>1847</v>
      </c>
      <c r="G4851" s="483" t="s">
        <v>1204</v>
      </c>
      <c r="H4851" s="193" t="s">
        <v>2045</v>
      </c>
      <c r="I4851" s="256">
        <v>500</v>
      </c>
      <c r="J4851" s="256">
        <v>14356.320437652583</v>
      </c>
      <c r="K4851" s="599">
        <f t="shared" si="361"/>
        <v>7178160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6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3"/>
      <c r="AD4851" s="591" t="str">
        <f>IF(VLOOKUP(F4851,NXT!$C$12:$C$666,1,0)&lt;&gt;"","","x")</f>
        <v/>
      </c>
    </row>
    <row r="4852" spans="1:30" s="211" customFormat="1" ht="15.75" hidden="1" customHeight="1">
      <c r="A4852" s="204" t="str">
        <f>IF(B4852&lt;&gt;"",IF(AND(B4852&gt;=_TM1,B4852&lt;=_TM2,OR(TH!L4852="1111",TH!M4852="1111")),TH!D4852,""),"")</f>
        <v/>
      </c>
      <c r="B4852" s="36">
        <f t="shared" si="359"/>
        <v>11</v>
      </c>
      <c r="C4852" s="184">
        <f t="shared" si="360"/>
        <v>42317</v>
      </c>
      <c r="D4852" s="191" t="s">
        <v>2044</v>
      </c>
      <c r="E4852" s="191">
        <v>42317</v>
      </c>
      <c r="F4852" s="192" t="s">
        <v>1779</v>
      </c>
      <c r="G4852" s="483" t="s">
        <v>1204</v>
      </c>
      <c r="H4852" s="193" t="s">
        <v>2045</v>
      </c>
      <c r="I4852" s="256">
        <v>340</v>
      </c>
      <c r="J4852" s="256">
        <v>13132.770400352649</v>
      </c>
      <c r="K4852" s="599">
        <f t="shared" si="361"/>
        <v>4465142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6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3"/>
      <c r="AD4852" s="591" t="str">
        <f>IF(VLOOKUP(F4852,NXT!$C$12:$C$666,1,0)&lt;&gt;"","","x")</f>
        <v/>
      </c>
    </row>
    <row r="4853" spans="1:30" s="211" customFormat="1" ht="15.75" hidden="1" customHeight="1">
      <c r="A4853" s="204" t="str">
        <f>IF(B4853&lt;&gt;"",IF(AND(B4853&gt;=_TM1,B4853&lt;=_TM2,OR(TH!L4853="1111",TH!M4853="1111")),TH!D4853,""),"")</f>
        <v/>
      </c>
      <c r="B4853" s="36">
        <f t="shared" si="359"/>
        <v>11</v>
      </c>
      <c r="C4853" s="184">
        <f t="shared" si="360"/>
        <v>42317</v>
      </c>
      <c r="D4853" s="191" t="s">
        <v>2044</v>
      </c>
      <c r="E4853" s="191">
        <v>42317</v>
      </c>
      <c r="F4853" s="192" t="s">
        <v>1848</v>
      </c>
      <c r="G4853" s="483" t="s">
        <v>1204</v>
      </c>
      <c r="H4853" s="193" t="s">
        <v>2045</v>
      </c>
      <c r="I4853" s="256">
        <v>422</v>
      </c>
      <c r="J4853" s="256">
        <v>13540.620412785958</v>
      </c>
      <c r="K4853" s="599">
        <f t="shared" si="361"/>
        <v>5714142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6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3"/>
      <c r="AD4853" s="591" t="str">
        <f>IF(VLOOKUP(F4853,NXT!$C$12:$C$666,1,0)&lt;&gt;"","","x")</f>
        <v/>
      </c>
    </row>
    <row r="4854" spans="1:30" s="211" customFormat="1" ht="15.75" hidden="1" customHeight="1">
      <c r="A4854" s="204" t="str">
        <f>IF(B4854&lt;&gt;"",IF(AND(B4854&gt;=_TM1,B4854&lt;=_TM2,OR(TH!L4854="1111",TH!M4854="1111")),TH!D4854,""),"")</f>
        <v/>
      </c>
      <c r="B4854" s="36">
        <f t="shared" si="359"/>
        <v>11</v>
      </c>
      <c r="C4854" s="184">
        <f t="shared" si="360"/>
        <v>42319</v>
      </c>
      <c r="D4854" s="191" t="s">
        <v>2044</v>
      </c>
      <c r="E4854" s="191">
        <v>42319</v>
      </c>
      <c r="F4854" s="192" t="s">
        <v>501</v>
      </c>
      <c r="G4854" s="483" t="s">
        <v>1205</v>
      </c>
      <c r="H4854" s="193" t="s">
        <v>2045</v>
      </c>
      <c r="I4854" s="256">
        <v>154</v>
      </c>
      <c r="J4854" s="256">
        <v>9869.9703008861507</v>
      </c>
      <c r="K4854" s="599">
        <f t="shared" si="361"/>
        <v>1519975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6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3"/>
      <c r="AD4854" s="591" t="str">
        <f>IF(VLOOKUP(F4854,NXT!$C$12:$C$666,1,0)&lt;&gt;"","","x")</f>
        <v/>
      </c>
    </row>
    <row r="4855" spans="1:30" s="211" customFormat="1" ht="15.75" hidden="1" customHeight="1">
      <c r="A4855" s="204" t="str">
        <f>IF(B4855&lt;&gt;"",IF(AND(B4855&gt;=_TM1,B4855&lt;=_TM2,OR(TH!L4855="1111",TH!M4855="1111")),TH!D4855,""),"")</f>
        <v/>
      </c>
      <c r="B4855" s="36">
        <f t="shared" si="359"/>
        <v>11</v>
      </c>
      <c r="C4855" s="184">
        <f t="shared" si="360"/>
        <v>42321</v>
      </c>
      <c r="D4855" s="191" t="s">
        <v>2044</v>
      </c>
      <c r="E4855" s="191">
        <v>42321</v>
      </c>
      <c r="F4855" s="192" t="s">
        <v>1057</v>
      </c>
      <c r="G4855" s="483" t="s">
        <v>1207</v>
      </c>
      <c r="H4855" s="193" t="s">
        <v>2045</v>
      </c>
      <c r="I4855" s="256">
        <v>104</v>
      </c>
      <c r="J4855" s="256">
        <v>13132.770400352649</v>
      </c>
      <c r="K4855" s="599">
        <f t="shared" si="361"/>
        <v>1365808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6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3"/>
      <c r="AD4855" s="591" t="str">
        <f>IF(VLOOKUP(F4855,NXT!$C$12:$C$666,1,0)&lt;&gt;"","","x")</f>
        <v/>
      </c>
    </row>
    <row r="4856" spans="1:30" s="211" customFormat="1" ht="15.75" hidden="1" customHeight="1">
      <c r="A4856" s="204" t="str">
        <f>IF(B4856&lt;&gt;"",IF(AND(B4856&gt;=_TM1,B4856&lt;=_TM2,OR(TH!L4856="1111",TH!M4856="1111")),TH!D4856,""),"")</f>
        <v/>
      </c>
      <c r="B4856" s="36">
        <f t="shared" si="359"/>
        <v>11</v>
      </c>
      <c r="C4856" s="184">
        <f t="shared" si="360"/>
        <v>42321</v>
      </c>
      <c r="D4856" s="191" t="s">
        <v>2044</v>
      </c>
      <c r="E4856" s="191">
        <v>42321</v>
      </c>
      <c r="F4856" s="192" t="s">
        <v>521</v>
      </c>
      <c r="G4856" s="483" t="s">
        <v>1208</v>
      </c>
      <c r="H4856" s="193" t="s">
        <v>2045</v>
      </c>
      <c r="I4856" s="256">
        <v>736</v>
      </c>
      <c r="J4856" s="256">
        <v>5546.7601690930442</v>
      </c>
      <c r="K4856" s="599">
        <f t="shared" si="361"/>
        <v>4082415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6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3"/>
      <c r="AD4856" s="591" t="str">
        <f>IF(VLOOKUP(F4856,NXT!$C$12:$C$666,1,0)&lt;&gt;"","","x")</f>
        <v/>
      </c>
    </row>
    <row r="4857" spans="1:30" s="211" customFormat="1" ht="15.75" hidden="1" customHeight="1">
      <c r="A4857" s="204" t="str">
        <f>IF(B4857&lt;&gt;"",IF(AND(B4857&gt;=_TM1,B4857&lt;=_TM2,OR(TH!L4857="1111",TH!M4857="1111")),TH!D4857,""),"")</f>
        <v/>
      </c>
      <c r="B4857" s="36">
        <f t="shared" si="359"/>
        <v>11</v>
      </c>
      <c r="C4857" s="184">
        <f t="shared" si="360"/>
        <v>42321</v>
      </c>
      <c r="D4857" s="191" t="s">
        <v>2044</v>
      </c>
      <c r="E4857" s="191">
        <v>42321</v>
      </c>
      <c r="F4857" s="192" t="s">
        <v>1977</v>
      </c>
      <c r="G4857" s="483" t="s">
        <v>1209</v>
      </c>
      <c r="H4857" s="193" t="s">
        <v>2045</v>
      </c>
      <c r="I4857" s="256">
        <v>2667</v>
      </c>
      <c r="J4857" s="256">
        <v>10114.680308346138</v>
      </c>
      <c r="K4857" s="599">
        <f t="shared" si="361"/>
        <v>26975852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6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3"/>
      <c r="AD4857" s="591" t="str">
        <f>IF(VLOOKUP(F4857,NXT!$C$12:$C$666,1,0)&lt;&gt;"","","x")</f>
        <v/>
      </c>
    </row>
    <row r="4858" spans="1:30" s="211" customFormat="1" ht="15.75" hidden="1" customHeight="1">
      <c r="A4858" s="204" t="str">
        <f>IF(B4858&lt;&gt;"",IF(AND(B4858&gt;=_TM1,B4858&lt;=_TM2,OR(TH!L4858="1111",TH!M4858="1111")),TH!D4858,""),"")</f>
        <v/>
      </c>
      <c r="B4858" s="36">
        <f t="shared" si="359"/>
        <v>11</v>
      </c>
      <c r="C4858" s="184">
        <f t="shared" si="360"/>
        <v>42321</v>
      </c>
      <c r="D4858" s="191" t="s">
        <v>2044</v>
      </c>
      <c r="E4858" s="191">
        <v>42321</v>
      </c>
      <c r="F4858" s="192" t="s">
        <v>468</v>
      </c>
      <c r="G4858" s="483" t="s">
        <v>1210</v>
      </c>
      <c r="H4858" s="193" t="s">
        <v>2045</v>
      </c>
      <c r="I4858" s="256">
        <v>1010</v>
      </c>
      <c r="J4858" s="256">
        <v>4160.0701268197827</v>
      </c>
      <c r="K4858" s="599">
        <f t="shared" si="361"/>
        <v>4201671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6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3"/>
      <c r="AD4858" s="591" t="str">
        <f>IF(VLOOKUP(F4858,NXT!$C$12:$C$666,1,0)&lt;&gt;"","","x")</f>
        <v/>
      </c>
    </row>
    <row r="4859" spans="1:30" s="211" customFormat="1" ht="15.75" hidden="1" customHeight="1">
      <c r="A4859" s="204" t="str">
        <f>IF(B4859&lt;&gt;"",IF(AND(B4859&gt;=_TM1,B4859&lt;=_TM2,OR(TH!L4859="1111",TH!M4859="1111")),TH!D4859,""),"")</f>
        <v/>
      </c>
      <c r="B4859" s="36">
        <f t="shared" si="359"/>
        <v>11</v>
      </c>
      <c r="C4859" s="184">
        <f t="shared" si="360"/>
        <v>42324</v>
      </c>
      <c r="D4859" s="191" t="s">
        <v>2044</v>
      </c>
      <c r="E4859" s="191">
        <v>42324</v>
      </c>
      <c r="F4859" s="192" t="s">
        <v>1211</v>
      </c>
      <c r="G4859" s="483" t="s">
        <v>1212</v>
      </c>
      <c r="H4859" s="193" t="s">
        <v>2045</v>
      </c>
      <c r="I4859" s="256">
        <v>103</v>
      </c>
      <c r="J4859" s="256">
        <v>13295.910405325971</v>
      </c>
      <c r="K4859" s="599">
        <f t="shared" si="361"/>
        <v>1369479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6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3"/>
      <c r="AD4859" s="591" t="str">
        <f>IF(VLOOKUP(F4859,NXT!$C$12:$C$666,1,0)&lt;&gt;"","","x")</f>
        <v/>
      </c>
    </row>
    <row r="4860" spans="1:30" s="211" customFormat="1" ht="15.75" hidden="1" customHeight="1">
      <c r="A4860" s="204" t="str">
        <f>IF(B4860&lt;&gt;"",IF(AND(B4860&gt;=_TM1,B4860&lt;=_TM2,OR(TH!L4860="1111",TH!M4860="1111")),TH!D4860,""),"")</f>
        <v/>
      </c>
      <c r="B4860" s="36">
        <f t="shared" si="359"/>
        <v>11</v>
      </c>
      <c r="C4860" s="184">
        <f t="shared" si="360"/>
        <v>42324</v>
      </c>
      <c r="D4860" s="191" t="s">
        <v>2044</v>
      </c>
      <c r="E4860" s="191">
        <v>42324</v>
      </c>
      <c r="F4860" s="192" t="s">
        <v>1213</v>
      </c>
      <c r="G4860" s="483" t="s">
        <v>1212</v>
      </c>
      <c r="H4860" s="193" t="s">
        <v>2045</v>
      </c>
      <c r="I4860" s="256">
        <v>104</v>
      </c>
      <c r="J4860" s="256">
        <v>18190.110554525716</v>
      </c>
      <c r="K4860" s="599">
        <f t="shared" si="361"/>
        <v>1891771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6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3"/>
      <c r="AD4860" s="591" t="str">
        <f>IF(VLOOKUP(F4860,NXT!$C$12:$C$666,1,0)&lt;&gt;"","","x")</f>
        <v/>
      </c>
    </row>
    <row r="4861" spans="1:30" s="211" customFormat="1" ht="15.75" hidden="1" customHeight="1">
      <c r="A4861" s="204" t="str">
        <f>IF(B4861&lt;&gt;"",IF(AND(B4861&gt;=_TM1,B4861&lt;=_TM2,OR(TH!L4861="1111",TH!M4861="1111")),TH!D4861,""),"")</f>
        <v/>
      </c>
      <c r="B4861" s="36">
        <f t="shared" si="359"/>
        <v>11</v>
      </c>
      <c r="C4861" s="184">
        <f t="shared" si="360"/>
        <v>42324</v>
      </c>
      <c r="D4861" s="191" t="s">
        <v>2044</v>
      </c>
      <c r="E4861" s="191">
        <v>42324</v>
      </c>
      <c r="F4861" s="192" t="s">
        <v>1978</v>
      </c>
      <c r="G4861" s="483" t="s">
        <v>1214</v>
      </c>
      <c r="H4861" s="193" t="s">
        <v>2045</v>
      </c>
      <c r="I4861" s="256">
        <v>100</v>
      </c>
      <c r="J4861" s="256">
        <v>12398.640377972686</v>
      </c>
      <c r="K4861" s="599">
        <f t="shared" si="361"/>
        <v>1239864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6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3"/>
      <c r="AD4861" s="591" t="str">
        <f>IF(VLOOKUP(F4861,NXT!$C$12:$C$666,1,0)&lt;&gt;"","","x")</f>
        <v/>
      </c>
    </row>
    <row r="4862" spans="1:30" s="211" customFormat="1" ht="15.75" hidden="1" customHeight="1">
      <c r="A4862" s="204" t="str">
        <f>IF(B4862&lt;&gt;"",IF(AND(B4862&gt;=_TM1,B4862&lt;=_TM2,OR(TH!L4862="1111",TH!M4862="1111")),TH!D4862,""),"")</f>
        <v/>
      </c>
      <c r="B4862" s="36">
        <f t="shared" si="359"/>
        <v>11</v>
      </c>
      <c r="C4862" s="184">
        <f t="shared" si="360"/>
        <v>42326</v>
      </c>
      <c r="D4862" s="191" t="s">
        <v>2044</v>
      </c>
      <c r="E4862" s="191">
        <v>42326</v>
      </c>
      <c r="F4862" s="192" t="s">
        <v>1986</v>
      </c>
      <c r="G4862" s="483" t="s">
        <v>1215</v>
      </c>
      <c r="H4862" s="193" t="s">
        <v>2045</v>
      </c>
      <c r="I4862" s="256">
        <v>600</v>
      </c>
      <c r="J4862" s="256">
        <v>6688.7402039063172</v>
      </c>
      <c r="K4862" s="599">
        <f t="shared" si="361"/>
        <v>4013244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6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3"/>
      <c r="AD4862" s="591" t="str">
        <f>IF(VLOOKUP(F4862,NXT!$C$12:$C$666,1,0)&lt;&gt;"","","x")</f>
        <v/>
      </c>
    </row>
    <row r="4863" spans="1:30" s="211" customFormat="1" ht="15.75" hidden="1" customHeight="1">
      <c r="A4863" s="204" t="str">
        <f>IF(B4863&lt;&gt;"",IF(AND(B4863&gt;=_TM1,B4863&lt;=_TM2,OR(TH!L4863="1111",TH!M4863="1111")),TH!D4863,""),"")</f>
        <v/>
      </c>
      <c r="B4863" s="36">
        <f t="shared" si="359"/>
        <v>11</v>
      </c>
      <c r="C4863" s="184">
        <f t="shared" si="360"/>
        <v>42326</v>
      </c>
      <c r="D4863" s="191" t="s">
        <v>2044</v>
      </c>
      <c r="E4863" s="191">
        <v>42326</v>
      </c>
      <c r="F4863" s="192" t="s">
        <v>1985</v>
      </c>
      <c r="G4863" s="483" t="s">
        <v>1215</v>
      </c>
      <c r="H4863" s="193" t="s">
        <v>2045</v>
      </c>
      <c r="I4863" s="256">
        <v>1500</v>
      </c>
      <c r="J4863" s="256">
        <v>3181.2300969798339</v>
      </c>
      <c r="K4863" s="599">
        <f t="shared" si="361"/>
        <v>4771845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6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3"/>
      <c r="AD4863" s="591" t="str">
        <f>IF(VLOOKUP(F4863,NXT!$C$12:$C$666,1,0)&lt;&gt;"","","x")</f>
        <v/>
      </c>
    </row>
    <row r="4864" spans="1:30" s="211" customFormat="1" ht="15.75" hidden="1" customHeight="1">
      <c r="A4864" s="204" t="str">
        <f>IF(B4864&lt;&gt;"",IF(AND(B4864&gt;=_TM1,B4864&lt;=_TM2,OR(TH!L4864="1111",TH!M4864="1111")),TH!D4864,""),"")</f>
        <v/>
      </c>
      <c r="B4864" s="36">
        <f t="shared" si="359"/>
        <v>11</v>
      </c>
      <c r="C4864" s="184">
        <f t="shared" si="360"/>
        <v>42326</v>
      </c>
      <c r="D4864" s="191" t="s">
        <v>2044</v>
      </c>
      <c r="E4864" s="191">
        <v>42326</v>
      </c>
      <c r="F4864" s="192" t="s">
        <v>1216</v>
      </c>
      <c r="G4864" s="483" t="s">
        <v>1217</v>
      </c>
      <c r="H4864" s="193" t="s">
        <v>2045</v>
      </c>
      <c r="I4864" s="256">
        <v>505</v>
      </c>
      <c r="J4864" s="256">
        <v>6933.4502113663048</v>
      </c>
      <c r="K4864" s="599">
        <f t="shared" si="361"/>
        <v>3501392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6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3"/>
      <c r="AD4864" s="591" t="str">
        <f>IF(VLOOKUP(F4864,NXT!$C$12:$C$666,1,0)&lt;&gt;"","","x")</f>
        <v/>
      </c>
    </row>
    <row r="4865" spans="1:30" s="211" customFormat="1" ht="15.75" hidden="1" customHeight="1">
      <c r="A4865" s="204" t="str">
        <f>IF(B4865&lt;&gt;"",IF(AND(B4865&gt;=_TM1,B4865&lt;=_TM2,OR(TH!L4865="1111",TH!M4865="1111")),TH!D4865,""),"")</f>
        <v/>
      </c>
      <c r="B4865" s="36">
        <f t="shared" si="359"/>
        <v>11</v>
      </c>
      <c r="C4865" s="184">
        <f t="shared" si="360"/>
        <v>42326</v>
      </c>
      <c r="D4865" s="191" t="s">
        <v>2044</v>
      </c>
      <c r="E4865" s="191">
        <v>42326</v>
      </c>
      <c r="F4865" s="192" t="s">
        <v>1706</v>
      </c>
      <c r="G4865" s="483" t="s">
        <v>1217</v>
      </c>
      <c r="H4865" s="193" t="s">
        <v>2045</v>
      </c>
      <c r="I4865" s="256">
        <v>505</v>
      </c>
      <c r="J4865" s="256">
        <v>897.27002735328642</v>
      </c>
      <c r="K4865" s="599">
        <f t="shared" si="361"/>
        <v>453121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6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3"/>
      <c r="AD4865" s="591" t="str">
        <f>IF(VLOOKUP(F4865,NXT!$C$12:$C$666,1,0)&lt;&gt;"","","x")</f>
        <v/>
      </c>
    </row>
    <row r="4866" spans="1:30" s="211" customFormat="1" ht="15.75" hidden="1" customHeight="1">
      <c r="A4866" s="204" t="str">
        <f>IF(B4866&lt;&gt;"",IF(AND(B4866&gt;=_TM1,B4866&lt;=_TM2,OR(TH!L4866="1111",TH!M4866="1111")),TH!D4866,""),"")</f>
        <v/>
      </c>
      <c r="B4866" s="36">
        <f t="shared" si="359"/>
        <v>11</v>
      </c>
      <c r="C4866" s="184">
        <f t="shared" si="360"/>
        <v>42326</v>
      </c>
      <c r="D4866" s="191" t="s">
        <v>2044</v>
      </c>
      <c r="E4866" s="191">
        <v>42326</v>
      </c>
      <c r="F4866" s="192" t="s">
        <v>545</v>
      </c>
      <c r="G4866" s="483" t="s">
        <v>1217</v>
      </c>
      <c r="H4866" s="193" t="s">
        <v>2045</v>
      </c>
      <c r="I4866" s="256">
        <v>1002</v>
      </c>
      <c r="J4866" s="256">
        <v>8483.280258612891</v>
      </c>
      <c r="K4866" s="599">
        <f t="shared" si="361"/>
        <v>8500247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6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3"/>
      <c r="AD4866" s="591" t="str">
        <f>IF(VLOOKUP(F4866,NXT!$C$12:$C$666,1,0)&lt;&gt;"","","x")</f>
        <v/>
      </c>
    </row>
    <row r="4867" spans="1:30" s="211" customFormat="1" ht="15.75" hidden="1" customHeight="1">
      <c r="A4867" s="204" t="str">
        <f>IF(B4867&lt;&gt;"",IF(AND(B4867&gt;=_TM1,B4867&lt;=_TM2,OR(TH!L4867="1111",TH!M4867="1111")),TH!D4867,""),"")</f>
        <v/>
      </c>
      <c r="B4867" s="36">
        <f t="shared" si="359"/>
        <v>11</v>
      </c>
      <c r="C4867" s="184">
        <f t="shared" si="360"/>
        <v>42326</v>
      </c>
      <c r="D4867" s="191" t="s">
        <v>2044</v>
      </c>
      <c r="E4867" s="191">
        <v>42326</v>
      </c>
      <c r="F4867" s="192" t="s">
        <v>1704</v>
      </c>
      <c r="G4867" s="483" t="s">
        <v>1217</v>
      </c>
      <c r="H4867" s="193" t="s">
        <v>2045</v>
      </c>
      <c r="I4867" s="256">
        <v>1002</v>
      </c>
      <c r="J4867" s="256">
        <v>1305.1200397865985</v>
      </c>
      <c r="K4867" s="599">
        <f t="shared" si="361"/>
        <v>1307730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6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3"/>
      <c r="AD4867" s="591" t="str">
        <f>IF(VLOOKUP(F4867,NXT!$C$12:$C$666,1,0)&lt;&gt;"","","x")</f>
        <v/>
      </c>
    </row>
    <row r="4868" spans="1:30" s="211" customFormat="1" ht="15.75" hidden="1" customHeight="1">
      <c r="A4868" s="204" t="str">
        <f>IF(B4868&lt;&gt;"",IF(AND(B4868&gt;=_TM1,B4868&lt;=_TM2,OR(TH!L4868="1111",TH!M4868="1111")),TH!D4868,""),"")</f>
        <v/>
      </c>
      <c r="B4868" s="36">
        <f t="shared" si="359"/>
        <v>11</v>
      </c>
      <c r="C4868" s="184">
        <f t="shared" si="360"/>
        <v>42326</v>
      </c>
      <c r="D4868" s="191" t="s">
        <v>2044</v>
      </c>
      <c r="E4868" s="191">
        <v>42326</v>
      </c>
      <c r="F4868" s="192" t="s">
        <v>1218</v>
      </c>
      <c r="G4868" s="483" t="s">
        <v>1219</v>
      </c>
      <c r="H4868" s="193" t="s">
        <v>2045</v>
      </c>
      <c r="I4868" s="256">
        <v>195</v>
      </c>
      <c r="J4868" s="256">
        <v>8483.280258612891</v>
      </c>
      <c r="K4868" s="599">
        <f t="shared" si="361"/>
        <v>1654240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6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3"/>
      <c r="AD4868" s="591" t="str">
        <f>IF(VLOOKUP(F4868,NXT!$C$12:$C$666,1,0)&lt;&gt;"","","x")</f>
        <v/>
      </c>
    </row>
    <row r="4869" spans="1:30" s="211" customFormat="1" ht="15.75" hidden="1" customHeight="1">
      <c r="A4869" s="204" t="str">
        <f>IF(B4869&lt;&gt;"",IF(AND(B4869&gt;=_TM1,B4869&lt;=_TM2,OR(TH!L4869="1111",TH!M4869="1111")),TH!D4869,""),"")</f>
        <v/>
      </c>
      <c r="B4869" s="36">
        <f t="shared" si="359"/>
        <v>11</v>
      </c>
      <c r="C4869" s="184">
        <f t="shared" si="360"/>
        <v>42326</v>
      </c>
      <c r="D4869" s="191" t="s">
        <v>2044</v>
      </c>
      <c r="E4869" s="191">
        <v>42326</v>
      </c>
      <c r="F4869" s="192" t="s">
        <v>1220</v>
      </c>
      <c r="G4869" s="483" t="s">
        <v>1219</v>
      </c>
      <c r="H4869" s="193" t="s">
        <v>2045</v>
      </c>
      <c r="I4869" s="256">
        <v>102</v>
      </c>
      <c r="J4869" s="256">
        <v>11419.800348132736</v>
      </c>
      <c r="K4869" s="599">
        <f t="shared" si="361"/>
        <v>1164820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6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3"/>
      <c r="AD4869" s="591" t="str">
        <f>IF(VLOOKUP(F4869,NXT!$C$12:$C$666,1,0)&lt;&gt;"","","x")</f>
        <v/>
      </c>
    </row>
    <row r="4870" spans="1:30" s="211" customFormat="1" ht="15.75" hidden="1" customHeight="1">
      <c r="A4870" s="204" t="str">
        <f>IF(B4870&lt;&gt;"",IF(AND(B4870&gt;=_TM1,B4870&lt;=_TM2,OR(TH!L4870="1111",TH!M4870="1111")),TH!D4870,""),"")</f>
        <v/>
      </c>
      <c r="B4870" s="36">
        <f t="shared" si="359"/>
        <v>11</v>
      </c>
      <c r="C4870" s="184">
        <f t="shared" si="360"/>
        <v>42327</v>
      </c>
      <c r="D4870" s="191" t="s">
        <v>2044</v>
      </c>
      <c r="E4870" s="191">
        <v>42327</v>
      </c>
      <c r="F4870" s="192" t="s">
        <v>1221</v>
      </c>
      <c r="G4870" s="483" t="s">
        <v>1222</v>
      </c>
      <c r="H4870" s="193" t="s">
        <v>2045</v>
      </c>
      <c r="I4870" s="256">
        <v>305</v>
      </c>
      <c r="J4870" s="256">
        <v>6851.8802088796419</v>
      </c>
      <c r="K4870" s="599">
        <f t="shared" si="361"/>
        <v>2089823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6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3"/>
      <c r="AD4870" s="591" t="str">
        <f>IF(VLOOKUP(F4870,NXT!$C$12:$C$666,1,0)&lt;&gt;"","","x")</f>
        <v/>
      </c>
    </row>
    <row r="4871" spans="1:30" s="211" customFormat="1" ht="15.75" hidden="1" customHeight="1">
      <c r="A4871" s="204" t="str">
        <f>IF(B4871&lt;&gt;"",IF(AND(B4871&gt;=_TM1,B4871&lt;=_TM2,OR(TH!L4871="1111",TH!M4871="1111")),TH!D4871,""),"")</f>
        <v/>
      </c>
      <c r="B4871" s="36">
        <f t="shared" si="359"/>
        <v>11</v>
      </c>
      <c r="C4871" s="184">
        <f t="shared" si="360"/>
        <v>42327</v>
      </c>
      <c r="D4871" s="191" t="s">
        <v>2044</v>
      </c>
      <c r="E4871" s="191">
        <v>42327</v>
      </c>
      <c r="F4871" s="192" t="s">
        <v>440</v>
      </c>
      <c r="G4871" s="483" t="s">
        <v>1223</v>
      </c>
      <c r="H4871" s="193" t="s">
        <v>2045</v>
      </c>
      <c r="I4871" s="256">
        <v>486</v>
      </c>
      <c r="J4871" s="256">
        <v>7749.1502362329284</v>
      </c>
      <c r="K4871" s="599">
        <f t="shared" si="361"/>
        <v>3766087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6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3"/>
      <c r="AD4871" s="591" t="str">
        <f>IF(VLOOKUP(F4871,NXT!$C$12:$C$666,1,0)&lt;&gt;"","","x")</f>
        <v/>
      </c>
    </row>
    <row r="4872" spans="1:30" s="211" customFormat="1" ht="15.75" hidden="1" customHeight="1">
      <c r="A4872" s="204" t="str">
        <f>IF(B4872&lt;&gt;"",IF(AND(B4872&gt;=_TM1,B4872&lt;=_TM2,OR(TH!L4872="1111",TH!M4872="1111")),TH!D4872,""),"")</f>
        <v/>
      </c>
      <c r="B4872" s="36">
        <f t="shared" si="359"/>
        <v>11</v>
      </c>
      <c r="C4872" s="184">
        <f t="shared" si="360"/>
        <v>42327</v>
      </c>
      <c r="D4872" s="191" t="s">
        <v>2044</v>
      </c>
      <c r="E4872" s="191">
        <v>42327</v>
      </c>
      <c r="F4872" s="192" t="s">
        <v>440</v>
      </c>
      <c r="G4872" s="483" t="s">
        <v>1223</v>
      </c>
      <c r="H4872" s="193" t="s">
        <v>2045</v>
      </c>
      <c r="I4872" s="256">
        <v>200</v>
      </c>
      <c r="J4872" s="256">
        <v>7749.1502362329284</v>
      </c>
      <c r="K4872" s="599">
        <f t="shared" si="361"/>
        <v>1549830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6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3"/>
      <c r="AD4872" s="591" t="str">
        <f>IF(VLOOKUP(F4872,NXT!$C$12:$C$666,1,0)&lt;&gt;"","","x")</f>
        <v/>
      </c>
    </row>
    <row r="4873" spans="1:30" s="211" customFormat="1" ht="15.75" hidden="1" customHeight="1">
      <c r="A4873" s="204" t="str">
        <f>IF(B4873&lt;&gt;"",IF(AND(B4873&gt;=_TM1,B4873&lt;=_TM2,OR(TH!L4873="1111",TH!M4873="1111")),TH!D4873,""),"")</f>
        <v/>
      </c>
      <c r="B4873" s="36">
        <f t="shared" si="359"/>
        <v>11</v>
      </c>
      <c r="C4873" s="184">
        <f t="shared" si="360"/>
        <v>42327</v>
      </c>
      <c r="D4873" s="191" t="s">
        <v>2044</v>
      </c>
      <c r="E4873" s="191">
        <v>42327</v>
      </c>
      <c r="F4873" s="192" t="s">
        <v>440</v>
      </c>
      <c r="G4873" s="483" t="s">
        <v>1223</v>
      </c>
      <c r="H4873" s="193" t="s">
        <v>2045</v>
      </c>
      <c r="I4873" s="256">
        <v>100</v>
      </c>
      <c r="J4873" s="256">
        <v>7749.1502362329284</v>
      </c>
      <c r="K4873" s="599">
        <f t="shared" si="361"/>
        <v>774915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6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3"/>
      <c r="AD4873" s="591" t="str">
        <f>IF(VLOOKUP(F4873,NXT!$C$12:$C$666,1,0)&lt;&gt;"","","x")</f>
        <v/>
      </c>
    </row>
    <row r="4874" spans="1:30" s="211" customFormat="1" ht="15.75" hidden="1" customHeight="1">
      <c r="A4874" s="204" t="str">
        <f>IF(B4874&lt;&gt;"",IF(AND(B4874&gt;=_TM1,B4874&lt;=_TM2,OR(TH!L4874="1111",TH!M4874="1111")),TH!D4874,""),"")</f>
        <v/>
      </c>
      <c r="B4874" s="36">
        <f t="shared" si="359"/>
        <v>11</v>
      </c>
      <c r="C4874" s="184">
        <f t="shared" si="360"/>
        <v>42327</v>
      </c>
      <c r="D4874" s="191" t="s">
        <v>2044</v>
      </c>
      <c r="E4874" s="191">
        <v>42327</v>
      </c>
      <c r="F4874" s="192" t="s">
        <v>440</v>
      </c>
      <c r="G4874" s="483" t="s">
        <v>1223</v>
      </c>
      <c r="H4874" s="193" t="s">
        <v>2045</v>
      </c>
      <c r="I4874" s="256">
        <v>102</v>
      </c>
      <c r="J4874" s="256">
        <v>7749.1502362329284</v>
      </c>
      <c r="K4874" s="599">
        <f t="shared" si="361"/>
        <v>790413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6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3"/>
      <c r="AD4874" s="591" t="str">
        <f>IF(VLOOKUP(F4874,NXT!$C$12:$C$666,1,0)&lt;&gt;"","","x")</f>
        <v/>
      </c>
    </row>
    <row r="4875" spans="1:30" s="211" customFormat="1" ht="15.75" hidden="1" customHeight="1">
      <c r="A4875" s="204" t="str">
        <f>IF(B4875&lt;&gt;"",IF(AND(B4875&gt;=_TM1,B4875&lt;=_TM2,OR(TH!L4875="1111",TH!M4875="1111")),TH!D4875,""),"")</f>
        <v/>
      </c>
      <c r="B4875" s="36">
        <f t="shared" si="359"/>
        <v>11</v>
      </c>
      <c r="C4875" s="184">
        <f t="shared" si="360"/>
        <v>42329</v>
      </c>
      <c r="D4875" s="191" t="s">
        <v>2044</v>
      </c>
      <c r="E4875" s="191">
        <v>42329</v>
      </c>
      <c r="F4875" s="192" t="s">
        <v>1224</v>
      </c>
      <c r="G4875" s="483" t="s">
        <v>1225</v>
      </c>
      <c r="H4875" s="193" t="s">
        <v>2045</v>
      </c>
      <c r="I4875" s="256">
        <v>1200</v>
      </c>
      <c r="J4875" s="256">
        <v>13785.330420245946</v>
      </c>
      <c r="K4875" s="599">
        <f t="shared" si="361"/>
        <v>16542397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6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3"/>
      <c r="AD4875" s="591" t="str">
        <f>IF(VLOOKUP(F4875,NXT!$C$12:$C$666,1,0)&lt;&gt;"","","x")</f>
        <v/>
      </c>
    </row>
    <row r="4876" spans="1:30" s="211" customFormat="1" ht="15.75" hidden="1" customHeight="1">
      <c r="A4876" s="204" t="str">
        <f>IF(B4876&lt;&gt;"",IF(AND(B4876&gt;=_TM1,B4876&lt;=_TM2,OR(TH!L4876="1111",TH!M4876="1111")),TH!D4876,""),"")</f>
        <v/>
      </c>
      <c r="B4876" s="36">
        <f t="shared" si="359"/>
        <v>11</v>
      </c>
      <c r="C4876" s="184">
        <f t="shared" si="360"/>
        <v>42329</v>
      </c>
      <c r="D4876" s="191" t="s">
        <v>2044</v>
      </c>
      <c r="E4876" s="191">
        <v>42329</v>
      </c>
      <c r="F4876" s="192" t="s">
        <v>473</v>
      </c>
      <c r="G4876" s="483" t="s">
        <v>1225</v>
      </c>
      <c r="H4876" s="193" t="s">
        <v>2045</v>
      </c>
      <c r="I4876" s="256">
        <v>634</v>
      </c>
      <c r="J4876" s="256">
        <v>7422.8702262862789</v>
      </c>
      <c r="K4876" s="599">
        <f t="shared" si="361"/>
        <v>4706100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6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3"/>
      <c r="AD4876" s="591" t="str">
        <f>IF(VLOOKUP(F4876,NXT!$C$12:$C$666,1,0)&lt;&gt;"","","x")</f>
        <v/>
      </c>
    </row>
    <row r="4877" spans="1:30" s="211" customFormat="1" ht="15.75" hidden="1" customHeight="1">
      <c r="A4877" s="204" t="str">
        <f>IF(B4877&lt;&gt;"",IF(AND(B4877&gt;=_TM1,B4877&lt;=_TM2,OR(TH!L4877="1111",TH!M4877="1111")),TH!D4877,""),"")</f>
        <v/>
      </c>
      <c r="B4877" s="36">
        <f t="shared" si="359"/>
        <v>11</v>
      </c>
      <c r="C4877" s="184">
        <f t="shared" si="360"/>
        <v>42329</v>
      </c>
      <c r="D4877" s="191" t="s">
        <v>2044</v>
      </c>
      <c r="E4877" s="191">
        <v>42329</v>
      </c>
      <c r="F4877" s="192" t="s">
        <v>622</v>
      </c>
      <c r="G4877" s="483" t="s">
        <v>1226</v>
      </c>
      <c r="H4877" s="193" t="s">
        <v>2045</v>
      </c>
      <c r="I4877" s="256">
        <v>422</v>
      </c>
      <c r="J4877" s="256">
        <v>7586.0102312596046</v>
      </c>
      <c r="K4877" s="599">
        <f t="shared" si="361"/>
        <v>3201296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6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3"/>
      <c r="AD4877" s="591" t="str">
        <f>IF(VLOOKUP(F4877,NXT!$C$12:$C$666,1,0)&lt;&gt;"","","x")</f>
        <v/>
      </c>
    </row>
    <row r="4878" spans="1:30" s="211" customFormat="1" ht="15.75" hidden="1" customHeight="1">
      <c r="A4878" s="204" t="str">
        <f>IF(B4878&lt;&gt;"",IF(AND(B4878&gt;=_TM1,B4878&lt;=_TM2,OR(TH!L4878="1111",TH!M4878="1111")),TH!D4878,""),"")</f>
        <v/>
      </c>
      <c r="B4878" s="36">
        <f t="shared" si="359"/>
        <v>11</v>
      </c>
      <c r="C4878" s="184">
        <f t="shared" si="360"/>
        <v>42329</v>
      </c>
      <c r="D4878" s="191" t="s">
        <v>2044</v>
      </c>
      <c r="E4878" s="191">
        <v>42329</v>
      </c>
      <c r="F4878" s="192" t="s">
        <v>566</v>
      </c>
      <c r="G4878" s="483" t="s">
        <v>1226</v>
      </c>
      <c r="H4878" s="193" t="s">
        <v>2045</v>
      </c>
      <c r="I4878" s="256">
        <v>204</v>
      </c>
      <c r="J4878" s="256">
        <v>7667.5802337462655</v>
      </c>
      <c r="K4878" s="599">
        <f t="shared" si="361"/>
        <v>1564186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6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3"/>
      <c r="AD4878" s="591" t="str">
        <f>IF(VLOOKUP(F4878,NXT!$C$12:$C$666,1,0)&lt;&gt;"","","x")</f>
        <v/>
      </c>
    </row>
    <row r="4879" spans="1:30" s="211" customFormat="1" ht="15.75" hidden="1" customHeight="1">
      <c r="A4879" s="204" t="str">
        <f>IF(B4879&lt;&gt;"",IF(AND(B4879&gt;=_TM1,B4879&lt;=_TM2,OR(TH!L4879="1111",TH!M4879="1111")),TH!D4879,""),"")</f>
        <v/>
      </c>
      <c r="B4879" s="36">
        <f t="shared" si="359"/>
        <v>11</v>
      </c>
      <c r="C4879" s="184">
        <f t="shared" si="360"/>
        <v>42329</v>
      </c>
      <c r="D4879" s="191" t="s">
        <v>2044</v>
      </c>
      <c r="E4879" s="191">
        <v>42329</v>
      </c>
      <c r="F4879" s="192" t="s">
        <v>1025</v>
      </c>
      <c r="G4879" s="483" t="s">
        <v>1226</v>
      </c>
      <c r="H4879" s="193" t="s">
        <v>2045</v>
      </c>
      <c r="I4879" s="256">
        <v>104</v>
      </c>
      <c r="J4879" s="256">
        <v>9625.2602934261631</v>
      </c>
      <c r="K4879" s="599">
        <f t="shared" si="361"/>
        <v>1001027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6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3"/>
      <c r="AD4879" s="591" t="str">
        <f>IF(VLOOKUP(F4879,NXT!$C$12:$C$666,1,0)&lt;&gt;"","","x")</f>
        <v/>
      </c>
    </row>
    <row r="4880" spans="1:30" s="211" customFormat="1" ht="15.75" hidden="1" customHeight="1">
      <c r="A4880" s="204" t="str">
        <f>IF(B4880&lt;&gt;"",IF(AND(B4880&gt;=_TM1,B4880&lt;=_TM2,OR(TH!L4880="1111",TH!M4880="1111")),TH!D4880,""),"")</f>
        <v/>
      </c>
      <c r="B4880" s="36">
        <f t="shared" si="359"/>
        <v>11</v>
      </c>
      <c r="C4880" s="184">
        <f t="shared" si="360"/>
        <v>42329</v>
      </c>
      <c r="D4880" s="191" t="s">
        <v>2044</v>
      </c>
      <c r="E4880" s="191">
        <v>42329</v>
      </c>
      <c r="F4880" s="192" t="s">
        <v>478</v>
      </c>
      <c r="G4880" s="483" t="s">
        <v>1226</v>
      </c>
      <c r="H4880" s="193" t="s">
        <v>2045</v>
      </c>
      <c r="I4880" s="256">
        <v>316</v>
      </c>
      <c r="J4880" s="256">
        <v>10930.380333212763</v>
      </c>
      <c r="K4880" s="599">
        <f t="shared" si="361"/>
        <v>3454000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6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3"/>
      <c r="AD4880" s="591" t="str">
        <f>IF(VLOOKUP(F4880,NXT!$C$12:$C$666,1,0)&lt;&gt;"","","x")</f>
        <v/>
      </c>
    </row>
    <row r="4881" spans="1:30" s="211" customFormat="1" ht="15.75" hidden="1" customHeight="1">
      <c r="A4881" s="204" t="str">
        <f>IF(B4881&lt;&gt;"",IF(AND(B4881&gt;=_TM1,B4881&lt;=_TM2,OR(TH!L4881="1111",TH!M4881="1111")),TH!D4881,""),"")</f>
        <v/>
      </c>
      <c r="B4881" s="36">
        <f t="shared" si="359"/>
        <v>11</v>
      </c>
      <c r="C4881" s="184">
        <f t="shared" si="360"/>
        <v>42331</v>
      </c>
      <c r="D4881" s="191" t="s">
        <v>2044</v>
      </c>
      <c r="E4881" s="191">
        <v>42331</v>
      </c>
      <c r="F4881" s="192" t="s">
        <v>1227</v>
      </c>
      <c r="G4881" s="483" t="s">
        <v>1228</v>
      </c>
      <c r="H4881" s="193" t="s">
        <v>2045</v>
      </c>
      <c r="I4881" s="256">
        <v>212</v>
      </c>
      <c r="J4881" s="256">
        <v>9951.5403033728126</v>
      </c>
      <c r="K4881" s="599">
        <f t="shared" si="361"/>
        <v>2109727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6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3"/>
      <c r="AD4881" s="591" t="str">
        <f>IF(VLOOKUP(F4881,NXT!$C$12:$C$666,1,0)&lt;&gt;"","","x")</f>
        <v/>
      </c>
    </row>
    <row r="4882" spans="1:30" s="211" customFormat="1" ht="15.75" hidden="1" customHeight="1">
      <c r="A4882" s="204" t="str">
        <f>IF(B4882&lt;&gt;"",IF(AND(B4882&gt;=_TM1,B4882&lt;=_TM2,OR(TH!L4882="1111",TH!M4882="1111")),TH!D4882,""),"")</f>
        <v/>
      </c>
      <c r="B4882" s="36">
        <f t="shared" si="359"/>
        <v>11</v>
      </c>
      <c r="C4882" s="184">
        <f t="shared" si="360"/>
        <v>42332</v>
      </c>
      <c r="D4882" s="191" t="s">
        <v>2044</v>
      </c>
      <c r="E4882" s="191">
        <v>42332</v>
      </c>
      <c r="F4882" s="192" t="s">
        <v>565</v>
      </c>
      <c r="G4882" s="483" t="s">
        <v>1229</v>
      </c>
      <c r="H4882" s="193" t="s">
        <v>2045</v>
      </c>
      <c r="I4882" s="256">
        <v>100</v>
      </c>
      <c r="J4882" s="256">
        <v>7259.7302213129542</v>
      </c>
      <c r="K4882" s="599">
        <f t="shared" si="361"/>
        <v>725973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6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3"/>
      <c r="AD4882" s="591" t="str">
        <f>IF(VLOOKUP(F4882,NXT!$C$12:$C$666,1,0)&lt;&gt;"","","x")</f>
        <v/>
      </c>
    </row>
    <row r="4883" spans="1:30" s="211" customFormat="1" ht="15.75" hidden="1" customHeight="1">
      <c r="A4883" s="204" t="str">
        <f>IF(B4883&lt;&gt;"",IF(AND(B4883&gt;=_TM1,B4883&lt;=_TM2,OR(TH!L4883="1111",TH!M4883="1111")),TH!D4883,""),"")</f>
        <v/>
      </c>
      <c r="B4883" s="36">
        <f t="shared" si="359"/>
        <v>11</v>
      </c>
      <c r="C4883" s="184">
        <f t="shared" si="360"/>
        <v>42332</v>
      </c>
      <c r="D4883" s="191" t="s">
        <v>2044</v>
      </c>
      <c r="E4883" s="191">
        <v>42332</v>
      </c>
      <c r="F4883" s="192" t="s">
        <v>566</v>
      </c>
      <c r="G4883" s="483" t="s">
        <v>1229</v>
      </c>
      <c r="H4883" s="193" t="s">
        <v>2045</v>
      </c>
      <c r="I4883" s="256">
        <v>181</v>
      </c>
      <c r="J4883" s="256">
        <v>7667.5802337462655</v>
      </c>
      <c r="K4883" s="599">
        <f t="shared" si="361"/>
        <v>1387832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6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3"/>
      <c r="AD4883" s="591" t="str">
        <f>IF(VLOOKUP(F4883,NXT!$C$12:$C$666,1,0)&lt;&gt;"","","x")</f>
        <v/>
      </c>
    </row>
    <row r="4884" spans="1:30" s="211" customFormat="1" ht="15.75" hidden="1" customHeight="1">
      <c r="A4884" s="204" t="str">
        <f>IF(B4884&lt;&gt;"",IF(AND(B4884&gt;=_TM1,B4884&lt;=_TM2,OR(TH!L4884="1111",TH!M4884="1111")),TH!D4884,""),"")</f>
        <v/>
      </c>
      <c r="B4884" s="36">
        <f t="shared" si="359"/>
        <v>11</v>
      </c>
      <c r="C4884" s="184">
        <f t="shared" si="360"/>
        <v>42332</v>
      </c>
      <c r="D4884" s="191" t="s">
        <v>2044</v>
      </c>
      <c r="E4884" s="191">
        <v>42332</v>
      </c>
      <c r="F4884" s="192" t="s">
        <v>2039</v>
      </c>
      <c r="G4884" s="483" t="s">
        <v>1230</v>
      </c>
      <c r="H4884" s="193" t="s">
        <v>2045</v>
      </c>
      <c r="I4884" s="256">
        <v>2000</v>
      </c>
      <c r="J4884" s="256">
        <v>9543.6902909395012</v>
      </c>
      <c r="K4884" s="599">
        <f t="shared" si="361"/>
        <v>19087381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6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3"/>
      <c r="AD4884" s="591" t="str">
        <f>IF(VLOOKUP(F4884,NXT!$C$12:$C$666,1,0)&lt;&gt;"","","x")</f>
        <v/>
      </c>
    </row>
    <row r="4885" spans="1:30" s="211" customFormat="1" ht="15.75" hidden="1" customHeight="1">
      <c r="A4885" s="204" t="str">
        <f>IF(B4885&lt;&gt;"",IF(AND(B4885&gt;=_TM1,B4885&lt;=_TM2,OR(TH!L4885="1111",TH!M4885="1111")),TH!D4885,""),"")</f>
        <v/>
      </c>
      <c r="B4885" s="36">
        <f t="shared" si="359"/>
        <v>11</v>
      </c>
      <c r="C4885" s="184">
        <f t="shared" si="360"/>
        <v>42332</v>
      </c>
      <c r="D4885" s="191" t="s">
        <v>2044</v>
      </c>
      <c r="E4885" s="191">
        <v>42332</v>
      </c>
      <c r="F4885" s="192" t="s">
        <v>808</v>
      </c>
      <c r="G4885" s="483" t="s">
        <v>1231</v>
      </c>
      <c r="H4885" s="193" t="s">
        <v>2045</v>
      </c>
      <c r="I4885" s="256">
        <v>800</v>
      </c>
      <c r="J4885" s="256">
        <v>11338.230345646074</v>
      </c>
      <c r="K4885" s="599">
        <f t="shared" si="361"/>
        <v>9070584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6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3"/>
      <c r="AD4885" s="591" t="str">
        <f>IF(VLOOKUP(F4885,NXT!$C$12:$C$666,1,0)&lt;&gt;"","","x")</f>
        <v/>
      </c>
    </row>
    <row r="4886" spans="1:30" s="211" customFormat="1" ht="15.75" hidden="1" customHeight="1">
      <c r="A4886" s="204" t="str">
        <f>IF(B4886&lt;&gt;"",IF(AND(B4886&gt;=_TM1,B4886&lt;=_TM2,OR(TH!L4886="1111",TH!M4886="1111")),TH!D4886,""),"")</f>
        <v/>
      </c>
      <c r="B4886" s="36">
        <f t="shared" si="359"/>
        <v>11</v>
      </c>
      <c r="C4886" s="184">
        <f t="shared" si="360"/>
        <v>42332</v>
      </c>
      <c r="D4886" s="191" t="s">
        <v>2044</v>
      </c>
      <c r="E4886" s="191">
        <v>42332</v>
      </c>
      <c r="F4886" s="192" t="s">
        <v>1849</v>
      </c>
      <c r="G4886" s="483" t="s">
        <v>1232</v>
      </c>
      <c r="H4886" s="193" t="s">
        <v>2045</v>
      </c>
      <c r="I4886" s="256">
        <v>130</v>
      </c>
      <c r="J4886" s="256">
        <v>22594.890688805488</v>
      </c>
      <c r="K4886" s="599">
        <f t="shared" si="361"/>
        <v>2937336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6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3"/>
      <c r="AD4886" s="591" t="str">
        <f>IF(VLOOKUP(F4886,NXT!$C$12:$C$666,1,0)&lt;&gt;"","","x")</f>
        <v/>
      </c>
    </row>
    <row r="4887" spans="1:30" s="211" customFormat="1" ht="15.75" hidden="1" customHeight="1">
      <c r="A4887" s="204" t="str">
        <f>IF(B4887&lt;&gt;"",IF(AND(B4887&gt;=_TM1,B4887&lt;=_TM2,OR(TH!L4887="1111",TH!M4887="1111")),TH!D4887,""),"")</f>
        <v/>
      </c>
      <c r="B4887" s="36">
        <f t="shared" si="359"/>
        <v>11</v>
      </c>
      <c r="C4887" s="184">
        <f t="shared" si="360"/>
        <v>42332</v>
      </c>
      <c r="D4887" s="191" t="s">
        <v>2044</v>
      </c>
      <c r="E4887" s="191">
        <v>42332</v>
      </c>
      <c r="F4887" s="192" t="s">
        <v>1850</v>
      </c>
      <c r="G4887" s="483" t="s">
        <v>1232</v>
      </c>
      <c r="H4887" s="193" t="s">
        <v>2045</v>
      </c>
      <c r="I4887" s="256">
        <v>200</v>
      </c>
      <c r="J4887" s="256">
        <v>13785.330420245946</v>
      </c>
      <c r="K4887" s="599">
        <f t="shared" si="361"/>
        <v>2757066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6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3"/>
      <c r="AD4887" s="591" t="str">
        <f>IF(VLOOKUP(F4887,NXT!$C$12:$C$666,1,0)&lt;&gt;"","","x")</f>
        <v/>
      </c>
    </row>
    <row r="4888" spans="1:30" s="211" customFormat="1" ht="15.75" hidden="1" customHeight="1">
      <c r="A4888" s="204" t="str">
        <f>IF(B4888&lt;&gt;"",IF(AND(B4888&gt;=_TM1,B4888&lt;=_TM2,OR(TH!L4888="1111",TH!M4888="1111")),TH!D4888,""),"")</f>
        <v/>
      </c>
      <c r="B4888" s="36">
        <f t="shared" si="359"/>
        <v>11</v>
      </c>
      <c r="C4888" s="184">
        <f t="shared" si="360"/>
        <v>42332</v>
      </c>
      <c r="D4888" s="191" t="s">
        <v>2044</v>
      </c>
      <c r="E4888" s="191">
        <v>42332</v>
      </c>
      <c r="F4888" s="192" t="s">
        <v>1851</v>
      </c>
      <c r="G4888" s="483" t="s">
        <v>1232</v>
      </c>
      <c r="H4888" s="193" t="s">
        <v>2045</v>
      </c>
      <c r="I4888" s="256">
        <v>510</v>
      </c>
      <c r="J4888" s="256">
        <v>11011.950335699426</v>
      </c>
      <c r="K4888" s="599">
        <f t="shared" si="361"/>
        <v>5616095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6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3"/>
      <c r="AD4888" s="591" t="str">
        <f>IF(VLOOKUP(F4888,NXT!$C$12:$C$666,1,0)&lt;&gt;"","","x")</f>
        <v/>
      </c>
    </row>
    <row r="4889" spans="1:30" s="211" customFormat="1" ht="15.75" hidden="1" customHeight="1">
      <c r="A4889" s="204" t="str">
        <f>IF(B4889&lt;&gt;"",IF(AND(B4889&gt;=_TM1,B4889&lt;=_TM2,OR(TH!L4889="1111",TH!M4889="1111")),TH!D4889,""),"")</f>
        <v/>
      </c>
      <c r="B4889" s="36">
        <f t="shared" si="359"/>
        <v>11</v>
      </c>
      <c r="C4889" s="184">
        <f t="shared" si="360"/>
        <v>42332</v>
      </c>
      <c r="D4889" s="191" t="s">
        <v>2044</v>
      </c>
      <c r="E4889" s="191">
        <v>42332</v>
      </c>
      <c r="F4889" s="192" t="s">
        <v>1852</v>
      </c>
      <c r="G4889" s="483" t="s">
        <v>1232</v>
      </c>
      <c r="H4889" s="193" t="s">
        <v>2045</v>
      </c>
      <c r="I4889" s="256">
        <v>250</v>
      </c>
      <c r="J4889" s="256">
        <v>10359.390315806126</v>
      </c>
      <c r="K4889" s="599">
        <f t="shared" si="361"/>
        <v>2589848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6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3"/>
      <c r="AD4889" s="591" t="str">
        <f>IF(VLOOKUP(F4889,NXT!$C$12:$C$666,1,0)&lt;&gt;"","","x")</f>
        <v/>
      </c>
    </row>
    <row r="4890" spans="1:30" s="211" customFormat="1" ht="15.75" hidden="1" customHeight="1">
      <c r="A4890" s="204" t="str">
        <f>IF(B4890&lt;&gt;"",IF(AND(B4890&gt;=_TM1,B4890&lt;=_TM2,OR(TH!L4890="1111",TH!M4890="1111")),TH!D4890,""),"")</f>
        <v/>
      </c>
      <c r="B4890" s="36">
        <f t="shared" si="359"/>
        <v>11</v>
      </c>
      <c r="C4890" s="184">
        <f t="shared" si="360"/>
        <v>42334</v>
      </c>
      <c r="D4890" s="191" t="s">
        <v>2044</v>
      </c>
      <c r="E4890" s="191">
        <v>42334</v>
      </c>
      <c r="F4890" s="192" t="s">
        <v>808</v>
      </c>
      <c r="G4890" s="483" t="s">
        <v>1233</v>
      </c>
      <c r="H4890" s="193" t="s">
        <v>2045</v>
      </c>
      <c r="I4890" s="256">
        <v>600</v>
      </c>
      <c r="J4890" s="256">
        <v>11338.230345646074</v>
      </c>
      <c r="K4890" s="599">
        <f t="shared" si="361"/>
        <v>6802938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6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3"/>
      <c r="AD4890" s="591" t="str">
        <f>IF(VLOOKUP(F4890,NXT!$C$12:$C$666,1,0)&lt;&gt;"","","x")</f>
        <v/>
      </c>
    </row>
    <row r="4891" spans="1:30" s="211" customFormat="1" ht="15.75" hidden="1" customHeight="1">
      <c r="A4891" s="204" t="str">
        <f>IF(B4891&lt;&gt;"",IF(AND(B4891&gt;=_TM1,B4891&lt;=_TM2,OR(TH!L4891="1111",TH!M4891="1111")),TH!D4891,""),"")</f>
        <v/>
      </c>
      <c r="B4891" s="36">
        <f t="shared" si="359"/>
        <v>11</v>
      </c>
      <c r="C4891" s="184">
        <f t="shared" si="360"/>
        <v>42335</v>
      </c>
      <c r="D4891" s="191" t="s">
        <v>2044</v>
      </c>
      <c r="E4891" s="191">
        <v>42335</v>
      </c>
      <c r="F4891" s="192" t="s">
        <v>643</v>
      </c>
      <c r="G4891" s="483" t="s">
        <v>1234</v>
      </c>
      <c r="H4891" s="193" t="s">
        <v>2045</v>
      </c>
      <c r="I4891" s="256">
        <v>1031</v>
      </c>
      <c r="J4891" s="256">
        <v>5383.6201641197194</v>
      </c>
      <c r="K4891" s="599">
        <f t="shared" si="361"/>
        <v>5550512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6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3"/>
      <c r="AD4891" s="591" t="str">
        <f>IF(VLOOKUP(F4891,NXT!$C$12:$C$666,1,0)&lt;&gt;"","","x")</f>
        <v/>
      </c>
    </row>
    <row r="4892" spans="1:30" s="211" customFormat="1" ht="15.75" hidden="1" customHeight="1">
      <c r="A4892" s="204" t="str">
        <f>IF(B4892&lt;&gt;"",IF(AND(B4892&gt;=_TM1,B4892&lt;=_TM2,OR(TH!L4892="1111",TH!M4892="1111")),TH!D4892,""),"")</f>
        <v/>
      </c>
      <c r="B4892" s="36">
        <f t="shared" si="359"/>
        <v>11</v>
      </c>
      <c r="C4892" s="184">
        <f t="shared" si="360"/>
        <v>42335</v>
      </c>
      <c r="D4892" s="191" t="s">
        <v>2044</v>
      </c>
      <c r="E4892" s="191">
        <v>42335</v>
      </c>
      <c r="F4892" s="192" t="s">
        <v>643</v>
      </c>
      <c r="G4892" s="483" t="s">
        <v>1234</v>
      </c>
      <c r="H4892" s="193" t="s">
        <v>2045</v>
      </c>
      <c r="I4892" s="256">
        <v>980</v>
      </c>
      <c r="J4892" s="256">
        <v>5383.6201641197194</v>
      </c>
      <c r="K4892" s="599">
        <f t="shared" si="361"/>
        <v>5275948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6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3"/>
      <c r="AD4892" s="591" t="str">
        <f>IF(VLOOKUP(F4892,NXT!$C$12:$C$666,1,0)&lt;&gt;"","","x")</f>
        <v/>
      </c>
    </row>
    <row r="4893" spans="1:30" s="211" customFormat="1" ht="15.75" hidden="1" customHeight="1">
      <c r="A4893" s="204" t="str">
        <f>IF(B4893&lt;&gt;"",IF(AND(B4893&gt;=_TM1,B4893&lt;=_TM2,OR(TH!L4893="1111",TH!M4893="1111")),TH!D4893,""),"")</f>
        <v/>
      </c>
      <c r="B4893" s="36">
        <f t="shared" si="359"/>
        <v>11</v>
      </c>
      <c r="C4893" s="184">
        <f t="shared" si="360"/>
        <v>42335</v>
      </c>
      <c r="D4893" s="191" t="s">
        <v>2044</v>
      </c>
      <c r="E4893" s="191">
        <v>42335</v>
      </c>
      <c r="F4893" s="192" t="s">
        <v>478</v>
      </c>
      <c r="G4893" s="483" t="s">
        <v>1235</v>
      </c>
      <c r="H4893" s="193" t="s">
        <v>2045</v>
      </c>
      <c r="I4893" s="256">
        <v>100</v>
      </c>
      <c r="J4893" s="256">
        <v>10930.380333212763</v>
      </c>
      <c r="K4893" s="599">
        <f t="shared" si="361"/>
        <v>1093038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6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3"/>
      <c r="AD4893" s="591" t="str">
        <f>IF(VLOOKUP(F4893,NXT!$C$12:$C$666,1,0)&lt;&gt;"","","x")</f>
        <v/>
      </c>
    </row>
    <row r="4894" spans="1:30" s="211" customFormat="1" ht="15.75" hidden="1" customHeight="1">
      <c r="A4894" s="204" t="str">
        <f>IF(B4894&lt;&gt;"",IF(AND(B4894&gt;=_TM1,B4894&lt;=_TM2,OR(TH!L4894="1111",TH!M4894="1111")),TH!D4894,""),"")</f>
        <v/>
      </c>
      <c r="B4894" s="36">
        <f t="shared" si="359"/>
        <v>11</v>
      </c>
      <c r="C4894" s="184">
        <f t="shared" si="360"/>
        <v>42335</v>
      </c>
      <c r="D4894" s="191" t="s">
        <v>2044</v>
      </c>
      <c r="E4894" s="191">
        <v>42335</v>
      </c>
      <c r="F4894" s="192" t="s">
        <v>436</v>
      </c>
      <c r="G4894" s="483" t="s">
        <v>1236</v>
      </c>
      <c r="H4894" s="193" t="s">
        <v>2045</v>
      </c>
      <c r="I4894" s="256">
        <v>1178</v>
      </c>
      <c r="J4894" s="256">
        <v>6036.1801840130183</v>
      </c>
      <c r="K4894" s="599">
        <f t="shared" si="361"/>
        <v>7110620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6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3"/>
      <c r="AD4894" s="591" t="str">
        <f>IF(VLOOKUP(F4894,NXT!$C$12:$C$666,1,0)&lt;&gt;"","","x")</f>
        <v/>
      </c>
    </row>
    <row r="4895" spans="1:30" s="211" customFormat="1" ht="15.75" hidden="1" customHeight="1">
      <c r="A4895" s="204" t="str">
        <f>IF(B4895&lt;&gt;"",IF(AND(B4895&gt;=_TM1,B4895&lt;=_TM2,OR(TH!L4895="1111",TH!M4895="1111")),TH!D4895,""),"")</f>
        <v/>
      </c>
      <c r="B4895" s="36">
        <f t="shared" si="359"/>
        <v>11</v>
      </c>
      <c r="C4895" s="184">
        <f t="shared" si="360"/>
        <v>42335</v>
      </c>
      <c r="D4895" s="191" t="s">
        <v>2044</v>
      </c>
      <c r="E4895" s="191">
        <v>42335</v>
      </c>
      <c r="F4895" s="192" t="s">
        <v>1794</v>
      </c>
      <c r="G4895" s="483" t="s">
        <v>1237</v>
      </c>
      <c r="H4895" s="193" t="s">
        <v>2045</v>
      </c>
      <c r="I4895" s="256">
        <v>1500</v>
      </c>
      <c r="J4895" s="256">
        <v>10196.2503108328</v>
      </c>
      <c r="K4895" s="599">
        <f t="shared" si="361"/>
        <v>15294375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6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3"/>
      <c r="AD4895" s="591" t="str">
        <f>IF(VLOOKUP(F4895,NXT!$C$12:$C$666,1,0)&lt;&gt;"","","x")</f>
        <v/>
      </c>
    </row>
    <row r="4896" spans="1:30" s="211" customFormat="1" ht="15.75" hidden="1" customHeight="1">
      <c r="A4896" s="204" t="str">
        <f>IF(B4896&lt;&gt;"",IF(AND(B4896&gt;=_TM1,B4896&lt;=_TM2,OR(TH!L4896="1111",TH!M4896="1111")),TH!D4896,""),"")</f>
        <v/>
      </c>
      <c r="B4896" s="36">
        <f t="shared" si="359"/>
        <v>11</v>
      </c>
      <c r="C4896" s="184">
        <f t="shared" si="360"/>
        <v>42335</v>
      </c>
      <c r="D4896" s="191" t="s">
        <v>2044</v>
      </c>
      <c r="E4896" s="191">
        <v>42335</v>
      </c>
      <c r="F4896" s="192" t="s">
        <v>755</v>
      </c>
      <c r="G4896" s="483" t="s">
        <v>1237</v>
      </c>
      <c r="H4896" s="193" t="s">
        <v>2045</v>
      </c>
      <c r="I4896" s="256">
        <v>200</v>
      </c>
      <c r="J4896" s="256">
        <v>13866.90042273261</v>
      </c>
      <c r="K4896" s="599">
        <f t="shared" si="361"/>
        <v>2773380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6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3"/>
      <c r="AD4896" s="591" t="str">
        <f>IF(VLOOKUP(F4896,NXT!$C$12:$C$666,1,0)&lt;&gt;"","","x")</f>
        <v/>
      </c>
    </row>
    <row r="4897" spans="1:30" s="211" customFormat="1" ht="15.75" hidden="1" customHeight="1">
      <c r="A4897" s="204" t="str">
        <f>IF(B4897&lt;&gt;"",IF(AND(B4897&gt;=_TM1,B4897&lt;=_TM2,OR(TH!L4897="1111",TH!M4897="1111")),TH!D4897,""),"")</f>
        <v/>
      </c>
      <c r="B4897" s="36">
        <f t="shared" si="359"/>
        <v>11</v>
      </c>
      <c r="C4897" s="184">
        <f t="shared" si="360"/>
        <v>42335</v>
      </c>
      <c r="D4897" s="191" t="s">
        <v>2044</v>
      </c>
      <c r="E4897" s="191">
        <v>42335</v>
      </c>
      <c r="F4897" s="192" t="s">
        <v>1852</v>
      </c>
      <c r="G4897" s="483" t="s">
        <v>1237</v>
      </c>
      <c r="H4897" s="193" t="s">
        <v>2045</v>
      </c>
      <c r="I4897" s="256">
        <v>260</v>
      </c>
      <c r="J4897" s="256">
        <v>10359.390315806126</v>
      </c>
      <c r="K4897" s="599">
        <f t="shared" si="361"/>
        <v>2693441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6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3"/>
      <c r="AD4897" s="591" t="str">
        <f>IF(VLOOKUP(F4897,NXT!$C$12:$C$666,1,0)&lt;&gt;"","","x")</f>
        <v/>
      </c>
    </row>
    <row r="4898" spans="1:30" s="211" customFormat="1" ht="15.75" hidden="1" customHeight="1">
      <c r="A4898" s="204" t="str">
        <f>IF(B4898&lt;&gt;"",IF(AND(B4898&gt;=_TM1,B4898&lt;=_TM2,OR(TH!L4898="1111",TH!M4898="1111")),TH!D4898,""),"")</f>
        <v/>
      </c>
      <c r="B4898" s="36">
        <f t="shared" si="359"/>
        <v>11</v>
      </c>
      <c r="C4898" s="184">
        <f t="shared" si="360"/>
        <v>42338</v>
      </c>
      <c r="D4898" s="191" t="s">
        <v>2044</v>
      </c>
      <c r="E4898" s="191">
        <v>42338</v>
      </c>
      <c r="F4898" s="192" t="s">
        <v>521</v>
      </c>
      <c r="G4898" s="483" t="s">
        <v>1238</v>
      </c>
      <c r="H4898" s="193" t="s">
        <v>2045</v>
      </c>
      <c r="I4898" s="256">
        <v>1066</v>
      </c>
      <c r="J4898" s="256">
        <v>5546.7601690930442</v>
      </c>
      <c r="K4898" s="599">
        <f t="shared" si="361"/>
        <v>5912846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6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3"/>
      <c r="AD4898" s="591" t="str">
        <f>IF(VLOOKUP(F4898,NXT!$C$12:$C$666,1,0)&lt;&gt;"","","x")</f>
        <v/>
      </c>
    </row>
    <row r="4899" spans="1:30" s="211" customFormat="1" ht="15.75" hidden="1" customHeight="1">
      <c r="A4899" s="204" t="str">
        <f>IF(B4899&lt;&gt;"",IF(AND(B4899&gt;=_TM1,B4899&lt;=_TM2,OR(TH!L4899="1111",TH!M4899="1111")),TH!D4899,""),"")</f>
        <v/>
      </c>
      <c r="B4899" s="36">
        <f t="shared" si="359"/>
        <v>11</v>
      </c>
      <c r="C4899" s="184">
        <f t="shared" si="360"/>
        <v>42338</v>
      </c>
      <c r="D4899" s="191" t="s">
        <v>2044</v>
      </c>
      <c r="E4899" s="191">
        <v>42338</v>
      </c>
      <c r="F4899" s="192" t="s">
        <v>773</v>
      </c>
      <c r="G4899" s="483" t="s">
        <v>1239</v>
      </c>
      <c r="H4899" s="193" t="s">
        <v>2045</v>
      </c>
      <c r="I4899" s="256">
        <v>1000</v>
      </c>
      <c r="J4899" s="256">
        <v>18842.670574419015</v>
      </c>
      <c r="K4899" s="599">
        <f t="shared" si="361"/>
        <v>18842671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6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3"/>
      <c r="AD4899" s="591" t="str">
        <f>IF(VLOOKUP(F4899,NXT!$C$12:$C$666,1,0)&lt;&gt;"","","x")</f>
        <v/>
      </c>
    </row>
    <row r="4900" spans="1:30" s="211" customFormat="1" ht="15.75" hidden="1" customHeight="1">
      <c r="A4900" s="204" t="str">
        <f>IF(B4900&lt;&gt;"",IF(AND(B4900&gt;=_TM1,B4900&lt;=_TM2,OR(TH!L4900="1111",TH!M4900="1111")),TH!D4900,""),"")</f>
        <v/>
      </c>
      <c r="B4900" s="36">
        <f t="shared" si="359"/>
        <v>11</v>
      </c>
      <c r="C4900" s="184">
        <f t="shared" si="360"/>
        <v>42338</v>
      </c>
      <c r="D4900" s="191" t="s">
        <v>2044</v>
      </c>
      <c r="E4900" s="191">
        <v>42338</v>
      </c>
      <c r="F4900" s="192" t="s">
        <v>775</v>
      </c>
      <c r="G4900" s="483" t="s">
        <v>1239</v>
      </c>
      <c r="H4900" s="193" t="s">
        <v>2045</v>
      </c>
      <c r="I4900" s="256">
        <v>250</v>
      </c>
      <c r="J4900" s="256">
        <v>15253.590465005871</v>
      </c>
      <c r="K4900" s="599">
        <f t="shared" si="361"/>
        <v>3813398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6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3"/>
      <c r="AD4900" s="591" t="str">
        <f>IF(VLOOKUP(F4900,NXT!$C$12:$C$666,1,0)&lt;&gt;"","","x")</f>
        <v/>
      </c>
    </row>
    <row r="4901" spans="1:30" s="211" customFormat="1" ht="15.75" hidden="1" customHeight="1">
      <c r="A4901" s="204" t="str">
        <f>IF(B4901&lt;&gt;"",IF(AND(B4901&gt;=_TM1,B4901&lt;=_TM2,OR(TH!L4901="1111",TH!M4901="1111")),TH!D4901,""),"")</f>
        <v/>
      </c>
      <c r="B4901" s="36">
        <f t="shared" si="359"/>
        <v>11</v>
      </c>
      <c r="C4901" s="184">
        <f t="shared" si="360"/>
        <v>42338</v>
      </c>
      <c r="D4901" s="191" t="s">
        <v>2044</v>
      </c>
      <c r="E4901" s="191">
        <v>42338</v>
      </c>
      <c r="F4901" s="192" t="s">
        <v>1240</v>
      </c>
      <c r="G4901" s="483" t="s">
        <v>1241</v>
      </c>
      <c r="H4901" s="193" t="s">
        <v>2045</v>
      </c>
      <c r="I4901" s="256">
        <v>63</v>
      </c>
      <c r="J4901" s="256">
        <v>65663.85200176324</v>
      </c>
      <c r="K4901" s="599">
        <f t="shared" si="361"/>
        <v>4136823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6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3"/>
      <c r="AD4901" s="591" t="str">
        <f>IF(VLOOKUP(F4901,NXT!$C$12:$C$666,1,0)&lt;&gt;"","","x")</f>
        <v/>
      </c>
    </row>
    <row r="4902" spans="1:30" s="211" customFormat="1" ht="15.75" hidden="1" customHeight="1">
      <c r="A4902" s="204" t="str">
        <f>IF(B4902&lt;&gt;"",IF(AND(B4902&gt;=_TM1,B4902&lt;=_TM2,OR(TH!L4902="1111",TH!M4902="1111")),TH!D4902,""),"")</f>
        <v/>
      </c>
      <c r="B4902" s="36">
        <f t="shared" si="359"/>
        <v>11</v>
      </c>
      <c r="C4902" s="184">
        <f t="shared" si="360"/>
        <v>42338</v>
      </c>
      <c r="D4902" s="191" t="s">
        <v>2044</v>
      </c>
      <c r="E4902" s="191">
        <v>42338</v>
      </c>
      <c r="F4902" s="192" t="s">
        <v>868</v>
      </c>
      <c r="G4902" s="483" t="s">
        <v>1241</v>
      </c>
      <c r="H4902" s="193" t="s">
        <v>2045</v>
      </c>
      <c r="I4902" s="256">
        <v>41</v>
      </c>
      <c r="J4902" s="256">
        <v>50491.831539244035</v>
      </c>
      <c r="K4902" s="599">
        <f t="shared" si="361"/>
        <v>2070165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6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3"/>
      <c r="AD4902" s="591" t="str">
        <f>IF(VLOOKUP(F4902,NXT!$C$12:$C$666,1,0)&lt;&gt;"","","x")</f>
        <v/>
      </c>
    </row>
    <row r="4903" spans="1:30" s="211" customFormat="1" ht="15.75" hidden="1" customHeight="1">
      <c r="A4903" s="204" t="str">
        <f>IF(B4903&lt;&gt;"",IF(AND(B4903&gt;=_TM1,B4903&lt;=_TM2,OR(TH!L4903="1111",TH!M4903="1111")),TH!D4903,""),"")</f>
        <v/>
      </c>
      <c r="B4903" s="36">
        <f t="shared" si="359"/>
        <v>11</v>
      </c>
      <c r="C4903" s="184">
        <f t="shared" si="360"/>
        <v>42338</v>
      </c>
      <c r="D4903" s="191" t="s">
        <v>2044</v>
      </c>
      <c r="E4903" s="191">
        <v>42338</v>
      </c>
      <c r="F4903" s="192" t="s">
        <v>948</v>
      </c>
      <c r="G4903" s="483" t="s">
        <v>1241</v>
      </c>
      <c r="H4903" s="193" t="s">
        <v>2045</v>
      </c>
      <c r="I4903" s="256">
        <v>50</v>
      </c>
      <c r="J4903" s="256">
        <v>16069.290489872494</v>
      </c>
      <c r="K4903" s="599">
        <f t="shared" si="361"/>
        <v>803465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6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3"/>
      <c r="AD4903" s="591" t="str">
        <f>IF(VLOOKUP(F4903,NXT!$C$12:$C$666,1,0)&lt;&gt;"","","x")</f>
        <v/>
      </c>
    </row>
    <row r="4904" spans="1:30" s="211" customFormat="1" ht="15.75" hidden="1" customHeight="1">
      <c r="A4904" s="204" t="str">
        <f>IF(B4904&lt;&gt;"",IF(AND(B4904&gt;=_TM1,B4904&lt;=_TM2,OR(TH!L4904="1111",TH!M4904="1111")),TH!D4904,""),"")</f>
        <v/>
      </c>
      <c r="B4904" s="36">
        <f t="shared" si="359"/>
        <v>11</v>
      </c>
      <c r="C4904" s="184">
        <f t="shared" si="360"/>
        <v>42338</v>
      </c>
      <c r="D4904" s="191" t="s">
        <v>2044</v>
      </c>
      <c r="E4904" s="191">
        <v>42338</v>
      </c>
      <c r="F4904" s="192" t="s">
        <v>954</v>
      </c>
      <c r="G4904" s="483" t="s">
        <v>1241</v>
      </c>
      <c r="H4904" s="193" t="s">
        <v>2045</v>
      </c>
      <c r="I4904" s="256">
        <v>21</v>
      </c>
      <c r="J4904" s="256">
        <v>69823.922128583028</v>
      </c>
      <c r="K4904" s="599">
        <f t="shared" si="361"/>
        <v>1466302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6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3"/>
      <c r="AD4904" s="591" t="str">
        <f>IF(VLOOKUP(F4904,NXT!$C$12:$C$666,1,0)&lt;&gt;"","","x")</f>
        <v/>
      </c>
    </row>
    <row r="4905" spans="1:30" s="211" customFormat="1" ht="15.75" hidden="1" customHeight="1">
      <c r="A4905" s="204" t="str">
        <f>IF(B4905&lt;&gt;"",IF(AND(B4905&gt;=_TM1,B4905&lt;=_TM2,OR(TH!L4905="1111",TH!M4905="1111")),TH!D4905,""),"")</f>
        <v/>
      </c>
      <c r="B4905" s="36">
        <f t="shared" si="359"/>
        <v>11</v>
      </c>
      <c r="C4905" s="184">
        <f t="shared" si="360"/>
        <v>42338</v>
      </c>
      <c r="D4905" s="191" t="s">
        <v>2044</v>
      </c>
      <c r="E4905" s="191">
        <v>42338</v>
      </c>
      <c r="F4905" s="192" t="s">
        <v>651</v>
      </c>
      <c r="G4905" s="483" t="s">
        <v>1241</v>
      </c>
      <c r="H4905" s="193" t="s">
        <v>2045</v>
      </c>
      <c r="I4905" s="256">
        <v>50</v>
      </c>
      <c r="J4905" s="256">
        <v>46984.321432317542</v>
      </c>
      <c r="K4905" s="599">
        <f t="shared" si="361"/>
        <v>2349216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6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3"/>
      <c r="AD4905" s="591" t="str">
        <f>IF(VLOOKUP(F4905,NXT!$C$12:$C$666,1,0)&lt;&gt;"","","x")</f>
        <v/>
      </c>
    </row>
    <row r="4906" spans="1:30" s="211" customFormat="1" ht="15.75" hidden="1" customHeight="1">
      <c r="A4906" s="204" t="str">
        <f>IF(B4906&lt;&gt;"",IF(AND(B4906&gt;=_TM1,B4906&lt;=_TM2,OR(TH!L4906="1111",TH!M4906="1111")),TH!D4906,""),"")</f>
        <v/>
      </c>
      <c r="B4906" s="36">
        <f t="shared" si="359"/>
        <v>12</v>
      </c>
      <c r="C4906" s="184">
        <f t="shared" si="360"/>
        <v>42339</v>
      </c>
      <c r="D4906" s="191" t="s">
        <v>2044</v>
      </c>
      <c r="E4906" s="191">
        <v>42339</v>
      </c>
      <c r="F4906" s="192" t="s">
        <v>466</v>
      </c>
      <c r="G4906" s="483" t="s">
        <v>1242</v>
      </c>
      <c r="H4906" s="193" t="s">
        <v>2045</v>
      </c>
      <c r="I4906" s="256">
        <v>500</v>
      </c>
      <c r="J4906" s="256">
        <v>5220.4801591463938</v>
      </c>
      <c r="K4906" s="599">
        <f t="shared" si="361"/>
        <v>2610240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6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3"/>
      <c r="AD4906" s="591" t="str">
        <f>IF(VLOOKUP(F4906,NXT!$C$12:$C$666,1,0)&lt;&gt;"","","x")</f>
        <v/>
      </c>
    </row>
    <row r="4907" spans="1:30" s="211" customFormat="1" ht="15.75" hidden="1" customHeight="1">
      <c r="A4907" s="204" t="str">
        <f>IF(B4907&lt;&gt;"",IF(AND(B4907&gt;=_TM1,B4907&lt;=_TM2,OR(TH!L4907="1111",TH!M4907="1111")),TH!D4907,""),"")</f>
        <v/>
      </c>
      <c r="B4907" s="36">
        <f t="shared" si="359"/>
        <v>12</v>
      </c>
      <c r="C4907" s="184">
        <f t="shared" si="360"/>
        <v>42339</v>
      </c>
      <c r="D4907" s="191" t="s">
        <v>2044</v>
      </c>
      <c r="E4907" s="191">
        <v>42339</v>
      </c>
      <c r="F4907" s="192" t="s">
        <v>1243</v>
      </c>
      <c r="G4907" s="483" t="s">
        <v>1242</v>
      </c>
      <c r="H4907" s="193" t="s">
        <v>2045</v>
      </c>
      <c r="I4907" s="256">
        <v>216</v>
      </c>
      <c r="J4907" s="256">
        <v>3344.3701019531586</v>
      </c>
      <c r="K4907" s="599">
        <f t="shared" si="361"/>
        <v>722384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6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3"/>
      <c r="AD4907" s="591" t="str">
        <f>IF(VLOOKUP(F4907,NXT!$C$12:$C$666,1,0)&lt;&gt;"","","x")</f>
        <v/>
      </c>
    </row>
    <row r="4908" spans="1:30" s="211" customFormat="1" ht="15.75" hidden="1" customHeight="1">
      <c r="A4908" s="204" t="str">
        <f>IF(B4908&lt;&gt;"",IF(AND(B4908&gt;=_TM1,B4908&lt;=_TM2,OR(TH!L4908="1111",TH!M4908="1111")),TH!D4908,""),"")</f>
        <v/>
      </c>
      <c r="B4908" s="36">
        <f t="shared" si="359"/>
        <v>12</v>
      </c>
      <c r="C4908" s="184">
        <f t="shared" si="360"/>
        <v>42339</v>
      </c>
      <c r="D4908" s="191" t="s">
        <v>2044</v>
      </c>
      <c r="E4908" s="191">
        <v>42339</v>
      </c>
      <c r="F4908" s="192" t="s">
        <v>1978</v>
      </c>
      <c r="G4908" s="483" t="s">
        <v>1244</v>
      </c>
      <c r="H4908" s="193" t="s">
        <v>2045</v>
      </c>
      <c r="I4908" s="256">
        <v>30</v>
      </c>
      <c r="J4908" s="256">
        <v>12398.640377972686</v>
      </c>
      <c r="K4908" s="599">
        <f t="shared" si="361"/>
        <v>371959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6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3"/>
      <c r="AD4908" s="591" t="str">
        <f>IF(VLOOKUP(F4908,NXT!$C$12:$C$666,1,0)&lt;&gt;"","","x")</f>
        <v/>
      </c>
    </row>
    <row r="4909" spans="1:30" s="211" customFormat="1" ht="15.75" hidden="1" customHeight="1">
      <c r="A4909" s="204" t="str">
        <f>IF(B4909&lt;&gt;"",IF(AND(B4909&gt;=_TM1,B4909&lt;=_TM2,OR(TH!L4909="1111",TH!M4909="1111")),TH!D4909,""),"")</f>
        <v/>
      </c>
      <c r="B4909" s="36">
        <f t="shared" si="359"/>
        <v>12</v>
      </c>
      <c r="C4909" s="184">
        <f t="shared" si="360"/>
        <v>42339</v>
      </c>
      <c r="D4909" s="191" t="s">
        <v>2044</v>
      </c>
      <c r="E4909" s="191">
        <v>42339</v>
      </c>
      <c r="F4909" s="192" t="s">
        <v>1979</v>
      </c>
      <c r="G4909" s="483" t="s">
        <v>1244</v>
      </c>
      <c r="H4909" s="193" t="s">
        <v>2045</v>
      </c>
      <c r="I4909" s="256">
        <v>30</v>
      </c>
      <c r="J4909" s="256">
        <v>8891.1302710462023</v>
      </c>
      <c r="K4909" s="599">
        <f t="shared" si="361"/>
        <v>266734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6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3"/>
      <c r="AD4909" s="591" t="str">
        <f>IF(VLOOKUP(F4909,NXT!$C$12:$C$666,1,0)&lt;&gt;"","","x")</f>
        <v/>
      </c>
    </row>
    <row r="4910" spans="1:30" s="211" customFormat="1" ht="15.75" hidden="1" customHeight="1">
      <c r="A4910" s="204" t="str">
        <f>IF(B4910&lt;&gt;"",IF(AND(B4910&gt;=_TM1,B4910&lt;=_TM2,OR(TH!L4910="1111",TH!M4910="1111")),TH!D4910,""),"")</f>
        <v/>
      </c>
      <c r="B4910" s="36">
        <f t="shared" si="359"/>
        <v>12</v>
      </c>
      <c r="C4910" s="184">
        <f t="shared" si="360"/>
        <v>42339</v>
      </c>
      <c r="D4910" s="191" t="s">
        <v>2044</v>
      </c>
      <c r="E4910" s="191">
        <v>42339</v>
      </c>
      <c r="F4910" s="192" t="s">
        <v>1980</v>
      </c>
      <c r="G4910" s="483" t="s">
        <v>1244</v>
      </c>
      <c r="H4910" s="193" t="s">
        <v>2045</v>
      </c>
      <c r="I4910" s="256">
        <v>60</v>
      </c>
      <c r="J4910" s="256">
        <v>9869.9703008861507</v>
      </c>
      <c r="K4910" s="599">
        <f t="shared" si="361"/>
        <v>592198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6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3"/>
      <c r="AD4910" s="591" t="str">
        <f>IF(VLOOKUP(F4910,NXT!$C$12:$C$666,1,0)&lt;&gt;"","","x")</f>
        <v/>
      </c>
    </row>
    <row r="4911" spans="1:30" s="211" customFormat="1" ht="15.75" hidden="1" customHeight="1">
      <c r="A4911" s="204" t="str">
        <f>IF(B4911&lt;&gt;"",IF(AND(B4911&gt;=_TM1,B4911&lt;=_TM2,OR(TH!L4911="1111",TH!M4911="1111")),TH!D4911,""),"")</f>
        <v/>
      </c>
      <c r="B4911" s="36">
        <f t="shared" si="359"/>
        <v>12</v>
      </c>
      <c r="C4911" s="184">
        <f t="shared" si="360"/>
        <v>42339</v>
      </c>
      <c r="D4911" s="191" t="s">
        <v>2044</v>
      </c>
      <c r="E4911" s="191">
        <v>42339</v>
      </c>
      <c r="F4911" s="192" t="s">
        <v>1981</v>
      </c>
      <c r="G4911" s="483" t="s">
        <v>1244</v>
      </c>
      <c r="H4911" s="193" t="s">
        <v>2045</v>
      </c>
      <c r="I4911" s="256">
        <v>20</v>
      </c>
      <c r="J4911" s="256">
        <v>10848.810330726101</v>
      </c>
      <c r="K4911" s="599">
        <f t="shared" si="361"/>
        <v>216976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6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3"/>
      <c r="AD4911" s="591" t="str">
        <f>IF(VLOOKUP(F4911,NXT!$C$12:$C$666,1,0)&lt;&gt;"","","x")</f>
        <v/>
      </c>
    </row>
    <row r="4912" spans="1:30" s="211" customFormat="1" ht="15.75" hidden="1" customHeight="1">
      <c r="A4912" s="204" t="str">
        <f>IF(B4912&lt;&gt;"",IF(AND(B4912&gt;=_TM1,B4912&lt;=_TM2,OR(TH!L4912="1111",TH!M4912="1111")),TH!D4912,""),"")</f>
        <v/>
      </c>
      <c r="B4912" s="36">
        <f t="shared" si="359"/>
        <v>12</v>
      </c>
      <c r="C4912" s="184">
        <f t="shared" si="360"/>
        <v>42339</v>
      </c>
      <c r="D4912" s="191" t="s">
        <v>2044</v>
      </c>
      <c r="E4912" s="191">
        <v>42339</v>
      </c>
      <c r="F4912" s="192" t="s">
        <v>2040</v>
      </c>
      <c r="G4912" s="483" t="s">
        <v>1244</v>
      </c>
      <c r="H4912" s="193" t="s">
        <v>2045</v>
      </c>
      <c r="I4912" s="256">
        <v>10</v>
      </c>
      <c r="J4912" s="256">
        <v>17048.130519712442</v>
      </c>
      <c r="K4912" s="599">
        <f t="shared" si="361"/>
        <v>170481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6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3"/>
      <c r="AD4912" s="591" t="str">
        <f>IF(VLOOKUP(F4912,NXT!$C$12:$C$666,1,0)&lt;&gt;"","","x")</f>
        <v/>
      </c>
    </row>
    <row r="4913" spans="1:30" s="211" customFormat="1" ht="15.75" hidden="1" customHeight="1">
      <c r="A4913" s="204" t="str">
        <f>IF(B4913&lt;&gt;"",IF(AND(B4913&gt;=_TM1,B4913&lt;=_TM2,OR(TH!L4913="1111",TH!M4913="1111")),TH!D4913,""),"")</f>
        <v/>
      </c>
      <c r="B4913" s="36">
        <f t="shared" ref="B4913:B4922" si="362">IF(C4913&lt;&gt;"",MONTH(C4913),"")</f>
        <v>12</v>
      </c>
      <c r="C4913" s="184">
        <f t="shared" ref="C4913:C4922" si="363">E4913</f>
        <v>42340</v>
      </c>
      <c r="D4913" s="191" t="s">
        <v>2044</v>
      </c>
      <c r="E4913" s="191">
        <v>42340</v>
      </c>
      <c r="F4913" s="192" t="s">
        <v>478</v>
      </c>
      <c r="G4913" s="483" t="s">
        <v>1245</v>
      </c>
      <c r="H4913" s="193" t="s">
        <v>2045</v>
      </c>
      <c r="I4913" s="256">
        <v>306</v>
      </c>
      <c r="J4913" s="256">
        <v>10930.380333212763</v>
      </c>
      <c r="K4913" s="599">
        <f t="shared" ref="K4913:K4922" si="364">ROUND(I4913*J4913,0)</f>
        <v>3344696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6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3"/>
      <c r="AD4913" s="591" t="str">
        <f>IF(VLOOKUP(F4913,NXT!$C$12:$C$666,1,0)&lt;&gt;"","","x")</f>
        <v/>
      </c>
    </row>
    <row r="4914" spans="1:30" s="211" customFormat="1" ht="15.75" hidden="1" customHeight="1">
      <c r="A4914" s="204" t="str">
        <f>IF(B4914&lt;&gt;"",IF(AND(B4914&gt;=_TM1,B4914&lt;=_TM2,OR(TH!L4914="1111",TH!M4914="1111")),TH!D4914,""),"")</f>
        <v/>
      </c>
      <c r="B4914" s="36">
        <f t="shared" si="362"/>
        <v>12</v>
      </c>
      <c r="C4914" s="184">
        <f t="shared" si="363"/>
        <v>42340</v>
      </c>
      <c r="D4914" s="191" t="s">
        <v>2044</v>
      </c>
      <c r="E4914" s="191">
        <v>42340</v>
      </c>
      <c r="F4914" s="192" t="s">
        <v>1183</v>
      </c>
      <c r="G4914" s="483" t="s">
        <v>1246</v>
      </c>
      <c r="H4914" s="193" t="s">
        <v>2045</v>
      </c>
      <c r="I4914" s="256">
        <v>500</v>
      </c>
      <c r="J4914" s="256">
        <v>6444.0301964463306</v>
      </c>
      <c r="K4914" s="599">
        <f t="shared" si="364"/>
        <v>3222015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6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3"/>
      <c r="AD4914" s="591" t="str">
        <f>IF(VLOOKUP(F4914,NXT!$C$12:$C$666,1,0)&lt;&gt;"","","x")</f>
        <v/>
      </c>
    </row>
    <row r="4915" spans="1:30" s="211" customFormat="1" ht="15.75" hidden="1" customHeight="1">
      <c r="A4915" s="204" t="str">
        <f>IF(B4915&lt;&gt;"",IF(AND(B4915&gt;=_TM1,B4915&lt;=_TM2,OR(TH!L4915="1111",TH!M4915="1111")),TH!D4915,""),"")</f>
        <v/>
      </c>
      <c r="B4915" s="36">
        <f t="shared" si="362"/>
        <v>12</v>
      </c>
      <c r="C4915" s="184">
        <f t="shared" si="363"/>
        <v>42340</v>
      </c>
      <c r="D4915" s="191" t="s">
        <v>2044</v>
      </c>
      <c r="E4915" s="191">
        <v>42340</v>
      </c>
      <c r="F4915" s="192" t="s">
        <v>1026</v>
      </c>
      <c r="G4915" s="483" t="s">
        <v>1247</v>
      </c>
      <c r="H4915" s="193" t="s">
        <v>2045</v>
      </c>
      <c r="I4915" s="256">
        <v>306</v>
      </c>
      <c r="J4915" s="256">
        <v>6117.7501864996802</v>
      </c>
      <c r="K4915" s="599">
        <f t="shared" si="364"/>
        <v>1872032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6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3"/>
      <c r="AD4915" s="591" t="str">
        <f>IF(VLOOKUP(F4915,NXT!$C$12:$C$666,1,0)&lt;&gt;"","","x")</f>
        <v/>
      </c>
    </row>
    <row r="4916" spans="1:30" s="211" customFormat="1" ht="15.75" hidden="1" customHeight="1">
      <c r="A4916" s="204" t="str">
        <f>IF(B4916&lt;&gt;"",IF(AND(B4916&gt;=_TM1,B4916&lt;=_TM2,OR(TH!L4916="1111",TH!M4916="1111")),TH!D4916,""),"")</f>
        <v/>
      </c>
      <c r="B4916" s="36">
        <f t="shared" si="362"/>
        <v>12</v>
      </c>
      <c r="C4916" s="184">
        <f t="shared" si="363"/>
        <v>42340</v>
      </c>
      <c r="D4916" s="191" t="s">
        <v>2044</v>
      </c>
      <c r="E4916" s="191">
        <v>42340</v>
      </c>
      <c r="F4916" s="192" t="s">
        <v>440</v>
      </c>
      <c r="G4916" s="483" t="s">
        <v>1247</v>
      </c>
      <c r="H4916" s="193" t="s">
        <v>2045</v>
      </c>
      <c r="I4916" s="256">
        <v>522</v>
      </c>
      <c r="J4916" s="256">
        <v>7749.1502362329284</v>
      </c>
      <c r="K4916" s="599">
        <f t="shared" si="364"/>
        <v>4045056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6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3"/>
      <c r="AD4916" s="591" t="str">
        <f>IF(VLOOKUP(F4916,NXT!$C$12:$C$666,1,0)&lt;&gt;"","","x")</f>
        <v/>
      </c>
    </row>
    <row r="4917" spans="1:30" s="211" customFormat="1" ht="15.75" hidden="1" customHeight="1">
      <c r="A4917" s="204" t="str">
        <f>IF(B4917&lt;&gt;"",IF(AND(B4917&gt;=_TM1,B4917&lt;=_TM2,OR(TH!L4917="1111",TH!M4917="1111")),TH!D4917,""),"")</f>
        <v/>
      </c>
      <c r="B4917" s="36">
        <f t="shared" si="362"/>
        <v>12</v>
      </c>
      <c r="C4917" s="184">
        <f t="shared" si="363"/>
        <v>42340</v>
      </c>
      <c r="D4917" s="191" t="s">
        <v>2044</v>
      </c>
      <c r="E4917" s="191">
        <v>42340</v>
      </c>
      <c r="F4917" s="192" t="s">
        <v>1979</v>
      </c>
      <c r="G4917" s="483" t="s">
        <v>1248</v>
      </c>
      <c r="H4917" s="193" t="s">
        <v>2045</v>
      </c>
      <c r="I4917" s="256">
        <v>100</v>
      </c>
      <c r="J4917" s="256">
        <v>8891.1302710462023</v>
      </c>
      <c r="K4917" s="599">
        <f t="shared" si="364"/>
        <v>889113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6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3"/>
      <c r="AD4917" s="591" t="str">
        <f>IF(VLOOKUP(F4917,NXT!$C$12:$C$666,1,0)&lt;&gt;"","","x")</f>
        <v/>
      </c>
    </row>
    <row r="4918" spans="1:30" s="211" customFormat="1" ht="15.75" hidden="1" customHeight="1">
      <c r="A4918" s="204" t="str">
        <f>IF(B4918&lt;&gt;"",IF(AND(B4918&gt;=_TM1,B4918&lt;=_TM2,OR(TH!L4918="1111",TH!M4918="1111")),TH!D4918,""),"")</f>
        <v/>
      </c>
      <c r="B4918" s="36">
        <f t="shared" si="362"/>
        <v>12</v>
      </c>
      <c r="C4918" s="184">
        <f t="shared" si="363"/>
        <v>42340</v>
      </c>
      <c r="D4918" s="191" t="s">
        <v>2044</v>
      </c>
      <c r="E4918" s="191">
        <v>42340</v>
      </c>
      <c r="F4918" s="192" t="s">
        <v>1981</v>
      </c>
      <c r="G4918" s="483" t="s">
        <v>1248</v>
      </c>
      <c r="H4918" s="193" t="s">
        <v>2045</v>
      </c>
      <c r="I4918" s="256">
        <v>20</v>
      </c>
      <c r="J4918" s="256">
        <v>10848.810330726101</v>
      </c>
      <c r="K4918" s="599">
        <f t="shared" si="364"/>
        <v>216976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6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3"/>
      <c r="AD4918" s="591" t="str">
        <f>IF(VLOOKUP(F4918,NXT!$C$12:$C$666,1,0)&lt;&gt;"","","x")</f>
        <v/>
      </c>
    </row>
    <row r="4919" spans="1:30" s="211" customFormat="1" ht="15.75" hidden="1" customHeight="1">
      <c r="A4919" s="204" t="str">
        <f>IF(B4919&lt;&gt;"",IF(AND(B4919&gt;=_TM1,B4919&lt;=_TM2,OR(TH!L4919="1111",TH!M4919="1111")),TH!D4919,""),"")</f>
        <v/>
      </c>
      <c r="B4919" s="36">
        <f t="shared" si="362"/>
        <v>12</v>
      </c>
      <c r="C4919" s="184">
        <f t="shared" si="363"/>
        <v>42340</v>
      </c>
      <c r="D4919" s="191" t="s">
        <v>2044</v>
      </c>
      <c r="E4919" s="191">
        <v>42340</v>
      </c>
      <c r="F4919" s="192" t="s">
        <v>2040</v>
      </c>
      <c r="G4919" s="483" t="s">
        <v>1248</v>
      </c>
      <c r="H4919" s="193" t="s">
        <v>2045</v>
      </c>
      <c r="I4919" s="256">
        <v>20</v>
      </c>
      <c r="J4919" s="256">
        <v>17048.130519712442</v>
      </c>
      <c r="K4919" s="599">
        <f t="shared" si="364"/>
        <v>340963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6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3"/>
      <c r="AD4919" s="591" t="str">
        <f>IF(VLOOKUP(F4919,NXT!$C$12:$C$666,1,0)&lt;&gt;"","","x")</f>
        <v/>
      </c>
    </row>
    <row r="4920" spans="1:30" s="211" customFormat="1" ht="15.75" hidden="1" customHeight="1">
      <c r="A4920" s="204" t="str">
        <f>IF(B4920&lt;&gt;"",IF(AND(B4920&gt;=_TM1,B4920&lt;=_TM2,OR(TH!L4920="1111",TH!M4920="1111")),TH!D4920,""),"")</f>
        <v/>
      </c>
      <c r="B4920" s="36">
        <f t="shared" si="362"/>
        <v>12</v>
      </c>
      <c r="C4920" s="184">
        <f t="shared" si="363"/>
        <v>42341</v>
      </c>
      <c r="D4920" s="191" t="s">
        <v>2044</v>
      </c>
      <c r="E4920" s="191">
        <v>42341</v>
      </c>
      <c r="F4920" s="192" t="s">
        <v>451</v>
      </c>
      <c r="G4920" s="483" t="s">
        <v>1249</v>
      </c>
      <c r="H4920" s="193" t="s">
        <v>2045</v>
      </c>
      <c r="I4920" s="256">
        <v>2820</v>
      </c>
      <c r="J4920" s="256">
        <v>8564.8502610995529</v>
      </c>
      <c r="K4920" s="599">
        <f t="shared" si="364"/>
        <v>24152878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6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3"/>
      <c r="AD4920" s="591" t="str">
        <f>IF(VLOOKUP(F4920,NXT!$C$12:$C$666,1,0)&lt;&gt;"","","x")</f>
        <v/>
      </c>
    </row>
    <row r="4921" spans="1:30" s="211" customFormat="1" ht="15.75" hidden="1" customHeight="1">
      <c r="A4921" s="204" t="str">
        <f>IF(B4921&lt;&gt;"",IF(AND(B4921&gt;=_TM1,B4921&lt;=_TM2,OR(TH!L4921="1111",TH!M4921="1111")),TH!D4921,""),"")</f>
        <v/>
      </c>
      <c r="B4921" s="36">
        <f t="shared" si="362"/>
        <v>12</v>
      </c>
      <c r="C4921" s="184">
        <f t="shared" si="363"/>
        <v>42341</v>
      </c>
      <c r="D4921" s="191" t="s">
        <v>2044</v>
      </c>
      <c r="E4921" s="191">
        <v>42341</v>
      </c>
      <c r="F4921" s="192" t="s">
        <v>629</v>
      </c>
      <c r="G4921" s="483" t="s">
        <v>1249</v>
      </c>
      <c r="H4921" s="193" t="s">
        <v>2045</v>
      </c>
      <c r="I4921" s="256">
        <v>406</v>
      </c>
      <c r="J4921" s="256">
        <v>10277.820313319464</v>
      </c>
      <c r="K4921" s="599">
        <f t="shared" si="364"/>
        <v>4172795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6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3"/>
      <c r="AD4921" s="591" t="str">
        <f>IF(VLOOKUP(F4921,NXT!$C$12:$C$666,1,0)&lt;&gt;"","","x")</f>
        <v/>
      </c>
    </row>
    <row r="4922" spans="1:30" s="211" customFormat="1" ht="15.75" hidden="1" customHeight="1">
      <c r="A4922" s="204" t="str">
        <f>IF(B4922&lt;&gt;"",IF(AND(B4922&gt;=_TM1,B4922&lt;=_TM2,OR(TH!L4922="1111",TH!M4922="1111")),TH!D4922,""),"")</f>
        <v/>
      </c>
      <c r="B4922" s="36">
        <f t="shared" si="362"/>
        <v>12</v>
      </c>
      <c r="C4922" s="184">
        <f t="shared" si="363"/>
        <v>42341</v>
      </c>
      <c r="D4922" s="191" t="s">
        <v>2044</v>
      </c>
      <c r="E4922" s="191">
        <v>42341</v>
      </c>
      <c r="F4922" s="192" t="s">
        <v>1977</v>
      </c>
      <c r="G4922" s="483" t="s">
        <v>1250</v>
      </c>
      <c r="H4922" s="193" t="s">
        <v>2045</v>
      </c>
      <c r="I4922" s="256">
        <v>3000</v>
      </c>
      <c r="J4922" s="256">
        <v>10114.680308346138</v>
      </c>
      <c r="K4922" s="599">
        <f t="shared" si="364"/>
        <v>30344041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6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3"/>
      <c r="AD4922" s="591" t="str">
        <f>IF(VLOOKUP(F4922,NXT!$C$12:$C$666,1,0)&lt;&gt;"","","x")</f>
        <v/>
      </c>
    </row>
    <row r="4923" spans="1:30" s="211" customFormat="1" ht="15.75" hidden="1" customHeight="1">
      <c r="A4923" s="204" t="str">
        <f>IF(B4923&lt;&gt;"",IF(AND(B4923&gt;=_TM1,B4923&lt;=_TM2,OR(TH!L4923="1111",TH!M4923="1111")),TH!D4923,""),"")</f>
        <v/>
      </c>
      <c r="B4923" s="36">
        <f t="shared" si="338"/>
        <v>12</v>
      </c>
      <c r="C4923" s="184">
        <f t="shared" si="339"/>
        <v>42341</v>
      </c>
      <c r="D4923" s="191" t="s">
        <v>2044</v>
      </c>
      <c r="E4923" s="191">
        <v>42341</v>
      </c>
      <c r="F4923" s="192" t="s">
        <v>1977</v>
      </c>
      <c r="G4923" s="483" t="s">
        <v>1251</v>
      </c>
      <c r="H4923" s="193" t="s">
        <v>2045</v>
      </c>
      <c r="I4923" s="256">
        <v>400</v>
      </c>
      <c r="J4923" s="256">
        <v>10114.680308346138</v>
      </c>
      <c r="K4923" s="599">
        <f t="shared" si="340"/>
        <v>4045872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6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3"/>
      <c r="AD4923" s="591" t="str">
        <f>IF(VLOOKUP(F4923,NXT!$C$12:$C$666,1,0)&lt;&gt;"","","x")</f>
        <v/>
      </c>
    </row>
    <row r="4924" spans="1:30" s="211" customFormat="1" ht="15.75" hidden="1" customHeight="1">
      <c r="A4924" s="204" t="str">
        <f>IF(B4924&lt;&gt;"",IF(AND(B4924&gt;=_TM1,B4924&lt;=_TM2,OR(TH!L4924="1111",TH!M4924="1111")),TH!D4924,""),"")</f>
        <v/>
      </c>
      <c r="B4924" s="36">
        <f t="shared" si="338"/>
        <v>12</v>
      </c>
      <c r="C4924" s="184">
        <f t="shared" si="339"/>
        <v>42341</v>
      </c>
      <c r="D4924" s="191" t="s">
        <v>2044</v>
      </c>
      <c r="E4924" s="191">
        <v>42341</v>
      </c>
      <c r="F4924" s="192" t="s">
        <v>1252</v>
      </c>
      <c r="G4924" s="483" t="s">
        <v>1253</v>
      </c>
      <c r="H4924" s="193" t="s">
        <v>2045</v>
      </c>
      <c r="I4924" s="256">
        <v>87</v>
      </c>
      <c r="J4924" s="256">
        <v>22594.890688805488</v>
      </c>
      <c r="K4924" s="599">
        <f t="shared" si="340"/>
        <v>1965755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6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3"/>
      <c r="AD4924" s="591" t="str">
        <f>IF(VLOOKUP(F4924,NXT!$C$12:$C$666,1,0)&lt;&gt;"","","x")</f>
        <v/>
      </c>
    </row>
    <row r="4925" spans="1:30" s="211" customFormat="1" ht="15.75" hidden="1" customHeight="1">
      <c r="A4925" s="204" t="str">
        <f>IF(B4925&lt;&gt;"",IF(AND(B4925&gt;=_TM1,B4925&lt;=_TM2,OR(TH!L4925="1111",TH!M4925="1111")),TH!D4925,""),"")</f>
        <v/>
      </c>
      <c r="B4925" s="36">
        <f t="shared" si="338"/>
        <v>12</v>
      </c>
      <c r="C4925" s="184">
        <f t="shared" si="339"/>
        <v>42341</v>
      </c>
      <c r="D4925" s="191" t="s">
        <v>2044</v>
      </c>
      <c r="E4925" s="191">
        <v>42341</v>
      </c>
      <c r="F4925" s="192" t="s">
        <v>1255</v>
      </c>
      <c r="G4925" s="483" t="s">
        <v>1253</v>
      </c>
      <c r="H4925" s="193" t="s">
        <v>2045</v>
      </c>
      <c r="I4925" s="256">
        <v>78</v>
      </c>
      <c r="J4925" s="256">
        <v>22676.460691292148</v>
      </c>
      <c r="K4925" s="599">
        <f t="shared" si="340"/>
        <v>1768764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6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3"/>
      <c r="AD4925" s="591" t="str">
        <f>IF(VLOOKUP(F4925,NXT!$C$12:$C$666,1,0)&lt;&gt;"","","x")</f>
        <v/>
      </c>
    </row>
    <row r="4926" spans="1:30" s="211" customFormat="1" ht="15.75" hidden="1" customHeight="1">
      <c r="A4926" s="204" t="str">
        <f>IF(B4926&lt;&gt;"",IF(AND(B4926&gt;=_TM1,B4926&lt;=_TM2,OR(TH!L4926="1111",TH!M4926="1111")),TH!D4926,""),"")</f>
        <v/>
      </c>
      <c r="B4926" s="36">
        <f t="shared" si="338"/>
        <v>12</v>
      </c>
      <c r="C4926" s="184">
        <f t="shared" si="339"/>
        <v>42341</v>
      </c>
      <c r="D4926" s="191" t="s">
        <v>2044</v>
      </c>
      <c r="E4926" s="191">
        <v>42341</v>
      </c>
      <c r="F4926" s="192" t="s">
        <v>1256</v>
      </c>
      <c r="G4926" s="483" t="s">
        <v>1253</v>
      </c>
      <c r="H4926" s="193" t="s">
        <v>2045</v>
      </c>
      <c r="I4926" s="256">
        <v>104</v>
      </c>
      <c r="J4926" s="256">
        <v>18434.820561985704</v>
      </c>
      <c r="K4926" s="599">
        <f t="shared" si="340"/>
        <v>1917221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6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3"/>
      <c r="AD4926" s="591" t="str">
        <f>IF(VLOOKUP(F4926,NXT!$C$12:$C$666,1,0)&lt;&gt;"","","x")</f>
        <v/>
      </c>
    </row>
    <row r="4927" spans="1:30" s="211" customFormat="1" ht="15.75" hidden="1" customHeight="1">
      <c r="A4927" s="204" t="str">
        <f>IF(B4927&lt;&gt;"",IF(AND(B4927&gt;=_TM1,B4927&lt;=_TM2,OR(TH!L4927="1111",TH!M4927="1111")),TH!D4927,""),"")</f>
        <v/>
      </c>
      <c r="B4927" s="36">
        <f t="shared" si="338"/>
        <v>12</v>
      </c>
      <c r="C4927" s="184">
        <f t="shared" si="339"/>
        <v>42341</v>
      </c>
      <c r="D4927" s="191" t="s">
        <v>2044</v>
      </c>
      <c r="E4927" s="191">
        <v>42341</v>
      </c>
      <c r="F4927" s="192" t="s">
        <v>1707</v>
      </c>
      <c r="G4927" s="483" t="s">
        <v>1253</v>
      </c>
      <c r="H4927" s="193" t="s">
        <v>2045</v>
      </c>
      <c r="I4927" s="256">
        <v>274</v>
      </c>
      <c r="J4927" s="256">
        <v>3589.0801094131457</v>
      </c>
      <c r="K4927" s="599">
        <f t="shared" si="340"/>
        <v>983408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6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3"/>
      <c r="AD4927" s="591" t="str">
        <f>IF(VLOOKUP(F4927,NXT!$C$12:$C$666,1,0)&lt;&gt;"","","x")</f>
        <v/>
      </c>
    </row>
    <row r="4928" spans="1:30" s="211" customFormat="1" ht="15.75" hidden="1" customHeight="1">
      <c r="A4928" s="204" t="str">
        <f>IF(B4928&lt;&gt;"",IF(AND(B4928&gt;=_TM1,B4928&lt;=_TM2,OR(TH!L4928="1111",TH!M4928="1111")),TH!D4928,""),"")</f>
        <v/>
      </c>
      <c r="B4928" s="36">
        <f t="shared" si="338"/>
        <v>12</v>
      </c>
      <c r="C4928" s="184">
        <f t="shared" si="339"/>
        <v>42341</v>
      </c>
      <c r="D4928" s="191" t="s">
        <v>2044</v>
      </c>
      <c r="E4928" s="191">
        <v>42341</v>
      </c>
      <c r="F4928" s="192" t="s">
        <v>1708</v>
      </c>
      <c r="G4928" s="483" t="s">
        <v>1253</v>
      </c>
      <c r="H4928" s="193" t="s">
        <v>2045</v>
      </c>
      <c r="I4928" s="256">
        <v>156</v>
      </c>
      <c r="J4928" s="256">
        <v>3752.2201143864709</v>
      </c>
      <c r="K4928" s="599">
        <f t="shared" si="340"/>
        <v>585346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6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3"/>
      <c r="AD4928" s="591" t="str">
        <f>IF(VLOOKUP(F4928,NXT!$C$12:$C$666,1,0)&lt;&gt;"","","x")</f>
        <v/>
      </c>
    </row>
    <row r="4929" spans="1:30" s="211" customFormat="1" ht="15.75" hidden="1" customHeight="1">
      <c r="A4929" s="204" t="str">
        <f>IF(B4929&lt;&gt;"",IF(AND(B4929&gt;=_TM1,B4929&lt;=_TM2,OR(TH!L4929="1111",TH!M4929="1111")),TH!D4929,""),"")</f>
        <v/>
      </c>
      <c r="B4929" s="36">
        <f t="shared" si="338"/>
        <v>12</v>
      </c>
      <c r="C4929" s="184">
        <f t="shared" si="339"/>
        <v>42341</v>
      </c>
      <c r="D4929" s="191" t="s">
        <v>2044</v>
      </c>
      <c r="E4929" s="191">
        <v>42341</v>
      </c>
      <c r="F4929" s="192" t="s">
        <v>1709</v>
      </c>
      <c r="G4929" s="483" t="s">
        <v>1253</v>
      </c>
      <c r="H4929" s="193" t="s">
        <v>2045</v>
      </c>
      <c r="I4929" s="256">
        <v>312</v>
      </c>
      <c r="J4929" s="256">
        <v>1794.5400547065728</v>
      </c>
      <c r="K4929" s="599">
        <f t="shared" si="340"/>
        <v>559896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6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3"/>
      <c r="AD4929" s="591" t="str">
        <f>IF(VLOOKUP(F4929,NXT!$C$12:$C$666,1,0)&lt;&gt;"","","x")</f>
        <v/>
      </c>
    </row>
    <row r="4930" spans="1:30" s="211" customFormat="1" ht="15.75" hidden="1" customHeight="1">
      <c r="A4930" s="204" t="str">
        <f>IF(B4930&lt;&gt;"",IF(AND(B4930&gt;=_TM1,B4930&lt;=_TM2,OR(TH!L4930="1111",TH!M4930="1111")),TH!D4930,""),"")</f>
        <v/>
      </c>
      <c r="B4930" s="36">
        <f t="shared" si="338"/>
        <v>12</v>
      </c>
      <c r="C4930" s="184">
        <f t="shared" si="339"/>
        <v>42341</v>
      </c>
      <c r="D4930" s="191" t="s">
        <v>2044</v>
      </c>
      <c r="E4930" s="191">
        <v>42341</v>
      </c>
      <c r="F4930" s="192" t="s">
        <v>1710</v>
      </c>
      <c r="G4930" s="483" t="s">
        <v>1253</v>
      </c>
      <c r="H4930" s="193" t="s">
        <v>2045</v>
      </c>
      <c r="I4930" s="256">
        <v>435</v>
      </c>
      <c r="J4930" s="256">
        <v>1468.2600447599232</v>
      </c>
      <c r="K4930" s="599">
        <f t="shared" si="340"/>
        <v>638693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6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3"/>
      <c r="AD4930" s="591" t="str">
        <f>IF(VLOOKUP(F4930,NXT!$C$12:$C$666,1,0)&lt;&gt;"","","x")</f>
        <v/>
      </c>
    </row>
    <row r="4931" spans="1:30" s="211" customFormat="1" ht="15.75" hidden="1" customHeight="1">
      <c r="A4931" s="204" t="str">
        <f>IF(B4931&lt;&gt;"",IF(AND(B4931&gt;=_TM1,B4931&lt;=_TM2,OR(TH!L4931="1111",TH!M4931="1111")),TH!D4931,""),"")</f>
        <v/>
      </c>
      <c r="B4931" s="36">
        <f t="shared" si="338"/>
        <v>12</v>
      </c>
      <c r="C4931" s="184">
        <f t="shared" si="339"/>
        <v>42341</v>
      </c>
      <c r="D4931" s="191" t="s">
        <v>2044</v>
      </c>
      <c r="E4931" s="191">
        <v>42341</v>
      </c>
      <c r="F4931" s="192" t="s">
        <v>1711</v>
      </c>
      <c r="G4931" s="483" t="s">
        <v>1253</v>
      </c>
      <c r="H4931" s="193" t="s">
        <v>2045</v>
      </c>
      <c r="I4931" s="256">
        <v>508</v>
      </c>
      <c r="J4931" s="256">
        <v>2691.8100820598597</v>
      </c>
      <c r="K4931" s="599">
        <f t="shared" si="340"/>
        <v>1367440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6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3"/>
      <c r="AD4931" s="591" t="str">
        <f>IF(VLOOKUP(F4931,NXT!$C$12:$C$666,1,0)&lt;&gt;"","","x")</f>
        <v/>
      </c>
    </row>
    <row r="4932" spans="1:30" s="211" customFormat="1" ht="15.75" hidden="1" customHeight="1">
      <c r="A4932" s="204" t="str">
        <f>IF(B4932&lt;&gt;"",IF(AND(B4932&gt;=_TM1,B4932&lt;=_TM2,OR(TH!L4932="1111",TH!M4932="1111")),TH!D4932,""),"")</f>
        <v/>
      </c>
      <c r="B4932" s="36">
        <f t="shared" si="338"/>
        <v>12</v>
      </c>
      <c r="C4932" s="184">
        <f t="shared" si="339"/>
        <v>42341</v>
      </c>
      <c r="D4932" s="191" t="s">
        <v>2044</v>
      </c>
      <c r="E4932" s="191">
        <v>42341</v>
      </c>
      <c r="F4932" s="192" t="s">
        <v>1343</v>
      </c>
      <c r="G4932" s="483" t="s">
        <v>1253</v>
      </c>
      <c r="H4932" s="193" t="s">
        <v>2045</v>
      </c>
      <c r="I4932" s="256">
        <v>100</v>
      </c>
      <c r="J4932" s="256">
        <v>2365.5300721132098</v>
      </c>
      <c r="K4932" s="599">
        <f t="shared" si="340"/>
        <v>236553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6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3"/>
      <c r="AD4932" s="591" t="str">
        <f>IF(VLOOKUP(F4932,NXT!$C$12:$C$666,1,0)&lt;&gt;"","","x")</f>
        <v/>
      </c>
    </row>
    <row r="4933" spans="1:30" s="211" customFormat="1" ht="15.75" hidden="1" customHeight="1">
      <c r="A4933" s="204" t="str">
        <f>IF(B4933&lt;&gt;"",IF(AND(B4933&gt;=_TM1,B4933&lt;=_TM2,OR(TH!L4933="1111",TH!M4933="1111")),TH!D4933,""),"")</f>
        <v/>
      </c>
      <c r="B4933" s="36">
        <f t="shared" si="338"/>
        <v>12</v>
      </c>
      <c r="C4933" s="184">
        <f t="shared" si="339"/>
        <v>42341</v>
      </c>
      <c r="D4933" s="191" t="s">
        <v>2044</v>
      </c>
      <c r="E4933" s="191">
        <v>42341</v>
      </c>
      <c r="F4933" s="192" t="s">
        <v>1712</v>
      </c>
      <c r="G4933" s="483" t="s">
        <v>1257</v>
      </c>
      <c r="H4933" s="193" t="s">
        <v>2045</v>
      </c>
      <c r="I4933" s="256">
        <v>78</v>
      </c>
      <c r="J4933" s="256">
        <v>1468.2600447599232</v>
      </c>
      <c r="K4933" s="599">
        <f t="shared" si="340"/>
        <v>114524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6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3"/>
      <c r="AD4933" s="591" t="str">
        <f>IF(VLOOKUP(F4933,NXT!$C$12:$C$666,1,0)&lt;&gt;"","","x")</f>
        <v/>
      </c>
    </row>
    <row r="4934" spans="1:30" s="211" customFormat="1" ht="15.75" hidden="1" customHeight="1">
      <c r="A4934" s="204" t="str">
        <f>IF(B4934&lt;&gt;"",IF(AND(B4934&gt;=_TM1,B4934&lt;=_TM2,OR(TH!L4934="1111",TH!M4934="1111")),TH!D4934,""),"")</f>
        <v/>
      </c>
      <c r="B4934" s="36">
        <f t="shared" si="338"/>
        <v>12</v>
      </c>
      <c r="C4934" s="184">
        <f t="shared" si="339"/>
        <v>42341</v>
      </c>
      <c r="D4934" s="191" t="s">
        <v>2044</v>
      </c>
      <c r="E4934" s="191">
        <v>42341</v>
      </c>
      <c r="F4934" s="192" t="s">
        <v>1713</v>
      </c>
      <c r="G4934" s="483" t="s">
        <v>1257</v>
      </c>
      <c r="H4934" s="193" t="s">
        <v>2045</v>
      </c>
      <c r="I4934" s="256">
        <v>1360</v>
      </c>
      <c r="J4934" s="256">
        <v>1386.690042273261</v>
      </c>
      <c r="K4934" s="599">
        <f t="shared" si="340"/>
        <v>1885898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6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3"/>
      <c r="AD4934" s="591" t="str">
        <f>IF(VLOOKUP(F4934,NXT!$C$12:$C$666,1,0)&lt;&gt;"","","x")</f>
        <v/>
      </c>
    </row>
    <row r="4935" spans="1:30" s="211" customFormat="1" ht="15.75" hidden="1" customHeight="1">
      <c r="A4935" s="204" t="str">
        <f>IF(B4935&lt;&gt;"",IF(AND(B4935&gt;=_TM1,B4935&lt;=_TM2,OR(TH!L4935="1111",TH!M4935="1111")),TH!D4935,""),"")</f>
        <v/>
      </c>
      <c r="B4935" s="36">
        <f t="shared" si="338"/>
        <v>12</v>
      </c>
      <c r="C4935" s="184">
        <f t="shared" si="339"/>
        <v>42341</v>
      </c>
      <c r="D4935" s="191" t="s">
        <v>2044</v>
      </c>
      <c r="E4935" s="191">
        <v>42341</v>
      </c>
      <c r="F4935" s="192" t="s">
        <v>1346</v>
      </c>
      <c r="G4935" s="483" t="s">
        <v>1257</v>
      </c>
      <c r="H4935" s="193" t="s">
        <v>2045</v>
      </c>
      <c r="I4935" s="256">
        <v>100</v>
      </c>
      <c r="J4935" s="256">
        <v>3752.2201143864709</v>
      </c>
      <c r="K4935" s="599">
        <f t="shared" si="340"/>
        <v>375222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6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3"/>
      <c r="AD4935" s="591" t="str">
        <f>IF(VLOOKUP(F4935,NXT!$C$12:$C$666,1,0)&lt;&gt;"","","x")</f>
        <v/>
      </c>
    </row>
    <row r="4936" spans="1:30" s="211" customFormat="1" ht="15.75" hidden="1" customHeight="1">
      <c r="A4936" s="204" t="str">
        <f>IF(B4936&lt;&gt;"",IF(AND(B4936&gt;=_TM1,B4936&lt;=_TM2,OR(TH!L4936="1111",TH!M4936="1111")),TH!D4936,""),"")</f>
        <v/>
      </c>
      <c r="B4936" s="36">
        <f t="shared" si="338"/>
        <v>12</v>
      </c>
      <c r="C4936" s="184">
        <f t="shared" si="339"/>
        <v>42345</v>
      </c>
      <c r="D4936" s="191" t="s">
        <v>2044</v>
      </c>
      <c r="E4936" s="191">
        <v>42345</v>
      </c>
      <c r="F4936" s="192" t="s">
        <v>1259</v>
      </c>
      <c r="G4936" s="483" t="s">
        <v>1260</v>
      </c>
      <c r="H4936" s="193" t="s">
        <v>2045</v>
      </c>
      <c r="I4936" s="256">
        <v>444</v>
      </c>
      <c r="J4936" s="256">
        <v>2691.8100820598597</v>
      </c>
      <c r="K4936" s="599">
        <f t="shared" si="340"/>
        <v>1195164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6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3"/>
      <c r="AD4936" s="591" t="str">
        <f>IF(VLOOKUP(F4936,NXT!$C$12:$C$666,1,0)&lt;&gt;"","","x")</f>
        <v/>
      </c>
    </row>
    <row r="4937" spans="1:30" s="211" customFormat="1" ht="15.75" hidden="1" customHeight="1">
      <c r="A4937" s="204" t="str">
        <f>IF(B4937&lt;&gt;"",IF(AND(B4937&gt;=_TM1,B4937&lt;=_TM2,OR(TH!L4937="1111",TH!M4937="1111")),TH!D4937,""),"")</f>
        <v/>
      </c>
      <c r="B4937" s="36">
        <f t="shared" si="338"/>
        <v>12</v>
      </c>
      <c r="C4937" s="184">
        <f t="shared" si="339"/>
        <v>42345</v>
      </c>
      <c r="D4937" s="191" t="s">
        <v>2044</v>
      </c>
      <c r="E4937" s="191">
        <v>42345</v>
      </c>
      <c r="F4937" s="192" t="s">
        <v>1805</v>
      </c>
      <c r="G4937" s="483" t="s">
        <v>1261</v>
      </c>
      <c r="H4937" s="193" t="s">
        <v>2045</v>
      </c>
      <c r="I4937" s="256">
        <v>300</v>
      </c>
      <c r="J4937" s="256">
        <v>12888.060392892661</v>
      </c>
      <c r="K4937" s="599">
        <f t="shared" si="340"/>
        <v>3866418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6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3"/>
      <c r="AD4937" s="591" t="str">
        <f>IF(VLOOKUP(F4937,NXT!$C$12:$C$666,1,0)&lt;&gt;"","","x")</f>
        <v/>
      </c>
    </row>
    <row r="4938" spans="1:30" s="211" customFormat="1" ht="15.75" hidden="1" customHeight="1">
      <c r="A4938" s="204" t="str">
        <f>IF(B4938&lt;&gt;"",IF(AND(B4938&gt;=_TM1,B4938&lt;=_TM2,OR(TH!L4938="1111",TH!M4938="1111")),TH!D4938,""),"")</f>
        <v/>
      </c>
      <c r="B4938" s="36">
        <f t="shared" si="338"/>
        <v>12</v>
      </c>
      <c r="C4938" s="184">
        <f t="shared" si="339"/>
        <v>42345</v>
      </c>
      <c r="D4938" s="191" t="s">
        <v>2044</v>
      </c>
      <c r="E4938" s="191">
        <v>42345</v>
      </c>
      <c r="F4938" s="192" t="s">
        <v>1853</v>
      </c>
      <c r="G4938" s="483" t="s">
        <v>1261</v>
      </c>
      <c r="H4938" s="193" t="s">
        <v>2045</v>
      </c>
      <c r="I4938" s="256">
        <v>30</v>
      </c>
      <c r="J4938" s="256">
        <v>9706.830295912825</v>
      </c>
      <c r="K4938" s="599">
        <f t="shared" si="340"/>
        <v>291205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6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3"/>
      <c r="AD4938" s="591" t="str">
        <f>IF(VLOOKUP(F4938,NXT!$C$12:$C$666,1,0)&lt;&gt;"","","x")</f>
        <v/>
      </c>
    </row>
    <row r="4939" spans="1:30" s="211" customFormat="1" ht="15.75" hidden="1" customHeight="1">
      <c r="A4939" s="204" t="str">
        <f>IF(B4939&lt;&gt;"",IF(AND(B4939&gt;=_TM1,B4939&lt;=_TM2,OR(TH!L4939="1111",TH!M4939="1111")),TH!D4939,""),"")</f>
        <v/>
      </c>
      <c r="B4939" s="36">
        <f t="shared" si="338"/>
        <v>12</v>
      </c>
      <c r="C4939" s="184">
        <f t="shared" si="339"/>
        <v>42345</v>
      </c>
      <c r="D4939" s="191" t="s">
        <v>2044</v>
      </c>
      <c r="E4939" s="191">
        <v>42345</v>
      </c>
      <c r="F4939" s="192" t="s">
        <v>719</v>
      </c>
      <c r="G4939" s="483" t="s">
        <v>1261</v>
      </c>
      <c r="H4939" s="193" t="s">
        <v>2045</v>
      </c>
      <c r="I4939" s="256">
        <v>15878</v>
      </c>
      <c r="J4939" s="256">
        <v>14601.03044511257</v>
      </c>
      <c r="K4939" s="599">
        <f t="shared" si="340"/>
        <v>231835161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6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3"/>
      <c r="AD4939" s="591" t="str">
        <f>IF(VLOOKUP(F4939,NXT!$C$12:$C$666,1,0)&lt;&gt;"","","x")</f>
        <v/>
      </c>
    </row>
    <row r="4940" spans="1:30" s="211" customFormat="1" ht="15.75" hidden="1" customHeight="1">
      <c r="A4940" s="204" t="str">
        <f>IF(B4940&lt;&gt;"",IF(AND(B4940&gt;=_TM1,B4940&lt;=_TM2,OR(TH!L4940="1111",TH!M4940="1111")),TH!D4940,""),"")</f>
        <v/>
      </c>
      <c r="B4940" s="36">
        <f t="shared" si="338"/>
        <v>12</v>
      </c>
      <c r="C4940" s="184">
        <f t="shared" si="339"/>
        <v>42345</v>
      </c>
      <c r="D4940" s="191" t="s">
        <v>2044</v>
      </c>
      <c r="E4940" s="191">
        <v>42345</v>
      </c>
      <c r="F4940" s="192" t="s">
        <v>1781</v>
      </c>
      <c r="G4940" s="483" t="s">
        <v>1261</v>
      </c>
      <c r="H4940" s="193" t="s">
        <v>2045</v>
      </c>
      <c r="I4940" s="256">
        <v>6212</v>
      </c>
      <c r="J4940" s="256">
        <v>14927.310455059222</v>
      </c>
      <c r="K4940" s="599">
        <f t="shared" si="340"/>
        <v>92728453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6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3"/>
      <c r="AD4940" s="591" t="str">
        <f>IF(VLOOKUP(F4940,NXT!$C$12:$C$666,1,0)&lt;&gt;"","","x")</f>
        <v/>
      </c>
    </row>
    <row r="4941" spans="1:30" s="211" customFormat="1" ht="15.75" hidden="1" customHeight="1">
      <c r="A4941" s="204" t="str">
        <f>IF(B4941&lt;&gt;"",IF(AND(B4941&gt;=_TM1,B4941&lt;=_TM2,OR(TH!L4941="1111",TH!M4941="1111")),TH!D4941,""),"")</f>
        <v/>
      </c>
      <c r="B4941" s="36">
        <f t="shared" si="338"/>
        <v>12</v>
      </c>
      <c r="C4941" s="184">
        <f t="shared" si="339"/>
        <v>42345</v>
      </c>
      <c r="D4941" s="191" t="s">
        <v>2044</v>
      </c>
      <c r="E4941" s="191">
        <v>42345</v>
      </c>
      <c r="F4941" s="192" t="s">
        <v>1775</v>
      </c>
      <c r="G4941" s="483" t="s">
        <v>1261</v>
      </c>
      <c r="H4941" s="193" t="s">
        <v>2045</v>
      </c>
      <c r="I4941" s="256">
        <v>130</v>
      </c>
      <c r="J4941" s="256">
        <v>5791.4701765530308</v>
      </c>
      <c r="K4941" s="599">
        <f t="shared" si="340"/>
        <v>752891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6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3"/>
      <c r="AD4941" s="591" t="str">
        <f>IF(VLOOKUP(F4941,NXT!$C$12:$C$666,1,0)&lt;&gt;"","","x")</f>
        <v/>
      </c>
    </row>
    <row r="4942" spans="1:30" s="211" customFormat="1" ht="15.75" hidden="1" customHeight="1">
      <c r="A4942" s="204" t="str">
        <f>IF(B4942&lt;&gt;"",IF(AND(B4942&gt;=_TM1,B4942&lt;=_TM2,OR(TH!L4942="1111",TH!M4942="1111")),TH!D4942,""),"")</f>
        <v/>
      </c>
      <c r="B4942" s="36">
        <f t="shared" si="338"/>
        <v>12</v>
      </c>
      <c r="C4942" s="184">
        <f t="shared" si="339"/>
        <v>42345</v>
      </c>
      <c r="D4942" s="191" t="s">
        <v>2044</v>
      </c>
      <c r="E4942" s="191">
        <v>42345</v>
      </c>
      <c r="F4942" s="192" t="s">
        <v>1854</v>
      </c>
      <c r="G4942" s="483" t="s">
        <v>1261</v>
      </c>
      <c r="H4942" s="193" t="s">
        <v>2045</v>
      </c>
      <c r="I4942" s="256">
        <v>70</v>
      </c>
      <c r="J4942" s="256">
        <v>16069.290489872494</v>
      </c>
      <c r="K4942" s="599">
        <f t="shared" si="340"/>
        <v>1124850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6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3"/>
      <c r="AD4942" s="591" t="str">
        <f>IF(VLOOKUP(F4942,NXT!$C$12:$C$666,1,0)&lt;&gt;"","","x")</f>
        <v/>
      </c>
    </row>
    <row r="4943" spans="1:30" s="211" customFormat="1" ht="15.75" hidden="1" customHeight="1">
      <c r="A4943" s="204" t="str">
        <f>IF(B4943&lt;&gt;"",IF(AND(B4943&gt;=_TM1,B4943&lt;=_TM2,OR(TH!L4943="1111",TH!M4943="1111")),TH!D4943,""),"")</f>
        <v/>
      </c>
      <c r="B4943" s="36">
        <f t="shared" si="338"/>
        <v>12</v>
      </c>
      <c r="C4943" s="184">
        <f t="shared" si="339"/>
        <v>42345</v>
      </c>
      <c r="D4943" s="191" t="s">
        <v>2044</v>
      </c>
      <c r="E4943" s="191">
        <v>42345</v>
      </c>
      <c r="F4943" s="192" t="s">
        <v>1855</v>
      </c>
      <c r="G4943" s="483" t="s">
        <v>1261</v>
      </c>
      <c r="H4943" s="193" t="s">
        <v>2045</v>
      </c>
      <c r="I4943" s="256">
        <v>55</v>
      </c>
      <c r="J4943" s="256">
        <v>10277.820313319464</v>
      </c>
      <c r="K4943" s="599">
        <f t="shared" si="340"/>
        <v>565280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6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3"/>
      <c r="AD4943" s="591" t="str">
        <f>IF(VLOOKUP(F4943,NXT!$C$12:$C$666,1,0)&lt;&gt;"","","x")</f>
        <v/>
      </c>
    </row>
    <row r="4944" spans="1:30" s="211" customFormat="1" ht="15.75" hidden="1" customHeight="1">
      <c r="A4944" s="204" t="str">
        <f>IF(B4944&lt;&gt;"",IF(AND(B4944&gt;=_TM1,B4944&lt;=_TM2,OR(TH!L4944="1111",TH!M4944="1111")),TH!D4944,""),"")</f>
        <v/>
      </c>
      <c r="B4944" s="36">
        <f t="shared" si="338"/>
        <v>12</v>
      </c>
      <c r="C4944" s="184">
        <f t="shared" si="339"/>
        <v>42345</v>
      </c>
      <c r="D4944" s="191" t="s">
        <v>2044</v>
      </c>
      <c r="E4944" s="191">
        <v>42345</v>
      </c>
      <c r="F4944" s="192" t="s">
        <v>1856</v>
      </c>
      <c r="G4944" s="483" t="s">
        <v>1261</v>
      </c>
      <c r="H4944" s="193" t="s">
        <v>2045</v>
      </c>
      <c r="I4944" s="256">
        <v>55</v>
      </c>
      <c r="J4944" s="256">
        <v>13540.620412785958</v>
      </c>
      <c r="K4944" s="599">
        <f t="shared" si="340"/>
        <v>744734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6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3"/>
      <c r="AD4944" s="591" t="str">
        <f>IF(VLOOKUP(F4944,NXT!$C$12:$C$666,1,0)&lt;&gt;"","","x")</f>
        <v/>
      </c>
    </row>
    <row r="4945" spans="1:30" s="211" customFormat="1" ht="15.75" hidden="1" customHeight="1">
      <c r="A4945" s="204" t="str">
        <f>IF(B4945&lt;&gt;"",IF(AND(B4945&gt;=_TM1,B4945&lt;=_TM2,OR(TH!L4945="1111",TH!M4945="1111")),TH!D4945,""),"")</f>
        <v/>
      </c>
      <c r="B4945" s="36">
        <f t="shared" si="338"/>
        <v>12</v>
      </c>
      <c r="C4945" s="184">
        <f t="shared" si="339"/>
        <v>42345</v>
      </c>
      <c r="D4945" s="191" t="s">
        <v>2044</v>
      </c>
      <c r="E4945" s="191">
        <v>42345</v>
      </c>
      <c r="F4945" s="192" t="s">
        <v>1857</v>
      </c>
      <c r="G4945" s="483" t="s">
        <v>1261</v>
      </c>
      <c r="H4945" s="193" t="s">
        <v>2045</v>
      </c>
      <c r="I4945" s="256">
        <v>155</v>
      </c>
      <c r="J4945" s="256">
        <v>9380.5502859661756</v>
      </c>
      <c r="K4945" s="599">
        <f t="shared" si="340"/>
        <v>1453985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6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3"/>
      <c r="AD4945" s="591" t="str">
        <f>IF(VLOOKUP(F4945,NXT!$C$12:$C$666,1,0)&lt;&gt;"","","x")</f>
        <v/>
      </c>
    </row>
    <row r="4946" spans="1:30" s="211" customFormat="1" ht="15.75" hidden="1" customHeight="1">
      <c r="A4946" s="204" t="str">
        <f>IF(B4946&lt;&gt;"",IF(AND(B4946&gt;=_TM1,B4946&lt;=_TM2,OR(TH!L4946="1111",TH!M4946="1111")),TH!D4946,""),"")</f>
        <v/>
      </c>
      <c r="B4946" s="36">
        <f t="shared" si="338"/>
        <v>12</v>
      </c>
      <c r="C4946" s="184">
        <f t="shared" si="339"/>
        <v>42345</v>
      </c>
      <c r="D4946" s="191" t="s">
        <v>2044</v>
      </c>
      <c r="E4946" s="191">
        <v>42345</v>
      </c>
      <c r="F4946" s="192" t="s">
        <v>774</v>
      </c>
      <c r="G4946" s="483" t="s">
        <v>1261</v>
      </c>
      <c r="H4946" s="193" t="s">
        <v>2045</v>
      </c>
      <c r="I4946" s="256">
        <v>1000</v>
      </c>
      <c r="J4946" s="256">
        <v>4323.2101317931074</v>
      </c>
      <c r="K4946" s="599">
        <f t="shared" si="340"/>
        <v>4323210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6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3"/>
      <c r="AD4946" s="591" t="str">
        <f>IF(VLOOKUP(F4946,NXT!$C$12:$C$666,1,0)&lt;&gt;"","","x")</f>
        <v/>
      </c>
    </row>
    <row r="4947" spans="1:30" s="211" customFormat="1" ht="15.75" hidden="1" customHeight="1">
      <c r="A4947" s="204" t="str">
        <f>IF(B4947&lt;&gt;"",IF(AND(B4947&gt;=_TM1,B4947&lt;=_TM2,OR(TH!L4947="1111",TH!M4947="1111")),TH!D4947,""),"")</f>
        <v/>
      </c>
      <c r="B4947" s="36">
        <f t="shared" si="338"/>
        <v>12</v>
      </c>
      <c r="C4947" s="184">
        <f t="shared" si="339"/>
        <v>42346</v>
      </c>
      <c r="D4947" s="191" t="s">
        <v>2044</v>
      </c>
      <c r="E4947" s="191">
        <v>42346</v>
      </c>
      <c r="F4947" s="192" t="s">
        <v>425</v>
      </c>
      <c r="G4947" s="483" t="s">
        <v>1262</v>
      </c>
      <c r="H4947" s="193" t="s">
        <v>2045</v>
      </c>
      <c r="I4947" s="256">
        <v>944</v>
      </c>
      <c r="J4947" s="256">
        <v>6688.7402039063172</v>
      </c>
      <c r="K4947" s="599">
        <f t="shared" si="340"/>
        <v>6314171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6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3"/>
      <c r="AD4947" s="591" t="str">
        <f>IF(VLOOKUP(F4947,NXT!$C$12:$C$666,1,0)&lt;&gt;"","","x")</f>
        <v/>
      </c>
    </row>
    <row r="4948" spans="1:30" s="211" customFormat="1" ht="15.75" hidden="1" customHeight="1">
      <c r="A4948" s="204" t="str">
        <f>IF(B4948&lt;&gt;"",IF(AND(B4948&gt;=_TM1,B4948&lt;=_TM2,OR(TH!L4948="1111",TH!M4948="1111")),TH!D4948,""),"")</f>
        <v/>
      </c>
      <c r="B4948" s="36">
        <f t="shared" si="338"/>
        <v>12</v>
      </c>
      <c r="C4948" s="184">
        <f t="shared" si="339"/>
        <v>42346</v>
      </c>
      <c r="D4948" s="191" t="s">
        <v>2044</v>
      </c>
      <c r="E4948" s="191">
        <v>42346</v>
      </c>
      <c r="F4948" s="192" t="s">
        <v>473</v>
      </c>
      <c r="G4948" s="483" t="s">
        <v>1262</v>
      </c>
      <c r="H4948" s="193" t="s">
        <v>2045</v>
      </c>
      <c r="I4948" s="256">
        <v>640</v>
      </c>
      <c r="J4948" s="256">
        <v>7422.8702262862789</v>
      </c>
      <c r="K4948" s="599">
        <f t="shared" si="340"/>
        <v>4750637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6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3"/>
      <c r="AD4948" s="591" t="str">
        <f>IF(VLOOKUP(F4948,NXT!$C$12:$C$666,1,0)&lt;&gt;"","","x")</f>
        <v/>
      </c>
    </row>
    <row r="4949" spans="1:30" s="211" customFormat="1" ht="15.75" hidden="1" customHeight="1">
      <c r="A4949" s="204" t="str">
        <f>IF(B4949&lt;&gt;"",IF(AND(B4949&gt;=_TM1,B4949&lt;=_TM2,OR(TH!L4949="1111",TH!M4949="1111")),TH!D4949,""),"")</f>
        <v/>
      </c>
      <c r="B4949" s="36">
        <f t="shared" si="338"/>
        <v>12</v>
      </c>
      <c r="C4949" s="184">
        <f t="shared" si="339"/>
        <v>42346</v>
      </c>
      <c r="D4949" s="191" t="s">
        <v>2044</v>
      </c>
      <c r="E4949" s="191">
        <v>42346</v>
      </c>
      <c r="F4949" s="192" t="s">
        <v>528</v>
      </c>
      <c r="G4949" s="483" t="s">
        <v>1262</v>
      </c>
      <c r="H4949" s="193" t="s">
        <v>2045</v>
      </c>
      <c r="I4949" s="256">
        <v>519</v>
      </c>
      <c r="J4949" s="256">
        <v>12888.060392892661</v>
      </c>
      <c r="K4949" s="599">
        <f t="shared" si="340"/>
        <v>6688903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6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3"/>
      <c r="AD4949" s="591" t="str">
        <f>IF(VLOOKUP(F4949,NXT!$C$12:$C$666,1,0)&lt;&gt;"","","x")</f>
        <v/>
      </c>
    </row>
    <row r="4950" spans="1:30" s="211" customFormat="1" ht="15.75" hidden="1" customHeight="1">
      <c r="A4950" s="204" t="str">
        <f>IF(B4950&lt;&gt;"",IF(AND(B4950&gt;=_TM1,B4950&lt;=_TM2,OR(TH!L4950="1111",TH!M4950="1111")),TH!D4950,""),"")</f>
        <v/>
      </c>
      <c r="B4950" s="36">
        <f t="shared" si="338"/>
        <v>12</v>
      </c>
      <c r="C4950" s="184">
        <f t="shared" si="339"/>
        <v>42346</v>
      </c>
      <c r="D4950" s="191" t="s">
        <v>2044</v>
      </c>
      <c r="E4950" s="191">
        <v>42346</v>
      </c>
      <c r="F4950" s="192" t="s">
        <v>1263</v>
      </c>
      <c r="G4950" s="483" t="s">
        <v>1264</v>
      </c>
      <c r="H4950" s="193" t="s">
        <v>2045</v>
      </c>
      <c r="I4950" s="256">
        <v>626</v>
      </c>
      <c r="J4950" s="256">
        <v>6280.8901914730059</v>
      </c>
      <c r="K4950" s="599">
        <f t="shared" si="340"/>
        <v>3931837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6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3"/>
      <c r="AD4950" s="591" t="str">
        <f>IF(VLOOKUP(F4950,NXT!$C$12:$C$666,1,0)&lt;&gt;"","","x")</f>
        <v/>
      </c>
    </row>
    <row r="4951" spans="1:30" s="211" customFormat="1" ht="15.75" hidden="1" customHeight="1">
      <c r="A4951" s="204" t="str">
        <f>IF(B4951&lt;&gt;"",IF(AND(B4951&gt;=_TM1,B4951&lt;=_TM2,OR(TH!L4951="1111",TH!M4951="1111")),TH!D4951,""),"")</f>
        <v/>
      </c>
      <c r="B4951" s="36">
        <f t="shared" si="338"/>
        <v>12</v>
      </c>
      <c r="C4951" s="184">
        <f t="shared" si="339"/>
        <v>42346</v>
      </c>
      <c r="D4951" s="191" t="s">
        <v>2044</v>
      </c>
      <c r="E4951" s="191">
        <v>42346</v>
      </c>
      <c r="F4951" s="192" t="s">
        <v>1266</v>
      </c>
      <c r="G4951" s="483" t="s">
        <v>1264</v>
      </c>
      <c r="H4951" s="193" t="s">
        <v>2045</v>
      </c>
      <c r="I4951" s="256">
        <v>302</v>
      </c>
      <c r="J4951" s="256">
        <v>11746.080358079385</v>
      </c>
      <c r="K4951" s="599">
        <f t="shared" si="340"/>
        <v>3547316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6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3"/>
      <c r="AD4951" s="591" t="str">
        <f>IF(VLOOKUP(F4951,NXT!$C$12:$C$666,1,0)&lt;&gt;"","","x")</f>
        <v/>
      </c>
    </row>
    <row r="4952" spans="1:30" s="211" customFormat="1" ht="15.75" hidden="1" customHeight="1">
      <c r="A4952" s="204" t="str">
        <f>IF(B4952&lt;&gt;"",IF(AND(B4952&gt;=_TM1,B4952&lt;=_TM2,OR(TH!L4952="1111",TH!M4952="1111")),TH!D4952,""),"")</f>
        <v/>
      </c>
      <c r="B4952" s="36">
        <f t="shared" si="338"/>
        <v>12</v>
      </c>
      <c r="C4952" s="184">
        <f t="shared" si="339"/>
        <v>42346</v>
      </c>
      <c r="D4952" s="191" t="s">
        <v>2044</v>
      </c>
      <c r="E4952" s="191">
        <v>42346</v>
      </c>
      <c r="F4952" s="192" t="s">
        <v>1858</v>
      </c>
      <c r="G4952" s="483" t="s">
        <v>1267</v>
      </c>
      <c r="H4952" s="193" t="s">
        <v>2045</v>
      </c>
      <c r="I4952" s="256">
        <v>200</v>
      </c>
      <c r="J4952" s="256">
        <v>11175.09034067275</v>
      </c>
      <c r="K4952" s="599">
        <f t="shared" si="340"/>
        <v>2235018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6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3"/>
      <c r="AD4952" s="591" t="str">
        <f>IF(VLOOKUP(F4952,NXT!$C$12:$C$666,1,0)&lt;&gt;"","","x")</f>
        <v/>
      </c>
    </row>
    <row r="4953" spans="1:30" s="211" customFormat="1" ht="15.75" hidden="1" customHeight="1">
      <c r="A4953" s="204" t="str">
        <f>IF(B4953&lt;&gt;"",IF(AND(B4953&gt;=_TM1,B4953&lt;=_TM2,OR(TH!L4953="1111",TH!M4953="1111")),TH!D4953,""),"")</f>
        <v/>
      </c>
      <c r="B4953" s="36">
        <f t="shared" si="338"/>
        <v>12</v>
      </c>
      <c r="C4953" s="184">
        <f t="shared" si="339"/>
        <v>42346</v>
      </c>
      <c r="D4953" s="191" t="s">
        <v>2044</v>
      </c>
      <c r="E4953" s="191">
        <v>42346</v>
      </c>
      <c r="F4953" s="192" t="s">
        <v>1859</v>
      </c>
      <c r="G4953" s="483" t="s">
        <v>1267</v>
      </c>
      <c r="H4953" s="193" t="s">
        <v>2045</v>
      </c>
      <c r="I4953" s="256">
        <v>230</v>
      </c>
      <c r="J4953" s="256">
        <v>11093.520338186088</v>
      </c>
      <c r="K4953" s="599">
        <f t="shared" si="340"/>
        <v>2551510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6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3"/>
      <c r="AD4953" s="591" t="str">
        <f>IF(VLOOKUP(F4953,NXT!$C$12:$C$666,1,0)&lt;&gt;"","","x")</f>
        <v/>
      </c>
    </row>
    <row r="4954" spans="1:30" s="211" customFormat="1" ht="15.75" hidden="1" customHeight="1">
      <c r="A4954" s="204" t="str">
        <f>IF(B4954&lt;&gt;"",IF(AND(B4954&gt;=_TM1,B4954&lt;=_TM2,OR(TH!L4954="1111",TH!M4954="1111")),TH!D4954,""),"")</f>
        <v/>
      </c>
      <c r="B4954" s="36">
        <f t="shared" si="338"/>
        <v>12</v>
      </c>
      <c r="C4954" s="184">
        <f t="shared" si="339"/>
        <v>42346</v>
      </c>
      <c r="D4954" s="191" t="s">
        <v>2044</v>
      </c>
      <c r="E4954" s="191">
        <v>42346</v>
      </c>
      <c r="F4954" s="192" t="s">
        <v>1860</v>
      </c>
      <c r="G4954" s="483" t="s">
        <v>1267</v>
      </c>
      <c r="H4954" s="193" t="s">
        <v>2045</v>
      </c>
      <c r="I4954" s="256">
        <v>140</v>
      </c>
      <c r="J4954" s="256">
        <v>10685.670325752775</v>
      </c>
      <c r="K4954" s="599">
        <f t="shared" si="340"/>
        <v>1495994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6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3"/>
      <c r="AD4954" s="591" t="str">
        <f>IF(VLOOKUP(F4954,NXT!$C$12:$C$666,1,0)&lt;&gt;"","","x")</f>
        <v/>
      </c>
    </row>
    <row r="4955" spans="1:30" s="211" customFormat="1" ht="15.75" hidden="1" customHeight="1">
      <c r="A4955" s="204" t="str">
        <f>IF(B4955&lt;&gt;"",IF(AND(B4955&gt;=_TM1,B4955&lt;=_TM2,OR(TH!L4955="1111",TH!M4955="1111")),TH!D4955,""),"")</f>
        <v/>
      </c>
      <c r="B4955" s="36">
        <f t="shared" si="338"/>
        <v>12</v>
      </c>
      <c r="C4955" s="184">
        <f t="shared" si="339"/>
        <v>42346</v>
      </c>
      <c r="D4955" s="191" t="s">
        <v>2044</v>
      </c>
      <c r="E4955" s="191">
        <v>42346</v>
      </c>
      <c r="F4955" s="192" t="s">
        <v>1861</v>
      </c>
      <c r="G4955" s="483" t="s">
        <v>1267</v>
      </c>
      <c r="H4955" s="193" t="s">
        <v>2045</v>
      </c>
      <c r="I4955" s="256">
        <v>125</v>
      </c>
      <c r="J4955" s="256">
        <v>7993.8602436929159</v>
      </c>
      <c r="K4955" s="599">
        <f t="shared" si="340"/>
        <v>999233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6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3"/>
      <c r="AD4955" s="591" t="str">
        <f>IF(VLOOKUP(F4955,NXT!$C$12:$C$666,1,0)&lt;&gt;"","","x")</f>
        <v/>
      </c>
    </row>
    <row r="4956" spans="1:30" s="211" customFormat="1" ht="15.75" hidden="1" customHeight="1">
      <c r="A4956" s="204" t="str">
        <f>IF(B4956&lt;&gt;"",IF(AND(B4956&gt;=_TM1,B4956&lt;=_TM2,OR(TH!L4956="1111",TH!M4956="1111")),TH!D4956,""),"")</f>
        <v/>
      </c>
      <c r="B4956" s="36">
        <f t="shared" si="338"/>
        <v>12</v>
      </c>
      <c r="C4956" s="184">
        <f t="shared" si="339"/>
        <v>42346</v>
      </c>
      <c r="D4956" s="191" t="s">
        <v>2044</v>
      </c>
      <c r="E4956" s="191">
        <v>42346</v>
      </c>
      <c r="F4956" s="192" t="s">
        <v>1862</v>
      </c>
      <c r="G4956" s="483" t="s">
        <v>1267</v>
      </c>
      <c r="H4956" s="193" t="s">
        <v>2045</v>
      </c>
      <c r="I4956" s="256">
        <v>55</v>
      </c>
      <c r="J4956" s="256">
        <v>16314.000497332481</v>
      </c>
      <c r="K4956" s="599">
        <f t="shared" si="340"/>
        <v>897270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6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3"/>
      <c r="AD4956" s="591" t="str">
        <f>IF(VLOOKUP(F4956,NXT!$C$12:$C$666,1,0)&lt;&gt;"","","x")</f>
        <v/>
      </c>
    </row>
    <row r="4957" spans="1:30" s="211" customFormat="1" ht="15.75" hidden="1" customHeight="1">
      <c r="A4957" s="204" t="str">
        <f>IF(B4957&lt;&gt;"",IF(AND(B4957&gt;=_TM1,B4957&lt;=_TM2,OR(TH!L4957="1111",TH!M4957="1111")),TH!D4957,""),"")</f>
        <v/>
      </c>
      <c r="B4957" s="36">
        <f t="shared" si="338"/>
        <v>12</v>
      </c>
      <c r="C4957" s="184">
        <f t="shared" si="339"/>
        <v>42346</v>
      </c>
      <c r="D4957" s="191" t="s">
        <v>2044</v>
      </c>
      <c r="E4957" s="191">
        <v>42346</v>
      </c>
      <c r="F4957" s="192" t="s">
        <v>1769</v>
      </c>
      <c r="G4957" s="483" t="s">
        <v>1267</v>
      </c>
      <c r="H4957" s="193" t="s">
        <v>2045</v>
      </c>
      <c r="I4957" s="256">
        <v>20</v>
      </c>
      <c r="J4957" s="256">
        <v>9054.270276019528</v>
      </c>
      <c r="K4957" s="599">
        <f t="shared" si="340"/>
        <v>181085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6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3"/>
      <c r="AD4957" s="591" t="str">
        <f>IF(VLOOKUP(F4957,NXT!$C$12:$C$666,1,0)&lt;&gt;"","","x")</f>
        <v/>
      </c>
    </row>
    <row r="4958" spans="1:30" s="211" customFormat="1" ht="15.75" hidden="1" customHeight="1">
      <c r="A4958" s="204" t="str">
        <f>IF(B4958&lt;&gt;"",IF(AND(B4958&gt;=_TM1,B4958&lt;=_TM2,OR(TH!L4958="1111",TH!M4958="1111")),TH!D4958,""),"")</f>
        <v/>
      </c>
      <c r="B4958" s="36">
        <f t="shared" si="338"/>
        <v>12</v>
      </c>
      <c r="C4958" s="184">
        <f t="shared" si="339"/>
        <v>42346</v>
      </c>
      <c r="D4958" s="191" t="s">
        <v>2044</v>
      </c>
      <c r="E4958" s="191">
        <v>42346</v>
      </c>
      <c r="F4958" s="192" t="s">
        <v>1863</v>
      </c>
      <c r="G4958" s="483" t="s">
        <v>1267</v>
      </c>
      <c r="H4958" s="193" t="s">
        <v>2045</v>
      </c>
      <c r="I4958" s="256">
        <v>234</v>
      </c>
      <c r="J4958" s="256">
        <v>12561.780382946012</v>
      </c>
      <c r="K4958" s="599">
        <f t="shared" si="340"/>
        <v>2939457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6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3"/>
      <c r="AD4958" s="591" t="str">
        <f>IF(VLOOKUP(F4958,NXT!$C$12:$C$666,1,0)&lt;&gt;"","","x")</f>
        <v/>
      </c>
    </row>
    <row r="4959" spans="1:30" s="211" customFormat="1" ht="15.75" hidden="1" customHeight="1">
      <c r="A4959" s="204" t="str">
        <f>IF(B4959&lt;&gt;"",IF(AND(B4959&gt;=_TM1,B4959&lt;=_TM2,OR(TH!L4959="1111",TH!M4959="1111")),TH!D4959,""),"")</f>
        <v/>
      </c>
      <c r="B4959" s="36">
        <f t="shared" si="338"/>
        <v>12</v>
      </c>
      <c r="C4959" s="184">
        <f t="shared" si="339"/>
        <v>42346</v>
      </c>
      <c r="D4959" s="191" t="s">
        <v>2044</v>
      </c>
      <c r="E4959" s="191">
        <v>42346</v>
      </c>
      <c r="F4959" s="192" t="s">
        <v>1864</v>
      </c>
      <c r="G4959" s="483" t="s">
        <v>1267</v>
      </c>
      <c r="H4959" s="193" t="s">
        <v>2045</v>
      </c>
      <c r="I4959" s="256">
        <v>75</v>
      </c>
      <c r="J4959" s="256">
        <v>16558.710504792467</v>
      </c>
      <c r="K4959" s="599">
        <f t="shared" si="340"/>
        <v>1241903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6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3"/>
      <c r="AD4959" s="591" t="str">
        <f>IF(VLOOKUP(F4959,NXT!$C$12:$C$666,1,0)&lt;&gt;"","","x")</f>
        <v/>
      </c>
    </row>
    <row r="4960" spans="1:30" s="211" customFormat="1" ht="15.75" hidden="1" customHeight="1">
      <c r="A4960" s="204" t="str">
        <f>IF(B4960&lt;&gt;"",IF(AND(B4960&gt;=_TM1,B4960&lt;=_TM2,OR(TH!L4960="1111",TH!M4960="1111")),TH!D4960,""),"")</f>
        <v/>
      </c>
      <c r="B4960" s="36">
        <f t="shared" si="338"/>
        <v>12</v>
      </c>
      <c r="C4960" s="184">
        <f t="shared" si="339"/>
        <v>42347</v>
      </c>
      <c r="D4960" s="191" t="s">
        <v>2044</v>
      </c>
      <c r="E4960" s="191">
        <v>42347</v>
      </c>
      <c r="F4960" s="192" t="s">
        <v>1268</v>
      </c>
      <c r="G4960" s="483" t="s">
        <v>1269</v>
      </c>
      <c r="H4960" s="193" t="s">
        <v>2045</v>
      </c>
      <c r="I4960" s="256">
        <v>344</v>
      </c>
      <c r="J4960" s="256">
        <v>69334.502113663038</v>
      </c>
      <c r="K4960" s="599">
        <f t="shared" si="340"/>
        <v>23851069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6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3"/>
      <c r="AD4960" s="591" t="str">
        <f>IF(VLOOKUP(F4960,NXT!$C$12:$C$666,1,0)&lt;&gt;"","","x")</f>
        <v/>
      </c>
    </row>
    <row r="4961" spans="1:30" s="211" customFormat="1" ht="15.75" hidden="1" customHeight="1">
      <c r="A4961" s="204" t="str">
        <f>IF(B4961&lt;&gt;"",IF(AND(B4961&gt;=_TM1,B4961&lt;=_TM2,OR(TH!L4961="1111",TH!M4961="1111")),TH!D4961,""),"")</f>
        <v/>
      </c>
      <c r="B4961" s="36">
        <f t="shared" si="338"/>
        <v>12</v>
      </c>
      <c r="C4961" s="184">
        <f t="shared" si="339"/>
        <v>42347</v>
      </c>
      <c r="D4961" s="191" t="s">
        <v>2044</v>
      </c>
      <c r="E4961" s="191">
        <v>42347</v>
      </c>
      <c r="F4961" s="192" t="s">
        <v>1865</v>
      </c>
      <c r="G4961" s="483" t="s">
        <v>1270</v>
      </c>
      <c r="H4961" s="193" t="s">
        <v>2045</v>
      </c>
      <c r="I4961" s="256">
        <v>1500</v>
      </c>
      <c r="J4961" s="256">
        <v>14193.180432679259</v>
      </c>
      <c r="K4961" s="599">
        <f t="shared" si="340"/>
        <v>21289771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6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3"/>
      <c r="AD4961" s="591" t="str">
        <f>IF(VLOOKUP(F4961,NXT!$C$12:$C$666,1,0)&lt;&gt;"","","x")</f>
        <v/>
      </c>
    </row>
    <row r="4962" spans="1:30" s="211" customFormat="1" ht="15.75" hidden="1" customHeight="1">
      <c r="A4962" s="204" t="str">
        <f>IF(B4962&lt;&gt;"",IF(AND(B4962&gt;=_TM1,B4962&lt;=_TM2,OR(TH!L4962="1111",TH!M4962="1111")),TH!D4962,""),"")</f>
        <v/>
      </c>
      <c r="B4962" s="36">
        <f t="shared" si="338"/>
        <v>12</v>
      </c>
      <c r="C4962" s="184">
        <f t="shared" si="339"/>
        <v>42347</v>
      </c>
      <c r="D4962" s="191" t="s">
        <v>2044</v>
      </c>
      <c r="E4962" s="191">
        <v>42347</v>
      </c>
      <c r="F4962" s="192" t="s">
        <v>1866</v>
      </c>
      <c r="G4962" s="483" t="s">
        <v>1270</v>
      </c>
      <c r="H4962" s="193" t="s">
        <v>2045</v>
      </c>
      <c r="I4962" s="256">
        <v>100</v>
      </c>
      <c r="J4962" s="256">
        <v>8483.280258612891</v>
      </c>
      <c r="K4962" s="599">
        <f t="shared" si="340"/>
        <v>848328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6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3"/>
      <c r="AD4962" s="591" t="str">
        <f>IF(VLOOKUP(F4962,NXT!$C$12:$C$666,1,0)&lt;&gt;"","","x")</f>
        <v/>
      </c>
    </row>
    <row r="4963" spans="1:30" s="211" customFormat="1" ht="15.75" hidden="1" customHeight="1">
      <c r="A4963" s="204" t="str">
        <f>IF(B4963&lt;&gt;"",IF(AND(B4963&gt;=_TM1,B4963&lt;=_TM2,OR(TH!L4963="1111",TH!M4963="1111")),TH!D4963,""),"")</f>
        <v/>
      </c>
      <c r="B4963" s="36">
        <f t="shared" si="338"/>
        <v>12</v>
      </c>
      <c r="C4963" s="184">
        <f t="shared" si="339"/>
        <v>42348</v>
      </c>
      <c r="D4963" s="191" t="s">
        <v>2044</v>
      </c>
      <c r="E4963" s="191">
        <v>42348</v>
      </c>
      <c r="F4963" s="192" t="s">
        <v>1271</v>
      </c>
      <c r="G4963" s="483" t="s">
        <v>1272</v>
      </c>
      <c r="H4963" s="193" t="s">
        <v>2045</v>
      </c>
      <c r="I4963" s="256">
        <v>201</v>
      </c>
      <c r="J4963" s="256">
        <v>8238.5702511529034</v>
      </c>
      <c r="K4963" s="599">
        <f t="shared" si="340"/>
        <v>1655953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6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3"/>
      <c r="AD4963" s="591" t="str">
        <f>IF(VLOOKUP(F4963,NXT!$C$12:$C$666,1,0)&lt;&gt;"","","x")</f>
        <v/>
      </c>
    </row>
    <row r="4964" spans="1:30" s="211" customFormat="1" ht="15.75" hidden="1" customHeight="1">
      <c r="A4964" s="204" t="str">
        <f>IF(B4964&lt;&gt;"",IF(AND(B4964&gt;=_TM1,B4964&lt;=_TM2,OR(TH!L4964="1111",TH!M4964="1111")),TH!D4964,""),"")</f>
        <v/>
      </c>
      <c r="B4964" s="36">
        <f t="shared" si="338"/>
        <v>12</v>
      </c>
      <c r="C4964" s="184">
        <f t="shared" si="339"/>
        <v>42348</v>
      </c>
      <c r="D4964" s="191" t="s">
        <v>2044</v>
      </c>
      <c r="E4964" s="191">
        <v>42348</v>
      </c>
      <c r="F4964" s="192" t="s">
        <v>1274</v>
      </c>
      <c r="G4964" s="483" t="s">
        <v>1272</v>
      </c>
      <c r="H4964" s="193" t="s">
        <v>2045</v>
      </c>
      <c r="I4964" s="256">
        <v>200</v>
      </c>
      <c r="J4964" s="256">
        <v>8483.280258612891</v>
      </c>
      <c r="K4964" s="599">
        <f t="shared" si="340"/>
        <v>1696656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6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3"/>
      <c r="AD4964" s="591" t="str">
        <f>IF(VLOOKUP(F4964,NXT!$C$12:$C$666,1,0)&lt;&gt;"","","x")</f>
        <v/>
      </c>
    </row>
    <row r="4965" spans="1:30" s="211" customFormat="1" ht="15.75" hidden="1" customHeight="1">
      <c r="A4965" s="204" t="str">
        <f>IF(B4965&lt;&gt;"",IF(AND(B4965&gt;=_TM1,B4965&lt;=_TM2,OR(TH!L4965="1111",TH!M4965="1111")),TH!D4965,""),"")</f>
        <v/>
      </c>
      <c r="B4965" s="36">
        <f t="shared" si="338"/>
        <v>12</v>
      </c>
      <c r="C4965" s="184">
        <f t="shared" si="339"/>
        <v>42348</v>
      </c>
      <c r="D4965" s="191" t="s">
        <v>2044</v>
      </c>
      <c r="E4965" s="191">
        <v>42348</v>
      </c>
      <c r="F4965" s="192" t="s">
        <v>1275</v>
      </c>
      <c r="G4965" s="483" t="s">
        <v>1272</v>
      </c>
      <c r="H4965" s="193" t="s">
        <v>2045</v>
      </c>
      <c r="I4965" s="256">
        <v>216</v>
      </c>
      <c r="J4965" s="256">
        <v>9951.5403033728126</v>
      </c>
      <c r="K4965" s="599">
        <f t="shared" si="340"/>
        <v>2149533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6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3"/>
      <c r="AD4965" s="591" t="str">
        <f>IF(VLOOKUP(F4965,NXT!$C$12:$C$666,1,0)&lt;&gt;"","","x")</f>
        <v/>
      </c>
    </row>
    <row r="4966" spans="1:30" s="211" customFormat="1" ht="15.75" hidden="1" customHeight="1">
      <c r="A4966" s="204" t="str">
        <f>IF(B4966&lt;&gt;"",IF(AND(B4966&gt;=_TM1,B4966&lt;=_TM2,OR(TH!L4966="1111",TH!M4966="1111")),TH!D4966,""),"")</f>
        <v/>
      </c>
      <c r="B4966" s="36">
        <f t="shared" si="338"/>
        <v>12</v>
      </c>
      <c r="C4966" s="184">
        <f t="shared" si="339"/>
        <v>42348</v>
      </c>
      <c r="D4966" s="191" t="s">
        <v>2044</v>
      </c>
      <c r="E4966" s="191">
        <v>42348</v>
      </c>
      <c r="F4966" s="192" t="s">
        <v>1276</v>
      </c>
      <c r="G4966" s="483" t="s">
        <v>1272</v>
      </c>
      <c r="H4966" s="193" t="s">
        <v>2045</v>
      </c>
      <c r="I4966" s="256">
        <v>200</v>
      </c>
      <c r="J4966" s="256">
        <v>8727.9902660728785</v>
      </c>
      <c r="K4966" s="599">
        <f t="shared" si="340"/>
        <v>1745598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6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3"/>
      <c r="AD4966" s="591" t="str">
        <f>IF(VLOOKUP(F4966,NXT!$C$12:$C$666,1,0)&lt;&gt;"","","x")</f>
        <v/>
      </c>
    </row>
    <row r="4967" spans="1:30" s="211" customFormat="1" ht="15.75" hidden="1" customHeight="1">
      <c r="A4967" s="204" t="str">
        <f>IF(B4967&lt;&gt;"",IF(AND(B4967&gt;=_TM1,B4967&lt;=_TM2,OR(TH!L4967="1111",TH!M4967="1111")),TH!D4967,""),"")</f>
        <v/>
      </c>
      <c r="B4967" s="36">
        <f t="shared" si="338"/>
        <v>12</v>
      </c>
      <c r="C4967" s="184">
        <f t="shared" si="339"/>
        <v>42348</v>
      </c>
      <c r="D4967" s="191" t="s">
        <v>2044</v>
      </c>
      <c r="E4967" s="191">
        <v>42348</v>
      </c>
      <c r="F4967" s="192" t="s">
        <v>1277</v>
      </c>
      <c r="G4967" s="483" t="s">
        <v>1272</v>
      </c>
      <c r="H4967" s="193" t="s">
        <v>2045</v>
      </c>
      <c r="I4967" s="256">
        <v>206</v>
      </c>
      <c r="J4967" s="256">
        <v>15743.010479925844</v>
      </c>
      <c r="K4967" s="599">
        <f t="shared" si="340"/>
        <v>3243060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6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3"/>
      <c r="AD4967" s="591" t="str">
        <f>IF(VLOOKUP(F4967,NXT!$C$12:$C$666,1,0)&lt;&gt;"","","x")</f>
        <v/>
      </c>
    </row>
    <row r="4968" spans="1:30" s="211" customFormat="1" ht="15.75" hidden="1" customHeight="1">
      <c r="A4968" s="204" t="str">
        <f>IF(B4968&lt;&gt;"",IF(AND(B4968&gt;=_TM1,B4968&lt;=_TM2,OR(TH!L4968="1111",TH!M4968="1111")),TH!D4968,""),"")</f>
        <v/>
      </c>
      <c r="B4968" s="36">
        <f t="shared" si="338"/>
        <v>12</v>
      </c>
      <c r="C4968" s="184">
        <f t="shared" si="339"/>
        <v>42348</v>
      </c>
      <c r="D4968" s="191" t="s">
        <v>2044</v>
      </c>
      <c r="E4968" s="191">
        <v>42348</v>
      </c>
      <c r="F4968" s="192" t="s">
        <v>1278</v>
      </c>
      <c r="G4968" s="483" t="s">
        <v>1272</v>
      </c>
      <c r="H4968" s="193" t="s">
        <v>2045</v>
      </c>
      <c r="I4968" s="256">
        <v>197</v>
      </c>
      <c r="J4968" s="256">
        <v>11338.230345646074</v>
      </c>
      <c r="K4968" s="599">
        <f t="shared" si="340"/>
        <v>2233631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6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3"/>
      <c r="AD4968" s="591" t="str">
        <f>IF(VLOOKUP(F4968,NXT!$C$12:$C$666,1,0)&lt;&gt;"","","x")</f>
        <v/>
      </c>
    </row>
    <row r="4969" spans="1:30" s="211" customFormat="1" ht="15.75" hidden="1" customHeight="1">
      <c r="A4969" s="204" t="str">
        <f>IF(B4969&lt;&gt;"",IF(AND(B4969&gt;=_TM1,B4969&lt;=_TM2,OR(TH!L4969="1111",TH!M4969="1111")),TH!D4969,""),"")</f>
        <v/>
      </c>
      <c r="B4969" s="36">
        <f t="shared" si="338"/>
        <v>12</v>
      </c>
      <c r="C4969" s="184">
        <f t="shared" si="339"/>
        <v>42348</v>
      </c>
      <c r="D4969" s="191" t="s">
        <v>2044</v>
      </c>
      <c r="E4969" s="191">
        <v>42348</v>
      </c>
      <c r="F4969" s="192" t="s">
        <v>1279</v>
      </c>
      <c r="G4969" s="483" t="s">
        <v>1280</v>
      </c>
      <c r="H4969" s="193" t="s">
        <v>2045</v>
      </c>
      <c r="I4969" s="256">
        <v>444</v>
      </c>
      <c r="J4969" s="256">
        <v>8483.280258612891</v>
      </c>
      <c r="K4969" s="599">
        <f t="shared" si="340"/>
        <v>3766576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6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3"/>
      <c r="AD4969" s="591" t="str">
        <f>IF(VLOOKUP(F4969,NXT!$C$12:$C$666,1,0)&lt;&gt;"","","x")</f>
        <v/>
      </c>
    </row>
    <row r="4970" spans="1:30" s="211" customFormat="1" ht="15.75" hidden="1" customHeight="1">
      <c r="A4970" s="204" t="str">
        <f>IF(B4970&lt;&gt;"",IF(AND(B4970&gt;=_TM1,B4970&lt;=_TM2,OR(TH!L4970="1111",TH!M4970="1111")),TH!D4970,""),"")</f>
        <v/>
      </c>
      <c r="B4970" s="36">
        <f t="shared" si="338"/>
        <v>12</v>
      </c>
      <c r="C4970" s="184">
        <f t="shared" si="339"/>
        <v>42348</v>
      </c>
      <c r="D4970" s="191" t="s">
        <v>2044</v>
      </c>
      <c r="E4970" s="191">
        <v>42348</v>
      </c>
      <c r="F4970" s="192" t="s">
        <v>1282</v>
      </c>
      <c r="G4970" s="483" t="s">
        <v>1280</v>
      </c>
      <c r="H4970" s="193" t="s">
        <v>2045</v>
      </c>
      <c r="I4970" s="256">
        <v>504</v>
      </c>
      <c r="J4970" s="256">
        <v>10767.240328239439</v>
      </c>
      <c r="K4970" s="599">
        <f t="shared" si="340"/>
        <v>5426689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6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3"/>
      <c r="AD4970" s="591" t="str">
        <f>IF(VLOOKUP(F4970,NXT!$C$12:$C$666,1,0)&lt;&gt;"","","x")</f>
        <v/>
      </c>
    </row>
    <row r="4971" spans="1:30" s="211" customFormat="1" ht="15.75" hidden="1" customHeight="1">
      <c r="A4971" s="204" t="str">
        <f>IF(B4971&lt;&gt;"",IF(AND(B4971&gt;=_TM1,B4971&lt;=_TM2,OR(TH!L4971="1111",TH!M4971="1111")),TH!D4971,""),"")</f>
        <v/>
      </c>
      <c r="B4971" s="36">
        <f t="shared" si="338"/>
        <v>12</v>
      </c>
      <c r="C4971" s="184">
        <f t="shared" si="339"/>
        <v>42348</v>
      </c>
      <c r="D4971" s="191" t="s">
        <v>2044</v>
      </c>
      <c r="E4971" s="191">
        <v>42348</v>
      </c>
      <c r="F4971" s="192" t="s">
        <v>1283</v>
      </c>
      <c r="G4971" s="483" t="s">
        <v>1280</v>
      </c>
      <c r="H4971" s="193" t="s">
        <v>2045</v>
      </c>
      <c r="I4971" s="256">
        <v>203</v>
      </c>
      <c r="J4971" s="256">
        <v>9380.5502859661756</v>
      </c>
      <c r="K4971" s="599">
        <f t="shared" si="340"/>
        <v>1904252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6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3"/>
      <c r="AD4971" s="591" t="str">
        <f>IF(VLOOKUP(F4971,NXT!$C$12:$C$666,1,0)&lt;&gt;"","","x")</f>
        <v/>
      </c>
    </row>
    <row r="4972" spans="1:30" s="211" customFormat="1" ht="15.75" hidden="1" customHeight="1">
      <c r="A4972" s="204" t="str">
        <f>IF(B4972&lt;&gt;"",IF(AND(B4972&gt;=_TM1,B4972&lt;=_TM2,OR(TH!L4972="1111",TH!M4972="1111")),TH!D4972,""),"")</f>
        <v/>
      </c>
      <c r="B4972" s="36">
        <f t="shared" si="338"/>
        <v>12</v>
      </c>
      <c r="C4972" s="184">
        <f t="shared" si="339"/>
        <v>42348</v>
      </c>
      <c r="D4972" s="191" t="s">
        <v>2044</v>
      </c>
      <c r="E4972" s="191">
        <v>42348</v>
      </c>
      <c r="F4972" s="192" t="s">
        <v>1284</v>
      </c>
      <c r="G4972" s="483" t="s">
        <v>1280</v>
      </c>
      <c r="H4972" s="193" t="s">
        <v>2045</v>
      </c>
      <c r="I4972" s="256">
        <v>410</v>
      </c>
      <c r="J4972" s="256">
        <v>5791.4701765530308</v>
      </c>
      <c r="K4972" s="599">
        <f t="shared" si="340"/>
        <v>2374503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6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3"/>
      <c r="AD4972" s="591" t="str">
        <f>IF(VLOOKUP(F4972,NXT!$C$12:$C$666,1,0)&lt;&gt;"","","x")</f>
        <v/>
      </c>
    </row>
    <row r="4973" spans="1:30" s="211" customFormat="1" ht="15.75" hidden="1" customHeight="1">
      <c r="A4973" s="204" t="str">
        <f>IF(B4973&lt;&gt;"",IF(AND(B4973&gt;=_TM1,B4973&lt;=_TM2,OR(TH!L4973="1111",TH!M4973="1111")),TH!D4973,""),"")</f>
        <v/>
      </c>
      <c r="B4973" s="36">
        <f t="shared" si="338"/>
        <v>12</v>
      </c>
      <c r="C4973" s="184">
        <f t="shared" si="339"/>
        <v>42348</v>
      </c>
      <c r="D4973" s="191" t="s">
        <v>2044</v>
      </c>
      <c r="E4973" s="191">
        <v>42348</v>
      </c>
      <c r="F4973" s="192" t="s">
        <v>1285</v>
      </c>
      <c r="G4973" s="483" t="s">
        <v>1280</v>
      </c>
      <c r="H4973" s="193" t="s">
        <v>2045</v>
      </c>
      <c r="I4973" s="256">
        <v>300</v>
      </c>
      <c r="J4973" s="256">
        <v>14519.460442625908</v>
      </c>
      <c r="K4973" s="599">
        <f t="shared" si="340"/>
        <v>4355838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6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3"/>
      <c r="AD4973" s="591" t="str">
        <f>IF(VLOOKUP(F4973,NXT!$C$12:$C$666,1,0)&lt;&gt;"","","x")</f>
        <v/>
      </c>
    </row>
    <row r="4974" spans="1:30" s="211" customFormat="1" ht="15.75" hidden="1" customHeight="1">
      <c r="A4974" s="204" t="str">
        <f>IF(B4974&lt;&gt;"",IF(AND(B4974&gt;=_TM1,B4974&lt;=_TM2,OR(TH!L4974="1111",TH!M4974="1111")),TH!D4974,""),"")</f>
        <v/>
      </c>
      <c r="B4974" s="36">
        <f t="shared" si="338"/>
        <v>12</v>
      </c>
      <c r="C4974" s="184">
        <f t="shared" si="339"/>
        <v>42348</v>
      </c>
      <c r="D4974" s="191" t="s">
        <v>2044</v>
      </c>
      <c r="E4974" s="191">
        <v>42348</v>
      </c>
      <c r="F4974" s="192" t="s">
        <v>1867</v>
      </c>
      <c r="G4974" s="483" t="s">
        <v>1286</v>
      </c>
      <c r="H4974" s="193" t="s">
        <v>2045</v>
      </c>
      <c r="I4974" s="256">
        <v>107</v>
      </c>
      <c r="J4974" s="256">
        <v>13866.90042273261</v>
      </c>
      <c r="K4974" s="599">
        <f t="shared" si="340"/>
        <v>1483758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6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3"/>
      <c r="AD4974" s="591" t="str">
        <f>IF(VLOOKUP(F4974,NXT!$C$12:$C$666,1,0)&lt;&gt;"","","x")</f>
        <v/>
      </c>
    </row>
    <row r="4975" spans="1:30" s="211" customFormat="1" ht="15.75" hidden="1" customHeight="1">
      <c r="A4975" s="204" t="str">
        <f>IF(B4975&lt;&gt;"",IF(AND(B4975&gt;=_TM1,B4975&lt;=_TM2,OR(TH!L4975="1111",TH!M4975="1111")),TH!D4975,""),"")</f>
        <v/>
      </c>
      <c r="B4975" s="36">
        <f t="shared" si="338"/>
        <v>12</v>
      </c>
      <c r="C4975" s="184">
        <f t="shared" si="339"/>
        <v>42348</v>
      </c>
      <c r="D4975" s="191" t="s">
        <v>2044</v>
      </c>
      <c r="E4975" s="191">
        <v>42348</v>
      </c>
      <c r="F4975" s="192" t="s">
        <v>1868</v>
      </c>
      <c r="G4975" s="483" t="s">
        <v>1286</v>
      </c>
      <c r="H4975" s="193" t="s">
        <v>2045</v>
      </c>
      <c r="I4975" s="256">
        <v>205</v>
      </c>
      <c r="J4975" s="256">
        <v>13540.620412785958</v>
      </c>
      <c r="K4975" s="599">
        <f t="shared" si="340"/>
        <v>2775827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6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3"/>
      <c r="AD4975" s="591" t="str">
        <f>IF(VLOOKUP(F4975,NXT!$C$12:$C$666,1,0)&lt;&gt;"","","x")</f>
        <v/>
      </c>
    </row>
    <row r="4976" spans="1:30" s="211" customFormat="1" ht="15.75" hidden="1" customHeight="1">
      <c r="A4976" s="204" t="str">
        <f>IF(B4976&lt;&gt;"",IF(AND(B4976&gt;=_TM1,B4976&lt;=_TM2,OR(TH!L4976="1111",TH!M4976="1111")),TH!D4976,""),"")</f>
        <v/>
      </c>
      <c r="B4976" s="36">
        <f t="shared" si="338"/>
        <v>12</v>
      </c>
      <c r="C4976" s="184">
        <f t="shared" si="339"/>
        <v>42348</v>
      </c>
      <c r="D4976" s="191" t="s">
        <v>2044</v>
      </c>
      <c r="E4976" s="191">
        <v>42348</v>
      </c>
      <c r="F4976" s="192" t="s">
        <v>719</v>
      </c>
      <c r="G4976" s="483" t="s">
        <v>1286</v>
      </c>
      <c r="H4976" s="193" t="s">
        <v>2045</v>
      </c>
      <c r="I4976" s="256">
        <v>30</v>
      </c>
      <c r="J4976" s="256">
        <v>14601.03044511257</v>
      </c>
      <c r="K4976" s="599">
        <f t="shared" si="340"/>
        <v>438031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6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3"/>
      <c r="AD4976" s="591" t="str">
        <f>IF(VLOOKUP(F4976,NXT!$C$12:$C$666,1,0)&lt;&gt;"","","x")</f>
        <v/>
      </c>
    </row>
    <row r="4977" spans="1:30" s="211" customFormat="1" ht="15.75" hidden="1" customHeight="1">
      <c r="A4977" s="204" t="str">
        <f>IF(B4977&lt;&gt;"",IF(AND(B4977&gt;=_TM1,B4977&lt;=_TM2,OR(TH!L4977="1111",TH!M4977="1111")),TH!D4977,""),"")</f>
        <v/>
      </c>
      <c r="B4977" s="36">
        <f t="shared" si="338"/>
        <v>12</v>
      </c>
      <c r="C4977" s="184">
        <f t="shared" si="339"/>
        <v>42348</v>
      </c>
      <c r="D4977" s="191" t="s">
        <v>2044</v>
      </c>
      <c r="E4977" s="191">
        <v>42348</v>
      </c>
      <c r="F4977" s="192" t="s">
        <v>1869</v>
      </c>
      <c r="G4977" s="483" t="s">
        <v>1286</v>
      </c>
      <c r="H4977" s="193" t="s">
        <v>2045</v>
      </c>
      <c r="I4977" s="256">
        <v>125</v>
      </c>
      <c r="J4977" s="256">
        <v>8483.280258612891</v>
      </c>
      <c r="K4977" s="599">
        <f t="shared" si="340"/>
        <v>1060410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6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3"/>
      <c r="AD4977" s="591" t="str">
        <f>IF(VLOOKUP(F4977,NXT!$C$12:$C$666,1,0)&lt;&gt;"","","x")</f>
        <v/>
      </c>
    </row>
    <row r="4978" spans="1:30" s="211" customFormat="1" ht="15.75" hidden="1" customHeight="1">
      <c r="A4978" s="204" t="str">
        <f>IF(B4978&lt;&gt;"",IF(AND(B4978&gt;=_TM1,B4978&lt;=_TM2,OR(TH!L4978="1111",TH!M4978="1111")),TH!D4978,""),"")</f>
        <v/>
      </c>
      <c r="B4978" s="36">
        <f t="shared" si="338"/>
        <v>12</v>
      </c>
      <c r="C4978" s="184">
        <f t="shared" si="339"/>
        <v>42348</v>
      </c>
      <c r="D4978" s="191" t="s">
        <v>2044</v>
      </c>
      <c r="E4978" s="191">
        <v>42348</v>
      </c>
      <c r="F4978" s="192" t="s">
        <v>721</v>
      </c>
      <c r="G4978" s="483" t="s">
        <v>1286</v>
      </c>
      <c r="H4978" s="193" t="s">
        <v>2045</v>
      </c>
      <c r="I4978" s="256">
        <v>100</v>
      </c>
      <c r="J4978" s="256">
        <v>11990.790365539373</v>
      </c>
      <c r="K4978" s="599">
        <f t="shared" si="340"/>
        <v>1199079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6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3"/>
      <c r="AD4978" s="591" t="str">
        <f>IF(VLOOKUP(F4978,NXT!$C$12:$C$666,1,0)&lt;&gt;"","","x")</f>
        <v/>
      </c>
    </row>
    <row r="4979" spans="1:30" s="211" customFormat="1" ht="15.75" hidden="1" customHeight="1">
      <c r="A4979" s="204" t="str">
        <f>IF(B4979&lt;&gt;"",IF(AND(B4979&gt;=_TM1,B4979&lt;=_TM2,OR(TH!L4979="1111",TH!M4979="1111")),TH!D4979,""),"")</f>
        <v/>
      </c>
      <c r="B4979" s="36">
        <f t="shared" si="338"/>
        <v>12</v>
      </c>
      <c r="C4979" s="184">
        <f t="shared" si="339"/>
        <v>42348</v>
      </c>
      <c r="D4979" s="191" t="s">
        <v>2044</v>
      </c>
      <c r="E4979" s="191">
        <v>42348</v>
      </c>
      <c r="F4979" s="192" t="s">
        <v>721</v>
      </c>
      <c r="G4979" s="483" t="s">
        <v>1286</v>
      </c>
      <c r="H4979" s="193" t="s">
        <v>2045</v>
      </c>
      <c r="I4979" s="256">
        <v>20</v>
      </c>
      <c r="J4979" s="256">
        <v>11990.790365539373</v>
      </c>
      <c r="K4979" s="599">
        <f t="shared" si="340"/>
        <v>239816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6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3"/>
      <c r="AD4979" s="591" t="str">
        <f>IF(VLOOKUP(F4979,NXT!$C$12:$C$666,1,0)&lt;&gt;"","","x")</f>
        <v/>
      </c>
    </row>
    <row r="4980" spans="1:30" s="211" customFormat="1" ht="15.75" hidden="1" customHeight="1">
      <c r="A4980" s="204" t="str">
        <f>IF(B4980&lt;&gt;"",IF(AND(B4980&gt;=_TM1,B4980&lt;=_TM2,OR(TH!L4980="1111",TH!M4980="1111")),TH!D4980,""),"")</f>
        <v/>
      </c>
      <c r="B4980" s="36">
        <f t="shared" si="338"/>
        <v>12</v>
      </c>
      <c r="C4980" s="184">
        <f t="shared" si="339"/>
        <v>42348</v>
      </c>
      <c r="D4980" s="191" t="s">
        <v>2044</v>
      </c>
      <c r="E4980" s="191">
        <v>42348</v>
      </c>
      <c r="F4980" s="192" t="s">
        <v>1870</v>
      </c>
      <c r="G4980" s="483" t="s">
        <v>1286</v>
      </c>
      <c r="H4980" s="193" t="s">
        <v>2045</v>
      </c>
      <c r="I4980" s="256">
        <v>24</v>
      </c>
      <c r="J4980" s="256">
        <v>13703.760417759284</v>
      </c>
      <c r="K4980" s="599">
        <f t="shared" si="340"/>
        <v>328890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6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3"/>
      <c r="AD4980" s="591" t="str">
        <f>IF(VLOOKUP(F4980,NXT!$C$12:$C$666,1,0)&lt;&gt;"","","x")</f>
        <v/>
      </c>
    </row>
    <row r="4981" spans="1:30" s="211" customFormat="1" ht="15.75" hidden="1" customHeight="1">
      <c r="A4981" s="204" t="str">
        <f>IF(B4981&lt;&gt;"",IF(AND(B4981&gt;=_TM1,B4981&lt;=_TM2,OR(TH!L4981="1111",TH!M4981="1111")),TH!D4981,""),"")</f>
        <v/>
      </c>
      <c r="B4981" s="36">
        <f t="shared" si="338"/>
        <v>12</v>
      </c>
      <c r="C4981" s="184">
        <f t="shared" si="339"/>
        <v>42348</v>
      </c>
      <c r="D4981" s="191" t="s">
        <v>2044</v>
      </c>
      <c r="E4981" s="191">
        <v>42348</v>
      </c>
      <c r="F4981" s="192" t="s">
        <v>769</v>
      </c>
      <c r="G4981" s="483" t="s">
        <v>1286</v>
      </c>
      <c r="H4981" s="193" t="s">
        <v>2045</v>
      </c>
      <c r="I4981" s="256">
        <v>400</v>
      </c>
      <c r="J4981" s="256">
        <v>15987.720487385832</v>
      </c>
      <c r="K4981" s="599">
        <f t="shared" si="340"/>
        <v>6395088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6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3"/>
      <c r="AD4981" s="591" t="str">
        <f>IF(VLOOKUP(F4981,NXT!$C$12:$C$666,1,0)&lt;&gt;"","","x")</f>
        <v/>
      </c>
    </row>
    <row r="4982" spans="1:30" s="211" customFormat="1" ht="15.75" hidden="1" customHeight="1">
      <c r="A4982" s="204" t="str">
        <f>IF(B4982&lt;&gt;"",IF(AND(B4982&gt;=_TM1,B4982&lt;=_TM2,OR(TH!L4982="1111",TH!M4982="1111")),TH!D4982,""),"")</f>
        <v/>
      </c>
      <c r="B4982" s="36">
        <f t="shared" si="338"/>
        <v>12</v>
      </c>
      <c r="C4982" s="184">
        <f t="shared" si="339"/>
        <v>42350</v>
      </c>
      <c r="D4982" s="191" t="s">
        <v>2044</v>
      </c>
      <c r="E4982" s="191">
        <v>42350</v>
      </c>
      <c r="F4982" s="192" t="s">
        <v>1026</v>
      </c>
      <c r="G4982" s="483" t="s">
        <v>1287</v>
      </c>
      <c r="H4982" s="193" t="s">
        <v>2045</v>
      </c>
      <c r="I4982" s="256">
        <v>201</v>
      </c>
      <c r="J4982" s="256">
        <v>6117.7501864996802</v>
      </c>
      <c r="K4982" s="599">
        <f t="shared" si="340"/>
        <v>1229668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6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3"/>
      <c r="AD4982" s="591" t="str">
        <f>IF(VLOOKUP(F4982,NXT!$C$12:$C$666,1,0)&lt;&gt;"","","x")</f>
        <v/>
      </c>
    </row>
    <row r="4983" spans="1:30" s="211" customFormat="1" ht="15.75" hidden="1" customHeight="1">
      <c r="A4983" s="204" t="str">
        <f>IF(B4983&lt;&gt;"",IF(AND(B4983&gt;=_TM1,B4983&lt;=_TM2,OR(TH!L4983="1111",TH!M4983="1111")),TH!D4983,""),"")</f>
        <v/>
      </c>
      <c r="B4983" s="36">
        <f t="shared" si="338"/>
        <v>12</v>
      </c>
      <c r="C4983" s="184">
        <f t="shared" si="339"/>
        <v>42350</v>
      </c>
      <c r="D4983" s="191" t="s">
        <v>2044</v>
      </c>
      <c r="E4983" s="191">
        <v>42350</v>
      </c>
      <c r="F4983" s="192" t="s">
        <v>1288</v>
      </c>
      <c r="G4983" s="483" t="s">
        <v>1289</v>
      </c>
      <c r="H4983" s="193" t="s">
        <v>2045</v>
      </c>
      <c r="I4983" s="256">
        <v>403</v>
      </c>
      <c r="J4983" s="256">
        <v>4649.4901417397568</v>
      </c>
      <c r="K4983" s="599">
        <f t="shared" si="340"/>
        <v>1873745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6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3"/>
      <c r="AD4983" s="591" t="str">
        <f>IF(VLOOKUP(F4983,NXT!$C$12:$C$666,1,0)&lt;&gt;"","","x")</f>
        <v/>
      </c>
    </row>
    <row r="4984" spans="1:30" s="211" customFormat="1" ht="15.75" hidden="1" customHeight="1">
      <c r="A4984" s="204" t="str">
        <f>IF(B4984&lt;&gt;"",IF(AND(B4984&gt;=_TM1,B4984&lt;=_TM2,OR(TH!L4984="1111",TH!M4984="1111")),TH!D4984,""),"")</f>
        <v/>
      </c>
      <c r="B4984" s="36">
        <f t="shared" si="338"/>
        <v>12</v>
      </c>
      <c r="C4984" s="184">
        <f t="shared" si="339"/>
        <v>42350</v>
      </c>
      <c r="D4984" s="191" t="s">
        <v>2044</v>
      </c>
      <c r="E4984" s="191">
        <v>42350</v>
      </c>
      <c r="F4984" s="192" t="s">
        <v>1290</v>
      </c>
      <c r="G4984" s="483" t="s">
        <v>1289</v>
      </c>
      <c r="H4984" s="193" t="s">
        <v>2045</v>
      </c>
      <c r="I4984" s="256">
        <v>101</v>
      </c>
      <c r="J4984" s="256">
        <v>5057.3401541730691</v>
      </c>
      <c r="K4984" s="599">
        <f t="shared" si="340"/>
        <v>510791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6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3"/>
      <c r="AD4984" s="591" t="str">
        <f>IF(VLOOKUP(F4984,NXT!$C$12:$C$666,1,0)&lt;&gt;"","","x")</f>
        <v/>
      </c>
    </row>
    <row r="4985" spans="1:30" s="211" customFormat="1" ht="15.75" hidden="1" customHeight="1">
      <c r="A4985" s="204" t="str">
        <f>IF(B4985&lt;&gt;"",IF(AND(B4985&gt;=_TM1,B4985&lt;=_TM2,OR(TH!L4985="1111",TH!M4985="1111")),TH!D4985,""),"")</f>
        <v/>
      </c>
      <c r="B4985" s="36">
        <f t="shared" si="338"/>
        <v>12</v>
      </c>
      <c r="C4985" s="184">
        <f t="shared" si="339"/>
        <v>42350</v>
      </c>
      <c r="D4985" s="191" t="s">
        <v>2044</v>
      </c>
      <c r="E4985" s="191">
        <v>42350</v>
      </c>
      <c r="F4985" s="192" t="s">
        <v>1291</v>
      </c>
      <c r="G4985" s="483" t="s">
        <v>1289</v>
      </c>
      <c r="H4985" s="193" t="s">
        <v>2045</v>
      </c>
      <c r="I4985" s="256">
        <v>106</v>
      </c>
      <c r="J4985" s="256">
        <v>5954.6101815263555</v>
      </c>
      <c r="K4985" s="599">
        <f t="shared" si="340"/>
        <v>631189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6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3"/>
      <c r="AD4985" s="591" t="str">
        <f>IF(VLOOKUP(F4985,NXT!$C$12:$C$666,1,0)&lt;&gt;"","","x")</f>
        <v/>
      </c>
    </row>
    <row r="4986" spans="1:30" s="211" customFormat="1" ht="15.75" hidden="1" customHeight="1">
      <c r="A4986" s="204" t="str">
        <f>IF(B4986&lt;&gt;"",IF(AND(B4986&gt;=_TM1,B4986&lt;=_TM2,OR(TH!L4986="1111",TH!M4986="1111")),TH!D4986,""),"")</f>
        <v/>
      </c>
      <c r="B4986" s="36">
        <f t="shared" si="338"/>
        <v>12</v>
      </c>
      <c r="C4986" s="184">
        <f t="shared" si="339"/>
        <v>42350</v>
      </c>
      <c r="D4986" s="191" t="s">
        <v>2044</v>
      </c>
      <c r="E4986" s="191">
        <v>42350</v>
      </c>
      <c r="F4986" s="192" t="s">
        <v>466</v>
      </c>
      <c r="G4986" s="483" t="s">
        <v>1289</v>
      </c>
      <c r="H4986" s="193" t="s">
        <v>2045</v>
      </c>
      <c r="I4986" s="256">
        <v>500</v>
      </c>
      <c r="J4986" s="256">
        <v>5220.4801591463938</v>
      </c>
      <c r="K4986" s="599">
        <f t="shared" si="340"/>
        <v>2610240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6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3"/>
      <c r="AD4986" s="591" t="str">
        <f>IF(VLOOKUP(F4986,NXT!$C$12:$C$666,1,0)&lt;&gt;"","","x")</f>
        <v/>
      </c>
    </row>
    <row r="4987" spans="1:30" s="211" customFormat="1" ht="15.75" hidden="1" customHeight="1">
      <c r="A4987" s="204" t="str">
        <f>IF(B4987&lt;&gt;"",IF(AND(B4987&gt;=_TM1,B4987&lt;=_TM2,OR(TH!L4987="1111",TH!M4987="1111")),TH!D4987,""),"")</f>
        <v/>
      </c>
      <c r="B4987" s="36">
        <f t="shared" si="338"/>
        <v>12</v>
      </c>
      <c r="C4987" s="184">
        <f t="shared" si="339"/>
        <v>42353</v>
      </c>
      <c r="D4987" s="191" t="s">
        <v>2044</v>
      </c>
      <c r="E4987" s="191">
        <v>42353</v>
      </c>
      <c r="F4987" s="192" t="s">
        <v>1292</v>
      </c>
      <c r="G4987" s="483" t="s">
        <v>1293</v>
      </c>
      <c r="H4987" s="193" t="s">
        <v>2045</v>
      </c>
      <c r="I4987" s="256">
        <v>244</v>
      </c>
      <c r="J4987" s="256">
        <v>7341.300223799617</v>
      </c>
      <c r="K4987" s="599">
        <f t="shared" si="340"/>
        <v>1791277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6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3"/>
      <c r="AD4987" s="591" t="str">
        <f>IF(VLOOKUP(F4987,NXT!$C$12:$C$666,1,0)&lt;&gt;"","","x")</f>
        <v/>
      </c>
    </row>
    <row r="4988" spans="1:30" s="211" customFormat="1" ht="15.75" hidden="1" customHeight="1">
      <c r="A4988" s="204" t="str">
        <f>IF(B4988&lt;&gt;"",IF(AND(B4988&gt;=_TM1,B4988&lt;=_TM2,OR(TH!L4988="1111",TH!M4988="1111")),TH!D4988,""),"")</f>
        <v/>
      </c>
      <c r="B4988" s="36">
        <f t="shared" si="338"/>
        <v>12</v>
      </c>
      <c r="C4988" s="184">
        <f t="shared" si="339"/>
        <v>42353</v>
      </c>
      <c r="D4988" s="191" t="s">
        <v>2044</v>
      </c>
      <c r="E4988" s="191">
        <v>42353</v>
      </c>
      <c r="F4988" s="192" t="s">
        <v>1714</v>
      </c>
      <c r="G4988" s="483" t="s">
        <v>1293</v>
      </c>
      <c r="H4988" s="193" t="s">
        <v>2045</v>
      </c>
      <c r="I4988" s="256">
        <v>488</v>
      </c>
      <c r="J4988" s="256">
        <v>897.27002735328642</v>
      </c>
      <c r="K4988" s="599">
        <f t="shared" si="340"/>
        <v>437868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6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3"/>
      <c r="AD4988" s="591" t="str">
        <f>IF(VLOOKUP(F4988,NXT!$C$12:$C$666,1,0)&lt;&gt;"","","x")</f>
        <v/>
      </c>
    </row>
    <row r="4989" spans="1:30" s="211" customFormat="1" ht="15.75" hidden="1" customHeight="1">
      <c r="A4989" s="204" t="str">
        <f>IF(B4989&lt;&gt;"",IF(AND(B4989&gt;=_TM1,B4989&lt;=_TM2,OR(TH!L4989="1111",TH!M4989="1111")),TH!D4989,""),"")</f>
        <v/>
      </c>
      <c r="B4989" s="36">
        <f t="shared" si="338"/>
        <v>12</v>
      </c>
      <c r="C4989" s="184">
        <f t="shared" si="339"/>
        <v>42353</v>
      </c>
      <c r="D4989" s="191" t="s">
        <v>2044</v>
      </c>
      <c r="E4989" s="191">
        <v>42353</v>
      </c>
      <c r="F4989" s="192" t="s">
        <v>1057</v>
      </c>
      <c r="G4989" s="483" t="s">
        <v>1294</v>
      </c>
      <c r="H4989" s="193" t="s">
        <v>2045</v>
      </c>
      <c r="I4989" s="256">
        <v>508</v>
      </c>
      <c r="J4989" s="256">
        <v>13132.770400352649</v>
      </c>
      <c r="K4989" s="599">
        <f t="shared" si="340"/>
        <v>6671447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6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3"/>
      <c r="AD4989" s="591" t="str">
        <f>IF(VLOOKUP(F4989,NXT!$C$12:$C$666,1,0)&lt;&gt;"","","x")</f>
        <v/>
      </c>
    </row>
    <row r="4990" spans="1:30" s="211" customFormat="1" ht="15.75" hidden="1" customHeight="1">
      <c r="A4990" s="204" t="str">
        <f>IF(B4990&lt;&gt;"",IF(AND(B4990&gt;=_TM1,B4990&lt;=_TM2,OR(TH!L4990="1111",TH!M4990="1111")),TH!D4990,""),"")</f>
        <v/>
      </c>
      <c r="B4990" s="36">
        <f t="shared" si="338"/>
        <v>12</v>
      </c>
      <c r="C4990" s="184">
        <f t="shared" si="339"/>
        <v>42353</v>
      </c>
      <c r="D4990" s="191" t="s">
        <v>2044</v>
      </c>
      <c r="E4990" s="191">
        <v>42353</v>
      </c>
      <c r="F4990" s="192" t="s">
        <v>1295</v>
      </c>
      <c r="G4990" s="483" t="s">
        <v>1296</v>
      </c>
      <c r="H4990" s="193" t="s">
        <v>2045</v>
      </c>
      <c r="I4990" s="256">
        <v>130</v>
      </c>
      <c r="J4990" s="256">
        <v>6525.6001989329925</v>
      </c>
      <c r="K4990" s="599">
        <f t="shared" si="340"/>
        <v>848328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6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3"/>
      <c r="AD4990" s="591" t="str">
        <f>IF(VLOOKUP(F4990,NXT!$C$12:$C$666,1,0)&lt;&gt;"","","x")</f>
        <v/>
      </c>
    </row>
    <row r="4991" spans="1:30" s="211" customFormat="1" ht="15.75" hidden="1" customHeight="1">
      <c r="A4991" s="204" t="str">
        <f>IF(B4991&lt;&gt;"",IF(AND(B4991&gt;=_TM1,B4991&lt;=_TM2,OR(TH!L4991="1111",TH!M4991="1111")),TH!D4991,""),"")</f>
        <v/>
      </c>
      <c r="B4991" s="36">
        <f t="shared" si="338"/>
        <v>12</v>
      </c>
      <c r="C4991" s="184">
        <f t="shared" si="339"/>
        <v>42355</v>
      </c>
      <c r="D4991" s="191" t="s">
        <v>2044</v>
      </c>
      <c r="E4991" s="191">
        <v>42355</v>
      </c>
      <c r="F4991" s="192" t="s">
        <v>933</v>
      </c>
      <c r="G4991" s="483" t="s">
        <v>1297</v>
      </c>
      <c r="H4991" s="193" t="s">
        <v>2045</v>
      </c>
      <c r="I4991" s="256">
        <v>302</v>
      </c>
      <c r="J4991" s="256">
        <v>7422.8702262862789</v>
      </c>
      <c r="K4991" s="599">
        <f t="shared" si="340"/>
        <v>2241707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6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3"/>
      <c r="AD4991" s="591" t="str">
        <f>IF(VLOOKUP(F4991,NXT!$C$12:$C$666,1,0)&lt;&gt;"","","x")</f>
        <v/>
      </c>
    </row>
    <row r="4992" spans="1:30" s="211" customFormat="1" ht="15.75" hidden="1" customHeight="1">
      <c r="A4992" s="204" t="str">
        <f>IF(B4992&lt;&gt;"",IF(AND(B4992&gt;=_TM1,B4992&lt;=_TM2,OR(TH!L4992="1111",TH!M4992="1111")),TH!D4992,""),"")</f>
        <v/>
      </c>
      <c r="B4992" s="36">
        <f t="shared" si="338"/>
        <v>12</v>
      </c>
      <c r="C4992" s="184">
        <f t="shared" si="339"/>
        <v>42355</v>
      </c>
      <c r="D4992" s="191" t="s">
        <v>2044</v>
      </c>
      <c r="E4992" s="191">
        <v>42355</v>
      </c>
      <c r="F4992" s="192" t="s">
        <v>933</v>
      </c>
      <c r="G4992" s="483" t="s">
        <v>1297</v>
      </c>
      <c r="H4992" s="193" t="s">
        <v>2045</v>
      </c>
      <c r="I4992" s="256">
        <v>300</v>
      </c>
      <c r="J4992" s="256">
        <v>7422.8702262862789</v>
      </c>
      <c r="K4992" s="599">
        <f t="shared" si="340"/>
        <v>2226861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6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3"/>
      <c r="AD4992" s="591" t="str">
        <f>IF(VLOOKUP(F4992,NXT!$C$12:$C$666,1,0)&lt;&gt;"","","x")</f>
        <v/>
      </c>
    </row>
    <row r="4993" spans="1:30" s="211" customFormat="1" ht="15.75" hidden="1" customHeight="1">
      <c r="A4993" s="204" t="str">
        <f>IF(B4993&lt;&gt;"",IF(AND(B4993&gt;=_TM1,B4993&lt;=_TM2,OR(TH!L4993="1111",TH!M4993="1111")),TH!D4993,""),"")</f>
        <v/>
      </c>
      <c r="B4993" s="36">
        <f t="shared" si="338"/>
        <v>12</v>
      </c>
      <c r="C4993" s="184">
        <f t="shared" si="339"/>
        <v>42355</v>
      </c>
      <c r="D4993" s="191" t="s">
        <v>2044</v>
      </c>
      <c r="E4993" s="191">
        <v>42355</v>
      </c>
      <c r="F4993" s="192" t="s">
        <v>641</v>
      </c>
      <c r="G4993" s="483" t="s">
        <v>1297</v>
      </c>
      <c r="H4993" s="193" t="s">
        <v>2045</v>
      </c>
      <c r="I4993" s="256">
        <v>300</v>
      </c>
      <c r="J4993" s="256">
        <v>5383.6201641197194</v>
      </c>
      <c r="K4993" s="599">
        <f t="shared" si="340"/>
        <v>1615086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6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3"/>
      <c r="AD4993" s="591" t="str">
        <f>IF(VLOOKUP(F4993,NXT!$C$12:$C$666,1,0)&lt;&gt;"","","x")</f>
        <v/>
      </c>
    </row>
    <row r="4994" spans="1:30" s="211" customFormat="1" ht="15.75" hidden="1" customHeight="1">
      <c r="A4994" s="204" t="str">
        <f>IF(B4994&lt;&gt;"",IF(AND(B4994&gt;=_TM1,B4994&lt;=_TM2,OR(TH!L4994="1111",TH!M4994="1111")),TH!D4994,""),"")</f>
        <v/>
      </c>
      <c r="B4994" s="36">
        <f t="shared" si="338"/>
        <v>12</v>
      </c>
      <c r="C4994" s="184">
        <f t="shared" si="339"/>
        <v>42355</v>
      </c>
      <c r="D4994" s="191" t="s">
        <v>2044</v>
      </c>
      <c r="E4994" s="191">
        <v>42355</v>
      </c>
      <c r="F4994" s="192" t="s">
        <v>641</v>
      </c>
      <c r="G4994" s="483" t="s">
        <v>1297</v>
      </c>
      <c r="H4994" s="193" t="s">
        <v>2045</v>
      </c>
      <c r="I4994" s="256">
        <v>298</v>
      </c>
      <c r="J4994" s="256">
        <v>5383.6201641197194</v>
      </c>
      <c r="K4994" s="599">
        <f t="shared" si="340"/>
        <v>1604319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6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3"/>
      <c r="AD4994" s="591" t="str">
        <f>IF(VLOOKUP(F4994,NXT!$C$12:$C$666,1,0)&lt;&gt;"","","x")</f>
        <v/>
      </c>
    </row>
    <row r="4995" spans="1:30" s="211" customFormat="1" ht="15.75" hidden="1" customHeight="1">
      <c r="A4995" s="204" t="str">
        <f>IF(B4995&lt;&gt;"",IF(AND(B4995&gt;=_TM1,B4995&lt;=_TM2,OR(TH!L4995="1111",TH!M4995="1111")),TH!D4995,""),"")</f>
        <v/>
      </c>
      <c r="B4995" s="36">
        <f t="shared" si="338"/>
        <v>12</v>
      </c>
      <c r="C4995" s="184">
        <f t="shared" si="339"/>
        <v>42355</v>
      </c>
      <c r="D4995" s="191" t="s">
        <v>2044</v>
      </c>
      <c r="E4995" s="191">
        <v>42355</v>
      </c>
      <c r="F4995" s="192" t="s">
        <v>641</v>
      </c>
      <c r="G4995" s="483" t="s">
        <v>1297</v>
      </c>
      <c r="H4995" s="193" t="s">
        <v>2045</v>
      </c>
      <c r="I4995" s="256">
        <v>300</v>
      </c>
      <c r="J4995" s="256">
        <v>5383.6201641197194</v>
      </c>
      <c r="K4995" s="599">
        <f t="shared" si="340"/>
        <v>1615086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6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3"/>
      <c r="AD4995" s="591" t="str">
        <f>IF(VLOOKUP(F4995,NXT!$C$12:$C$666,1,0)&lt;&gt;"","","x")</f>
        <v/>
      </c>
    </row>
    <row r="4996" spans="1:30" s="211" customFormat="1" ht="15.75" hidden="1" customHeight="1">
      <c r="A4996" s="204" t="str">
        <f>IF(B4996&lt;&gt;"",IF(AND(B4996&gt;=_TM1,B4996&lt;=_TM2,OR(TH!L4996="1111",TH!M4996="1111")),TH!D4996,""),"")</f>
        <v/>
      </c>
      <c r="B4996" s="36">
        <f t="shared" si="338"/>
        <v>12</v>
      </c>
      <c r="C4996" s="184">
        <f t="shared" si="339"/>
        <v>42355</v>
      </c>
      <c r="D4996" s="191" t="s">
        <v>2044</v>
      </c>
      <c r="E4996" s="191">
        <v>42355</v>
      </c>
      <c r="F4996" s="192" t="s">
        <v>641</v>
      </c>
      <c r="G4996" s="483" t="s">
        <v>1297</v>
      </c>
      <c r="H4996" s="193" t="s">
        <v>2045</v>
      </c>
      <c r="I4996" s="256">
        <v>300</v>
      </c>
      <c r="J4996" s="256">
        <v>5383.6201641197194</v>
      </c>
      <c r="K4996" s="599">
        <f t="shared" si="340"/>
        <v>1615086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6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3"/>
      <c r="AD4996" s="591" t="str">
        <f>IF(VLOOKUP(F4996,NXT!$C$12:$C$666,1,0)&lt;&gt;"","","x")</f>
        <v/>
      </c>
    </row>
    <row r="4997" spans="1:30" s="211" customFormat="1" ht="15.75" hidden="1" customHeight="1">
      <c r="A4997" s="204" t="str">
        <f>IF(B4997&lt;&gt;"",IF(AND(B4997&gt;=_TM1,B4997&lt;=_TM2,OR(TH!L4997="1111",TH!M4997="1111")),TH!D4997,""),"")</f>
        <v/>
      </c>
      <c r="B4997" s="36">
        <f t="shared" si="338"/>
        <v>12</v>
      </c>
      <c r="C4997" s="184">
        <f t="shared" si="339"/>
        <v>42355</v>
      </c>
      <c r="D4997" s="191" t="s">
        <v>2044</v>
      </c>
      <c r="E4997" s="191">
        <v>42355</v>
      </c>
      <c r="F4997" s="192" t="s">
        <v>641</v>
      </c>
      <c r="G4997" s="483" t="s">
        <v>1297</v>
      </c>
      <c r="H4997" s="193" t="s">
        <v>2045</v>
      </c>
      <c r="I4997" s="256">
        <v>300</v>
      </c>
      <c r="J4997" s="256">
        <v>5383.6201641197194</v>
      </c>
      <c r="K4997" s="599">
        <f t="shared" si="340"/>
        <v>1615086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6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3"/>
      <c r="AD4997" s="591" t="str">
        <f>IF(VLOOKUP(F4997,NXT!$C$12:$C$666,1,0)&lt;&gt;"","","x")</f>
        <v/>
      </c>
    </row>
    <row r="4998" spans="1:30" s="211" customFormat="1" ht="15.75" hidden="1" customHeight="1">
      <c r="A4998" s="204" t="str">
        <f>IF(B4998&lt;&gt;"",IF(AND(B4998&gt;=_TM1,B4998&lt;=_TM2,OR(TH!L4998="1111",TH!M4998="1111")),TH!D4998,""),"")</f>
        <v/>
      </c>
      <c r="B4998" s="36">
        <f t="shared" si="338"/>
        <v>12</v>
      </c>
      <c r="C4998" s="184">
        <f t="shared" si="339"/>
        <v>42355</v>
      </c>
      <c r="D4998" s="191" t="s">
        <v>2044</v>
      </c>
      <c r="E4998" s="191">
        <v>42355</v>
      </c>
      <c r="F4998" s="192" t="s">
        <v>1298</v>
      </c>
      <c r="G4998" s="483" t="s">
        <v>1299</v>
      </c>
      <c r="H4998" s="193" t="s">
        <v>2045</v>
      </c>
      <c r="I4998" s="256">
        <v>100</v>
      </c>
      <c r="J4998" s="256">
        <v>12480.210380459348</v>
      </c>
      <c r="K4998" s="599">
        <f t="shared" si="340"/>
        <v>1248021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6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3"/>
      <c r="AD4998" s="591" t="str">
        <f>IF(VLOOKUP(F4998,NXT!$C$12:$C$666,1,0)&lt;&gt;"","","x")</f>
        <v/>
      </c>
    </row>
    <row r="4999" spans="1:30" s="211" customFormat="1" ht="15.75" hidden="1" customHeight="1">
      <c r="A4999" s="204" t="str">
        <f>IF(B4999&lt;&gt;"",IF(AND(B4999&gt;=_TM1,B4999&lt;=_TM2,OR(TH!L4999="1111",TH!M4999="1111")),TH!D4999,""),"")</f>
        <v/>
      </c>
      <c r="B4999" s="36">
        <f t="shared" si="338"/>
        <v>12</v>
      </c>
      <c r="C4999" s="184">
        <f t="shared" si="339"/>
        <v>42356</v>
      </c>
      <c r="D4999" s="191" t="s">
        <v>2044</v>
      </c>
      <c r="E4999" s="191">
        <v>42356</v>
      </c>
      <c r="F4999" s="192" t="s">
        <v>1301</v>
      </c>
      <c r="G4999" s="483" t="s">
        <v>1302</v>
      </c>
      <c r="H4999" s="193" t="s">
        <v>2045</v>
      </c>
      <c r="I4999" s="256">
        <v>241</v>
      </c>
      <c r="J4999" s="256">
        <v>5791.4701765530308</v>
      </c>
      <c r="K4999" s="599">
        <f t="shared" si="340"/>
        <v>1395744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6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3"/>
      <c r="AD4999" s="591" t="str">
        <f>IF(VLOOKUP(F4999,NXT!$C$12:$C$666,1,0)&lt;&gt;"","","x")</f>
        <v/>
      </c>
    </row>
    <row r="5000" spans="1:30" s="211" customFormat="1" ht="15.75" hidden="1" customHeight="1">
      <c r="A5000" s="204" t="str">
        <f>IF(B5000&lt;&gt;"",IF(AND(B5000&gt;=_TM1,B5000&lt;=_TM2,OR(TH!L5000="1111",TH!M5000="1111")),TH!D5000,""),"")</f>
        <v/>
      </c>
      <c r="B5000" s="36">
        <f t="shared" si="338"/>
        <v>12</v>
      </c>
      <c r="C5000" s="184">
        <f t="shared" si="339"/>
        <v>42356</v>
      </c>
      <c r="D5000" s="191" t="s">
        <v>2044</v>
      </c>
      <c r="E5000" s="191">
        <v>42356</v>
      </c>
      <c r="F5000" s="192" t="s">
        <v>1715</v>
      </c>
      <c r="G5000" s="483" t="s">
        <v>1302</v>
      </c>
      <c r="H5000" s="193" t="s">
        <v>2045</v>
      </c>
      <c r="I5000" s="256">
        <v>241</v>
      </c>
      <c r="J5000" s="256">
        <v>734.13002237996159</v>
      </c>
      <c r="K5000" s="599">
        <f t="shared" si="340"/>
        <v>176925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6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3"/>
      <c r="AD5000" s="591" t="str">
        <f>IF(VLOOKUP(F5000,NXT!$C$12:$C$666,1,0)&lt;&gt;"","","x")</f>
        <v/>
      </c>
    </row>
    <row r="5001" spans="1:30" s="211" customFormat="1" ht="15.75" hidden="1" customHeight="1">
      <c r="A5001" s="204" t="str">
        <f>IF(B5001&lt;&gt;"",IF(AND(B5001&gt;=_TM1,B5001&lt;=_TM2,OR(TH!L5001="1111",TH!M5001="1111")),TH!D5001,""),"")</f>
        <v/>
      </c>
      <c r="B5001" s="36">
        <f t="shared" si="338"/>
        <v>12</v>
      </c>
      <c r="C5001" s="184">
        <f t="shared" si="339"/>
        <v>42356</v>
      </c>
      <c r="D5001" s="191" t="s">
        <v>2044</v>
      </c>
      <c r="E5001" s="191">
        <v>42356</v>
      </c>
      <c r="F5001" s="192" t="s">
        <v>1805</v>
      </c>
      <c r="G5001" s="483" t="s">
        <v>1303</v>
      </c>
      <c r="H5001" s="193" t="s">
        <v>2045</v>
      </c>
      <c r="I5001" s="256">
        <v>480</v>
      </c>
      <c r="J5001" s="256">
        <v>12888.060392892661</v>
      </c>
      <c r="K5001" s="599">
        <f t="shared" si="340"/>
        <v>6186269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6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3"/>
      <c r="AD5001" s="591" t="str">
        <f>IF(VLOOKUP(F5001,NXT!$C$12:$C$666,1,0)&lt;&gt;"","","x")</f>
        <v/>
      </c>
    </row>
    <row r="5002" spans="1:30" s="211" customFormat="1" ht="15.75" hidden="1" customHeight="1">
      <c r="A5002" s="204" t="str">
        <f>IF(B5002&lt;&gt;"",IF(AND(B5002&gt;=_TM1,B5002&lt;=_TM2,OR(TH!L5002="1111",TH!M5002="1111")),TH!D5002,""),"")</f>
        <v/>
      </c>
      <c r="B5002" s="36">
        <f t="shared" si="338"/>
        <v>12</v>
      </c>
      <c r="C5002" s="184">
        <f t="shared" si="339"/>
        <v>42356</v>
      </c>
      <c r="D5002" s="191" t="s">
        <v>2044</v>
      </c>
      <c r="E5002" s="191">
        <v>42356</v>
      </c>
      <c r="F5002" s="192" t="s">
        <v>755</v>
      </c>
      <c r="G5002" s="483" t="s">
        <v>1303</v>
      </c>
      <c r="H5002" s="193" t="s">
        <v>2045</v>
      </c>
      <c r="I5002" s="256">
        <v>500</v>
      </c>
      <c r="J5002" s="256">
        <v>13866.90042273261</v>
      </c>
      <c r="K5002" s="599">
        <f t="shared" si="340"/>
        <v>6933450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6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3"/>
      <c r="AD5002" s="591" t="str">
        <f>IF(VLOOKUP(F5002,NXT!$C$12:$C$666,1,0)&lt;&gt;"","","x")</f>
        <v/>
      </c>
    </row>
    <row r="5003" spans="1:30" s="211" customFormat="1" ht="15.75" hidden="1" customHeight="1">
      <c r="A5003" s="204" t="str">
        <f>IF(B5003&lt;&gt;"",IF(AND(B5003&gt;=_TM1,B5003&lt;=_TM2,OR(TH!L5003="1111",TH!M5003="1111")),TH!D5003,""),"")</f>
        <v/>
      </c>
      <c r="B5003" s="36">
        <f t="shared" si="338"/>
        <v>12</v>
      </c>
      <c r="C5003" s="184">
        <f t="shared" si="339"/>
        <v>42356</v>
      </c>
      <c r="D5003" s="191" t="s">
        <v>2044</v>
      </c>
      <c r="E5003" s="191">
        <v>42356</v>
      </c>
      <c r="F5003" s="192" t="s">
        <v>772</v>
      </c>
      <c r="G5003" s="483" t="s">
        <v>1303</v>
      </c>
      <c r="H5003" s="193" t="s">
        <v>2045</v>
      </c>
      <c r="I5003" s="256">
        <v>500</v>
      </c>
      <c r="J5003" s="256">
        <v>8646.4202635862148</v>
      </c>
      <c r="K5003" s="599">
        <f t="shared" si="340"/>
        <v>4323210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6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3"/>
      <c r="AD5003" s="591" t="str">
        <f>IF(VLOOKUP(F5003,NXT!$C$12:$C$666,1,0)&lt;&gt;"","","x")</f>
        <v/>
      </c>
    </row>
    <row r="5004" spans="1:30" s="211" customFormat="1" ht="15.75" hidden="1" customHeight="1">
      <c r="A5004" s="204" t="str">
        <f>IF(B5004&lt;&gt;"",IF(AND(B5004&gt;=_TM1,B5004&lt;=_TM2,OR(TH!L5004="1111",TH!M5004="1111")),TH!D5004,""),"")</f>
        <v/>
      </c>
      <c r="B5004" s="36">
        <f t="shared" si="338"/>
        <v>12</v>
      </c>
      <c r="C5004" s="184">
        <f t="shared" si="339"/>
        <v>42356</v>
      </c>
      <c r="D5004" s="191" t="s">
        <v>2044</v>
      </c>
      <c r="E5004" s="191">
        <v>42356</v>
      </c>
      <c r="F5004" s="192" t="s">
        <v>1777</v>
      </c>
      <c r="G5004" s="483" t="s">
        <v>1303</v>
      </c>
      <c r="H5004" s="193" t="s">
        <v>2045</v>
      </c>
      <c r="I5004" s="256">
        <v>50</v>
      </c>
      <c r="J5004" s="256">
        <v>15090.450460032545</v>
      </c>
      <c r="K5004" s="599">
        <f t="shared" si="340"/>
        <v>754523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6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3"/>
      <c r="AD5004" s="591" t="str">
        <f>IF(VLOOKUP(F5004,NXT!$C$12:$C$666,1,0)&lt;&gt;"","","x")</f>
        <v/>
      </c>
    </row>
    <row r="5005" spans="1:30" s="211" customFormat="1" ht="15.75" hidden="1" customHeight="1">
      <c r="A5005" s="204" t="str">
        <f>IF(B5005&lt;&gt;"",IF(AND(B5005&gt;=_TM1,B5005&lt;=_TM2,OR(TH!L5005="1111",TH!M5005="1111")),TH!D5005,""),"")</f>
        <v/>
      </c>
      <c r="B5005" s="36">
        <f t="shared" si="338"/>
        <v>12</v>
      </c>
      <c r="C5005" s="184">
        <f t="shared" si="339"/>
        <v>42357</v>
      </c>
      <c r="D5005" s="191" t="s">
        <v>2044</v>
      </c>
      <c r="E5005" s="191">
        <v>42357</v>
      </c>
      <c r="F5005" s="192" t="s">
        <v>451</v>
      </c>
      <c r="G5005" s="483" t="s">
        <v>1304</v>
      </c>
      <c r="H5005" s="193" t="s">
        <v>2045</v>
      </c>
      <c r="I5005" s="256">
        <v>5800</v>
      </c>
      <c r="J5005" s="256">
        <v>8564.8502610995529</v>
      </c>
      <c r="K5005" s="599">
        <f t="shared" si="340"/>
        <v>49676132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6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3"/>
      <c r="AD5005" s="591" t="str">
        <f>IF(VLOOKUP(F5005,NXT!$C$12:$C$666,1,0)&lt;&gt;"","","x")</f>
        <v/>
      </c>
    </row>
    <row r="5006" spans="1:30" s="211" customFormat="1" ht="15.75" hidden="1" customHeight="1">
      <c r="A5006" s="204" t="str">
        <f>IF(B5006&lt;&gt;"",IF(AND(B5006&gt;=_TM1,B5006&lt;=_TM2,OR(TH!L5006="1111",TH!M5006="1111")),TH!D5006,""),"")</f>
        <v/>
      </c>
      <c r="B5006" s="36">
        <f t="shared" si="338"/>
        <v>12</v>
      </c>
      <c r="C5006" s="184">
        <f t="shared" si="339"/>
        <v>42357</v>
      </c>
      <c r="D5006" s="191" t="s">
        <v>2044</v>
      </c>
      <c r="E5006" s="191">
        <v>42357</v>
      </c>
      <c r="F5006" s="192" t="s">
        <v>1305</v>
      </c>
      <c r="G5006" s="483" t="s">
        <v>1304</v>
      </c>
      <c r="H5006" s="193" t="s">
        <v>2045</v>
      </c>
      <c r="I5006" s="256">
        <v>55</v>
      </c>
      <c r="J5006" s="256">
        <v>9380.5502859661756</v>
      </c>
      <c r="K5006" s="599">
        <f t="shared" si="340"/>
        <v>515930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6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3"/>
      <c r="AD5006" s="591" t="str">
        <f>IF(VLOOKUP(F5006,NXT!$C$12:$C$666,1,0)&lt;&gt;"","","x")</f>
        <v/>
      </c>
    </row>
    <row r="5007" spans="1:30" s="211" customFormat="1" ht="15.75" hidden="1" customHeight="1">
      <c r="A5007" s="204" t="str">
        <f>IF(B5007&lt;&gt;"",IF(AND(B5007&gt;=_TM1,B5007&lt;=_TM2,OR(TH!L5007="1111",TH!M5007="1111")),TH!D5007,""),"")</f>
        <v/>
      </c>
      <c r="B5007" s="36">
        <f t="shared" si="338"/>
        <v>12</v>
      </c>
      <c r="C5007" s="184">
        <f t="shared" si="339"/>
        <v>42357</v>
      </c>
      <c r="D5007" s="191" t="s">
        <v>2044</v>
      </c>
      <c r="E5007" s="191">
        <v>42357</v>
      </c>
      <c r="F5007" s="192" t="s">
        <v>629</v>
      </c>
      <c r="G5007" s="483" t="s">
        <v>1304</v>
      </c>
      <c r="H5007" s="193" t="s">
        <v>2045</v>
      </c>
      <c r="I5007" s="256">
        <v>161</v>
      </c>
      <c r="J5007" s="256">
        <v>10277.820313319464</v>
      </c>
      <c r="K5007" s="599">
        <f t="shared" si="340"/>
        <v>1654729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6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3"/>
      <c r="AD5007" s="591" t="str">
        <f>IF(VLOOKUP(F5007,NXT!$C$12:$C$666,1,0)&lt;&gt;"","","x")</f>
        <v/>
      </c>
    </row>
    <row r="5008" spans="1:30" s="211" customFormat="1" ht="15.75" hidden="1" customHeight="1">
      <c r="A5008" s="204" t="str">
        <f>IF(B5008&lt;&gt;"",IF(AND(B5008&gt;=_TM1,B5008&lt;=_TM2,OR(TH!L5008="1111",TH!M5008="1111")),TH!D5008,""),"")</f>
        <v/>
      </c>
      <c r="B5008" s="36">
        <f t="shared" si="338"/>
        <v>12</v>
      </c>
      <c r="C5008" s="184">
        <f t="shared" si="339"/>
        <v>42357</v>
      </c>
      <c r="D5008" s="191" t="s">
        <v>2044</v>
      </c>
      <c r="E5008" s="191">
        <v>42357</v>
      </c>
      <c r="F5008" s="192" t="s">
        <v>1268</v>
      </c>
      <c r="G5008" s="483" t="s">
        <v>1306</v>
      </c>
      <c r="H5008" s="193" t="s">
        <v>2045</v>
      </c>
      <c r="I5008" s="256">
        <v>251</v>
      </c>
      <c r="J5008" s="256">
        <v>69334.502113663038</v>
      </c>
      <c r="K5008" s="599">
        <f t="shared" si="340"/>
        <v>17402960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6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3"/>
      <c r="AD5008" s="591" t="str">
        <f>IF(VLOOKUP(F5008,NXT!$C$12:$C$666,1,0)&lt;&gt;"","","x")</f>
        <v/>
      </c>
    </row>
    <row r="5009" spans="1:30" s="211" customFormat="1" ht="15.75" hidden="1" customHeight="1">
      <c r="A5009" s="204" t="str">
        <f>IF(B5009&lt;&gt;"",IF(AND(B5009&gt;=_TM1,B5009&lt;=_TM2,OR(TH!L5009="1111",TH!M5009="1111")),TH!D5009,""),"")</f>
        <v/>
      </c>
      <c r="B5009" s="36">
        <f t="shared" si="338"/>
        <v>12</v>
      </c>
      <c r="C5009" s="184">
        <f t="shared" si="339"/>
        <v>42359</v>
      </c>
      <c r="D5009" s="191" t="s">
        <v>2044</v>
      </c>
      <c r="E5009" s="191">
        <v>42359</v>
      </c>
      <c r="F5009" s="192" t="s">
        <v>1977</v>
      </c>
      <c r="G5009" s="483" t="s">
        <v>1307</v>
      </c>
      <c r="H5009" s="193" t="s">
        <v>2045</v>
      </c>
      <c r="I5009" s="256">
        <v>3935</v>
      </c>
      <c r="J5009" s="256">
        <v>10114.680308346138</v>
      </c>
      <c r="K5009" s="599">
        <f t="shared" si="340"/>
        <v>39801267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6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3"/>
      <c r="AD5009" s="591" t="str">
        <f>IF(VLOOKUP(F5009,NXT!$C$12:$C$666,1,0)&lt;&gt;"","","x")</f>
        <v/>
      </c>
    </row>
    <row r="5010" spans="1:30" s="211" customFormat="1" ht="15.75" hidden="1" customHeight="1">
      <c r="A5010" s="204" t="str">
        <f>IF(B5010&lt;&gt;"",IF(AND(B5010&gt;=_TM1,B5010&lt;=_TM2,OR(TH!L5010="1111",TH!M5010="1111")),TH!D5010,""),"")</f>
        <v/>
      </c>
      <c r="B5010" s="36">
        <f t="shared" si="338"/>
        <v>12</v>
      </c>
      <c r="C5010" s="184">
        <f t="shared" si="339"/>
        <v>42359</v>
      </c>
      <c r="D5010" s="191" t="s">
        <v>2044</v>
      </c>
      <c r="E5010" s="191">
        <v>42359</v>
      </c>
      <c r="F5010" s="192" t="s">
        <v>1982</v>
      </c>
      <c r="G5010" s="483" t="s">
        <v>1308</v>
      </c>
      <c r="H5010" s="193" t="s">
        <v>2045</v>
      </c>
      <c r="I5010" s="256">
        <v>400</v>
      </c>
      <c r="J5010" s="256">
        <v>6525.6001989329925</v>
      </c>
      <c r="K5010" s="599">
        <f t="shared" si="340"/>
        <v>2610240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6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3"/>
      <c r="AD5010" s="591" t="str">
        <f>IF(VLOOKUP(F5010,NXT!$C$12:$C$666,1,0)&lt;&gt;"","","x")</f>
        <v/>
      </c>
    </row>
    <row r="5011" spans="1:30" s="211" customFormat="1" ht="15.75" hidden="1" customHeight="1">
      <c r="A5011" s="204" t="str">
        <f>IF(B5011&lt;&gt;"",IF(AND(B5011&gt;=_TM1,B5011&lt;=_TM2,OR(TH!L5011="1111",TH!M5011="1111")),TH!D5011,""),"")</f>
        <v/>
      </c>
      <c r="B5011" s="36">
        <f t="shared" si="338"/>
        <v>12</v>
      </c>
      <c r="C5011" s="184">
        <f t="shared" si="339"/>
        <v>42359</v>
      </c>
      <c r="D5011" s="191" t="s">
        <v>2044</v>
      </c>
      <c r="E5011" s="191">
        <v>42359</v>
      </c>
      <c r="F5011" s="192" t="s">
        <v>1985</v>
      </c>
      <c r="G5011" s="483" t="s">
        <v>1308</v>
      </c>
      <c r="H5011" s="193" t="s">
        <v>2045</v>
      </c>
      <c r="I5011" s="256">
        <v>2000</v>
      </c>
      <c r="J5011" s="256">
        <v>3181.2300969798339</v>
      </c>
      <c r="K5011" s="599">
        <f t="shared" si="340"/>
        <v>6362460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6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3"/>
      <c r="AD5011" s="591" t="str">
        <f>IF(VLOOKUP(F5011,NXT!$C$12:$C$666,1,0)&lt;&gt;"","","x")</f>
        <v/>
      </c>
    </row>
    <row r="5012" spans="1:30" s="211" customFormat="1" ht="15.75" hidden="1" customHeight="1">
      <c r="A5012" s="204" t="str">
        <f>IF(B5012&lt;&gt;"",IF(AND(B5012&gt;=_TM1,B5012&lt;=_TM2,OR(TH!L5012="1111",TH!M5012="1111")),TH!D5012,""),"")</f>
        <v/>
      </c>
      <c r="B5012" s="36">
        <f t="shared" si="338"/>
        <v>12</v>
      </c>
      <c r="C5012" s="184">
        <f t="shared" si="339"/>
        <v>42359</v>
      </c>
      <c r="D5012" s="191" t="s">
        <v>2044</v>
      </c>
      <c r="E5012" s="191">
        <v>42359</v>
      </c>
      <c r="F5012" s="192" t="s">
        <v>1983</v>
      </c>
      <c r="G5012" s="483" t="s">
        <v>1308</v>
      </c>
      <c r="H5012" s="193" t="s">
        <v>2045</v>
      </c>
      <c r="I5012" s="256">
        <v>200</v>
      </c>
      <c r="J5012" s="256">
        <v>6688.7402039063172</v>
      </c>
      <c r="K5012" s="599">
        <f t="shared" si="340"/>
        <v>1337748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6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3"/>
      <c r="AD5012" s="591" t="str">
        <f>IF(VLOOKUP(F5012,NXT!$C$12:$C$666,1,0)&lt;&gt;"","","x")</f>
        <v/>
      </c>
    </row>
    <row r="5013" spans="1:30" s="211" customFormat="1" ht="15.75" hidden="1" customHeight="1">
      <c r="A5013" s="204" t="str">
        <f>IF(B5013&lt;&gt;"",IF(AND(B5013&gt;=_TM1,B5013&lt;=_TM2,OR(TH!L5013="1111",TH!M5013="1111")),TH!D5013,""),"")</f>
        <v/>
      </c>
      <c r="B5013" s="36">
        <f t="shared" si="338"/>
        <v>12</v>
      </c>
      <c r="C5013" s="184">
        <f t="shared" si="339"/>
        <v>42361</v>
      </c>
      <c r="D5013" s="191" t="s">
        <v>2044</v>
      </c>
      <c r="E5013" s="191">
        <v>42361</v>
      </c>
      <c r="F5013" s="192" t="s">
        <v>1167</v>
      </c>
      <c r="G5013" s="483" t="s">
        <v>1309</v>
      </c>
      <c r="H5013" s="193" t="s">
        <v>2045</v>
      </c>
      <c r="I5013" s="256">
        <v>1453</v>
      </c>
      <c r="J5013" s="256">
        <v>9298.9802834795137</v>
      </c>
      <c r="K5013" s="599">
        <f t="shared" si="340"/>
        <v>13511418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6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3"/>
      <c r="AD5013" s="591" t="str">
        <f>IF(VLOOKUP(F5013,NXT!$C$12:$C$666,1,0)&lt;&gt;"","","x")</f>
        <v/>
      </c>
    </row>
    <row r="5014" spans="1:30" s="211" customFormat="1" ht="15.75" hidden="1" customHeight="1">
      <c r="A5014" s="204" t="str">
        <f>IF(B5014&lt;&gt;"",IF(AND(B5014&gt;=_TM1,B5014&lt;=_TM2,OR(TH!L5014="1111",TH!M5014="1111")),TH!D5014,""),"")</f>
        <v/>
      </c>
      <c r="B5014" s="36">
        <f t="shared" si="338"/>
        <v>12</v>
      </c>
      <c r="C5014" s="184">
        <f t="shared" si="339"/>
        <v>42361</v>
      </c>
      <c r="D5014" s="191" t="s">
        <v>2044</v>
      </c>
      <c r="E5014" s="191">
        <v>42361</v>
      </c>
      <c r="F5014" s="192" t="s">
        <v>1167</v>
      </c>
      <c r="G5014" s="483" t="s">
        <v>1309</v>
      </c>
      <c r="H5014" s="193" t="s">
        <v>2045</v>
      </c>
      <c r="I5014" s="256">
        <v>100</v>
      </c>
      <c r="J5014" s="256">
        <v>9298.9802834795137</v>
      </c>
      <c r="K5014" s="599">
        <f t="shared" si="340"/>
        <v>929898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6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3"/>
      <c r="AD5014" s="591" t="str">
        <f>IF(VLOOKUP(F5014,NXT!$C$12:$C$666,1,0)&lt;&gt;"","","x")</f>
        <v/>
      </c>
    </row>
    <row r="5015" spans="1:30" s="211" customFormat="1" ht="15.75" hidden="1" customHeight="1">
      <c r="A5015" s="204" t="str">
        <f>IF(B5015&lt;&gt;"",IF(AND(B5015&gt;=_TM1,B5015&lt;=_TM2,OR(TH!L5015="1111",TH!M5015="1111")),TH!D5015,""),"")</f>
        <v/>
      </c>
      <c r="B5015" s="36">
        <f t="shared" si="338"/>
        <v>12</v>
      </c>
      <c r="C5015" s="184">
        <f t="shared" si="339"/>
        <v>42361</v>
      </c>
      <c r="D5015" s="191" t="s">
        <v>2044</v>
      </c>
      <c r="E5015" s="191">
        <v>42361</v>
      </c>
      <c r="F5015" s="192" t="s">
        <v>1682</v>
      </c>
      <c r="G5015" s="483" t="s">
        <v>1309</v>
      </c>
      <c r="H5015" s="193" t="s">
        <v>2045</v>
      </c>
      <c r="I5015" s="256">
        <v>3106</v>
      </c>
      <c r="J5015" s="256">
        <v>815.70002486662406</v>
      </c>
      <c r="K5015" s="599">
        <f t="shared" si="340"/>
        <v>2533564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6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3"/>
      <c r="AD5015" s="591" t="str">
        <f>IF(VLOOKUP(F5015,NXT!$C$12:$C$666,1,0)&lt;&gt;"","","x")</f>
        <v/>
      </c>
    </row>
    <row r="5016" spans="1:30" s="211" customFormat="1" ht="15.75" hidden="1" customHeight="1">
      <c r="A5016" s="204" t="str">
        <f>IF(B5016&lt;&gt;"",IF(AND(B5016&gt;=_TM1,B5016&lt;=_TM2,OR(TH!L5016="1111",TH!M5016="1111")),TH!D5016,""),"")</f>
        <v/>
      </c>
      <c r="B5016" s="36">
        <f t="shared" si="338"/>
        <v>12</v>
      </c>
      <c r="C5016" s="184">
        <f t="shared" si="339"/>
        <v>42361</v>
      </c>
      <c r="D5016" s="191" t="s">
        <v>2044</v>
      </c>
      <c r="E5016" s="191">
        <v>42361</v>
      </c>
      <c r="F5016" s="192" t="s">
        <v>1981</v>
      </c>
      <c r="G5016" s="483" t="s">
        <v>1310</v>
      </c>
      <c r="H5016" s="193" t="s">
        <v>2045</v>
      </c>
      <c r="I5016" s="256">
        <v>100</v>
      </c>
      <c r="J5016" s="256">
        <v>10848.810330726101</v>
      </c>
      <c r="K5016" s="599">
        <f t="shared" si="340"/>
        <v>1084881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6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3"/>
      <c r="AD5016" s="591" t="str">
        <f>IF(VLOOKUP(F5016,NXT!$C$12:$C$666,1,0)&lt;&gt;"","","x")</f>
        <v/>
      </c>
    </row>
    <row r="5017" spans="1:30" s="211" customFormat="1" ht="15.75" hidden="1" customHeight="1">
      <c r="A5017" s="204" t="str">
        <f>IF(B5017&lt;&gt;"",IF(AND(B5017&gt;=_TM1,B5017&lt;=_TM2,OR(TH!L5017="1111",TH!M5017="1111")),TH!D5017,""),"")</f>
        <v/>
      </c>
      <c r="B5017" s="36">
        <f t="shared" si="338"/>
        <v>12</v>
      </c>
      <c r="C5017" s="184">
        <f t="shared" si="339"/>
        <v>42363</v>
      </c>
      <c r="D5017" s="191" t="s">
        <v>2044</v>
      </c>
      <c r="E5017" s="191">
        <v>42363</v>
      </c>
      <c r="F5017" s="192" t="s">
        <v>871</v>
      </c>
      <c r="G5017" s="483" t="s">
        <v>1311</v>
      </c>
      <c r="H5017" s="193" t="s">
        <v>2045</v>
      </c>
      <c r="I5017" s="256">
        <v>300</v>
      </c>
      <c r="J5017" s="256">
        <v>9298.9802834795137</v>
      </c>
      <c r="K5017" s="599">
        <f t="shared" si="340"/>
        <v>2789694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6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3"/>
      <c r="AD5017" s="591" t="str">
        <f>IF(VLOOKUP(F5017,NXT!$C$12:$C$666,1,0)&lt;&gt;"","","x")</f>
        <v/>
      </c>
    </row>
    <row r="5018" spans="1:30" s="211" customFormat="1" ht="15.75" hidden="1" customHeight="1">
      <c r="A5018" s="204" t="str">
        <f>IF(B5018&lt;&gt;"",IF(AND(B5018&gt;=_TM1,B5018&lt;=_TM2,OR(TH!L5018="1111",TH!M5018="1111")),TH!D5018,""),"")</f>
        <v/>
      </c>
      <c r="B5018" s="36">
        <f t="shared" si="338"/>
        <v>12</v>
      </c>
      <c r="C5018" s="184">
        <f t="shared" si="339"/>
        <v>42363</v>
      </c>
      <c r="D5018" s="191" t="s">
        <v>2044</v>
      </c>
      <c r="E5018" s="191">
        <v>42363</v>
      </c>
      <c r="F5018" s="192" t="s">
        <v>651</v>
      </c>
      <c r="G5018" s="483" t="s">
        <v>1311</v>
      </c>
      <c r="H5018" s="193" t="s">
        <v>2045</v>
      </c>
      <c r="I5018" s="256">
        <v>102</v>
      </c>
      <c r="J5018" s="256">
        <v>46984.321432317542</v>
      </c>
      <c r="K5018" s="599">
        <f t="shared" si="340"/>
        <v>4792401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6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3"/>
      <c r="AD5018" s="591" t="str">
        <f>IF(VLOOKUP(F5018,NXT!$C$12:$C$666,1,0)&lt;&gt;"","","x")</f>
        <v/>
      </c>
    </row>
    <row r="5019" spans="1:30" s="211" customFormat="1" ht="15.75" hidden="1" customHeight="1">
      <c r="A5019" s="204" t="str">
        <f>IF(B5019&lt;&gt;"",IF(AND(B5019&gt;=_TM1,B5019&lt;=_TM2,OR(TH!L5019="1111",TH!M5019="1111")),TH!D5019,""),"")</f>
        <v/>
      </c>
      <c r="B5019" s="36">
        <f t="shared" si="338"/>
        <v>12</v>
      </c>
      <c r="C5019" s="184">
        <f t="shared" si="339"/>
        <v>42363</v>
      </c>
      <c r="D5019" s="191" t="s">
        <v>2044</v>
      </c>
      <c r="E5019" s="191">
        <v>42363</v>
      </c>
      <c r="F5019" s="192" t="s">
        <v>1312</v>
      </c>
      <c r="G5019" s="483" t="s">
        <v>1311</v>
      </c>
      <c r="H5019" s="193" t="s">
        <v>2045</v>
      </c>
      <c r="I5019" s="256">
        <v>17</v>
      </c>
      <c r="J5019" s="256">
        <v>41437.561263224503</v>
      </c>
      <c r="K5019" s="599">
        <f t="shared" si="340"/>
        <v>704439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6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3"/>
      <c r="AD5019" s="591" t="str">
        <f>IF(VLOOKUP(F5019,NXT!$C$12:$C$666,1,0)&lt;&gt;"","","x")</f>
        <v/>
      </c>
    </row>
    <row r="5020" spans="1:30" s="211" customFormat="1" ht="15.75" hidden="1" customHeight="1">
      <c r="A5020" s="204" t="str">
        <f>IF(B5020&lt;&gt;"",IF(AND(B5020&gt;=_TM1,B5020&lt;=_TM2,OR(TH!L5020="1111",TH!M5020="1111")),TH!D5020,""),"")</f>
        <v/>
      </c>
      <c r="B5020" s="36">
        <f t="shared" si="338"/>
        <v>12</v>
      </c>
      <c r="C5020" s="184">
        <f t="shared" si="339"/>
        <v>42363</v>
      </c>
      <c r="D5020" s="191" t="s">
        <v>2044</v>
      </c>
      <c r="E5020" s="191">
        <v>42363</v>
      </c>
      <c r="F5020" s="192" t="s">
        <v>1313</v>
      </c>
      <c r="G5020" s="483" t="s">
        <v>1314</v>
      </c>
      <c r="H5020" s="193" t="s">
        <v>2045</v>
      </c>
      <c r="I5020" s="256">
        <v>380</v>
      </c>
      <c r="J5020" s="256">
        <v>8483.280258612891</v>
      </c>
      <c r="K5020" s="599">
        <f t="shared" si="340"/>
        <v>3223646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6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3"/>
      <c r="AD5020" s="591" t="str">
        <f>IF(VLOOKUP(F5020,NXT!$C$12:$C$666,1,0)&lt;&gt;"","","x")</f>
        <v/>
      </c>
    </row>
    <row r="5021" spans="1:30" s="211" customFormat="1" ht="15.75" hidden="1" customHeight="1">
      <c r="A5021" s="204" t="str">
        <f>IF(B5021&lt;&gt;"",IF(AND(B5021&gt;=_TM1,B5021&lt;=_TM2,OR(TH!L5021="1111",TH!M5021="1111")),TH!D5021,""),"")</f>
        <v/>
      </c>
      <c r="B5021" s="36">
        <f t="shared" si="338"/>
        <v>12</v>
      </c>
      <c r="C5021" s="184">
        <f t="shared" si="339"/>
        <v>42363</v>
      </c>
      <c r="D5021" s="191" t="s">
        <v>2044</v>
      </c>
      <c r="E5021" s="191">
        <v>42363</v>
      </c>
      <c r="F5021" s="192" t="s">
        <v>1130</v>
      </c>
      <c r="G5021" s="483" t="s">
        <v>1315</v>
      </c>
      <c r="H5021" s="193" t="s">
        <v>2045</v>
      </c>
      <c r="I5021" s="256">
        <v>218</v>
      </c>
      <c r="J5021" s="256">
        <v>6525.6001989329925</v>
      </c>
      <c r="K5021" s="599">
        <f t="shared" si="340"/>
        <v>1422581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6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3"/>
      <c r="AD5021" s="591" t="str">
        <f>IF(VLOOKUP(F5021,NXT!$C$12:$C$666,1,0)&lt;&gt;"","","x")</f>
        <v/>
      </c>
    </row>
    <row r="5022" spans="1:30" s="211" customFormat="1" ht="15.75" hidden="1" customHeight="1">
      <c r="A5022" s="204" t="str">
        <f>IF(B5022&lt;&gt;"",IF(AND(B5022&gt;=_TM1,B5022&lt;=_TM2,OR(TH!L5022="1111",TH!M5022="1111")),TH!D5022,""),"")</f>
        <v/>
      </c>
      <c r="B5022" s="36">
        <f t="shared" si="338"/>
        <v>12</v>
      </c>
      <c r="C5022" s="184">
        <f t="shared" si="339"/>
        <v>42363</v>
      </c>
      <c r="D5022" s="191" t="s">
        <v>2044</v>
      </c>
      <c r="E5022" s="191">
        <v>42363</v>
      </c>
      <c r="F5022" s="192" t="s">
        <v>1133</v>
      </c>
      <c r="G5022" s="483" t="s">
        <v>1315</v>
      </c>
      <c r="H5022" s="193" t="s">
        <v>2045</v>
      </c>
      <c r="I5022" s="256">
        <v>300</v>
      </c>
      <c r="J5022" s="256">
        <v>7586.0102312596046</v>
      </c>
      <c r="K5022" s="599">
        <f t="shared" si="340"/>
        <v>2275803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6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3"/>
      <c r="AD5022" s="591" t="str">
        <f>IF(VLOOKUP(F5022,NXT!$C$12:$C$666,1,0)&lt;&gt;"","","x")</f>
        <v/>
      </c>
    </row>
    <row r="5023" spans="1:30" s="211" customFormat="1" ht="15.75" hidden="1" customHeight="1">
      <c r="A5023" s="204" t="str">
        <f>IF(B5023&lt;&gt;"",IF(AND(B5023&gt;=_TM1,B5023&lt;=_TM2,OR(TH!L5023="1111",TH!M5023="1111")),TH!D5023,""),"")</f>
        <v/>
      </c>
      <c r="B5023" s="36">
        <f t="shared" si="338"/>
        <v>12</v>
      </c>
      <c r="C5023" s="184">
        <f t="shared" si="339"/>
        <v>42363</v>
      </c>
      <c r="D5023" s="191" t="s">
        <v>2044</v>
      </c>
      <c r="E5023" s="191">
        <v>42363</v>
      </c>
      <c r="F5023" s="192" t="s">
        <v>1134</v>
      </c>
      <c r="G5023" s="483" t="s">
        <v>1315</v>
      </c>
      <c r="H5023" s="193" t="s">
        <v>2045</v>
      </c>
      <c r="I5023" s="256">
        <v>513</v>
      </c>
      <c r="J5023" s="256">
        <v>13622.190415272622</v>
      </c>
      <c r="K5023" s="599">
        <f t="shared" si="340"/>
        <v>6988184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6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3"/>
      <c r="AD5023" s="591" t="str">
        <f>IF(VLOOKUP(F5023,NXT!$C$12:$C$666,1,0)&lt;&gt;"","","x")</f>
        <v/>
      </c>
    </row>
    <row r="5024" spans="1:30" s="211" customFormat="1" ht="15.75" hidden="1" customHeight="1">
      <c r="A5024" s="204" t="str">
        <f>IF(B5024&lt;&gt;"",IF(AND(B5024&gt;=_TM1,B5024&lt;=_TM2,OR(TH!L5024="1111",TH!M5024="1111")),TH!D5024,""),"")</f>
        <v/>
      </c>
      <c r="B5024" s="36">
        <f t="shared" si="338"/>
        <v>12</v>
      </c>
      <c r="C5024" s="184">
        <f t="shared" si="339"/>
        <v>42364</v>
      </c>
      <c r="D5024" s="191" t="s">
        <v>2044</v>
      </c>
      <c r="E5024" s="191">
        <v>42364</v>
      </c>
      <c r="F5024" s="192" t="s">
        <v>468</v>
      </c>
      <c r="G5024" s="483" t="s">
        <v>1316</v>
      </c>
      <c r="H5024" s="193" t="s">
        <v>2045</v>
      </c>
      <c r="I5024" s="256">
        <v>992</v>
      </c>
      <c r="J5024" s="256">
        <v>4160.0701268197827</v>
      </c>
      <c r="K5024" s="599">
        <f t="shared" si="340"/>
        <v>4126790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6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3"/>
      <c r="AD5024" s="591" t="str">
        <f>IF(VLOOKUP(F5024,NXT!$C$12:$C$666,1,0)&lt;&gt;"","","x")</f>
        <v/>
      </c>
    </row>
    <row r="5025" spans="1:30" s="211" customFormat="1" ht="15.75" hidden="1" customHeight="1">
      <c r="A5025" s="204" t="str">
        <f>IF(B5025&lt;&gt;"",IF(AND(B5025&gt;=_TM1,B5025&lt;=_TM2,OR(TH!L5025="1111",TH!M5025="1111")),TH!D5025,""),"")</f>
        <v/>
      </c>
      <c r="B5025" s="36">
        <f t="shared" si="338"/>
        <v>12</v>
      </c>
      <c r="C5025" s="184">
        <f t="shared" si="339"/>
        <v>42364</v>
      </c>
      <c r="D5025" s="191" t="s">
        <v>2044</v>
      </c>
      <c r="E5025" s="191">
        <v>42364</v>
      </c>
      <c r="F5025" s="192" t="s">
        <v>1317</v>
      </c>
      <c r="G5025" s="483" t="s">
        <v>1316</v>
      </c>
      <c r="H5025" s="193" t="s">
        <v>2045</v>
      </c>
      <c r="I5025" s="256">
        <v>305</v>
      </c>
      <c r="J5025" s="256">
        <v>5138.9101566597319</v>
      </c>
      <c r="K5025" s="599">
        <f t="shared" si="340"/>
        <v>1567368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6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3"/>
      <c r="AD5025" s="591" t="str">
        <f>IF(VLOOKUP(F5025,NXT!$C$12:$C$666,1,0)&lt;&gt;"","","x")</f>
        <v/>
      </c>
    </row>
    <row r="5026" spans="1:30" s="211" customFormat="1" ht="15.75" hidden="1" customHeight="1">
      <c r="A5026" s="204" t="str">
        <f>IF(B5026&lt;&gt;"",IF(AND(B5026&gt;=_TM1,B5026&lt;=_TM2,OR(TH!L5026="1111",TH!M5026="1111")),TH!D5026,""),"")</f>
        <v/>
      </c>
      <c r="B5026" s="36">
        <f t="shared" si="338"/>
        <v>12</v>
      </c>
      <c r="C5026" s="184">
        <f t="shared" si="339"/>
        <v>42366</v>
      </c>
      <c r="D5026" s="191" t="s">
        <v>2044</v>
      </c>
      <c r="E5026" s="191">
        <v>42366</v>
      </c>
      <c r="F5026" s="192" t="s">
        <v>440</v>
      </c>
      <c r="G5026" s="483" t="s">
        <v>1318</v>
      </c>
      <c r="H5026" s="193" t="s">
        <v>2045</v>
      </c>
      <c r="I5026" s="256">
        <v>298</v>
      </c>
      <c r="J5026" s="256">
        <v>7749.1502362329284</v>
      </c>
      <c r="K5026" s="599">
        <f t="shared" si="340"/>
        <v>2309247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6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3"/>
      <c r="AD5026" s="591" t="str">
        <f>IF(VLOOKUP(F5026,NXT!$C$12:$C$666,1,0)&lt;&gt;"","","x")</f>
        <v/>
      </c>
    </row>
    <row r="5027" spans="1:30" s="211" customFormat="1" ht="15.75" hidden="1" customHeight="1">
      <c r="A5027" s="204" t="str">
        <f>IF(B5027&lt;&gt;"",IF(AND(B5027&gt;=_TM1,B5027&lt;=_TM2,OR(TH!L5027="1111",TH!M5027="1111")),TH!D5027,""),"")</f>
        <v/>
      </c>
      <c r="B5027" s="36">
        <f t="shared" si="338"/>
        <v>12</v>
      </c>
      <c r="C5027" s="184">
        <f t="shared" si="339"/>
        <v>42366</v>
      </c>
      <c r="D5027" s="191" t="s">
        <v>2044</v>
      </c>
      <c r="E5027" s="191">
        <v>42366</v>
      </c>
      <c r="F5027" s="192" t="s">
        <v>440</v>
      </c>
      <c r="G5027" s="483" t="s">
        <v>1318</v>
      </c>
      <c r="H5027" s="193" t="s">
        <v>2045</v>
      </c>
      <c r="I5027" s="256">
        <v>202</v>
      </c>
      <c r="J5027" s="256">
        <v>7749.1502362329284</v>
      </c>
      <c r="K5027" s="599">
        <f t="shared" si="340"/>
        <v>1565328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6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3"/>
      <c r="AD5027" s="591" t="str">
        <f>IF(VLOOKUP(F5027,NXT!$C$12:$C$666,1,0)&lt;&gt;"","","x")</f>
        <v/>
      </c>
    </row>
    <row r="5028" spans="1:30" s="211" customFormat="1" ht="15.75" hidden="1" customHeight="1">
      <c r="A5028" s="204" t="str">
        <f>IF(B5028&lt;&gt;"",IF(AND(B5028&gt;=_TM1,B5028&lt;=_TM2,OR(TH!L5028="1111",TH!M5028="1111")),TH!D5028,""),"")</f>
        <v/>
      </c>
      <c r="B5028" s="36">
        <f t="shared" si="338"/>
        <v>12</v>
      </c>
      <c r="C5028" s="184">
        <f t="shared" si="339"/>
        <v>42366</v>
      </c>
      <c r="D5028" s="191" t="s">
        <v>2044</v>
      </c>
      <c r="E5028" s="191">
        <v>42366</v>
      </c>
      <c r="F5028" s="192" t="s">
        <v>440</v>
      </c>
      <c r="G5028" s="483" t="s">
        <v>1318</v>
      </c>
      <c r="H5028" s="193" t="s">
        <v>2045</v>
      </c>
      <c r="I5028" s="256">
        <v>509</v>
      </c>
      <c r="J5028" s="256">
        <v>7749.1502362329284</v>
      </c>
      <c r="K5028" s="599">
        <f t="shared" si="340"/>
        <v>3944317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6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3"/>
      <c r="AD5028" s="591" t="str">
        <f>IF(VLOOKUP(F5028,NXT!$C$12:$C$666,1,0)&lt;&gt;"","","x")</f>
        <v/>
      </c>
    </row>
    <row r="5029" spans="1:30" s="211" customFormat="1" ht="15.75" hidden="1" customHeight="1">
      <c r="A5029" s="204" t="str">
        <f>IF(B5029&lt;&gt;"",IF(AND(B5029&gt;=_TM1,B5029&lt;=_TM2,OR(TH!L5029="1111",TH!M5029="1111")),TH!D5029,""),"")</f>
        <v/>
      </c>
      <c r="B5029" s="36">
        <f t="shared" si="338"/>
        <v>12</v>
      </c>
      <c r="C5029" s="184">
        <f t="shared" si="339"/>
        <v>42366</v>
      </c>
      <c r="D5029" s="191" t="s">
        <v>2044</v>
      </c>
      <c r="E5029" s="191">
        <v>42366</v>
      </c>
      <c r="F5029" s="192" t="s">
        <v>440</v>
      </c>
      <c r="G5029" s="483" t="s">
        <v>1318</v>
      </c>
      <c r="H5029" s="193" t="s">
        <v>2045</v>
      </c>
      <c r="I5029" s="256">
        <v>401</v>
      </c>
      <c r="J5029" s="256">
        <v>7749.1502362329284</v>
      </c>
      <c r="K5029" s="599">
        <f t="shared" si="340"/>
        <v>3107409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6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3"/>
      <c r="AD5029" s="591" t="str">
        <f>IF(VLOOKUP(F5029,NXT!$C$12:$C$666,1,0)&lt;&gt;"","","x")</f>
        <v/>
      </c>
    </row>
    <row r="5030" spans="1:30" s="211" customFormat="1" ht="15.75" hidden="1" customHeight="1">
      <c r="A5030" s="204" t="str">
        <f>IF(B5030&lt;&gt;"",IF(AND(B5030&gt;=_TM1,B5030&lt;=_TM2,OR(TH!L5030="1111",TH!M5030="1111")),TH!D5030,""),"")</f>
        <v/>
      </c>
      <c r="B5030" s="36">
        <f t="shared" si="338"/>
        <v>12</v>
      </c>
      <c r="C5030" s="184">
        <f t="shared" si="339"/>
        <v>42366</v>
      </c>
      <c r="D5030" s="191" t="s">
        <v>2044</v>
      </c>
      <c r="E5030" s="191">
        <v>42366</v>
      </c>
      <c r="F5030" s="192" t="s">
        <v>2039</v>
      </c>
      <c r="G5030" s="483" t="s">
        <v>1319</v>
      </c>
      <c r="H5030" s="193" t="s">
        <v>2045</v>
      </c>
      <c r="I5030" s="256">
        <v>2200</v>
      </c>
      <c r="J5030" s="256">
        <v>9543.6902909395012</v>
      </c>
      <c r="K5030" s="599">
        <f t="shared" si="340"/>
        <v>20996119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6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3"/>
      <c r="AD5030" s="591" t="str">
        <f>IF(VLOOKUP(F5030,NXT!$C$12:$C$666,1,0)&lt;&gt;"","","x")</f>
        <v/>
      </c>
    </row>
    <row r="5031" spans="1:30" s="211" customFormat="1" ht="15.75" hidden="1" customHeight="1">
      <c r="A5031" s="204" t="str">
        <f>IF(B5031&lt;&gt;"",IF(AND(B5031&gt;=_TM1,B5031&lt;=_TM2,OR(TH!L5031="1111",TH!M5031="1111")),TH!D5031,""),"")</f>
        <v/>
      </c>
      <c r="B5031" s="36">
        <f t="shared" si="338"/>
        <v>12</v>
      </c>
      <c r="C5031" s="184">
        <f t="shared" si="339"/>
        <v>42367</v>
      </c>
      <c r="D5031" s="191" t="s">
        <v>2044</v>
      </c>
      <c r="E5031" s="191">
        <v>42367</v>
      </c>
      <c r="F5031" s="192" t="s">
        <v>440</v>
      </c>
      <c r="G5031" s="483" t="s">
        <v>1320</v>
      </c>
      <c r="H5031" s="193" t="s">
        <v>2045</v>
      </c>
      <c r="I5031" s="256">
        <v>310</v>
      </c>
      <c r="J5031" s="256">
        <v>7749.1502362329284</v>
      </c>
      <c r="K5031" s="599">
        <f t="shared" si="340"/>
        <v>2402237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6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3"/>
      <c r="AD5031" s="591" t="str">
        <f>IF(VLOOKUP(F5031,NXT!$C$12:$C$666,1,0)&lt;&gt;"","","x")</f>
        <v/>
      </c>
    </row>
    <row r="5032" spans="1:30" s="211" customFormat="1" ht="15.75" hidden="1" customHeight="1">
      <c r="A5032" s="204" t="str">
        <f>IF(B5032&lt;&gt;"",IF(AND(B5032&gt;=_TM1,B5032&lt;=_TM2,OR(TH!L5032="1111",TH!M5032="1111")),TH!D5032,""),"")</f>
        <v/>
      </c>
      <c r="B5032" s="36">
        <f t="shared" si="338"/>
        <v>12</v>
      </c>
      <c r="C5032" s="184">
        <f t="shared" si="339"/>
        <v>42367</v>
      </c>
      <c r="D5032" s="191" t="s">
        <v>2044</v>
      </c>
      <c r="E5032" s="191">
        <v>42367</v>
      </c>
      <c r="F5032" s="192" t="s">
        <v>1026</v>
      </c>
      <c r="G5032" s="483" t="s">
        <v>1320</v>
      </c>
      <c r="H5032" s="193" t="s">
        <v>2045</v>
      </c>
      <c r="I5032" s="256">
        <v>408</v>
      </c>
      <c r="J5032" s="256">
        <v>6117.7501864996802</v>
      </c>
      <c r="K5032" s="599">
        <f t="shared" si="340"/>
        <v>2496042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6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3"/>
      <c r="AD5032" s="591" t="str">
        <f>IF(VLOOKUP(F5032,NXT!$C$12:$C$666,1,0)&lt;&gt;"","","x")</f>
        <v/>
      </c>
    </row>
    <row r="5033" spans="1:30" s="211" customFormat="1" ht="15.75" hidden="1" customHeight="1">
      <c r="A5033" s="204" t="str">
        <f>IF(B5033&lt;&gt;"",IF(AND(B5033&gt;=_TM1,B5033&lt;=_TM2,OR(TH!L5033="1111",TH!M5033="1111")),TH!D5033,""),"")</f>
        <v/>
      </c>
      <c r="B5033" s="36">
        <f t="shared" si="338"/>
        <v>12</v>
      </c>
      <c r="C5033" s="184">
        <f t="shared" si="339"/>
        <v>42367</v>
      </c>
      <c r="D5033" s="191" t="s">
        <v>2044</v>
      </c>
      <c r="E5033" s="191">
        <v>42367</v>
      </c>
      <c r="F5033" s="192" t="s">
        <v>1115</v>
      </c>
      <c r="G5033" s="483" t="s">
        <v>1321</v>
      </c>
      <c r="H5033" s="193" t="s">
        <v>2045</v>
      </c>
      <c r="I5033" s="256">
        <v>250</v>
      </c>
      <c r="J5033" s="256">
        <v>8972.700273532866</v>
      </c>
      <c r="K5033" s="599">
        <f t="shared" si="340"/>
        <v>2243175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6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3"/>
      <c r="AD5033" s="591" t="str">
        <f>IF(VLOOKUP(F5033,NXT!$C$12:$C$666,1,0)&lt;&gt;"","","x")</f>
        <v/>
      </c>
    </row>
    <row r="5034" spans="1:30" s="211" customFormat="1" ht="15.75" hidden="1" customHeight="1">
      <c r="A5034" s="204" t="str">
        <f>IF(B5034&lt;&gt;"",IF(AND(B5034&gt;=_TM1,B5034&lt;=_TM2,OR(TH!L5034="1111",TH!M5034="1111")),TH!D5034,""),"")</f>
        <v/>
      </c>
      <c r="B5034" s="36">
        <f t="shared" si="338"/>
        <v>12</v>
      </c>
      <c r="C5034" s="184">
        <f t="shared" si="339"/>
        <v>42367</v>
      </c>
      <c r="D5034" s="191" t="s">
        <v>2044</v>
      </c>
      <c r="E5034" s="191">
        <v>42367</v>
      </c>
      <c r="F5034" s="192" t="s">
        <v>1322</v>
      </c>
      <c r="G5034" s="483" t="s">
        <v>1323</v>
      </c>
      <c r="H5034" s="193" t="s">
        <v>2045</v>
      </c>
      <c r="I5034" s="256">
        <v>1000</v>
      </c>
      <c r="J5034" s="256">
        <v>4160.0701268197827</v>
      </c>
      <c r="K5034" s="599">
        <f t="shared" si="340"/>
        <v>4160070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6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3"/>
      <c r="AD5034" s="591" t="str">
        <f>IF(VLOOKUP(F5034,NXT!$C$12:$C$666,1,0)&lt;&gt;"","","x")</f>
        <v/>
      </c>
    </row>
    <row r="5035" spans="1:30" s="211" customFormat="1" ht="15.75" hidden="1" customHeight="1">
      <c r="A5035" s="204" t="str">
        <f>IF(B5035&lt;&gt;"",IF(AND(B5035&gt;=_TM1,B5035&lt;=_TM2,OR(TH!L5035="1111",TH!M5035="1111")),TH!D5035,""),"")</f>
        <v/>
      </c>
      <c r="B5035" s="36">
        <f t="shared" si="338"/>
        <v>12</v>
      </c>
      <c r="C5035" s="184">
        <f t="shared" si="339"/>
        <v>42368</v>
      </c>
      <c r="D5035" s="191" t="s">
        <v>2044</v>
      </c>
      <c r="E5035" s="191">
        <v>42368</v>
      </c>
      <c r="F5035" s="192" t="s">
        <v>1324</v>
      </c>
      <c r="G5035" s="483" t="s">
        <v>1325</v>
      </c>
      <c r="H5035" s="193" t="s">
        <v>2045</v>
      </c>
      <c r="I5035" s="256">
        <v>114</v>
      </c>
      <c r="J5035" s="256">
        <v>68845.082098743063</v>
      </c>
      <c r="K5035" s="599">
        <f t="shared" si="340"/>
        <v>7848339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6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3"/>
      <c r="AD5035" s="591" t="str">
        <f>IF(VLOOKUP(F5035,NXT!$C$12:$C$666,1,0)&lt;&gt;"","","x")</f>
        <v/>
      </c>
    </row>
    <row r="5036" spans="1:30" s="211" customFormat="1" ht="15.75" hidden="1" customHeight="1">
      <c r="A5036" s="204" t="str">
        <f>IF(B5036&lt;&gt;"",IF(AND(B5036&gt;=_TM1,B5036&lt;=_TM2,OR(TH!L5036="1111",TH!M5036="1111")),TH!D5036,""),"")</f>
        <v/>
      </c>
      <c r="B5036" s="36">
        <f t="shared" si="338"/>
        <v>12</v>
      </c>
      <c r="C5036" s="184">
        <f t="shared" si="339"/>
        <v>42368</v>
      </c>
      <c r="D5036" s="191" t="s">
        <v>2044</v>
      </c>
      <c r="E5036" s="191">
        <v>42368</v>
      </c>
      <c r="F5036" s="192" t="s">
        <v>1326</v>
      </c>
      <c r="G5036" s="483" t="s">
        <v>1325</v>
      </c>
      <c r="H5036" s="193" t="s">
        <v>2045</v>
      </c>
      <c r="I5036" s="256">
        <v>56</v>
      </c>
      <c r="J5036" s="256">
        <v>62482.621904783402</v>
      </c>
      <c r="K5036" s="599">
        <f t="shared" si="340"/>
        <v>3499027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6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3"/>
      <c r="AD5036" s="591" t="str">
        <f>IF(VLOOKUP(F5036,NXT!$C$12:$C$666,1,0)&lt;&gt;"","","x")</f>
        <v/>
      </c>
    </row>
    <row r="5037" spans="1:30" s="211" customFormat="1" ht="15.75" hidden="1" customHeight="1">
      <c r="A5037" s="204" t="str">
        <f>IF(B5037&lt;&gt;"",IF(AND(B5037&gt;=_TM1,B5037&lt;=_TM2,OR(TH!L5037="1111",TH!M5037="1111")),TH!D5037,""),"")</f>
        <v/>
      </c>
      <c r="B5037" s="36">
        <f t="shared" si="338"/>
        <v>12</v>
      </c>
      <c r="C5037" s="184">
        <f t="shared" si="339"/>
        <v>42368</v>
      </c>
      <c r="D5037" s="191" t="s">
        <v>2044</v>
      </c>
      <c r="E5037" s="191">
        <v>42368</v>
      </c>
      <c r="F5037" s="192" t="s">
        <v>954</v>
      </c>
      <c r="G5037" s="483" t="s">
        <v>1325</v>
      </c>
      <c r="H5037" s="193" t="s">
        <v>2045</v>
      </c>
      <c r="I5037" s="256">
        <v>14</v>
      </c>
      <c r="J5037" s="256">
        <v>69823.922128583028</v>
      </c>
      <c r="K5037" s="599">
        <f t="shared" si="340"/>
        <v>977535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6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3"/>
      <c r="AD5037" s="591" t="str">
        <f>IF(VLOOKUP(F5037,NXT!$C$12:$C$666,1,0)&lt;&gt;"","","x")</f>
        <v/>
      </c>
    </row>
    <row r="5038" spans="1:30" s="211" customFormat="1" ht="15.75" hidden="1" customHeight="1">
      <c r="A5038" s="204" t="str">
        <f>IF(B5038&lt;&gt;"",IF(AND(B5038&gt;=_TM1,B5038&lt;=_TM2,OR(TH!L5038="1111",TH!M5038="1111")),TH!D5038,""),"")</f>
        <v/>
      </c>
      <c r="B5038" s="36">
        <f t="shared" si="338"/>
        <v>12</v>
      </c>
      <c r="C5038" s="184">
        <f t="shared" si="339"/>
        <v>42368</v>
      </c>
      <c r="D5038" s="191" t="s">
        <v>2044</v>
      </c>
      <c r="E5038" s="191">
        <v>42368</v>
      </c>
      <c r="F5038" s="192" t="s">
        <v>764</v>
      </c>
      <c r="G5038" s="483" t="s">
        <v>1325</v>
      </c>
      <c r="H5038" s="193" t="s">
        <v>2045</v>
      </c>
      <c r="I5038" s="256">
        <v>30</v>
      </c>
      <c r="J5038" s="256">
        <v>12153.930370512699</v>
      </c>
      <c r="K5038" s="599">
        <f t="shared" si="340"/>
        <v>364618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6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3"/>
      <c r="AD5038" s="591" t="str">
        <f>IF(VLOOKUP(F5038,NXT!$C$12:$C$666,1,0)&lt;&gt;"","","x")</f>
        <v/>
      </c>
    </row>
    <row r="5039" spans="1:30" s="211" customFormat="1" ht="15.75" hidden="1" customHeight="1">
      <c r="A5039" s="204" t="str">
        <f>IF(B5039&lt;&gt;"",IF(AND(B5039&gt;=_TM1,B5039&lt;=_TM2,OR(TH!L5039="1111",TH!M5039="1111")),TH!D5039,""),"")</f>
        <v/>
      </c>
      <c r="B5039" s="36">
        <f t="shared" si="338"/>
        <v>12</v>
      </c>
      <c r="C5039" s="184">
        <f t="shared" si="339"/>
        <v>42368</v>
      </c>
      <c r="D5039" s="191" t="s">
        <v>2044</v>
      </c>
      <c r="E5039" s="191">
        <v>42368</v>
      </c>
      <c r="F5039" s="192" t="s">
        <v>1327</v>
      </c>
      <c r="G5039" s="483" t="s">
        <v>1325</v>
      </c>
      <c r="H5039" s="193" t="s">
        <v>2045</v>
      </c>
      <c r="I5039" s="256">
        <v>56</v>
      </c>
      <c r="J5039" s="256">
        <v>15906.150484899168</v>
      </c>
      <c r="K5039" s="599">
        <f t="shared" si="340"/>
        <v>890744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6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3"/>
      <c r="AD5039" s="591" t="str">
        <f>IF(VLOOKUP(F5039,NXT!$C$12:$C$666,1,0)&lt;&gt;"","","x")</f>
        <v/>
      </c>
    </row>
    <row r="5040" spans="1:30" s="211" customFormat="1" ht="15.75" hidden="1" customHeight="1">
      <c r="A5040" s="204" t="str">
        <f>IF(B5040&lt;&gt;"",IF(AND(B5040&gt;=_TM1,B5040&lt;=_TM2,OR(TH!L5040="1111",TH!M5040="1111")),TH!D5040,""),"")</f>
        <v/>
      </c>
      <c r="B5040" s="36">
        <f t="shared" si="338"/>
        <v>12</v>
      </c>
      <c r="C5040" s="184">
        <f t="shared" si="339"/>
        <v>42368</v>
      </c>
      <c r="D5040" s="191" t="s">
        <v>2044</v>
      </c>
      <c r="E5040" s="191">
        <v>42368</v>
      </c>
      <c r="F5040" s="192" t="s">
        <v>1328</v>
      </c>
      <c r="G5040" s="483" t="s">
        <v>1325</v>
      </c>
      <c r="H5040" s="193" t="s">
        <v>2045</v>
      </c>
      <c r="I5040" s="256">
        <v>30</v>
      </c>
      <c r="J5040" s="256">
        <v>12153.930370512699</v>
      </c>
      <c r="K5040" s="599">
        <f t="shared" si="340"/>
        <v>364618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6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3"/>
      <c r="AD5040" s="591" t="str">
        <f>IF(VLOOKUP(F5040,NXT!$C$12:$C$666,1,0)&lt;&gt;"","","x")</f>
        <v/>
      </c>
    </row>
    <row r="5041" spans="1:30" s="211" customFormat="1" ht="15.75" hidden="1" customHeight="1">
      <c r="A5041" s="204" t="str">
        <f>IF(B5041&lt;&gt;"",IF(AND(B5041&gt;=_TM1,B5041&lt;=_TM2,OR(TH!L5041="1111",TH!M5041="1111")),TH!D5041,""),"")</f>
        <v/>
      </c>
      <c r="B5041" s="36">
        <f t="shared" si="338"/>
        <v>12</v>
      </c>
      <c r="C5041" s="184">
        <f t="shared" si="339"/>
        <v>42368</v>
      </c>
      <c r="D5041" s="191" t="s">
        <v>2044</v>
      </c>
      <c r="E5041" s="191">
        <v>42368</v>
      </c>
      <c r="F5041" s="192" t="s">
        <v>1329</v>
      </c>
      <c r="G5041" s="483" t="s">
        <v>1325</v>
      </c>
      <c r="H5041" s="193" t="s">
        <v>2045</v>
      </c>
      <c r="I5041" s="256">
        <v>130</v>
      </c>
      <c r="J5041" s="256">
        <v>35482.951081698142</v>
      </c>
      <c r="K5041" s="599">
        <f t="shared" si="340"/>
        <v>4612784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6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3"/>
      <c r="AD5041" s="591" t="str">
        <f>IF(VLOOKUP(F5041,NXT!$C$12:$C$666,1,0)&lt;&gt;"","","x")</f>
        <v/>
      </c>
    </row>
    <row r="5042" spans="1:30" s="211" customFormat="1" ht="15.75" hidden="1" customHeight="1">
      <c r="A5042" s="204" t="str">
        <f>IF(B5042&lt;&gt;"",IF(AND(B5042&gt;=_TM1,B5042&lt;=_TM2,OR(TH!L5042="1111",TH!M5042="1111")),TH!D5042,""),"")</f>
        <v/>
      </c>
      <c r="B5042" s="36">
        <f t="shared" si="338"/>
        <v>12</v>
      </c>
      <c r="C5042" s="184">
        <f t="shared" si="339"/>
        <v>42368</v>
      </c>
      <c r="D5042" s="191" t="s">
        <v>2044</v>
      </c>
      <c r="E5042" s="191">
        <v>42368</v>
      </c>
      <c r="F5042" s="192" t="s">
        <v>1330</v>
      </c>
      <c r="G5042" s="483" t="s">
        <v>1325</v>
      </c>
      <c r="H5042" s="193" t="s">
        <v>2045</v>
      </c>
      <c r="I5042" s="256">
        <v>7</v>
      </c>
      <c r="J5042" s="256">
        <v>22839.600696265472</v>
      </c>
      <c r="K5042" s="599">
        <f t="shared" si="340"/>
        <v>159877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6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3"/>
      <c r="AD5042" s="591" t="str">
        <f>IF(VLOOKUP(F5042,NXT!$C$12:$C$666,1,0)&lt;&gt;"","","x")</f>
        <v/>
      </c>
    </row>
    <row r="5043" spans="1:30" s="211" customFormat="1" ht="15.75" hidden="1" customHeight="1">
      <c r="A5043" s="204" t="str">
        <f>IF(B5043&lt;&gt;"",IF(AND(B5043&gt;=_TM1,B5043&lt;=_TM2,OR(TH!L5043="1111",TH!M5043="1111")),TH!D5043,""),"")</f>
        <v/>
      </c>
      <c r="B5043" s="36">
        <f t="shared" si="338"/>
        <v>12</v>
      </c>
      <c r="C5043" s="184">
        <f t="shared" si="339"/>
        <v>42368</v>
      </c>
      <c r="D5043" s="191" t="s">
        <v>2044</v>
      </c>
      <c r="E5043" s="191">
        <v>42368</v>
      </c>
      <c r="F5043" s="192" t="s">
        <v>481</v>
      </c>
      <c r="G5043" s="483" t="s">
        <v>1331</v>
      </c>
      <c r="H5043" s="193" t="s">
        <v>2045</v>
      </c>
      <c r="I5043" s="256">
        <v>221</v>
      </c>
      <c r="J5043" s="256">
        <v>59138.251802830244</v>
      </c>
      <c r="K5043" s="599">
        <f t="shared" si="340"/>
        <v>13069554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6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3"/>
      <c r="AD5043" s="591" t="str">
        <f>IF(VLOOKUP(F5043,NXT!$C$12:$C$666,1,0)&lt;&gt;"","","x")</f>
        <v/>
      </c>
    </row>
    <row r="5044" spans="1:30" s="211" customFormat="1" ht="15.75" hidden="1" customHeight="1">
      <c r="A5044" s="204" t="str">
        <f>IF(B5044&lt;&gt;"",IF(AND(B5044&gt;=_TM1,B5044&lt;=_TM2,OR(TH!L5044="1111",TH!M5044="1111")),TH!D5044,""),"")</f>
        <v/>
      </c>
      <c r="B5044" s="36">
        <f t="shared" si="338"/>
        <v>12</v>
      </c>
      <c r="C5044" s="184">
        <f t="shared" si="339"/>
        <v>42368</v>
      </c>
      <c r="D5044" s="191" t="s">
        <v>2044</v>
      </c>
      <c r="E5044" s="191">
        <v>42368</v>
      </c>
      <c r="F5044" s="192" t="s">
        <v>1332</v>
      </c>
      <c r="G5044" s="483" t="s">
        <v>1331</v>
      </c>
      <c r="H5044" s="193" t="s">
        <v>2045</v>
      </c>
      <c r="I5044" s="256">
        <v>103</v>
      </c>
      <c r="J5044" s="256">
        <v>32954.281004611614</v>
      </c>
      <c r="K5044" s="599">
        <f t="shared" si="340"/>
        <v>3394291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6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3"/>
      <c r="AD5044" s="591" t="str">
        <f>IF(VLOOKUP(F5044,NXT!$C$12:$C$666,1,0)&lt;&gt;"","","x")</f>
        <v/>
      </c>
    </row>
    <row r="5045" spans="1:30" s="211" customFormat="1" ht="15.75" hidden="1" customHeight="1">
      <c r="A5045" s="204" t="str">
        <f>IF(B5045&lt;&gt;"",IF(AND(B5045&gt;=_TM1,B5045&lt;=_TM2,OR(TH!L5045="1111",TH!M5045="1111")),TH!D5045,""),"")</f>
        <v/>
      </c>
      <c r="B5045" s="36">
        <f t="shared" si="338"/>
        <v>12</v>
      </c>
      <c r="C5045" s="184">
        <f t="shared" si="339"/>
        <v>42368</v>
      </c>
      <c r="D5045" s="191" t="s">
        <v>2044</v>
      </c>
      <c r="E5045" s="191">
        <v>42368</v>
      </c>
      <c r="F5045" s="192" t="s">
        <v>1330</v>
      </c>
      <c r="G5045" s="483" t="s">
        <v>1331</v>
      </c>
      <c r="H5045" s="193" t="s">
        <v>2045</v>
      </c>
      <c r="I5045" s="256">
        <v>143</v>
      </c>
      <c r="J5045" s="256">
        <v>22839.600696265472</v>
      </c>
      <c r="K5045" s="599">
        <f t="shared" si="340"/>
        <v>3266063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6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3"/>
      <c r="AD5045" s="591" t="str">
        <f>IF(VLOOKUP(F5045,NXT!$C$12:$C$666,1,0)&lt;&gt;"","","x")</f>
        <v/>
      </c>
    </row>
    <row r="5046" spans="1:30" s="211" customFormat="1" ht="15.75" hidden="1" customHeight="1">
      <c r="A5046" s="204" t="str">
        <f>IF(B5046&lt;&gt;"",IF(AND(B5046&gt;=_TM1,B5046&lt;=_TM2,OR(TH!L5046="1111",TH!M5046="1111")),TH!D5046,""),"")</f>
        <v/>
      </c>
      <c r="B5046" s="36">
        <f t="shared" si="338"/>
        <v>12</v>
      </c>
      <c r="C5046" s="184">
        <f t="shared" si="339"/>
        <v>42369</v>
      </c>
      <c r="D5046" s="191" t="s">
        <v>2044</v>
      </c>
      <c r="E5046" s="191">
        <v>42369</v>
      </c>
      <c r="F5046" s="192" t="s">
        <v>1333</v>
      </c>
      <c r="G5046" s="483" t="s">
        <v>1334</v>
      </c>
      <c r="H5046" s="193" t="s">
        <v>2045</v>
      </c>
      <c r="I5046" s="256">
        <v>340</v>
      </c>
      <c r="J5046" s="256">
        <v>22187.040676372177</v>
      </c>
      <c r="K5046" s="599">
        <f t="shared" si="340"/>
        <v>7543594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6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3"/>
      <c r="AD5046" s="591" t="str">
        <f>IF(VLOOKUP(F5046,NXT!$C$12:$C$666,1,0)&lt;&gt;"","","x")</f>
        <v/>
      </c>
    </row>
    <row r="5047" spans="1:30" s="211" customFormat="1" ht="15.75" hidden="1" customHeight="1">
      <c r="A5047" s="204" t="str">
        <f>IF(B5047&lt;&gt;"",IF(AND(B5047&gt;=_TM1,B5047&lt;=_TM2,OR(TH!L5047="1111",TH!M5047="1111")),TH!D5047,""),"")</f>
        <v/>
      </c>
      <c r="B5047" s="36">
        <f t="shared" si="338"/>
        <v>12</v>
      </c>
      <c r="C5047" s="184">
        <f t="shared" si="339"/>
        <v>42369</v>
      </c>
      <c r="D5047" s="191" t="s">
        <v>2044</v>
      </c>
      <c r="E5047" s="191">
        <v>42369</v>
      </c>
      <c r="F5047" s="192" t="s">
        <v>1336</v>
      </c>
      <c r="G5047" s="483" t="s">
        <v>1334</v>
      </c>
      <c r="H5047" s="193" t="s">
        <v>2045</v>
      </c>
      <c r="I5047" s="256">
        <v>208</v>
      </c>
      <c r="J5047" s="256">
        <v>23900.010728592086</v>
      </c>
      <c r="K5047" s="599">
        <f t="shared" si="340"/>
        <v>4971202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6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3"/>
      <c r="AD5047" s="591" t="str">
        <f>IF(VLOOKUP(F5047,NXT!$C$12:$C$666,1,0)&lt;&gt;"","","x")</f>
        <v/>
      </c>
    </row>
    <row r="5048" spans="1:30" s="211" customFormat="1" ht="15.75" hidden="1" customHeight="1">
      <c r="A5048" s="204" t="str">
        <f>IF(B5048&lt;&gt;"",IF(AND(B5048&gt;=_TM1,B5048&lt;=_TM2,OR(TH!L5048="1111",TH!M5048="1111")),TH!D5048,""),"")</f>
        <v/>
      </c>
      <c r="B5048" s="36">
        <f t="shared" si="338"/>
        <v>12</v>
      </c>
      <c r="C5048" s="184">
        <f t="shared" si="339"/>
        <v>42369</v>
      </c>
      <c r="D5048" s="191" t="s">
        <v>2044</v>
      </c>
      <c r="E5048" s="191">
        <v>42369</v>
      </c>
      <c r="F5048" s="192" t="s">
        <v>1337</v>
      </c>
      <c r="G5048" s="483" t="s">
        <v>1334</v>
      </c>
      <c r="H5048" s="193" t="s">
        <v>2045</v>
      </c>
      <c r="I5048" s="256">
        <v>249</v>
      </c>
      <c r="J5048" s="256">
        <v>21045.060641558903</v>
      </c>
      <c r="K5048" s="599">
        <f t="shared" si="340"/>
        <v>5240220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6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3"/>
      <c r="AD5048" s="591" t="str">
        <f>IF(VLOOKUP(F5048,NXT!$C$12:$C$666,1,0)&lt;&gt;"","","x")</f>
        <v/>
      </c>
    </row>
    <row r="5049" spans="1:30" s="211" customFormat="1" ht="15.75" hidden="1" customHeight="1">
      <c r="A5049" s="204" t="str">
        <f>IF(B5049&lt;&gt;"",IF(AND(B5049&gt;=_TM1,B5049&lt;=_TM2,OR(TH!L5049="1111",TH!M5049="1111")),TH!D5049,""),"")</f>
        <v/>
      </c>
      <c r="B5049" s="36">
        <f t="shared" si="338"/>
        <v>12</v>
      </c>
      <c r="C5049" s="184">
        <f t="shared" si="339"/>
        <v>42369</v>
      </c>
      <c r="D5049" s="191" t="s">
        <v>2044</v>
      </c>
      <c r="E5049" s="191">
        <v>42369</v>
      </c>
      <c r="F5049" s="192" t="s">
        <v>1338</v>
      </c>
      <c r="G5049" s="483" t="s">
        <v>1339</v>
      </c>
      <c r="H5049" s="193" t="s">
        <v>2045</v>
      </c>
      <c r="I5049" s="256">
        <v>250</v>
      </c>
      <c r="J5049" s="256">
        <v>21616.050658965538</v>
      </c>
      <c r="K5049" s="599">
        <f t="shared" si="340"/>
        <v>5404013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6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3"/>
      <c r="AD5049" s="591" t="str">
        <f>IF(VLOOKUP(F5049,NXT!$C$12:$C$666,1,0)&lt;&gt;"","","x")</f>
        <v/>
      </c>
    </row>
    <row r="5050" spans="1:30" s="211" customFormat="1" ht="15.75" hidden="1" customHeight="1">
      <c r="A5050" s="204" t="str">
        <f>IF(B5050&lt;&gt;"",IF(AND(B5050&gt;=_TM1,B5050&lt;=_TM2,OR(TH!L5050="1111",TH!M5050="1111")),TH!D5050,""),"")</f>
        <v/>
      </c>
      <c r="B5050" s="36">
        <f t="shared" si="338"/>
        <v>12</v>
      </c>
      <c r="C5050" s="184">
        <f t="shared" si="339"/>
        <v>42369</v>
      </c>
      <c r="D5050" s="191" t="s">
        <v>2044</v>
      </c>
      <c r="E5050" s="191">
        <v>42369</v>
      </c>
      <c r="F5050" s="192" t="s">
        <v>1340</v>
      </c>
      <c r="G5050" s="483" t="s">
        <v>1339</v>
      </c>
      <c r="H5050" s="193" t="s">
        <v>2045</v>
      </c>
      <c r="I5050" s="256">
        <v>81</v>
      </c>
      <c r="J5050" s="256">
        <v>18026.970549552392</v>
      </c>
      <c r="K5050" s="599">
        <f t="shared" si="340"/>
        <v>1460185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6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3"/>
      <c r="AD5050" s="591" t="str">
        <f>IF(VLOOKUP(F5050,NXT!$C$12:$C$666,1,0)&lt;&gt;"","","x")</f>
        <v/>
      </c>
    </row>
    <row r="5051" spans="1:30" s="211" customFormat="1" ht="15.75" hidden="1" customHeight="1">
      <c r="A5051" s="204" t="str">
        <f>IF(B5051&lt;&gt;"",IF(AND(B5051&gt;=_TM1,B5051&lt;=_TM2,OR(TH!L5051="1111",TH!M5051="1111")),TH!D5051,""),"")</f>
        <v/>
      </c>
      <c r="B5051" s="36">
        <f t="shared" si="338"/>
        <v>12</v>
      </c>
      <c r="C5051" s="184">
        <f t="shared" si="339"/>
        <v>42369</v>
      </c>
      <c r="D5051" s="191" t="s">
        <v>2044</v>
      </c>
      <c r="E5051" s="191">
        <v>42369</v>
      </c>
      <c r="F5051" s="192" t="s">
        <v>1341</v>
      </c>
      <c r="G5051" s="483" t="s">
        <v>1339</v>
      </c>
      <c r="H5051" s="193" t="s">
        <v>2045</v>
      </c>
      <c r="I5051" s="256">
        <v>250</v>
      </c>
      <c r="J5051" s="256">
        <v>1305.1200397865985</v>
      </c>
      <c r="K5051" s="599">
        <f t="shared" si="340"/>
        <v>326280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6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3"/>
      <c r="AD5051" s="591" t="str">
        <f>IF(VLOOKUP(F5051,NXT!$C$12:$C$666,1,0)&lt;&gt;"","","x")</f>
        <v/>
      </c>
    </row>
    <row r="5052" spans="1:30" s="211" customFormat="1" ht="15.75" hidden="1" customHeight="1">
      <c r="A5052" s="204" t="str">
        <f>IF(B5052&lt;&gt;"",IF(AND(B5052&gt;=_TM1,B5052&lt;=_TM2,OR(TH!L5052="1111",TH!M5052="1111")),TH!D5052,""),"")</f>
        <v/>
      </c>
      <c r="B5052" s="36">
        <f t="shared" si="338"/>
        <v>12</v>
      </c>
      <c r="C5052" s="184">
        <f t="shared" si="339"/>
        <v>42369</v>
      </c>
      <c r="D5052" s="191" t="s">
        <v>2044</v>
      </c>
      <c r="E5052" s="191">
        <v>42369</v>
      </c>
      <c r="F5052" s="192" t="s">
        <v>1342</v>
      </c>
      <c r="G5052" s="483" t="s">
        <v>1339</v>
      </c>
      <c r="H5052" s="193" t="s">
        <v>2045</v>
      </c>
      <c r="I5052" s="256">
        <v>1000</v>
      </c>
      <c r="J5052" s="256">
        <v>978.84002983994878</v>
      </c>
      <c r="K5052" s="599">
        <f t="shared" si="340"/>
        <v>978840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6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3"/>
      <c r="AD5052" s="591" t="str">
        <f>IF(VLOOKUP(F5052,NXT!$C$12:$C$666,1,0)&lt;&gt;"","","x")</f>
        <v/>
      </c>
    </row>
    <row r="5053" spans="1:30" s="211" customFormat="1" ht="15.75" hidden="1" customHeight="1">
      <c r="A5053" s="204" t="str">
        <f>IF(B5053&lt;&gt;"",IF(AND(B5053&gt;=_TM1,B5053&lt;=_TM2,OR(TH!L5053="1111",TH!M5053="1111")),TH!D5053,""),"")</f>
        <v/>
      </c>
      <c r="B5053" s="36">
        <f t="shared" si="338"/>
        <v>12</v>
      </c>
      <c r="C5053" s="184">
        <f t="shared" si="339"/>
        <v>42369</v>
      </c>
      <c r="D5053" s="191" t="s">
        <v>2044</v>
      </c>
      <c r="E5053" s="191">
        <v>42369</v>
      </c>
      <c r="F5053" s="192" t="s">
        <v>1343</v>
      </c>
      <c r="G5053" s="483" t="s">
        <v>1339</v>
      </c>
      <c r="H5053" s="193" t="s">
        <v>2045</v>
      </c>
      <c r="I5053" s="256">
        <v>243</v>
      </c>
      <c r="J5053" s="256">
        <v>2365.5300721132098</v>
      </c>
      <c r="K5053" s="599">
        <f t="shared" si="340"/>
        <v>574824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6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3"/>
      <c r="AD5053" s="591" t="str">
        <f>IF(VLOOKUP(F5053,NXT!$C$12:$C$666,1,0)&lt;&gt;"","","x")</f>
        <v/>
      </c>
    </row>
    <row r="5054" spans="1:30" s="211" customFormat="1" ht="15.75" hidden="1" customHeight="1">
      <c r="A5054" s="204" t="str">
        <f>IF(B5054&lt;&gt;"",IF(AND(B5054&gt;=_TM1,B5054&lt;=_TM2,OR(TH!L5054="1111",TH!M5054="1111")),TH!D5054,""),"")</f>
        <v/>
      </c>
      <c r="B5054" s="36">
        <f t="shared" si="338"/>
        <v>12</v>
      </c>
      <c r="C5054" s="184">
        <f t="shared" si="339"/>
        <v>42369</v>
      </c>
      <c r="D5054" s="191" t="s">
        <v>2044</v>
      </c>
      <c r="E5054" s="191">
        <v>42369</v>
      </c>
      <c r="F5054" s="192" t="s">
        <v>1344</v>
      </c>
      <c r="G5054" s="483" t="s">
        <v>1339</v>
      </c>
      <c r="H5054" s="193" t="s">
        <v>2045</v>
      </c>
      <c r="I5054" s="256">
        <v>162</v>
      </c>
      <c r="J5054" s="256">
        <v>734.13002237996159</v>
      </c>
      <c r="K5054" s="599">
        <f t="shared" si="340"/>
        <v>118929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6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3"/>
      <c r="AD5054" s="591" t="str">
        <f>IF(VLOOKUP(F5054,NXT!$C$12:$C$666,1,0)&lt;&gt;"","","x")</f>
        <v/>
      </c>
    </row>
    <row r="5055" spans="1:30" s="211" customFormat="1" ht="15.75" hidden="1" customHeight="1">
      <c r="A5055" s="204" t="str">
        <f>IF(B5055&lt;&gt;"",IF(AND(B5055&gt;=_TM1,B5055&lt;=_TM2,OR(TH!L5055="1111",TH!M5055="1111")),TH!D5055,""),"")</f>
        <v/>
      </c>
      <c r="B5055" s="36">
        <f t="shared" si="338"/>
        <v>12</v>
      </c>
      <c r="C5055" s="184">
        <f t="shared" si="339"/>
        <v>42369</v>
      </c>
      <c r="D5055" s="191" t="s">
        <v>2044</v>
      </c>
      <c r="E5055" s="191">
        <v>42369</v>
      </c>
      <c r="F5055" s="192" t="s">
        <v>1345</v>
      </c>
      <c r="G5055" s="483" t="s">
        <v>1339</v>
      </c>
      <c r="H5055" s="193" t="s">
        <v>2045</v>
      </c>
      <c r="I5055" s="256">
        <v>648</v>
      </c>
      <c r="J5055" s="256">
        <v>570.99001740663687</v>
      </c>
      <c r="K5055" s="599">
        <f t="shared" si="340"/>
        <v>370002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6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3"/>
      <c r="AD5055" s="591" t="str">
        <f>IF(VLOOKUP(F5055,NXT!$C$12:$C$666,1,0)&lt;&gt;"","","x")</f>
        <v/>
      </c>
    </row>
    <row r="5056" spans="1:30" s="211" customFormat="1" ht="15.75" hidden="1" customHeight="1">
      <c r="A5056" s="204" t="str">
        <f>IF(B5056&lt;&gt;"",IF(AND(B5056&gt;=_TM1,B5056&lt;=_TM2,OR(TH!L5056="1111",TH!M5056="1111")),TH!D5056,""),"")</f>
        <v/>
      </c>
      <c r="B5056" s="36">
        <f t="shared" si="338"/>
        <v>12</v>
      </c>
      <c r="C5056" s="184">
        <f t="shared" si="339"/>
        <v>42369</v>
      </c>
      <c r="D5056" s="191" t="s">
        <v>2044</v>
      </c>
      <c r="E5056" s="191">
        <v>42369</v>
      </c>
      <c r="F5056" s="192" t="s">
        <v>1346</v>
      </c>
      <c r="G5056" s="483" t="s">
        <v>1339</v>
      </c>
      <c r="H5056" s="193" t="s">
        <v>2045</v>
      </c>
      <c r="I5056" s="256">
        <v>500</v>
      </c>
      <c r="J5056" s="256">
        <v>3752.2201143864709</v>
      </c>
      <c r="K5056" s="599">
        <f t="shared" si="340"/>
        <v>1876110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6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3"/>
      <c r="AD5056" s="591" t="str">
        <f>IF(VLOOKUP(F5056,NXT!$C$12:$C$666,1,0)&lt;&gt;"","","x")</f>
        <v/>
      </c>
    </row>
    <row r="5057" spans="1:28" s="211" customFormat="1" ht="15.75" hidden="1" customHeight="1">
      <c r="A5057" s="204" t="str">
        <f>IF(B5057&lt;&gt;"",IF(AND(B5057&gt;=_TM1,B5057&lt;=_TM2,OR(TH!L5057="1111",TH!M5057="1111")),TH!D5057,""),"")</f>
        <v/>
      </c>
      <c r="B5057" s="36" t="str">
        <f t="shared" ref="B5057:B5060" si="365">IF(C5057&lt;&gt;"",MONTH(C5057),"")</f>
        <v/>
      </c>
      <c r="C5057" s="37"/>
      <c r="D5057" s="37"/>
      <c r="E5057" s="37"/>
      <c r="F5057" s="40"/>
      <c r="G5057" s="40"/>
      <c r="H5057" s="44"/>
      <c r="I5057" s="256"/>
      <c r="J5057" s="256"/>
      <c r="K5057" s="38"/>
      <c r="L5057" s="39"/>
      <c r="M5057" s="39"/>
      <c r="N5057" s="52" t="str">
        <f>IF(AND('331-CT'!$E$7=TH!H5057,OR(L5057="331",M5057="331")),"331",IF(AND(OR(L5057="131",M5057="131"),H5057='131-CT'!$E$7),"131",""))</f>
        <v/>
      </c>
      <c r="O5057" s="916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3"/>
    </row>
    <row r="5058" spans="1:28" s="211" customFormat="1" ht="15.75" hidden="1" customHeight="1">
      <c r="A5058" s="204" t="str">
        <f>IF(B5058&lt;&gt;"",IF(AND(B5058&gt;=_TM1,B5058&lt;=_TM2,OR(TH!L5058="1111",TH!M5058="1111")),TH!D5058,""),"")</f>
        <v/>
      </c>
      <c r="B5058" s="36" t="str">
        <f t="shared" si="365"/>
        <v/>
      </c>
      <c r="C5058" s="37"/>
      <c r="D5058" s="37"/>
      <c r="E5058" s="37"/>
      <c r="F5058" s="40"/>
      <c r="G5058" s="40"/>
      <c r="H5058" s="44"/>
      <c r="I5058" s="256"/>
      <c r="J5058" s="256"/>
      <c r="K5058" s="38"/>
      <c r="L5058" s="39"/>
      <c r="M5058" s="39"/>
      <c r="N5058" s="52" t="str">
        <f>IF(AND('331-CT'!$E$7=TH!H5058,OR(L5058="331",M5058="331")),"331",IF(AND(OR(L5058="131",M5058="131"),H5058='131-CT'!$E$7),"131",""))</f>
        <v/>
      </c>
      <c r="O5058" s="916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3"/>
    </row>
    <row r="5059" spans="1:28" s="211" customFormat="1" ht="15.75" hidden="1" customHeight="1">
      <c r="A5059" s="204" t="str">
        <f>IF(B5059&lt;&gt;"",IF(AND(B5059&gt;=_TM1,B5059&lt;=_TM2,OR(TH!L5059="1111",TH!M5059="1111")),TH!D5059,""),"")</f>
        <v/>
      </c>
      <c r="B5059" s="36" t="str">
        <f t="shared" si="365"/>
        <v/>
      </c>
      <c r="C5059" s="37"/>
      <c r="D5059" s="37"/>
      <c r="E5059" s="37"/>
      <c r="F5059" s="40"/>
      <c r="G5059" s="40"/>
      <c r="H5059" s="44"/>
      <c r="I5059" s="256"/>
      <c r="J5059" s="256"/>
      <c r="K5059" s="38"/>
      <c r="L5059" s="39"/>
      <c r="M5059" s="39"/>
      <c r="N5059" s="52" t="str">
        <f>IF(AND('331-CT'!$E$7=TH!H5059,OR(L5059="331",M5059="331")),"331",IF(AND(OR(L5059="131",M5059="131"),H5059='131-CT'!$E$7),"131",""))</f>
        <v/>
      </c>
      <c r="O5059" s="916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3"/>
    </row>
    <row r="5060" spans="1:28" s="211" customFormat="1" ht="15.75" hidden="1" customHeight="1">
      <c r="A5060" s="204" t="str">
        <f>IF(B5060&lt;&gt;"",IF(AND(B5060&gt;=_TM1,B5060&lt;=_TM2,OR(TH!L5060="1111",TH!M5060="1111")),TH!D5060,""),"")</f>
        <v/>
      </c>
      <c r="B5060" s="36" t="str">
        <f t="shared" si="365"/>
        <v/>
      </c>
      <c r="C5060" s="37"/>
      <c r="D5060" s="37"/>
      <c r="E5060" s="37"/>
      <c r="F5060" s="40"/>
      <c r="G5060" s="40"/>
      <c r="H5060" s="44"/>
      <c r="I5060" s="256"/>
      <c r="J5060" s="256"/>
      <c r="K5060" s="38"/>
      <c r="L5060" s="39"/>
      <c r="M5060" s="39"/>
      <c r="N5060" s="52" t="str">
        <f>IF(AND('331-CT'!$E$7=TH!H5060,OR(L5060="331",M5060="331")),"331",IF(AND(OR(L5060="131",M5060="131"),H5060='131-CT'!$E$7),"131",""))</f>
        <v/>
      </c>
      <c r="O5060" s="916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3"/>
    </row>
    <row r="5062" spans="1:28">
      <c r="J5062" s="802"/>
    </row>
    <row r="5065" spans="1:28">
      <c r="H5065" s="801"/>
    </row>
    <row r="5066" spans="1:28">
      <c r="K5066" s="479">
        <f>SUBTOTAL(9,K10:K5060)</f>
        <v>4215204200</v>
      </c>
    </row>
  </sheetData>
  <autoFilter ref="A9:AE5060">
    <filterColumn colId="11">
      <filters>
        <filter val="154"/>
      </filters>
    </filterColumn>
  </autoFilter>
  <sortState ref="A22:AD372">
    <sortCondition ref="C22:C372"/>
  </sortState>
  <mergeCells count="20">
    <mergeCell ref="A7:A8"/>
    <mergeCell ref="B7:B8"/>
    <mergeCell ref="H7:H8"/>
    <mergeCell ref="W7:W8"/>
    <mergeCell ref="V7:V8"/>
    <mergeCell ref="P7:R8"/>
    <mergeCell ref="N7:N8"/>
    <mergeCell ref="I7:J7"/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1" t="s">
        <v>342</v>
      </c>
      <c r="G1" s="1001"/>
      <c r="H1" s="1001"/>
      <c r="I1" s="1001"/>
    </row>
    <row r="2" spans="1:14">
      <c r="A2" s="622" t="str">
        <f>TH!A2</f>
        <v>Địa chỉ: 1A227/1 Ấp 1, Phạm Văn Hai, Bình Chánh, TPHCM</v>
      </c>
      <c r="F2" s="1000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0"/>
      <c r="H2" s="1000"/>
      <c r="I2" s="1000"/>
    </row>
    <row r="3" spans="1:14">
      <c r="F3" s="1000"/>
      <c r="G3" s="1000"/>
      <c r="H3" s="1000"/>
      <c r="I3" s="1000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4" t="s">
        <v>123</v>
      </c>
      <c r="I7" s="1004"/>
      <c r="J7" s="628"/>
      <c r="K7" s="628"/>
      <c r="M7" s="1003" t="s">
        <v>331</v>
      </c>
      <c r="N7" s="1003"/>
    </row>
    <row r="8" spans="1:14" s="819" customFormat="1" ht="23.25" customHeight="1" thickBot="1">
      <c r="A8" s="1005" t="s">
        <v>344</v>
      </c>
      <c r="B8" s="1007" t="s">
        <v>1</v>
      </c>
      <c r="C8" s="1008"/>
      <c r="D8" s="1009" t="s">
        <v>0</v>
      </c>
      <c r="E8" s="1005" t="s">
        <v>345</v>
      </c>
      <c r="F8" s="1002" t="s">
        <v>94</v>
      </c>
      <c r="G8" s="1002"/>
      <c r="H8" s="1007" t="s">
        <v>21</v>
      </c>
      <c r="I8" s="1008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1006"/>
      <c r="B9" s="821" t="s">
        <v>15</v>
      </c>
      <c r="C9" s="821" t="s">
        <v>32</v>
      </c>
      <c r="D9" s="1010"/>
      <c r="E9" s="1006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412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16339274830</v>
      </c>
      <c r="I10" s="826">
        <f>SUMIF(_M,"&lt;"&amp;$M$8,TH)</f>
        <v>16339274830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CTGS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Trích khấu hao TSCĐ Hữu hình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154</v>
      </c>
      <c r="G11" s="830" t="str">
        <f ca="1">IF(ROWS($1:1)&gt;COUNT(Dong6),"",OFFSET(TH!M$1,SMALL(Dong6,ROWS($1:1)),))</f>
        <v>2141</v>
      </c>
      <c r="H11" s="711">
        <f ca="1">IF(ROWS($1:1)&gt;COUNT(Dong6),"",OFFSET(TH!K$1,SMALL(Dong6,ROWS($1:1)),))</f>
        <v>30750000</v>
      </c>
      <c r="I11" s="711">
        <f ca="1">IF(ROWS($1:1)&gt;COUNT(Dong6),"",OFFSET(TH!K$1,SMALL(Dong6,ROWS($1:1)),))</f>
        <v>30750000</v>
      </c>
    </row>
    <row r="12" spans="1:14" s="819" customFormat="1" ht="21" customHeight="1">
      <c r="A12" s="827">
        <f ca="1">IF(ROWS($1:2)&gt;COUNT(Dong6),"",OFFSET(TH!C$1,SMALL(Dong6,ROWS($1:2)),))</f>
        <v>42216</v>
      </c>
      <c r="B12" s="828" t="str">
        <f ca="1">IF(ROWS($1:2)&gt;COUNT(Dong6),"",OFFSET(TH!D$1,SMALL(Dong6,ROWS($1:2)),))</f>
        <v>CTGS</v>
      </c>
      <c r="C12" s="827">
        <f ca="1">IF(ROWS($1:2)&gt;COUNT(Dong6),"",OFFSET(TH!E$1,SMALL(Dong6,ROWS($1:2)),))</f>
        <v>42216</v>
      </c>
      <c r="D12" s="829" t="str">
        <f ca="1">IF(ROWS($1:2)&gt;COUNT(Dong6),"",OFFSET(TH!F$1,SMALL(Dong6,ROWS($1:2)),))</f>
        <v>Tiền lương BP Văn phòng</v>
      </c>
      <c r="E12" s="828">
        <f t="shared" ca="1" si="0"/>
        <v>2</v>
      </c>
      <c r="F12" s="830" t="str">
        <f ca="1">IF(ROWS($1:2)&gt;COUNT(Dong6),"",OFFSET(TH!L$1,SMALL(Dong6,ROWS($1:2)),))</f>
        <v>642</v>
      </c>
      <c r="G12" s="830" t="str">
        <f ca="1">IF(ROWS($1:2)&gt;COUNT(Dong6),"",OFFSET(TH!M$1,SMALL(Dong6,ROWS($1:2)),))</f>
        <v>3341</v>
      </c>
      <c r="H12" s="711">
        <f ca="1">IF(ROWS($1:2)&gt;COUNT(Dong6),"",OFFSET(TH!K$1,SMALL(Dong6,ROWS($1:2)),))</f>
        <v>16715000</v>
      </c>
      <c r="I12" s="711">
        <f ca="1">IF(ROWS($1:2)&gt;COUNT(Dong6),"",OFFSET(TH!K$1,SMALL(Dong6,ROWS($1:2)),))</f>
        <v>16715000</v>
      </c>
    </row>
    <row r="13" spans="1:14" s="819" customFormat="1" ht="21" customHeight="1">
      <c r="A13" s="827">
        <f ca="1">IF(ROWS($1:3)&gt;COUNT(Dong6),"",OFFSET(TH!C$1,SMALL(Dong6,ROWS($1:3)),))</f>
        <v>42216</v>
      </c>
      <c r="B13" s="828" t="str">
        <f ca="1">IF(ROWS($1:3)&gt;COUNT(Dong6),"",OFFSET(TH!D$1,SMALL(Dong6,ROWS($1:3)),))</f>
        <v>CTGS</v>
      </c>
      <c r="C13" s="827">
        <f ca="1">IF(ROWS($1:3)&gt;COUNT(Dong6),"",OFFSET(TH!E$1,SMALL(Dong6,ROWS($1:3)),))</f>
        <v>42216</v>
      </c>
      <c r="D13" s="829" t="str">
        <f ca="1">IF(ROWS($1:3)&gt;COUNT(Dong6),"",OFFSET(TH!F$1,SMALL(Dong6,ROWS($1:3)),))</f>
        <v>Tiền lương BP Phân Xưởng &amp; CN</v>
      </c>
      <c r="E13" s="828">
        <f t="shared" ca="1" si="0"/>
        <v>3</v>
      </c>
      <c r="F13" s="830" t="str">
        <f ca="1">IF(ROWS($1:3)&gt;COUNT(Dong6),"",OFFSET(TH!L$1,SMALL(Dong6,ROWS($1:3)),))</f>
        <v>154</v>
      </c>
      <c r="G13" s="830" t="str">
        <f ca="1">IF(ROWS($1:3)&gt;COUNT(Dong6),"",OFFSET(TH!M$1,SMALL(Dong6,ROWS($1:3)),))</f>
        <v>3341</v>
      </c>
      <c r="H13" s="711">
        <f ca="1">IF(ROWS($1:3)&gt;COUNT(Dong6),"",OFFSET(TH!K$1,SMALL(Dong6,ROWS($1:3)),))</f>
        <v>34635000</v>
      </c>
      <c r="I13" s="711">
        <f ca="1">IF(ROWS($1:3)&gt;COUNT(Dong6),"",OFFSET(TH!K$1,SMALL(Dong6,ROWS($1:3)),))</f>
        <v>34635000</v>
      </c>
    </row>
    <row r="14" spans="1:14" s="819" customFormat="1" ht="21" customHeight="1">
      <c r="A14" s="827">
        <f ca="1">IF(ROWS($1:4)&gt;COUNT(Dong6),"",OFFSET(TH!C$1,SMALL(Dong6,ROWS($1:4)),))</f>
        <v>42216</v>
      </c>
      <c r="B14" s="828" t="str">
        <f ca="1">IF(ROWS($1:4)&gt;COUNT(Dong6),"",OFFSET(TH!D$1,SMALL(Dong6,ROWS($1:4)),))</f>
        <v>CTGS</v>
      </c>
      <c r="C14" s="827">
        <f ca="1">IF(ROWS($1:4)&gt;COUNT(Dong6),"",OFFSET(TH!E$1,SMALL(Dong6,ROWS($1:4)),))</f>
        <v>42216</v>
      </c>
      <c r="D14" s="829" t="str">
        <f ca="1">IF(ROWS($1:4)&gt;COUNT(Dong6),"",OFFSET(TH!F$1,SMALL(Dong6,ROWS($1:4)),))</f>
        <v>Thanh toán tiền lương tháng 7/2015</v>
      </c>
      <c r="E14" s="828">
        <f t="shared" ca="1" si="0"/>
        <v>4</v>
      </c>
      <c r="F14" s="830" t="str">
        <f ca="1">IF(ROWS($1:4)&gt;COUNT(Dong6),"",OFFSET(TH!L$1,SMALL(Dong6,ROWS($1:4)),))</f>
        <v>3341</v>
      </c>
      <c r="G14" s="830" t="str">
        <f ca="1">IF(ROWS($1:4)&gt;COUNT(Dong6),"",OFFSET(TH!M$1,SMALL(Dong6,ROWS($1:4)),))</f>
        <v>1111</v>
      </c>
      <c r="H14" s="711">
        <f ca="1">IF(ROWS($1:4)&gt;COUNT(Dong6),"",OFFSET(TH!K$1,SMALL(Dong6,ROWS($1:4)),))</f>
        <v>51350000</v>
      </c>
      <c r="I14" s="711">
        <f ca="1">IF(ROWS($1:4)&gt;COUNT(Dong6),"",OFFSET(TH!K$1,SMALL(Dong6,ROWS($1:4)),))</f>
        <v>51350000</v>
      </c>
    </row>
    <row r="15" spans="1:14" s="819" customFormat="1" ht="21" customHeight="1">
      <c r="A15" s="827">
        <f ca="1">IF(ROWS($1:5)&gt;COUNT(Dong6),"",OFFSET(TH!C$1,SMALL(Dong6,ROWS($1:5)),))</f>
        <v>42247</v>
      </c>
      <c r="B15" s="828" t="str">
        <f ca="1">IF(ROWS($1:5)&gt;COUNT(Dong6),"",OFFSET(TH!D$1,SMALL(Dong6,ROWS($1:5)),))</f>
        <v>CTGS</v>
      </c>
      <c r="C15" s="827">
        <f ca="1">IF(ROWS($1:5)&gt;COUNT(Dong6),"",OFFSET(TH!E$1,SMALL(Dong6,ROWS($1:5)),))</f>
        <v>42247</v>
      </c>
      <c r="D15" s="829" t="str">
        <f ca="1">IF(ROWS($1:5)&gt;COUNT(Dong6),"",OFFSET(TH!F$1,SMALL(Dong6,ROWS($1:5)),))</f>
        <v>Tiền lương BP Văn phòng</v>
      </c>
      <c r="E15" s="828">
        <f t="shared" ca="1" si="0"/>
        <v>5</v>
      </c>
      <c r="F15" s="830" t="str">
        <f ca="1">IF(ROWS($1:5)&gt;COUNT(Dong6),"",OFFSET(TH!L$1,SMALL(Dong6,ROWS($1:5)),))</f>
        <v>642</v>
      </c>
      <c r="G15" s="830" t="str">
        <f ca="1">IF(ROWS($1:5)&gt;COUNT(Dong6),"",OFFSET(TH!M$1,SMALL(Dong6,ROWS($1:5)),))</f>
        <v>3341</v>
      </c>
      <c r="H15" s="711">
        <f ca="1">IF(ROWS($1:5)&gt;COUNT(Dong6),"",OFFSET(TH!K$1,SMALL(Dong6,ROWS($1:5)),))</f>
        <v>16670000</v>
      </c>
      <c r="I15" s="711">
        <f ca="1">IF(ROWS($1:5)&gt;COUNT(Dong6),"",OFFSET(TH!K$1,SMALL(Dong6,ROWS($1:5)),))</f>
        <v>16670000</v>
      </c>
    </row>
    <row r="16" spans="1:14" s="819" customFormat="1" ht="21" customHeight="1">
      <c r="A16" s="827">
        <f ca="1">IF(ROWS($1:6)&gt;COUNT(Dong6),"",OFFSET(TH!C$1,SMALL(Dong6,ROWS($1:6)),))</f>
        <v>42247</v>
      </c>
      <c r="B16" s="828" t="str">
        <f ca="1">IF(ROWS($1:6)&gt;COUNT(Dong6),"",OFFSET(TH!D$1,SMALL(Dong6,ROWS($1:6)),))</f>
        <v>CTGS</v>
      </c>
      <c r="C16" s="827">
        <f ca="1">IF(ROWS($1:6)&gt;COUNT(Dong6),"",OFFSET(TH!E$1,SMALL(Dong6,ROWS($1:6)),))</f>
        <v>42247</v>
      </c>
      <c r="D16" s="829" t="str">
        <f ca="1">IF(ROWS($1:6)&gt;COUNT(Dong6),"",OFFSET(TH!F$1,SMALL(Dong6,ROWS($1:6)),))</f>
        <v>Tiền lương BP Phân Xưởng &amp; CN</v>
      </c>
      <c r="E16" s="828">
        <f t="shared" ca="1" si="0"/>
        <v>6</v>
      </c>
      <c r="F16" s="830" t="str">
        <f ca="1">IF(ROWS($1:6)&gt;COUNT(Dong6),"",OFFSET(TH!L$1,SMALL(Dong6,ROWS($1:6)),))</f>
        <v>154</v>
      </c>
      <c r="G16" s="830" t="str">
        <f ca="1">IF(ROWS($1:6)&gt;COUNT(Dong6),"",OFFSET(TH!M$1,SMALL(Dong6,ROWS($1:6)),))</f>
        <v>3341</v>
      </c>
      <c r="H16" s="711">
        <f ca="1">IF(ROWS($1:6)&gt;COUNT(Dong6),"",OFFSET(TH!K$1,SMALL(Dong6,ROWS($1:6)),))</f>
        <v>34530000</v>
      </c>
      <c r="I16" s="711">
        <f ca="1">IF(ROWS($1:6)&gt;COUNT(Dong6),"",OFFSET(TH!K$1,SMALL(Dong6,ROWS($1:6)),))</f>
        <v>34530000</v>
      </c>
    </row>
    <row r="17" spans="1:9" s="819" customFormat="1" ht="21" customHeight="1">
      <c r="A17" s="827">
        <f ca="1">IF(ROWS($1:7)&gt;COUNT(Dong6),"",OFFSET(TH!C$1,SMALL(Dong6,ROWS($1:7)),))</f>
        <v>42247</v>
      </c>
      <c r="B17" s="828" t="str">
        <f ca="1">IF(ROWS($1:7)&gt;COUNT(Dong6),"",OFFSET(TH!D$1,SMALL(Dong6,ROWS($1:7)),))</f>
        <v>CTGS</v>
      </c>
      <c r="C17" s="827">
        <f ca="1">IF(ROWS($1:7)&gt;COUNT(Dong6),"",OFFSET(TH!E$1,SMALL(Dong6,ROWS($1:7)),))</f>
        <v>42247</v>
      </c>
      <c r="D17" s="829" t="str">
        <f ca="1">IF(ROWS($1:7)&gt;COUNT(Dong6),"",OFFSET(TH!F$1,SMALL(Dong6,ROWS($1:7)),))</f>
        <v>Thanh toán tiền lương tháng 8/2015</v>
      </c>
      <c r="E17" s="828">
        <f t="shared" ca="1" si="0"/>
        <v>7</v>
      </c>
      <c r="F17" s="830" t="str">
        <f ca="1">IF(ROWS($1:7)&gt;COUNT(Dong6),"",OFFSET(TH!L$1,SMALL(Dong6,ROWS($1:7)),))</f>
        <v>3341</v>
      </c>
      <c r="G17" s="830" t="str">
        <f ca="1">IF(ROWS($1:7)&gt;COUNT(Dong6),"",OFFSET(TH!M$1,SMALL(Dong6,ROWS($1:7)),))</f>
        <v>1111</v>
      </c>
      <c r="H17" s="711">
        <f ca="1">IF(ROWS($1:7)&gt;COUNT(Dong6),"",OFFSET(TH!K$1,SMALL(Dong6,ROWS($1:7)),))</f>
        <v>51200000</v>
      </c>
      <c r="I17" s="711">
        <f ca="1">IF(ROWS($1:7)&gt;COUNT(Dong6),"",OFFSET(TH!K$1,SMALL(Dong6,ROWS($1:7)),))</f>
        <v>51200000</v>
      </c>
    </row>
    <row r="18" spans="1:9" s="819" customFormat="1" ht="21" customHeight="1">
      <c r="A18" s="827">
        <f ca="1">IF(ROWS($1:8)&gt;COUNT(Dong6),"",OFFSET(TH!C$1,SMALL(Dong6,ROWS($1:8)),))</f>
        <v>42277</v>
      </c>
      <c r="B18" s="828" t="str">
        <f ca="1">IF(ROWS($1:8)&gt;COUNT(Dong6),"",OFFSET(TH!D$1,SMALL(Dong6,ROWS($1:8)),))</f>
        <v>CTGS</v>
      </c>
      <c r="C18" s="827">
        <f ca="1">IF(ROWS($1:8)&gt;COUNT(Dong6),"",OFFSET(TH!E$1,SMALL(Dong6,ROWS($1:8)),))</f>
        <v>42277</v>
      </c>
      <c r="D18" s="829" t="str">
        <f ca="1">IF(ROWS($1:8)&gt;COUNT(Dong6),"",OFFSET(TH!F$1,SMALL(Dong6,ROWS($1:8)),))</f>
        <v>Tiền lương BP Văn phòng</v>
      </c>
      <c r="E18" s="828">
        <f t="shared" ca="1" si="0"/>
        <v>8</v>
      </c>
      <c r="F18" s="830" t="str">
        <f ca="1">IF(ROWS($1:8)&gt;COUNT(Dong6),"",OFFSET(TH!L$1,SMALL(Dong6,ROWS($1:8)),))</f>
        <v>642</v>
      </c>
      <c r="G18" s="830" t="str">
        <f ca="1">IF(ROWS($1:8)&gt;COUNT(Dong6),"",OFFSET(TH!M$1,SMALL(Dong6,ROWS($1:8)),))</f>
        <v>3341</v>
      </c>
      <c r="H18" s="711">
        <f ca="1">IF(ROWS($1:8)&gt;COUNT(Dong6),"",OFFSET(TH!K$1,SMALL(Dong6,ROWS($1:8)),))</f>
        <v>16625000</v>
      </c>
      <c r="I18" s="711">
        <f ca="1">IF(ROWS($1:8)&gt;COUNT(Dong6),"",OFFSET(TH!K$1,SMALL(Dong6,ROWS($1:8)),))</f>
        <v>16625000</v>
      </c>
    </row>
    <row r="19" spans="1:9" s="819" customFormat="1" ht="21" customHeight="1">
      <c r="A19" s="827">
        <f ca="1">IF(ROWS($1:9)&gt;COUNT(Dong6),"",OFFSET(TH!C$1,SMALL(Dong6,ROWS($1:9)),))</f>
        <v>42277</v>
      </c>
      <c r="B19" s="828" t="str">
        <f ca="1">IF(ROWS($1:9)&gt;COUNT(Dong6),"",OFFSET(TH!D$1,SMALL(Dong6,ROWS($1:9)),))</f>
        <v>CTGS</v>
      </c>
      <c r="C19" s="827">
        <f ca="1">IF(ROWS($1:9)&gt;COUNT(Dong6),"",OFFSET(TH!E$1,SMALL(Dong6,ROWS($1:9)),))</f>
        <v>42277</v>
      </c>
      <c r="D19" s="829" t="str">
        <f ca="1">IF(ROWS($1:9)&gt;COUNT(Dong6),"",OFFSET(TH!F$1,SMALL(Dong6,ROWS($1:9)),))</f>
        <v>Tiền lương BP Phân Xưởng &amp; CN</v>
      </c>
      <c r="E19" s="828">
        <f t="shared" ca="1" si="0"/>
        <v>9</v>
      </c>
      <c r="F19" s="830" t="str">
        <f ca="1">IF(ROWS($1:9)&gt;COUNT(Dong6),"",OFFSET(TH!L$1,SMALL(Dong6,ROWS($1:9)),))</f>
        <v>154</v>
      </c>
      <c r="G19" s="830" t="str">
        <f ca="1">IF(ROWS($1:9)&gt;COUNT(Dong6),"",OFFSET(TH!M$1,SMALL(Dong6,ROWS($1:9)),))</f>
        <v>3341</v>
      </c>
      <c r="H19" s="711">
        <f ca="1">IF(ROWS($1:9)&gt;COUNT(Dong6),"",OFFSET(TH!K$1,SMALL(Dong6,ROWS($1:9)),))</f>
        <v>34425000</v>
      </c>
      <c r="I19" s="711">
        <f ca="1">IF(ROWS($1:9)&gt;COUNT(Dong6),"",OFFSET(TH!K$1,SMALL(Dong6,ROWS($1:9)),))</f>
        <v>34425000</v>
      </c>
    </row>
    <row r="20" spans="1:9" s="819" customFormat="1" ht="21" customHeight="1">
      <c r="A20" s="827">
        <f ca="1">IF(ROWS($1:10)&gt;COUNT(Dong6),"",OFFSET(TH!C$1,SMALL(Dong6,ROWS($1:10)),))</f>
        <v>42277</v>
      </c>
      <c r="B20" s="828" t="str">
        <f ca="1">IF(ROWS($1:10)&gt;COUNT(Dong6),"",OFFSET(TH!D$1,SMALL(Dong6,ROWS($1:10)),))</f>
        <v>CTGS</v>
      </c>
      <c r="C20" s="827">
        <f ca="1">IF(ROWS($1:10)&gt;COUNT(Dong6),"",OFFSET(TH!E$1,SMALL(Dong6,ROWS($1:10)),))</f>
        <v>42277</v>
      </c>
      <c r="D20" s="829" t="str">
        <f ca="1">IF(ROWS($1:10)&gt;COUNT(Dong6),"",OFFSET(TH!F$1,SMALL(Dong6,ROWS($1:10)),))</f>
        <v>Thanh toán tiền lương tháng 9/2015</v>
      </c>
      <c r="E20" s="828">
        <f t="shared" ca="1" si="0"/>
        <v>10</v>
      </c>
      <c r="F20" s="830" t="str">
        <f ca="1">IF(ROWS($1:10)&gt;COUNT(Dong6),"",OFFSET(TH!L$1,SMALL(Dong6,ROWS($1:10)),))</f>
        <v>3341</v>
      </c>
      <c r="G20" s="830" t="str">
        <f ca="1">IF(ROWS($1:10)&gt;COUNT(Dong6),"",OFFSET(TH!M$1,SMALL(Dong6,ROWS($1:10)),))</f>
        <v>1111</v>
      </c>
      <c r="H20" s="711">
        <f ca="1">IF(ROWS($1:10)&gt;COUNT(Dong6),"",OFFSET(TH!K$1,SMALL(Dong6,ROWS($1:10)),))</f>
        <v>51050000</v>
      </c>
      <c r="I20" s="711">
        <f ca="1">IF(ROWS($1:10)&gt;COUNT(Dong6),"",OFFSET(TH!K$1,SMALL(Dong6,ROWS($1:10)),))</f>
        <v>51050000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TP/X01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(35x30x16)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203720</v>
      </c>
      <c r="I21" s="711">
        <f ca="1">IF(ROWS($1:11)&gt;COUNT(Dong6),"",OFFSET(TH!K$1,SMALL(Dong6,ROWS($1:11)),))</f>
        <v>203720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TP/X01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(35x30x40)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151767</v>
      </c>
      <c r="I22" s="711">
        <f ca="1">IF(ROWS($1:12)&gt;COUNT(Dong6),"",OFFSET(TH!K$1,SMALL(Dong6,ROWS($1:12)),))</f>
        <v>151767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TP/X01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Thùng (35x30x16)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5112</v>
      </c>
      <c r="H23" s="711">
        <f ca="1">IF(ROWS($1:13)&gt;COUNT(Dong6),"",OFFSET(TH!K$1,SMALL(Dong6,ROWS($1:13)),))</f>
        <v>578850</v>
      </c>
      <c r="I23" s="711">
        <f ca="1">IF(ROWS($1:13)&gt;COUNT(Dong6),"",OFFSET(TH!K$1,SMALL(Dong6,ROWS($1:13)),))</f>
        <v>578850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TP/X01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(35x30x32)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51500</v>
      </c>
      <c r="I24" s="711">
        <f ca="1">IF(ROWS($1:14)&gt;COUNT(Dong6),"",OFFSET(TH!K$1,SMALL(Dong6,ROWS($1:14)),))</f>
        <v>51500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TP/X01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Thùng (35x30x24)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45000</v>
      </c>
      <c r="I25" s="711">
        <f ca="1">IF(ROWS($1:15)&gt;COUNT(Dong6),"",OFFSET(TH!K$1,SMALL(Dong6,ROWS($1:15)),))</f>
        <v>45000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TP/X01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Thùng (35x30x40)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5112</v>
      </c>
      <c r="H26" s="711">
        <f ca="1">IF(ROWS($1:16)&gt;COUNT(Dong6),"",OFFSET(TH!K$1,SMALL(Dong6,ROWS($1:16)),))</f>
        <v>636900</v>
      </c>
      <c r="I26" s="711">
        <f ca="1">IF(ROWS($1:16)&gt;COUNT(Dong6),"",OFFSET(TH!K$1,SMALL(Dong6,ROWS($1:16)),))</f>
        <v>636900</v>
      </c>
    </row>
    <row r="27" spans="1:9" s="819" customFormat="1" ht="21" customHeight="1">
      <c r="A27" s="827">
        <f ca="1">IF(ROWS($1:17)&gt;COUNT(Dong6),"",OFFSET(TH!C$1,SMALL(Dong6,ROWS($1:17)),))</f>
        <v>42186</v>
      </c>
      <c r="B27" s="828" t="str">
        <f ca="1">IF(ROWS($1:17)&gt;COUNT(Dong6),"",OFFSET(TH!D$1,SMALL(Dong6,ROWS($1:17)),))</f>
        <v>TP/X01</v>
      </c>
      <c r="C27" s="827">
        <f ca="1">IF(ROWS($1:17)&gt;COUNT(Dong6),"",OFFSET(TH!E$1,SMALL(Dong6,ROWS($1:17)),))</f>
        <v>42186</v>
      </c>
      <c r="D27" s="829" t="str">
        <f ca="1">IF(ROWS($1:17)&gt;COUNT(Dong6),"",OFFSET(TH!F$1,SMALL(Dong6,ROWS($1:17)),))</f>
        <v>VAT Thùng carton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3331</v>
      </c>
      <c r="H27" s="711">
        <f ca="1">IF(ROWS($1:17)&gt;COUNT(Dong6),"",OFFSET(TH!K$1,SMALL(Dong6,ROWS($1:17)),))</f>
        <v>166774</v>
      </c>
      <c r="I27" s="711">
        <f ca="1">IF(ROWS($1:17)&gt;COUNT(Dong6),"",OFFSET(TH!K$1,SMALL(Dong6,ROWS($1:17)),))</f>
        <v>166774</v>
      </c>
    </row>
    <row r="28" spans="1:9" s="819" customFormat="1" ht="21" customHeight="1">
      <c r="A28" s="827">
        <f ca="1">IF(ROWS($1:18)&gt;COUNT(Dong6),"",OFFSET(TH!C$1,SMALL(Dong6,ROWS($1:18)),))</f>
        <v>42186</v>
      </c>
      <c r="B28" s="828" t="str">
        <f ca="1">IF(ROWS($1:18)&gt;COUNT(Dong6),"",OFFSET(TH!D$1,SMALL(Dong6,ROWS($1:18)),))</f>
        <v>TP/X02</v>
      </c>
      <c r="C28" s="827">
        <f ca="1">IF(ROWS($1:18)&gt;COUNT(Dong6),"",OFFSET(TH!E$1,SMALL(Dong6,ROWS($1:18)),))</f>
        <v>42186</v>
      </c>
      <c r="D28" s="829" t="str">
        <f ca="1">IF(ROWS($1:18)&gt;COUNT(Dong6),"",OFFSET(TH!F$1,SMALL(Dong6,ROWS($1:18)),))</f>
        <v>Thùng (53x28x28)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5112</v>
      </c>
      <c r="H28" s="711">
        <f ca="1">IF(ROWS($1:18)&gt;COUNT(Dong6),"",OFFSET(TH!K$1,SMALL(Dong6,ROWS($1:18)),))</f>
        <v>3264000</v>
      </c>
      <c r="I28" s="711">
        <f ca="1">IF(ROWS($1:18)&gt;COUNT(Dong6),"",OFFSET(TH!K$1,SMALL(Dong6,ROWS($1:18)),))</f>
        <v>3264000</v>
      </c>
    </row>
    <row r="29" spans="1:9" s="819" customFormat="1" ht="21" customHeight="1">
      <c r="A29" s="827">
        <f ca="1">IF(ROWS($1:19)&gt;COUNT(Dong6),"",OFFSET(TH!C$1,SMALL(Dong6,ROWS($1:19)),))</f>
        <v>42186</v>
      </c>
      <c r="B29" s="828" t="str">
        <f ca="1">IF(ROWS($1:19)&gt;COUNT(Dong6),"",OFFSET(TH!D$1,SMALL(Dong6,ROWS($1:19)),))</f>
        <v>TP/X02</v>
      </c>
      <c r="C29" s="827">
        <f ca="1">IF(ROWS($1:19)&gt;COUNT(Dong6),"",OFFSET(TH!E$1,SMALL(Dong6,ROWS($1:19)),))</f>
        <v>42186</v>
      </c>
      <c r="D29" s="829" t="str">
        <f ca="1">IF(ROWS($1:19)&gt;COUNT(Dong6),"",OFFSET(TH!F$1,SMALL(Dong6,ROWS($1:19)),))</f>
        <v>VAT Thùng carton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3331</v>
      </c>
      <c r="H29" s="711">
        <f ca="1">IF(ROWS($1:19)&gt;COUNT(Dong6),"",OFFSET(TH!K$1,SMALL(Dong6,ROWS($1:19)),))</f>
        <v>326400</v>
      </c>
      <c r="I29" s="711">
        <f ca="1">IF(ROWS($1:19)&gt;COUNT(Dong6),"",OFFSET(TH!K$1,SMALL(Dong6,ROWS($1:19)),))</f>
        <v>326400</v>
      </c>
    </row>
    <row r="30" spans="1:9" s="819" customFormat="1" ht="21" customHeight="1">
      <c r="A30" s="827">
        <f ca="1">IF(ROWS($1:20)&gt;COUNT(Dong6),"",OFFSET(TH!C$1,SMALL(Dong6,ROWS($1:20)),))</f>
        <v>42186</v>
      </c>
      <c r="B30" s="828" t="str">
        <f ca="1">IF(ROWS($1:20)&gt;COUNT(Dong6),"",OFFSET(TH!D$1,SMALL(Dong6,ROWS($1:20)),))</f>
        <v>TP/X03</v>
      </c>
      <c r="C30" s="827">
        <f ca="1">IF(ROWS($1:20)&gt;COUNT(Dong6),"",OFFSET(TH!E$1,SMALL(Dong6,ROWS($1:20)),))</f>
        <v>42186</v>
      </c>
      <c r="D30" s="829" t="str">
        <f ca="1">IF(ROWS($1:20)&gt;COUNT(Dong6),"",OFFSET(TH!F$1,SMALL(Dong6,ROWS($1:20)),))</f>
        <v>Thùng (51,5x28,5x7,2)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5112</v>
      </c>
      <c r="H30" s="711">
        <f ca="1">IF(ROWS($1:20)&gt;COUNT(Dong6),"",OFFSET(TH!K$1,SMALL(Dong6,ROWS($1:20)),))</f>
        <v>2692400</v>
      </c>
      <c r="I30" s="711">
        <f ca="1">IF(ROWS($1:20)&gt;COUNT(Dong6),"",OFFSET(TH!K$1,SMALL(Dong6,ROWS($1:20)),))</f>
        <v>2692400</v>
      </c>
    </row>
    <row r="31" spans="1:9" s="819" customFormat="1" ht="21" customHeight="1">
      <c r="A31" s="827">
        <f ca="1">IF(ROWS($1:21)&gt;COUNT(Dong6),"",OFFSET(TH!C$1,SMALL(Dong6,ROWS($1:21)),))</f>
        <v>42186</v>
      </c>
      <c r="B31" s="828" t="str">
        <f ca="1">IF(ROWS($1:21)&gt;COUNT(Dong6),"",OFFSET(TH!D$1,SMALL(Dong6,ROWS($1:21)),))</f>
        <v>TP/X03</v>
      </c>
      <c r="C31" s="827">
        <f ca="1">IF(ROWS($1:21)&gt;COUNT(Dong6),"",OFFSET(TH!E$1,SMALL(Dong6,ROWS($1:21)),))</f>
        <v>42186</v>
      </c>
      <c r="D31" s="829" t="str">
        <f ca="1">IF(ROWS($1:21)&gt;COUNT(Dong6),"",OFFSET(TH!F$1,SMALL(Dong6,ROWS($1:21)),))</f>
        <v>Thùng (22x22x29,5)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4391200</v>
      </c>
      <c r="I31" s="711">
        <f ca="1">IF(ROWS($1:21)&gt;COUNT(Dong6),"",OFFSET(TH!K$1,SMALL(Dong6,ROWS($1:21)),))</f>
        <v>4391200</v>
      </c>
    </row>
    <row r="32" spans="1:9" s="819" customFormat="1" ht="21" customHeight="1">
      <c r="A32" s="827">
        <f ca="1">IF(ROWS($1:22)&gt;COUNT(Dong6),"",OFFSET(TH!C$1,SMALL(Dong6,ROWS($1:22)),))</f>
        <v>42186</v>
      </c>
      <c r="B32" s="828" t="str">
        <f ca="1">IF(ROWS($1:22)&gt;COUNT(Dong6),"",OFFSET(TH!D$1,SMALL(Dong6,ROWS($1:22)),))</f>
        <v>TP/X03</v>
      </c>
      <c r="C32" s="827">
        <f ca="1">IF(ROWS($1:22)&gt;COUNT(Dong6),"",OFFSET(TH!E$1,SMALL(Dong6,ROWS($1:22)),))</f>
        <v>42186</v>
      </c>
      <c r="D32" s="829" t="str">
        <f ca="1">IF(ROWS($1:22)&gt;COUNT(Dong6),"",OFFSET(TH!F$1,SMALL(Dong6,ROWS($1:22)),))</f>
        <v>Thùng (24,5x24,5x29,5)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2150000</v>
      </c>
      <c r="I32" s="711">
        <f ca="1">IF(ROWS($1:22)&gt;COUNT(Dong6),"",OFFSET(TH!K$1,SMALL(Dong6,ROWS($1:22)),))</f>
        <v>2150000</v>
      </c>
    </row>
    <row r="33" spans="1:9" s="819" customFormat="1" ht="21" customHeight="1">
      <c r="A33" s="827">
        <f ca="1">IF(ROWS($1:23)&gt;COUNT(Dong6),"",OFFSET(TH!C$1,SMALL(Dong6,ROWS($1:23)),))</f>
        <v>42186</v>
      </c>
      <c r="B33" s="828" t="str">
        <f ca="1">IF(ROWS($1:23)&gt;COUNT(Dong6),"",OFFSET(TH!D$1,SMALL(Dong6,ROWS($1:23)),))</f>
        <v>TP/X03</v>
      </c>
      <c r="C33" s="827">
        <f ca="1">IF(ROWS($1:23)&gt;COUNT(Dong6),"",OFFSET(TH!E$1,SMALL(Dong6,ROWS($1:23)),))</f>
        <v>42186</v>
      </c>
      <c r="D33" s="829" t="str">
        <f ca="1">IF(ROWS($1:23)&gt;COUNT(Dong6),"",OFFSET(TH!F$1,SMALL(Dong6,ROWS($1:23)),))</f>
        <v>VAT Thùng carton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3331</v>
      </c>
      <c r="H33" s="711">
        <f ca="1">IF(ROWS($1:23)&gt;COUNT(Dong6),"",OFFSET(TH!K$1,SMALL(Dong6,ROWS($1:23)),))</f>
        <v>923360</v>
      </c>
      <c r="I33" s="711">
        <f ca="1">IF(ROWS($1:23)&gt;COUNT(Dong6),"",OFFSET(TH!K$1,SMALL(Dong6,ROWS($1:23)),))</f>
        <v>923360</v>
      </c>
    </row>
    <row r="34" spans="1:9" s="819" customFormat="1" ht="21" customHeight="1">
      <c r="A34" s="827">
        <f ca="1">IF(ROWS($1:24)&gt;COUNT(Dong6),"",OFFSET(TH!C$1,SMALL(Dong6,ROWS($1:24)),))</f>
        <v>42186</v>
      </c>
      <c r="B34" s="828" t="str">
        <f ca="1">IF(ROWS($1:24)&gt;COUNT(Dong6),"",OFFSET(TH!D$1,SMALL(Dong6,ROWS($1:24)),))</f>
        <v>TP/X04</v>
      </c>
      <c r="C34" s="827">
        <f ca="1">IF(ROWS($1:24)&gt;COUNT(Dong6),"",OFFSET(TH!E$1,SMALL(Dong6,ROWS($1:24)),))</f>
        <v>42186</v>
      </c>
      <c r="D34" s="829" t="str">
        <f ca="1">IF(ROWS($1:24)&gt;COUNT(Dong6),"",OFFSET(TH!F$1,SMALL(Dong6,ROWS($1:24)),))</f>
        <v>Thùng (57x35x15,5)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2299000</v>
      </c>
      <c r="I34" s="711">
        <f ca="1">IF(ROWS($1:24)&gt;COUNT(Dong6),"",OFFSET(TH!K$1,SMALL(Dong6,ROWS($1:24)),))</f>
        <v>2299000</v>
      </c>
    </row>
    <row r="35" spans="1:9" s="819" customFormat="1" ht="21" customHeight="1">
      <c r="A35" s="827">
        <f ca="1">IF(ROWS($1:25)&gt;COUNT(Dong6),"",OFFSET(TH!C$1,SMALL(Dong6,ROWS($1:25)),))</f>
        <v>42186</v>
      </c>
      <c r="B35" s="828" t="str">
        <f ca="1">IF(ROWS($1:25)&gt;COUNT(Dong6),"",OFFSET(TH!D$1,SMALL(Dong6,ROWS($1:25)),))</f>
        <v>TP/X04</v>
      </c>
      <c r="C35" s="827">
        <f ca="1">IF(ROWS($1:25)&gt;COUNT(Dong6),"",OFFSET(TH!E$1,SMALL(Dong6,ROWS($1:25)),))</f>
        <v>42186</v>
      </c>
      <c r="D35" s="829" t="str">
        <f ca="1">IF(ROWS($1:25)&gt;COUNT(Dong6),"",OFFSET(TH!F$1,SMALL(Dong6,ROWS($1:25)),))</f>
        <v>Tấm lót (55x33)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5112</v>
      </c>
      <c r="H35" s="711">
        <f ca="1">IF(ROWS($1:25)&gt;COUNT(Dong6),"",OFFSET(TH!K$1,SMALL(Dong6,ROWS($1:25)),))</f>
        <v>303050</v>
      </c>
      <c r="I35" s="711">
        <f ca="1">IF(ROWS($1:25)&gt;COUNT(Dong6),"",OFFSET(TH!K$1,SMALL(Dong6,ROWS($1:25)),))</f>
        <v>303050</v>
      </c>
    </row>
    <row r="36" spans="1:9" s="819" customFormat="1" ht="21" customHeight="1">
      <c r="A36" s="827">
        <f ca="1">IF(ROWS($1:26)&gt;COUNT(Dong6),"",OFFSET(TH!C$1,SMALL(Dong6,ROWS($1:26)),))</f>
        <v>42186</v>
      </c>
      <c r="B36" s="828" t="str">
        <f ca="1">IF(ROWS($1:26)&gt;COUNT(Dong6),"",OFFSET(TH!D$1,SMALL(Dong6,ROWS($1:26)),))</f>
        <v>TP/X04</v>
      </c>
      <c r="C36" s="827">
        <f ca="1">IF(ROWS($1:26)&gt;COUNT(Dong6),"",OFFSET(TH!E$1,SMALL(Dong6,ROWS($1:26)),))</f>
        <v>42186</v>
      </c>
      <c r="D36" s="829" t="str">
        <f ca="1">IF(ROWS($1:26)&gt;COUNT(Dong6),"",OFFSET(TH!F$1,SMALL(Dong6,ROWS($1:26)),))</f>
        <v>VAT Thùng carton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3331</v>
      </c>
      <c r="H36" s="711">
        <f ca="1">IF(ROWS($1:26)&gt;COUNT(Dong6),"",OFFSET(TH!K$1,SMALL(Dong6,ROWS($1:26)),))</f>
        <v>260205</v>
      </c>
      <c r="I36" s="711">
        <f ca="1">IF(ROWS($1:26)&gt;COUNT(Dong6),"",OFFSET(TH!K$1,SMALL(Dong6,ROWS($1:26)),))</f>
        <v>260205</v>
      </c>
    </row>
    <row r="37" spans="1:9" s="819" customFormat="1" ht="21" customHeight="1">
      <c r="A37" s="827">
        <f ca="1">IF(ROWS($1:27)&gt;COUNT(Dong6),"",OFFSET(TH!C$1,SMALL(Dong6,ROWS($1:27)),))</f>
        <v>42187</v>
      </c>
      <c r="B37" s="828" t="str">
        <f ca="1">IF(ROWS($1:27)&gt;COUNT(Dong6),"",OFFSET(TH!D$1,SMALL(Dong6,ROWS($1:27)),))</f>
        <v>TP/X05</v>
      </c>
      <c r="C37" s="827">
        <f ca="1">IF(ROWS($1:27)&gt;COUNT(Dong6),"",OFFSET(TH!E$1,SMALL(Dong6,ROWS($1:27)),))</f>
        <v>42187</v>
      </c>
      <c r="D37" s="829" t="str">
        <f ca="1">IF(ROWS($1:27)&gt;COUNT(Dong6),"",OFFSET(TH!F$1,SMALL(Dong6,ROWS($1:27)),))</f>
        <v>Thùng (36,5x20,5x18,5)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5112</v>
      </c>
      <c r="H37" s="711">
        <f ca="1">IF(ROWS($1:27)&gt;COUNT(Dong6),"",OFFSET(TH!K$1,SMALL(Dong6,ROWS($1:27)),))</f>
        <v>1406000</v>
      </c>
      <c r="I37" s="711">
        <f ca="1">IF(ROWS($1:27)&gt;COUNT(Dong6),"",OFFSET(TH!K$1,SMALL(Dong6,ROWS($1:27)),))</f>
        <v>1406000</v>
      </c>
    </row>
    <row r="38" spans="1:9" s="819" customFormat="1" ht="21" customHeight="1">
      <c r="A38" s="827">
        <f ca="1">IF(ROWS($1:28)&gt;COUNT(Dong6),"",OFFSET(TH!C$1,SMALL(Dong6,ROWS($1:28)),))</f>
        <v>42187</v>
      </c>
      <c r="B38" s="828" t="str">
        <f ca="1">IF(ROWS($1:28)&gt;COUNT(Dong6),"",OFFSET(TH!D$1,SMALL(Dong6,ROWS($1:28)),))</f>
        <v>TP/X05</v>
      </c>
      <c r="C38" s="827">
        <f ca="1">IF(ROWS($1:28)&gt;COUNT(Dong6),"",OFFSET(TH!E$1,SMALL(Dong6,ROWS($1:28)),))</f>
        <v>42187</v>
      </c>
      <c r="D38" s="829" t="str">
        <f ca="1">IF(ROWS($1:28)&gt;COUNT(Dong6),"",OFFSET(TH!F$1,SMALL(Dong6,ROWS($1:28)),))</f>
        <v>VAT Thùng carton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3331</v>
      </c>
      <c r="H38" s="711">
        <f ca="1">IF(ROWS($1:28)&gt;COUNT(Dong6),"",OFFSET(TH!K$1,SMALL(Dong6,ROWS($1:28)),))</f>
        <v>140600</v>
      </c>
      <c r="I38" s="711">
        <f ca="1">IF(ROWS($1:28)&gt;COUNT(Dong6),"",OFFSET(TH!K$1,SMALL(Dong6,ROWS($1:28)),))</f>
        <v>140600</v>
      </c>
    </row>
    <row r="39" spans="1:9" s="819" customFormat="1" ht="21" customHeight="1">
      <c r="A39" s="827">
        <f ca="1">IF(ROWS($1:29)&gt;COUNT(Dong6),"",OFFSET(TH!C$1,SMALL(Dong6,ROWS($1:29)),))</f>
        <v>42187</v>
      </c>
      <c r="B39" s="828" t="str">
        <f ca="1">IF(ROWS($1:29)&gt;COUNT(Dong6),"",OFFSET(TH!D$1,SMALL(Dong6,ROWS($1:29)),))</f>
        <v>TP/X06</v>
      </c>
      <c r="C39" s="827">
        <f ca="1">IF(ROWS($1:29)&gt;COUNT(Dong6),"",OFFSET(TH!E$1,SMALL(Dong6,ROWS($1:29)),))</f>
        <v>42187</v>
      </c>
      <c r="D39" s="829" t="str">
        <f ca="1">IF(ROWS($1:29)&gt;COUNT(Dong6),"",OFFSET(TH!F$1,SMALL(Dong6,ROWS($1:29)),))</f>
        <v>Thùng (49x38x12)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5112</v>
      </c>
      <c r="H39" s="711">
        <f ca="1">IF(ROWS($1:29)&gt;COUNT(Dong6),"",OFFSET(TH!K$1,SMALL(Dong6,ROWS($1:29)),))</f>
        <v>2152500</v>
      </c>
      <c r="I39" s="711">
        <f ca="1">IF(ROWS($1:29)&gt;COUNT(Dong6),"",OFFSET(TH!K$1,SMALL(Dong6,ROWS($1:29)),))</f>
        <v>2152500</v>
      </c>
    </row>
    <row r="40" spans="1:9" s="819" customFormat="1" ht="21" customHeight="1">
      <c r="A40" s="827">
        <f ca="1">IF(ROWS($1:30)&gt;COUNT(Dong6),"",OFFSET(TH!C$1,SMALL(Dong6,ROWS($1:30)),))</f>
        <v>42187</v>
      </c>
      <c r="B40" s="828" t="str">
        <f ca="1">IF(ROWS($1:30)&gt;COUNT(Dong6),"",OFFSET(TH!D$1,SMALL(Dong6,ROWS($1:30)),))</f>
        <v>TP/X06</v>
      </c>
      <c r="C40" s="827">
        <f ca="1">IF(ROWS($1:30)&gt;COUNT(Dong6),"",OFFSET(TH!E$1,SMALL(Dong6,ROWS($1:30)),))</f>
        <v>42187</v>
      </c>
      <c r="D40" s="829" t="str">
        <f ca="1">IF(ROWS($1:30)&gt;COUNT(Dong6),"",OFFSET(TH!F$1,SMALL(Dong6,ROWS($1:30)),))</f>
        <v>VAT Thùng carton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3331</v>
      </c>
      <c r="H40" s="711">
        <f ca="1">IF(ROWS($1:30)&gt;COUNT(Dong6),"",OFFSET(TH!K$1,SMALL(Dong6,ROWS($1:30)),))</f>
        <v>215250</v>
      </c>
      <c r="I40" s="711">
        <f ca="1">IF(ROWS($1:30)&gt;COUNT(Dong6),"",OFFSET(TH!K$1,SMALL(Dong6,ROWS($1:30)),))</f>
        <v>215250</v>
      </c>
    </row>
    <row r="41" spans="1:9" s="819" customFormat="1" ht="21" customHeight="1">
      <c r="A41" s="827">
        <f ca="1">IF(ROWS($1:31)&gt;COUNT(Dong6),"",OFFSET(TH!C$1,SMALL(Dong6,ROWS($1:31)),))</f>
        <v>42189</v>
      </c>
      <c r="B41" s="828" t="str">
        <f ca="1">IF(ROWS($1:31)&gt;COUNT(Dong6),"",OFFSET(TH!D$1,SMALL(Dong6,ROWS($1:31)),))</f>
        <v>TP/X07</v>
      </c>
      <c r="C41" s="827">
        <f ca="1">IF(ROWS($1:31)&gt;COUNT(Dong6),"",OFFSET(TH!E$1,SMALL(Dong6,ROWS($1:31)),))</f>
        <v>42189</v>
      </c>
      <c r="D41" s="829" t="str">
        <f ca="1">IF(ROWS($1:31)&gt;COUNT(Dong6),"",OFFSET(TH!F$1,SMALL(Dong6,ROWS($1:31)),))</f>
        <v>Thùng (52x26,5x26,5)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5112</v>
      </c>
      <c r="H41" s="711">
        <f ca="1">IF(ROWS($1:31)&gt;COUNT(Dong6),"",OFFSET(TH!K$1,SMALL(Dong6,ROWS($1:31)),))</f>
        <v>1674400</v>
      </c>
      <c r="I41" s="711">
        <f ca="1">IF(ROWS($1:31)&gt;COUNT(Dong6),"",OFFSET(TH!K$1,SMALL(Dong6,ROWS($1:31)),))</f>
        <v>1674400</v>
      </c>
    </row>
    <row r="42" spans="1:9" s="819" customFormat="1" ht="21" customHeight="1">
      <c r="A42" s="827">
        <f ca="1">IF(ROWS($1:32)&gt;COUNT(Dong6),"",OFFSET(TH!C$1,SMALL(Dong6,ROWS($1:32)),))</f>
        <v>42189</v>
      </c>
      <c r="B42" s="828" t="str">
        <f ca="1">IF(ROWS($1:32)&gt;COUNT(Dong6),"",OFFSET(TH!D$1,SMALL(Dong6,ROWS($1:32)),))</f>
        <v>TP/X07</v>
      </c>
      <c r="C42" s="827">
        <f ca="1">IF(ROWS($1:32)&gt;COUNT(Dong6),"",OFFSET(TH!E$1,SMALL(Dong6,ROWS($1:32)),))</f>
        <v>42189</v>
      </c>
      <c r="D42" s="829" t="str">
        <f ca="1">IF(ROWS($1:32)&gt;COUNT(Dong6),"",OFFSET(TH!F$1,SMALL(Dong6,ROWS($1:32)),))</f>
        <v>Thùng (52x32x21)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1840800</v>
      </c>
      <c r="I42" s="711">
        <f ca="1">IF(ROWS($1:32)&gt;COUNT(Dong6),"",OFFSET(TH!K$1,SMALL(Dong6,ROWS($1:32)),))</f>
        <v>1840800</v>
      </c>
    </row>
    <row r="43" spans="1:9" s="819" customFormat="1" ht="21" customHeight="1">
      <c r="A43" s="827">
        <f ca="1">IF(ROWS($1:33)&gt;COUNT(Dong6),"",OFFSET(TH!C$1,SMALL(Dong6,ROWS($1:33)),))</f>
        <v>42189</v>
      </c>
      <c r="B43" s="828" t="str">
        <f ca="1">IF(ROWS($1:33)&gt;COUNT(Dong6),"",OFFSET(TH!D$1,SMALL(Dong6,ROWS($1:33)),))</f>
        <v>TP/X07</v>
      </c>
      <c r="C43" s="827">
        <f ca="1">IF(ROWS($1:33)&gt;COUNT(Dong6),"",OFFSET(TH!E$1,SMALL(Dong6,ROWS($1:33)),))</f>
        <v>42189</v>
      </c>
      <c r="D43" s="829" t="str">
        <f ca="1">IF(ROWS($1:33)&gt;COUNT(Dong6),"",OFFSET(TH!F$1,SMALL(Dong6,ROWS($1:33)),))</f>
        <v>Thùng (52x24,5x24,5)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5112</v>
      </c>
      <c r="H43" s="711">
        <f ca="1">IF(ROWS($1:33)&gt;COUNT(Dong6),"",OFFSET(TH!K$1,SMALL(Dong6,ROWS($1:33)),))</f>
        <v>2954250</v>
      </c>
      <c r="I43" s="711">
        <f ca="1">IF(ROWS($1:33)&gt;COUNT(Dong6),"",OFFSET(TH!K$1,SMALL(Dong6,ROWS($1:33)),))</f>
        <v>2954250</v>
      </c>
    </row>
    <row r="44" spans="1:9" s="819" customFormat="1" ht="21" customHeight="1">
      <c r="A44" s="827">
        <f ca="1">IF(ROWS($1:34)&gt;COUNT(Dong6),"",OFFSET(TH!C$1,SMALL(Dong6,ROWS($1:34)),))</f>
        <v>42189</v>
      </c>
      <c r="B44" s="828" t="str">
        <f ca="1">IF(ROWS($1:34)&gt;COUNT(Dong6),"",OFFSET(TH!D$1,SMALL(Dong6,ROWS($1:34)),))</f>
        <v>TP/X07</v>
      </c>
      <c r="C44" s="827">
        <f ca="1">IF(ROWS($1:34)&gt;COUNT(Dong6),"",OFFSET(TH!E$1,SMALL(Dong6,ROWS($1:34)),))</f>
        <v>42189</v>
      </c>
      <c r="D44" s="829" t="str">
        <f ca="1">IF(ROWS($1:34)&gt;COUNT(Dong6),"",OFFSET(TH!F$1,SMALL(Dong6,ROWS($1:34)),))</f>
        <v>Thùng (55x45x29)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2049300</v>
      </c>
      <c r="I44" s="711">
        <f ca="1">IF(ROWS($1:34)&gt;COUNT(Dong6),"",OFFSET(TH!K$1,SMALL(Dong6,ROWS($1:34)),))</f>
        <v>2049300</v>
      </c>
    </row>
    <row r="45" spans="1:9" s="819" customFormat="1" ht="21" customHeight="1">
      <c r="A45" s="827">
        <f ca="1">IF(ROWS($1:35)&gt;COUNT(Dong6),"",OFFSET(TH!C$1,SMALL(Dong6,ROWS($1:35)),))</f>
        <v>42189</v>
      </c>
      <c r="B45" s="828" t="str">
        <f ca="1">IF(ROWS($1:35)&gt;COUNT(Dong6),"",OFFSET(TH!D$1,SMALL(Dong6,ROWS($1:35)),))</f>
        <v>TP/X07</v>
      </c>
      <c r="C45" s="827">
        <f ca="1">IF(ROWS($1:35)&gt;COUNT(Dong6),"",OFFSET(TH!E$1,SMALL(Dong6,ROWS($1:35)),))</f>
        <v>42189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851875</v>
      </c>
      <c r="I45" s="711">
        <f ca="1">IF(ROWS($1:35)&gt;COUNT(Dong6),"",OFFSET(TH!K$1,SMALL(Dong6,ROWS($1:35)),))</f>
        <v>851875</v>
      </c>
    </row>
    <row r="46" spans="1:9" s="819" customFormat="1" ht="21" customHeight="1">
      <c r="A46" s="827">
        <f ca="1">IF(ROWS($1:36)&gt;COUNT(Dong6),"",OFFSET(TH!C$1,SMALL(Dong6,ROWS($1:36)),))</f>
        <v>42189</v>
      </c>
      <c r="B46" s="828" t="str">
        <f ca="1">IF(ROWS($1:36)&gt;COUNT(Dong6),"",OFFSET(TH!D$1,SMALL(Dong6,ROWS($1:36)),))</f>
        <v>TP/X08</v>
      </c>
      <c r="C46" s="827">
        <f ca="1">IF(ROWS($1:36)&gt;COUNT(Dong6),"",OFFSET(TH!E$1,SMALL(Dong6,ROWS($1:36)),))</f>
        <v>42189</v>
      </c>
      <c r="D46" s="829" t="str">
        <f ca="1">IF(ROWS($1:36)&gt;COUNT(Dong6),"",OFFSET(TH!F$1,SMALL(Dong6,ROWS($1:36)),))</f>
        <v>Thùng (55x41,5x27)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530000</v>
      </c>
      <c r="I46" s="711">
        <f ca="1">IF(ROWS($1:36)&gt;COUNT(Dong6),"",OFFSET(TH!K$1,SMALL(Dong6,ROWS($1:36)),))</f>
        <v>530000</v>
      </c>
    </row>
    <row r="47" spans="1:9" s="819" customFormat="1" ht="21" customHeight="1">
      <c r="A47" s="827">
        <f ca="1">IF(ROWS($1:37)&gt;COUNT(Dong6),"",OFFSET(TH!C$1,SMALL(Dong6,ROWS($1:37)),))</f>
        <v>42189</v>
      </c>
      <c r="B47" s="828" t="str">
        <f ca="1">IF(ROWS($1:37)&gt;COUNT(Dong6),"",OFFSET(TH!D$1,SMALL(Dong6,ROWS($1:37)),))</f>
        <v>TP/X08</v>
      </c>
      <c r="C47" s="827">
        <f ca="1">IF(ROWS($1:37)&gt;COUNT(Dong6),"",OFFSET(TH!E$1,SMALL(Dong6,ROWS($1:37)),))</f>
        <v>42189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53000</v>
      </c>
      <c r="I47" s="711">
        <f ca="1">IF(ROWS($1:37)&gt;COUNT(Dong6),"",OFFSET(TH!K$1,SMALL(Dong6,ROWS($1:37)),))</f>
        <v>53000</v>
      </c>
    </row>
    <row r="48" spans="1:9" s="819" customFormat="1" ht="21" customHeight="1">
      <c r="A48" s="827">
        <f ca="1">IF(ROWS($1:38)&gt;COUNT(Dong6),"",OFFSET(TH!C$1,SMALL(Dong6,ROWS($1:38)),))</f>
        <v>42192</v>
      </c>
      <c r="B48" s="828" t="str">
        <f ca="1">IF(ROWS($1:38)&gt;COUNT(Dong6),"",OFFSET(TH!D$1,SMALL(Dong6,ROWS($1:38)),))</f>
        <v>TP/X09</v>
      </c>
      <c r="C48" s="827">
        <f ca="1">IF(ROWS($1:38)&gt;COUNT(Dong6),"",OFFSET(TH!E$1,SMALL(Dong6,ROWS($1:38)),))</f>
        <v>42192</v>
      </c>
      <c r="D48" s="829" t="str">
        <f ca="1">IF(ROWS($1:38)&gt;COUNT(Dong6),"",OFFSET(TH!F$1,SMALL(Dong6,ROWS($1:38)),))</f>
        <v>Thùng (37,5x19x20,5)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1425000</v>
      </c>
      <c r="I48" s="711">
        <f ca="1">IF(ROWS($1:38)&gt;COUNT(Dong6),"",OFFSET(TH!K$1,SMALL(Dong6,ROWS($1:38)),))</f>
        <v>1425000</v>
      </c>
    </row>
    <row r="49" spans="1:10" s="819" customFormat="1" ht="21" customHeight="1">
      <c r="A49" s="827">
        <f ca="1">IF(ROWS($1:39)&gt;COUNT(Dong6),"",OFFSET(TH!C$1,SMALL(Dong6,ROWS($1:39)),))</f>
        <v>42192</v>
      </c>
      <c r="B49" s="828" t="str">
        <f ca="1">IF(ROWS($1:39)&gt;COUNT(Dong6),"",OFFSET(TH!D$1,SMALL(Dong6,ROWS($1:39)),))</f>
        <v>TP/X09</v>
      </c>
      <c r="C49" s="827">
        <f ca="1">IF(ROWS($1:39)&gt;COUNT(Dong6),"",OFFSET(TH!E$1,SMALL(Dong6,ROWS($1:39)),))</f>
        <v>42192</v>
      </c>
      <c r="D49" s="829" t="str">
        <f ca="1">IF(ROWS($1:39)&gt;COUNT(Dong6),"",OFFSET(TH!F$1,SMALL(Dong6,ROWS($1:39)),))</f>
        <v>VAT Thùng carton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3331</v>
      </c>
      <c r="H49" s="711">
        <f ca="1">IF(ROWS($1:39)&gt;COUNT(Dong6),"",OFFSET(TH!K$1,SMALL(Dong6,ROWS($1:39)),))</f>
        <v>142500</v>
      </c>
      <c r="I49" s="711">
        <f ca="1">IF(ROWS($1:39)&gt;COUNT(Dong6),"",OFFSET(TH!K$1,SMALL(Dong6,ROWS($1:39)),))</f>
        <v>142500</v>
      </c>
    </row>
    <row r="50" spans="1:10" s="819" customFormat="1" ht="21" customHeight="1">
      <c r="A50" s="827">
        <f ca="1">IF(ROWS($1:40)&gt;COUNT(Dong6),"",OFFSET(TH!C$1,SMALL(Dong6,ROWS($1:40)),))</f>
        <v>42193</v>
      </c>
      <c r="B50" s="828" t="str">
        <f ca="1">IF(ROWS($1:40)&gt;COUNT(Dong6),"",OFFSET(TH!D$1,SMALL(Dong6,ROWS($1:40)),))</f>
        <v>TP/X10</v>
      </c>
      <c r="C50" s="827">
        <f ca="1">IF(ROWS($1:40)&gt;COUNT(Dong6),"",OFFSET(TH!E$1,SMALL(Dong6,ROWS($1:40)),))</f>
        <v>42193</v>
      </c>
      <c r="D50" s="829" t="str">
        <f ca="1">IF(ROWS($1:40)&gt;COUNT(Dong6),"",OFFSET(TH!F$1,SMALL(Dong6,ROWS($1:40)),))</f>
        <v>Tấm lót (60x100)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605000</v>
      </c>
      <c r="I50" s="711">
        <f ca="1">IF(ROWS($1:40)&gt;COUNT(Dong6),"",OFFSET(TH!K$1,SMALL(Dong6,ROWS($1:40)),))</f>
        <v>605000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16711709431</v>
      </c>
      <c r="I52" s="834">
        <f ca="1">SUBTOTAL(9,I10:I51)</f>
        <v>16711709431</v>
      </c>
    </row>
    <row r="53" spans="1:10" s="819" customFormat="1" ht="15">
      <c r="A53" s="835" t="s">
        <v>421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5" t="s">
        <v>145</v>
      </c>
      <c r="H2" s="1015"/>
      <c r="I2" s="1015"/>
    </row>
    <row r="3" spans="1:9" ht="15.75" customHeight="1">
      <c r="A3" s="1" t="str">
        <f>TH!A2</f>
        <v>Địa chỉ: 1A227/1 Ấp 1, Phạm Văn Hai, Bình Chánh, TPHCM</v>
      </c>
      <c r="G3" s="1016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6"/>
      <c r="I3" s="1016"/>
    </row>
    <row r="4" spans="1:9">
      <c r="F4" s="17"/>
      <c r="G4" s="1016"/>
      <c r="H4" s="1016"/>
      <c r="I4" s="1016"/>
    </row>
    <row r="5" spans="1:9" ht="17.25" customHeight="1">
      <c r="A5" s="1017" t="s">
        <v>146</v>
      </c>
      <c r="B5" s="1017"/>
      <c r="C5" s="1017"/>
      <c r="D5" s="1017"/>
      <c r="E5" s="1017"/>
      <c r="F5" s="1017"/>
      <c r="G5" s="1017"/>
      <c r="H5" s="1017"/>
      <c r="I5" s="1017"/>
    </row>
    <row r="6" spans="1:9">
      <c r="A6" s="1018" t="s">
        <v>147</v>
      </c>
      <c r="B6" s="1019"/>
      <c r="C6" s="1019"/>
      <c r="D6" s="1019"/>
      <c r="E6" s="1019"/>
      <c r="F6" s="1019"/>
      <c r="G6" s="1019"/>
      <c r="H6" s="1019"/>
      <c r="I6" s="101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9" t="s">
        <v>29</v>
      </c>
      <c r="B9" s="1020"/>
      <c r="C9" s="1020"/>
      <c r="D9" s="1020"/>
      <c r="E9" s="1020"/>
      <c r="F9" s="1020"/>
      <c r="G9" s="1020"/>
      <c r="H9" s="1020"/>
      <c r="I9" s="1020"/>
    </row>
    <row r="10" spans="1:9" ht="9.75" customHeight="1">
      <c r="C10" s="1021"/>
      <c r="D10" s="1022"/>
      <c r="E10" s="1022"/>
      <c r="F10" s="1022"/>
      <c r="G10" s="1022"/>
      <c r="H10" s="1022"/>
      <c r="I10" s="1022"/>
    </row>
    <row r="11" spans="1:9" s="18" customFormat="1" ht="19.5" customHeight="1">
      <c r="A11" s="1023" t="s">
        <v>20</v>
      </c>
      <c r="B11" s="1013" t="s">
        <v>1</v>
      </c>
      <c r="C11" s="1024"/>
      <c r="D11" s="1023" t="s">
        <v>0</v>
      </c>
      <c r="E11" s="1023" t="s">
        <v>14</v>
      </c>
      <c r="F11" s="1013" t="s">
        <v>21</v>
      </c>
      <c r="G11" s="1024"/>
      <c r="H11" s="1013" t="s">
        <v>31</v>
      </c>
      <c r="I11" s="1014"/>
    </row>
    <row r="12" spans="1:9" s="18" customFormat="1" ht="32.25" customHeight="1">
      <c r="A12" s="1023"/>
      <c r="B12" s="242" t="s">
        <v>15</v>
      </c>
      <c r="C12" s="242" t="s">
        <v>32</v>
      </c>
      <c r="D12" s="1023"/>
      <c r="E12" s="102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11" t="str">
        <f ca="1">"Ngày 31 tháng  12  năm  "&amp;YEAR($A$15)</f>
        <v>Ngày 31 tháng  12  năm  2015</v>
      </c>
      <c r="F67" s="1011"/>
      <c r="G67" s="1011"/>
      <c r="H67" s="1011"/>
      <c r="I67" s="1011"/>
    </row>
    <row r="68" spans="1:9" s="18" customFormat="1" ht="12.75">
      <c r="A68" s="1011" t="s">
        <v>11</v>
      </c>
      <c r="B68" s="1011"/>
      <c r="C68" s="1011"/>
      <c r="D68" s="1011"/>
      <c r="E68" s="1011" t="s">
        <v>12</v>
      </c>
      <c r="F68" s="1011"/>
      <c r="G68" s="1011"/>
      <c r="H68" s="1011"/>
      <c r="I68" s="1011"/>
    </row>
    <row r="69" spans="1:9" s="18" customFormat="1" ht="12.75">
      <c r="A69" s="1011" t="s">
        <v>13</v>
      </c>
      <c r="B69" s="1011"/>
      <c r="C69" s="1011"/>
      <c r="D69" s="1011"/>
      <c r="E69" s="1011" t="s">
        <v>13</v>
      </c>
      <c r="F69" s="1011"/>
      <c r="G69" s="1011"/>
      <c r="H69" s="1011"/>
      <c r="I69" s="101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12"/>
      <c r="B76" s="1012"/>
      <c r="C76" s="1012"/>
      <c r="D76" s="101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5" t="s">
        <v>119</v>
      </c>
      <c r="H1" s="1015"/>
      <c r="I1" s="1015"/>
      <c r="J1" s="101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6"/>
      <c r="I2" s="1016"/>
      <c r="J2" s="1016"/>
    </row>
    <row r="3" spans="1:15" s="3" customFormat="1" ht="16.5" customHeight="1">
      <c r="A3" s="4"/>
      <c r="B3" s="16"/>
      <c r="C3" s="109"/>
      <c r="D3" s="109"/>
      <c r="E3" s="16"/>
      <c r="G3" s="1016"/>
      <c r="H3" s="1016"/>
      <c r="I3" s="1016"/>
      <c r="J3" s="101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5" t="s">
        <v>120</v>
      </c>
      <c r="B5" s="1025"/>
      <c r="C5" s="1025"/>
      <c r="D5" s="1025"/>
      <c r="E5" s="1025"/>
      <c r="F5" s="1025"/>
      <c r="G5" s="1025"/>
      <c r="H5" s="1025"/>
      <c r="I5" s="1025"/>
      <c r="J5" s="1025"/>
    </row>
    <row r="6" spans="1:15" ht="14.25" customHeight="1">
      <c r="A6" s="1027" t="str">
        <f ca="1">$L$11&amp;" / "&amp;YEAR($A$14)</f>
        <v>Quý II / 2015</v>
      </c>
      <c r="B6" s="1027"/>
      <c r="C6" s="1027"/>
      <c r="D6" s="1027"/>
      <c r="E6" s="1027"/>
      <c r="F6" s="1027"/>
      <c r="G6" s="1027"/>
      <c r="H6" s="1027"/>
      <c r="I6" s="1027"/>
      <c r="J6" s="1027"/>
    </row>
    <row r="7" spans="1:15">
      <c r="A7" s="1026" t="s">
        <v>121</v>
      </c>
      <c r="B7" s="1026"/>
      <c r="C7" s="1026"/>
      <c r="D7" s="1026"/>
      <c r="E7" s="1026"/>
      <c r="F7" s="1026"/>
      <c r="G7" s="1026"/>
      <c r="H7" s="1026"/>
      <c r="I7" s="1026"/>
      <c r="J7" s="1026"/>
    </row>
    <row r="8" spans="1:15">
      <c r="A8" s="1026" t="s">
        <v>122</v>
      </c>
      <c r="B8" s="1026"/>
      <c r="C8" s="1026"/>
      <c r="D8" s="1026"/>
      <c r="E8" s="1026"/>
      <c r="F8" s="1026"/>
      <c r="G8" s="1026"/>
      <c r="H8" s="1026"/>
      <c r="I8" s="1026"/>
      <c r="J8" s="1026"/>
    </row>
    <row r="9" spans="1:15">
      <c r="A9" s="112"/>
      <c r="I9" s="112" t="s">
        <v>123</v>
      </c>
    </row>
    <row r="10" spans="1:15" ht="33" customHeight="1" thickBot="1">
      <c r="A10" s="1029" t="s">
        <v>20</v>
      </c>
      <c r="B10" s="1029" t="s">
        <v>124</v>
      </c>
      <c r="C10" s="1028" t="s">
        <v>125</v>
      </c>
      <c r="D10" s="1028"/>
      <c r="E10" s="1028" t="s">
        <v>0</v>
      </c>
      <c r="F10" s="1029" t="s">
        <v>14</v>
      </c>
      <c r="G10" s="1028" t="s">
        <v>21</v>
      </c>
      <c r="H10" s="1028"/>
      <c r="I10" s="1028" t="s">
        <v>126</v>
      </c>
      <c r="J10" s="1028" t="s">
        <v>127</v>
      </c>
      <c r="L10" s="608"/>
      <c r="N10" s="1003" t="s">
        <v>331</v>
      </c>
      <c r="O10" s="1003"/>
    </row>
    <row r="11" spans="1:15" ht="24" customHeight="1" thickBot="1">
      <c r="A11" s="1030"/>
      <c r="B11" s="1030"/>
      <c r="C11" s="113" t="s">
        <v>128</v>
      </c>
      <c r="D11" s="113" t="s">
        <v>129</v>
      </c>
      <c r="E11" s="1028"/>
      <c r="F11" s="1030"/>
      <c r="G11" s="113" t="s">
        <v>22</v>
      </c>
      <c r="H11" s="113" t="s">
        <v>23</v>
      </c>
      <c r="I11" s="1028"/>
      <c r="J11" s="1028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810717803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759667803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708617803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657417803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621217803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639817803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663817803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663802803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670802803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698502803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748002803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777302803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785302803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813902803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847402803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892802803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902802803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919602803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928102803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921632803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920985803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919850603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918311351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918157426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42132</v>
      </c>
      <c r="B37" s="120">
        <f ca="1">IF(ROWS($1:24)&gt;COUNT(Dong1),"",OFFSET(TH!E$1,SMALL(Dong1,ROWS($1:24)),))</f>
        <v>42132</v>
      </c>
      <c r="C37" s="121" t="str">
        <f ca="1">IF(ROWS($1:24)&gt;COUNT(Dong1),"",IF(OFFSET(TH!L$1,SMALL(Dong1,ROWS($1:24)),)="1111",OFFSET(TH!D$1,SMALL(Dong1,ROWS($1:24)),),""))</f>
        <v/>
      </c>
      <c r="D37" s="122">
        <f ca="1">IF(ROWS($1:24)&gt;COUNT(Dong1),"",IF(OFFSET(TH!M$1,SMALL(Dong1,ROWS($1:24)),)="1111",OFFSET(TH!D$1,SMALL(Dong1,ROWS($1:24)),),""))</f>
        <v>0</v>
      </c>
      <c r="E37" s="229" t="str">
        <f ca="1">IF(ROWS($1:24)&gt;COUNT(Dong1),"",OFFSET(TH!F$1,SMALL(Dong1,ROWS($1:24)),))</f>
        <v>Cước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1777392</v>
      </c>
      <c r="I37" s="121">
        <f t="shared" ca="1" si="0"/>
        <v>916380034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42132</v>
      </c>
      <c r="B38" s="120">
        <f ca="1">IF(ROWS($1:25)&gt;COUNT(Dong1),"",OFFSET(TH!E$1,SMALL(Dong1,ROWS($1:25)),))</f>
        <v>42132</v>
      </c>
      <c r="C38" s="121" t="str">
        <f ca="1">IF(ROWS($1:25)&gt;COUNT(Dong1),"",IF(OFFSET(TH!L$1,SMALL(Dong1,ROWS($1:25)),)="1111",OFFSET(TH!D$1,SMALL(Dong1,ROWS($1:25)),),""))</f>
        <v/>
      </c>
      <c r="D38" s="122">
        <f ca="1">IF(ROWS($1:25)&gt;COUNT(Dong1),"",IF(OFFSET(TH!M$1,SMALL(Dong1,ROWS($1:25)),)="1111",OFFSET(TH!D$1,SMALL(Dong1,ROWS($1:25)),),""))</f>
        <v>0</v>
      </c>
      <c r="E38" s="229" t="str">
        <f ca="1">IF(ROWS($1:25)&gt;COUNT(Dong1),"",OFFSET(TH!F$1,SMALL(Dong1,ROWS($1:25)),))</f>
        <v>VAT Cước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177740</v>
      </c>
      <c r="I38" s="121">
        <f t="shared" ca="1" si="0"/>
        <v>916202294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42133</v>
      </c>
      <c r="B39" s="120">
        <f ca="1">IF(ROWS($1:26)&gt;COUNT(Dong1),"",OFFSET(TH!E$1,SMALL(Dong1,ROWS($1:26)),))</f>
        <v>42133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NL/N14</v>
      </c>
      <c r="E39" s="229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19914400</v>
      </c>
      <c r="I39" s="121">
        <f t="shared" ca="1" si="0"/>
        <v>896287894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42135</v>
      </c>
      <c r="B40" s="120">
        <f ca="1">IF(ROWS($1:27)&gt;COUNT(Dong1),"",OFFSET(TH!E$1,SMALL(Dong1,ROWS($1:27)),))</f>
        <v>42135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NL/N15</v>
      </c>
      <c r="E40" s="229" t="str">
        <f ca="1">IF(ROWS($1:27)&gt;COUNT(Dong1),"",OFFSET(TH!F$1,SMALL(Dong1,ROWS($1:27)),))</f>
        <v>Thanh toán tiền hàng</v>
      </c>
      <c r="F40" s="124" t="str">
        <f ca="1">IF(ROWS($1:27)&gt;COUNT(Dong1),"",IF(OFFSET(TH!M$1,SMALL(Dong1,ROWS($1:27)),)="1111",OFFSET(TH!L$1,SMALL(Dong1,ROWS($1:27)),),OFFSET(TH!M$1,SMALL(Dong1,ROWS($1:27)),)))</f>
        <v>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19649410</v>
      </c>
      <c r="I40" s="121">
        <f t="shared" ca="1" si="0"/>
        <v>876638484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42137</v>
      </c>
      <c r="B41" s="120">
        <f ca="1">IF(ROWS($1:28)&gt;COUNT(Dong1),"",OFFSET(TH!E$1,SMALL(Dong1,ROWS($1:28)),))</f>
        <v>42137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NL/N17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19673500</v>
      </c>
      <c r="I41" s="121">
        <f t="shared" ca="1" si="0"/>
        <v>856964984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42139</v>
      </c>
      <c r="B42" s="120">
        <f ca="1">IF(ROWS($1:29)&gt;COUNT(Dong1),"",OFFSET(TH!E$1,SMALL(Dong1,ROWS($1:29)),))</f>
        <v>42139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NL/N18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19994700</v>
      </c>
      <c r="I42" s="121">
        <f t="shared" ca="1" si="0"/>
        <v>836970284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42142</v>
      </c>
      <c r="B43" s="120">
        <f ca="1">IF(ROWS($1:30)&gt;COUNT(Dong1),"",OFFSET(TH!E$1,SMALL(Dong1,ROWS($1:30)),))</f>
        <v>42142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NL/N19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19954550</v>
      </c>
      <c r="I43" s="121">
        <f t="shared" ca="1" si="0"/>
        <v>817015734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42146</v>
      </c>
      <c r="B44" s="120">
        <f ca="1">IF(ROWS($1:31)&gt;COUNT(Dong1),"",OFFSET(TH!E$1,SMALL(Dong1,ROWS($1:31)),))</f>
        <v>42146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NL/N20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19834100</v>
      </c>
      <c r="I44" s="121">
        <f t="shared" ca="1" si="0"/>
        <v>797181634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42150</v>
      </c>
      <c r="B45" s="120">
        <f ca="1">IF(ROWS($1:32)&gt;COUNT(Dong1),"",OFFSET(TH!E$1,SMALL(Dong1,ROWS($1:32)),))</f>
        <v>42150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NL/N21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19793950</v>
      </c>
      <c r="I45" s="121">
        <f t="shared" ca="1" si="0"/>
        <v>777387684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42151</v>
      </c>
      <c r="B46" s="120">
        <f ca="1">IF(ROWS($1:33)&gt;COUNT(Dong1),"",OFFSET(TH!E$1,SMALL(Dong1,ROWS($1:33)),))</f>
        <v>42151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NL/N24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19673500</v>
      </c>
      <c r="I46" s="121">
        <f t="shared" ca="1" si="0"/>
        <v>757714184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42152</v>
      </c>
      <c r="B47" s="120">
        <f ca="1">IF(ROWS($1:34)&gt;COUNT(Dong1),"",OFFSET(TH!E$1,SMALL(Dong1,ROWS($1:34)),))</f>
        <v>42152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NL/N26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19713650</v>
      </c>
      <c r="I47" s="121">
        <f t="shared" ca="1" si="0"/>
        <v>738000534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42153</v>
      </c>
      <c r="B48" s="120">
        <f ca="1">IF(ROWS($1:35)&gt;COUNT(Dong1),"",OFFSET(TH!E$1,SMALL(Dong1,ROWS($1:35)),))</f>
        <v>42153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NL/N27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15401540</v>
      </c>
      <c r="I48" s="121">
        <f t="shared" ca="1" si="0"/>
        <v>722598994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42154</v>
      </c>
      <c r="B49" s="120">
        <f ca="1">IF(ROWS($1:36)&gt;COUNT(Dong1),"",OFFSET(TH!E$1,SMALL(Dong1,ROWS($1:36)),))</f>
        <v>42154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VL/N02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1161600</v>
      </c>
      <c r="I49" s="121">
        <f t="shared" ca="1" si="0"/>
        <v>721437394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42160</v>
      </c>
      <c r="B50" s="120">
        <f ca="1">IF(ROWS($1:37)&gt;COUNT(Dong1),"",OFFSET(TH!E$1,SMALL(Dong1,ROWS($1:37)),))</f>
        <v>42160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NL/N28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19962580</v>
      </c>
      <c r="I50" s="121">
        <f t="shared" ca="1" si="0"/>
        <v>701474814</v>
      </c>
      <c r="J50" s="126"/>
    </row>
    <row r="51" spans="1:15" ht="21.75" customHeight="1">
      <c r="A51" s="120">
        <f ca="1">IF(ROWS($1:38)&gt;COUNT(Dong1),"",OFFSET(TH!C$1,SMALL(Dong1,ROWS($1:38)),))</f>
        <v>42161</v>
      </c>
      <c r="B51" s="120">
        <f ca="1">IF(ROWS($1:38)&gt;COUNT(Dong1),"",OFFSET(TH!E$1,SMALL(Dong1,ROWS($1:38)),))</f>
        <v>42161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NL/N29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18838380</v>
      </c>
      <c r="I51" s="121">
        <f t="shared" ca="1" si="0"/>
        <v>682636434</v>
      </c>
      <c r="J51" s="126"/>
    </row>
    <row r="52" spans="1:15" ht="21.75" customHeight="1">
      <c r="A52" s="120">
        <f ca="1">IF(ROWS($1:39)&gt;COUNT(Dong1),"",OFFSET(TH!C$1,SMALL(Dong1,ROWS($1:39)),))</f>
        <v>42163</v>
      </c>
      <c r="B52" s="120">
        <f ca="1">IF(ROWS($1:39)&gt;COUNT(Dong1),"",OFFSET(TH!E$1,SMALL(Dong1,ROWS($1:39)),))</f>
        <v>42163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NL/N30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18934740</v>
      </c>
      <c r="I52" s="121">
        <f t="shared" ca="1" si="0"/>
        <v>663701694</v>
      </c>
      <c r="J52" s="126"/>
    </row>
    <row r="53" spans="1:15" ht="21.75" customHeight="1">
      <c r="A53" s="120">
        <f ca="1">IF(ROWS($1:40)&gt;COUNT(Dong1),"",OFFSET(TH!C$1,SMALL(Dong1,ROWS($1:40)),))</f>
        <v>42164</v>
      </c>
      <c r="B53" s="120">
        <f ca="1">IF(ROWS($1:40)&gt;COUNT(Dong1),"",OFFSET(TH!E$1,SMALL(Dong1,ROWS($1:40)),))</f>
        <v>42164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NL/N31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15144580</v>
      </c>
      <c r="I53" s="121">
        <f t="shared" ca="1" si="0"/>
        <v>648557114</v>
      </c>
      <c r="J53" s="126"/>
    </row>
    <row r="54" spans="1:15" ht="21.75" customHeight="1">
      <c r="A54" s="120">
        <f ca="1">IF(ROWS($1:41)&gt;COUNT(Dong1),"",OFFSET(TH!C$1,SMALL(Dong1,ROWS($1:41)),))</f>
        <v>42167</v>
      </c>
      <c r="B54" s="120">
        <f ca="1">IF(ROWS($1:41)&gt;COUNT(Dong1),"",OFFSET(TH!E$1,SMALL(Dong1,ROWS($1:41)),))</f>
        <v>42167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NL/N32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14148860</v>
      </c>
      <c r="I54" s="121">
        <f t="shared" ca="1" si="0"/>
        <v>634408254</v>
      </c>
      <c r="J54" s="126"/>
    </row>
    <row r="55" spans="1:15" ht="21.75" customHeight="1">
      <c r="A55" s="120">
        <f ca="1">IF(ROWS($1:42)&gt;COUNT(Dong1),"",OFFSET(TH!C$1,SMALL(Dong1,ROWS($1:42)),))</f>
        <v>42171</v>
      </c>
      <c r="B55" s="120">
        <f ca="1">IF(ROWS($1:42)&gt;COUNT(Dong1),"",OFFSET(TH!E$1,SMALL(Dong1,ROWS($1:42)),))</f>
        <v>42171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VL/N03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5999730</v>
      </c>
      <c r="I55" s="121">
        <f t="shared" ca="1" si="0"/>
        <v>628408524</v>
      </c>
      <c r="J55" s="126"/>
    </row>
    <row r="56" spans="1:15" ht="21.75" customHeight="1">
      <c r="A56" s="120">
        <f ca="1">IF(ROWS($1:43)&gt;COUNT(Dong1),"",OFFSET(TH!C$1,SMALL(Dong1,ROWS($1:43)),))</f>
        <v>42171</v>
      </c>
      <c r="B56" s="120">
        <f ca="1">IF(ROWS($1:43)&gt;COUNT(Dong1),"",OFFSET(TH!E$1,SMALL(Dong1,ROWS($1:43)),))</f>
        <v>42171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NL/N33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14421880</v>
      </c>
      <c r="I56" s="121">
        <f t="shared" ca="1" si="0"/>
        <v>613986644</v>
      </c>
      <c r="J56" s="126"/>
    </row>
    <row r="57" spans="1:15" ht="21.75" customHeight="1">
      <c r="A57" s="120">
        <f ca="1">IF(ROWS($1:44)&gt;COUNT(Dong1),"",OFFSET(TH!C$1,SMALL(Dong1,ROWS($1:44)),))</f>
        <v>42172</v>
      </c>
      <c r="B57" s="120">
        <f ca="1">IF(ROWS($1:44)&gt;COUNT(Dong1),"",OFFSET(TH!E$1,SMALL(Dong1,ROWS($1:44)),))</f>
        <v>42172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16678310</v>
      </c>
      <c r="I57" s="121">
        <f t="shared" ca="1" si="0"/>
        <v>597308334</v>
      </c>
      <c r="J57" s="126"/>
    </row>
    <row r="58" spans="1:15" ht="21.75" customHeight="1">
      <c r="A58" s="120">
        <f ca="1">IF(ROWS($1:45)&gt;COUNT(Dong1),"",OFFSET(TH!C$1,SMALL(Dong1,ROWS($1:45)),))</f>
        <v>42173</v>
      </c>
      <c r="B58" s="120">
        <f ca="1">IF(ROWS($1:45)&gt;COUNT(Dong1),"",OFFSET(TH!E$1,SMALL(Dong1,ROWS($1:45)),))</f>
        <v>42173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NL/N35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18019320</v>
      </c>
      <c r="I58" s="121">
        <f t="shared" ca="1" si="0"/>
        <v>579289014</v>
      </c>
      <c r="J58" s="126"/>
    </row>
    <row r="59" spans="1:15" ht="21.75" customHeight="1">
      <c r="A59" s="120">
        <f ca="1">IF(ROWS($1:46)&gt;COUNT(Dong1),"",OFFSET(TH!C$1,SMALL(Dong1,ROWS($1:46)),))</f>
        <v>42173</v>
      </c>
      <c r="B59" s="120">
        <f ca="1">IF(ROWS($1:46)&gt;COUNT(Dong1),"",OFFSET(TH!E$1,SMALL(Dong1,ROWS($1:46)),))</f>
        <v>42173</v>
      </c>
      <c r="C59" s="121" t="str">
        <f ca="1">IF(ROWS($1:46)&gt;COUNT(Dong1),"",IF(OFFSET(TH!L$1,SMALL(Dong1,ROWS($1:46)),)="1111",OFFSET(TH!D$1,SMALL(Dong1,ROWS($1:46)),),""))</f>
        <v/>
      </c>
      <c r="D59" s="122">
        <f ca="1">IF(ROWS($1:46)&gt;COUNT(Dong1),"",IF(OFFSET(TH!M$1,SMALL(Dong1,ROWS($1:46)),)="1111",OFFSET(TH!D$1,SMALL(Dong1,ROWS($1:46)),),""))</f>
        <v>0</v>
      </c>
      <c r="E59" s="229" t="str">
        <f ca="1">IF(ROWS($1:46)&gt;COUNT(Dong1),"",OFFSET(TH!F$1,SMALL(Dong1,ROWS($1:46)),))</f>
        <v>Văn phòng phẩm</v>
      </c>
      <c r="F59" s="124" t="str">
        <f ca="1">IF(ROWS($1:46)&gt;COUNT(Dong1),"",IF(OFFSET(TH!M$1,SMALL(Dong1,ROWS($1:46)),)="1111",OFFSET(TH!L$1,SMALL(Dong1,ROWS($1:46)),),OFFSET(TH!M$1,SMALL(Dong1,ROWS($1:46)),)))</f>
        <v>642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1017727</v>
      </c>
      <c r="I59" s="121">
        <f t="shared" ca="1" si="0"/>
        <v>578271287</v>
      </c>
      <c r="J59" s="126"/>
    </row>
    <row r="60" spans="1:15" ht="21.75" customHeight="1">
      <c r="A60" s="120">
        <f ca="1">IF(ROWS($1:47)&gt;COUNT(Dong1),"",OFFSET(TH!C$1,SMALL(Dong1,ROWS($1:47)),))</f>
        <v>42173</v>
      </c>
      <c r="B60" s="120">
        <f ca="1">IF(ROWS($1:47)&gt;COUNT(Dong1),"",OFFSET(TH!E$1,SMALL(Dong1,ROWS($1:47)),))</f>
        <v>42173</v>
      </c>
      <c r="C60" s="121" t="str">
        <f ca="1">IF(ROWS($1:47)&gt;COUNT(Dong1),"",IF(OFFSET(TH!L$1,SMALL(Dong1,ROWS($1:47)),)="1111",OFFSET(TH!D$1,SMALL(Dong1,ROWS($1:47)),),""))</f>
        <v/>
      </c>
      <c r="D60" s="122">
        <f ca="1">IF(ROWS($1:47)&gt;COUNT(Dong1),"",IF(OFFSET(TH!M$1,SMALL(Dong1,ROWS($1:47)),)="1111",OFFSET(TH!D$1,SMALL(Dong1,ROWS($1:47)),),""))</f>
        <v>0</v>
      </c>
      <c r="E60" s="229" t="str">
        <f ca="1">IF(ROWS($1:47)&gt;COUNT(Dong1),"",OFFSET(TH!F$1,SMALL(Dong1,ROWS($1:47)),))</f>
        <v>VAT Văn phòng phẩm</v>
      </c>
      <c r="F60" s="124" t="str">
        <f ca="1">IF(ROWS($1:47)&gt;COUNT(Dong1),"",IF(OFFSET(TH!M$1,SMALL(Dong1,ROWS($1:47)),)="1111",OFFSET(TH!L$1,SMALL(Dong1,ROWS($1:47)),),OFFSET(TH!M$1,SMALL(Dong1,ROWS($1:47)),)))</f>
        <v>1331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101773</v>
      </c>
      <c r="I60" s="121">
        <f t="shared" ca="1" si="0"/>
        <v>578169514</v>
      </c>
      <c r="J60" s="126"/>
    </row>
    <row r="61" spans="1:15" ht="21.75" customHeight="1">
      <c r="A61" s="120">
        <f ca="1">IF(ROWS($1:48)&gt;COUNT(Dong1),"",OFFSET(TH!C$1,SMALL(Dong1,ROWS($1:48)),))</f>
        <v>42179</v>
      </c>
      <c r="B61" s="120">
        <f ca="1">IF(ROWS($1:48)&gt;COUNT(Dong1),"",OFFSET(TH!E$1,SMALL(Dong1,ROWS($1:48)),))</f>
        <v>42179</v>
      </c>
      <c r="C61" s="121" t="str">
        <f ca="1">IF(ROWS($1:48)&gt;COUNT(Dong1),"",IF(OFFSET(TH!L$1,SMALL(Dong1,ROWS($1:48)),)="1111",OFFSET(TH!D$1,SMALL(Dong1,ROWS($1:48)),),""))</f>
        <v/>
      </c>
      <c r="D61" s="122">
        <f ca="1">IF(ROWS($1:48)&gt;COUNT(Dong1),"",IF(OFFSET(TH!M$1,SMALL(Dong1,ROWS($1:48)),)="1111",OFFSET(TH!D$1,SMALL(Dong1,ROWS($1:48)),),""))</f>
        <v>0</v>
      </c>
      <c r="E61" s="229" t="str">
        <f ca="1">IF(ROWS($1:48)&gt;COUNT(Dong1),"",OFFSET(TH!F$1,SMALL(Dong1,ROWS($1:48)),))</f>
        <v>Tiền điện</v>
      </c>
      <c r="F61" s="124" t="str">
        <f ca="1">IF(ROWS($1:48)&gt;COUNT(Dong1),"",IF(OFFSET(TH!M$1,SMALL(Dong1,ROWS($1:48)),)="1111",OFFSET(TH!L$1,SMALL(Dong1,ROWS($1:48)),),OFFSET(TH!M$1,SMALL(Dong1,ROWS($1:48)),)))</f>
        <v>642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1792758</v>
      </c>
      <c r="I61" s="121">
        <f t="shared" ca="1" si="0"/>
        <v>576376756</v>
      </c>
      <c r="J61" s="126"/>
    </row>
    <row r="62" spans="1:15" ht="21.75" customHeight="1">
      <c r="A62" s="120">
        <f ca="1">IF(ROWS($1:49)&gt;COUNT(Dong1),"",OFFSET(TH!C$1,SMALL(Dong1,ROWS($1:49)),))</f>
        <v>42179</v>
      </c>
      <c r="B62" s="120">
        <f ca="1">IF(ROWS($1:49)&gt;COUNT(Dong1),"",OFFSET(TH!E$1,SMALL(Dong1,ROWS($1:49)),))</f>
        <v>42179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VAT Tiền điện</v>
      </c>
      <c r="F62" s="124" t="str">
        <f ca="1">IF(ROWS($1:49)&gt;COUNT(Dong1),"",IF(OFFSET(TH!M$1,SMALL(Dong1,ROWS($1:49)),)="1111",OFFSET(TH!L$1,SMALL(Dong1,ROWS($1:49)),),OFFSET(TH!M$1,SMALL(Dong1,ROWS($1:49)),)))</f>
        <v>1331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179276</v>
      </c>
      <c r="I62" s="121">
        <f t="shared" ca="1" si="0"/>
        <v>576197480</v>
      </c>
      <c r="J62" s="126"/>
    </row>
    <row r="63" spans="1:15" ht="21.75" customHeight="1">
      <c r="A63" s="120">
        <f ca="1">IF(ROWS($1:50)&gt;COUNT(Dong1),"",OFFSET(TH!C$1,SMALL(Dong1,ROWS($1:50)),))</f>
        <v>42180</v>
      </c>
      <c r="B63" s="120">
        <f ca="1">IF(ROWS($1:50)&gt;COUNT(Dong1),"",OFFSET(TH!E$1,SMALL(Dong1,ROWS($1:50)),))</f>
        <v>42180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NL/N41</v>
      </c>
      <c r="E63" s="229" t="str">
        <f ca="1">IF(ROWS($1:50)&gt;COUNT(Dong1),"",OFFSET(TH!F$1,SMALL(Dong1,ROWS($1:50)),))</f>
        <v>Thanh toán tiền hàng</v>
      </c>
      <c r="F63" s="124" t="str">
        <f ca="1">IF(ROWS($1:50)&gt;COUNT(Dong1),"",IF(OFFSET(TH!M$1,SMALL(Dong1,ROWS($1:50)),)="1111",OFFSET(TH!L$1,SMALL(Dong1,ROWS($1:50)),),OFFSET(TH!M$1,SMALL(Dong1,ROWS($1:50)),)))</f>
        <v>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15546080</v>
      </c>
      <c r="I63" s="121">
        <f t="shared" ref="I63:I70" ca="1" si="1">IF(E63&lt;&gt;"",I62+G63-H63,0)</f>
        <v>560651400</v>
      </c>
      <c r="J63" s="126"/>
    </row>
    <row r="64" spans="1:15" ht="21.75" customHeight="1">
      <c r="A64" s="120">
        <f ca="1">IF(ROWS($1:51)&gt;COUNT(Dong1),"",OFFSET(TH!C$1,SMALL(Dong1,ROWS($1:51)),))</f>
        <v>42185</v>
      </c>
      <c r="B64" s="120">
        <f ca="1">IF(ROWS($1:51)&gt;COUNT(Dong1),"",OFFSET(TH!E$1,SMALL(Dong1,ROWS($1:51)),))</f>
        <v>42185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NL/N43</v>
      </c>
      <c r="E64" s="229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15546080</v>
      </c>
      <c r="I64" s="121">
        <f t="shared" ca="1" si="1"/>
        <v>545105320</v>
      </c>
      <c r="J64" s="126"/>
    </row>
    <row r="65" spans="1:12" ht="21.75" customHeight="1">
      <c r="A65" s="120">
        <f ca="1">IF(ROWS($1:52)&gt;COUNT(Dong1),"",OFFSET(TH!C$1,SMALL(Dong1,ROWS($1:52)),))</f>
        <v>42129</v>
      </c>
      <c r="B65" s="120">
        <f ca="1">IF(ROWS($1:52)&gt;COUNT(Dong1),"",OFFSET(TH!E$1,SMALL(Dong1,ROWS($1:52)),))</f>
        <v>42129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GBC</v>
      </c>
      <c r="E65" s="229" t="str">
        <f ca="1">IF(ROWS($1:52)&gt;COUNT(Dong1),"",OFFSET(TH!F$1,SMALL(Dong1,ROWS($1:52)),))</f>
        <v>Nộp TM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13445000</v>
      </c>
      <c r="I65" s="121">
        <f t="shared" ca="1" si="1"/>
        <v>531660320</v>
      </c>
      <c r="J65" s="126"/>
    </row>
    <row r="66" spans="1:12" ht="21.75" customHeight="1">
      <c r="A66" s="120">
        <f ca="1">IF(ROWS($1:53)&gt;COUNT(Dong1),"",OFFSET(TH!C$1,SMALL(Dong1,ROWS($1:53)),))</f>
        <v>42149</v>
      </c>
      <c r="B66" s="120">
        <f ca="1">IF(ROWS($1:53)&gt;COUNT(Dong1),"",OFFSET(TH!E$1,SMALL(Dong1,ROWS($1:53)),))</f>
        <v>42149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GBN</v>
      </c>
      <c r="E66" s="229" t="str">
        <f ca="1">IF(ROWS($1:53)&gt;COUNT(Dong1),"",OFFSET(TH!F$1,SMALL(Dong1,ROWS($1:53)),))</f>
        <v>Trả gốc vay</v>
      </c>
      <c r="F66" s="124" t="str">
        <f ca="1">IF(ROWS($1:53)&gt;COUNT(Dong1),"",IF(OFFSET(TH!M$1,SMALL(Dong1,ROWS($1:53)),)="1111",OFFSET(TH!L$1,SMALL(Dong1,ROWS($1:53)),),OFFSET(TH!M$1,SMALL(Dong1,ROWS($1:53)),)))</f>
        <v>3411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1000000000</v>
      </c>
      <c r="I66" s="121">
        <f t="shared" ca="1" si="1"/>
        <v>-468339680</v>
      </c>
      <c r="J66" s="126"/>
    </row>
    <row r="67" spans="1:12" ht="21.75" customHeight="1">
      <c r="A67" s="120">
        <f ca="1">IF(ROWS($1:54)&gt;COUNT(Dong1),"",OFFSET(TH!C$1,SMALL(Dong1,ROWS($1:54)),))</f>
        <v>42149</v>
      </c>
      <c r="B67" s="120">
        <f ca="1">IF(ROWS($1:54)&gt;COUNT(Dong1),"",OFFSET(TH!E$1,SMALL(Dong1,ROWS($1:54)),))</f>
        <v>42149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GBN</v>
      </c>
      <c r="E67" s="229" t="str">
        <f ca="1">IF(ROWS($1:54)&gt;COUNT(Dong1),"",OFFSET(TH!F$1,SMALL(Dong1,ROWS($1:54)),))</f>
        <v>Thu lãi</v>
      </c>
      <c r="F67" s="124" t="str">
        <f ca="1">IF(ROWS($1:54)&gt;COUNT(Dong1),"",IF(OFFSET(TH!M$1,SMALL(Dong1,ROWS($1:54)),)="1111",OFFSET(TH!L$1,SMALL(Dong1,ROWS($1:54)),),OFFSET(TH!M$1,SMALL(Dong1,ROWS($1:54)),)))</f>
        <v>635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10069444</v>
      </c>
      <c r="I67" s="121">
        <f t="shared" ca="1" si="1"/>
        <v>-478409124</v>
      </c>
      <c r="J67" s="126"/>
    </row>
    <row r="68" spans="1:12" ht="21.75" customHeight="1">
      <c r="A68" s="120">
        <f ca="1">IF(ROWS($1:55)&gt;COUNT(Dong1),"",OFFSET(TH!C$1,SMALL(Dong1,ROWS($1:55)),))</f>
        <v>42149</v>
      </c>
      <c r="B68" s="120">
        <f ca="1">IF(ROWS($1:55)&gt;COUNT(Dong1),"",OFFSET(TH!E$1,SMALL(Dong1,ROWS($1:55)),))</f>
        <v>42149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GBN</v>
      </c>
      <c r="E68" s="229" t="str">
        <f ca="1">IF(ROWS($1:55)&gt;COUNT(Dong1),"",OFFSET(TH!F$1,SMALL(Dong1,ROWS($1:55)),))</f>
        <v>Trả gốc vay</v>
      </c>
      <c r="F68" s="124" t="str">
        <f ca="1">IF(ROWS($1:55)&gt;COUNT(Dong1),"",IF(OFFSET(TH!M$1,SMALL(Dong1,ROWS($1:55)),)="1111",OFFSET(TH!L$1,SMALL(Dong1,ROWS($1:55)),),OFFSET(TH!M$1,SMALL(Dong1,ROWS($1:55)),)))</f>
        <v>3412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99560000</v>
      </c>
      <c r="I68" s="121">
        <f t="shared" ca="1" si="1"/>
        <v>-577969124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Thu lãi</v>
      </c>
      <c r="F69" s="124" t="str">
        <f ca="1">IF(ROWS($1:56)&gt;COUNT(Dong1),"",IF(OFFSET(TH!M$1,SMALL(Dong1,ROWS($1:56)),)="1111",OFFSET(TH!L$1,SMALL(Dong1,ROWS($1:56)),),OFFSET(TH!M$1,SMALL(Dong1,ROWS($1:56)),)))</f>
        <v>635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561408</v>
      </c>
      <c r="I69" s="121">
        <f t="shared" ca="1" si="1"/>
        <v>-578530532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Trả gốc vay</v>
      </c>
      <c r="F70" s="124" t="str">
        <f ca="1">IF(ROWS($1:57)&gt;COUNT(Dong1),"",IF(OFFSET(TH!M$1,SMALL(Dong1,ROWS($1:57)),)="1111",OFFSET(TH!L$1,SMALL(Dong1,ROWS($1:57)),),OFFSET(TH!M$1,SMALL(Dong1,ROWS($1:57)),)))</f>
        <v>3412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99560000</v>
      </c>
      <c r="I70" s="121">
        <f t="shared" ca="1" si="1"/>
        <v>-678090532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Thu lãi</v>
      </c>
      <c r="F71" s="124" t="str">
        <f ca="1">IF(ROWS($1:58)&gt;COUNT(Dong1),"",IF(OFFSET(TH!M$1,SMALL(Dong1,ROWS($1:58)),)="1111",OFFSET(TH!L$1,SMALL(Dong1,ROWS($1:58)),),OFFSET(TH!M$1,SMALL(Dong1,ROWS($1:58)),)))</f>
        <v>635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561408</v>
      </c>
      <c r="I71" s="121">
        <f t="shared" ref="I71:I75" ca="1" si="2">IF(E71&lt;&gt;"",I70+G71-H71,0)</f>
        <v>-678651940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Trả gốc vay</v>
      </c>
      <c r="F72" s="124" t="str">
        <f ca="1">IF(ROWS($1:59)&gt;COUNT(Dong1),"",IF(OFFSET(TH!M$1,SMALL(Dong1,ROWS($1:59)),)="1111",OFFSET(TH!L$1,SMALL(Dong1,ROWS($1:59)),),OFFSET(TH!M$1,SMALL(Dong1,ROWS($1:59)),)))</f>
        <v>3412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97900000</v>
      </c>
      <c r="I72" s="121">
        <f t="shared" ca="1" si="2"/>
        <v>-776551940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Thu lãi</v>
      </c>
      <c r="F73" s="124" t="str">
        <f ca="1">IF(ROWS($1:60)&gt;COUNT(Dong1),"",IF(OFFSET(TH!M$1,SMALL(Dong1,ROWS($1:60)),)="1111",OFFSET(TH!L$1,SMALL(Dong1,ROWS($1:60)),),OFFSET(TH!M$1,SMALL(Dong1,ROWS($1:60)),)))</f>
        <v>635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552047</v>
      </c>
      <c r="I73" s="121">
        <f t="shared" ca="1" si="2"/>
        <v>-777103987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Trả gốc vay</v>
      </c>
      <c r="F74" s="124" t="str">
        <f ca="1">IF(ROWS($1:61)&gt;COUNT(Dong1),"",IF(OFFSET(TH!M$1,SMALL(Dong1,ROWS($1:61)),)="1111",OFFSET(TH!L$1,SMALL(Dong1,ROWS($1:61)),),OFFSET(TH!M$1,SMALL(Dong1,ROWS($1:61)),)))</f>
        <v>3412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99560000</v>
      </c>
      <c r="I74" s="121">
        <f t="shared" ca="1" si="2"/>
        <v>-876663987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Thu lãi</v>
      </c>
      <c r="F75" s="124" t="str">
        <f ca="1">IF(ROWS($1:62)&gt;COUNT(Dong1),"",IF(OFFSET(TH!M$1,SMALL(Dong1,ROWS($1:62)),)="1111",OFFSET(TH!L$1,SMALL(Dong1,ROWS($1:62)),),OFFSET(TH!M$1,SMALL(Dong1,ROWS($1:62)),)))</f>
        <v>635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561408</v>
      </c>
      <c r="I75" s="121">
        <f t="shared" ca="1" si="2"/>
        <v>-877225395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1994843198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-877225395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31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31"/>
      <c r="H2" s="1031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31"/>
      <c r="G3" s="1031"/>
      <c r="H3" s="1031"/>
      <c r="I3" s="232"/>
    </row>
    <row r="4" spans="1:21" s="140" customFormat="1" ht="19.5" customHeight="1">
      <c r="A4" s="1034" t="s">
        <v>137</v>
      </c>
      <c r="B4" s="1034"/>
      <c r="C4" s="1034"/>
      <c r="D4" s="1034"/>
      <c r="E4" s="1034"/>
      <c r="F4" s="1034"/>
      <c r="G4" s="1034"/>
      <c r="H4" s="1034"/>
      <c r="I4" s="1034"/>
    </row>
    <row r="5" spans="1:21" s="140" customFormat="1" ht="15">
      <c r="A5" s="1035" t="str">
        <f>"Nơi mở tài khoản giao dịch:  "&amp;IF($M$9="ACB"," Ngân Hàng ACB"," Ngân Hàng Eximbank - Chi Nhánh Chợ Lớn")</f>
        <v>Nơi mở tài khoản giao dịch:   Ngân Hàng ACB</v>
      </c>
      <c r="B5" s="1035"/>
      <c r="C5" s="1035"/>
      <c r="D5" s="1035"/>
      <c r="E5" s="1035"/>
      <c r="F5" s="1035"/>
      <c r="G5" s="1035"/>
      <c r="H5" s="1035"/>
      <c r="I5" s="1035"/>
    </row>
    <row r="6" spans="1:21" s="140" customFormat="1" ht="15">
      <c r="D6" s="260" t="s">
        <v>158</v>
      </c>
      <c r="E6" s="1035" t="str">
        <f>IF($M$9="ACB","100983119","1004 148 5104 6511")</f>
        <v>100983119</v>
      </c>
      <c r="F6" s="1035"/>
      <c r="G6" s="1035"/>
      <c r="H6" s="594" t="s">
        <v>108</v>
      </c>
      <c r="I6" s="261" t="str">
        <f>IF(H6="VNĐ","1121",IF(H6="USD","1122",""))</f>
        <v>1121</v>
      </c>
      <c r="N6" s="1026" t="s">
        <v>331</v>
      </c>
      <c r="O6" s="1026"/>
      <c r="Q6" s="1032" t="s">
        <v>272</v>
      </c>
      <c r="R6" s="1032" t="s">
        <v>332</v>
      </c>
      <c r="S6" s="1032" t="s">
        <v>1923</v>
      </c>
      <c r="T6" s="1032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33"/>
      <c r="R7" s="1033"/>
      <c r="S7" s="1033"/>
      <c r="T7" s="1033"/>
    </row>
    <row r="8" spans="1:21" s="145" customFormat="1" ht="22.5" customHeight="1" thickBot="1">
      <c r="A8" s="1038" t="s">
        <v>138</v>
      </c>
      <c r="B8" s="1040" t="s">
        <v>1</v>
      </c>
      <c r="C8" s="1041"/>
      <c r="D8" s="1036" t="s">
        <v>0</v>
      </c>
      <c r="E8" s="1042" t="s">
        <v>14</v>
      </c>
      <c r="F8" s="1044" t="s">
        <v>139</v>
      </c>
      <c r="G8" s="1044"/>
      <c r="H8" s="1041"/>
      <c r="I8" s="1036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9"/>
      <c r="B9" s="146" t="s">
        <v>15</v>
      </c>
      <c r="C9" s="147" t="s">
        <v>140</v>
      </c>
      <c r="D9" s="1037"/>
      <c r="E9" s="1043"/>
      <c r="F9" s="253" t="s">
        <v>141</v>
      </c>
      <c r="G9" s="148" t="s">
        <v>142</v>
      </c>
      <c r="H9" s="596" t="s">
        <v>143</v>
      </c>
      <c r="I9" s="1037"/>
      <c r="K9" s="178" t="s">
        <v>414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7"/>
  <sheetViews>
    <sheetView showZeros="0" topLeftCell="A4" workbookViewId="0">
      <pane ySplit="2" topLeftCell="A6" activePane="bottomLeft" state="frozen"/>
      <selection activeCell="A4" sqref="A4"/>
      <selection pane="bottomLeft" activeCell="G37" sqref="G3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6" t="s">
        <v>338</v>
      </c>
      <c r="B3" s="1046"/>
      <c r="C3" s="1046"/>
      <c r="D3" s="1046"/>
      <c r="E3" s="1046"/>
      <c r="F3" s="1046"/>
      <c r="G3" s="1046"/>
      <c r="H3" s="1046"/>
    </row>
    <row r="4" spans="1:9" s="10" customFormat="1" ht="14.25" customHeight="1">
      <c r="A4" s="1047" t="s">
        <v>35</v>
      </c>
      <c r="B4" s="1049" t="s">
        <v>36</v>
      </c>
      <c r="C4" s="1051" t="s">
        <v>37</v>
      </c>
      <c r="D4" s="1052"/>
      <c r="E4" s="1051" t="s">
        <v>38</v>
      </c>
      <c r="F4" s="1052"/>
      <c r="G4" s="1051" t="s">
        <v>41</v>
      </c>
      <c r="H4" s="1052"/>
    </row>
    <row r="5" spans="1:9" s="10" customFormat="1" ht="14.25" customHeight="1">
      <c r="A5" s="1048"/>
      <c r="B5" s="1050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826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IF(ISNA(VLOOKUP(B6,[4]!DS_131,1,0)),"","x")</f>
        <v>x</v>
      </c>
    </row>
    <row r="7" spans="1:9" s="10" customFormat="1" ht="16.5" customHeight="1">
      <c r="A7" s="6">
        <f t="shared" si="0"/>
        <v>2</v>
      </c>
      <c r="B7" s="7" t="s">
        <v>991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IF(ISNA(VLOOKUP(B7,[4]!DS_131,1,0)),"","x")</f>
        <v/>
      </c>
    </row>
    <row r="8" spans="1:9" s="10" customFormat="1" ht="16.5" customHeight="1">
      <c r="A8" s="6">
        <f t="shared" si="0"/>
        <v>3</v>
      </c>
      <c r="B8" s="7" t="s">
        <v>734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IF(ISNA(VLOOKUP(B8,[4]!DS_131,1,0)),"","x")</f>
        <v/>
      </c>
    </row>
    <row r="9" spans="1:9" s="10" customFormat="1" ht="16.5" customHeight="1">
      <c r="A9" s="6">
        <f t="shared" si="0"/>
        <v>4</v>
      </c>
      <c r="B9" s="44" t="s">
        <v>449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IF(ISNA(VLOOKUP(B9,[4]!DS_131,1,0)),"","x")</f>
        <v/>
      </c>
    </row>
    <row r="10" spans="1:9" s="10" customFormat="1" ht="16.5" customHeight="1">
      <c r="A10" s="6">
        <f t="shared" si="0"/>
        <v>5</v>
      </c>
      <c r="B10" s="7" t="s">
        <v>462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IF(ISNA(VLOOKUP(B10,[4]!DS_131,1,0)),"","x")</f>
        <v/>
      </c>
    </row>
    <row r="11" spans="1:9" s="10" customFormat="1" ht="16.5" customHeight="1">
      <c r="A11" s="6">
        <f t="shared" si="0"/>
        <v>6</v>
      </c>
      <c r="B11" s="7" t="s">
        <v>806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IF(ISNA(VLOOKUP(B11,[4]!DS_131,1,0)),"","x")</f>
        <v/>
      </c>
    </row>
    <row r="12" spans="1:9" s="10" customFormat="1" ht="16.5" customHeight="1">
      <c r="A12" s="6">
        <f t="shared" si="0"/>
        <v>7</v>
      </c>
      <c r="B12" s="7" t="s">
        <v>434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IF(ISNA(VLOOKUP(B12,[4]!DS_131,1,0)),"","x")</f>
        <v/>
      </c>
    </row>
    <row r="13" spans="1:9" s="10" customFormat="1" ht="16.5" customHeight="1">
      <c r="A13" s="6">
        <f t="shared" si="0"/>
        <v>8</v>
      </c>
      <c r="B13" s="7" t="s">
        <v>782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IF(ISNA(VLOOKUP(B13,[4]!DS_131,1,0)),"","x")</f>
        <v/>
      </c>
    </row>
    <row r="14" spans="1:9" s="10" customFormat="1" ht="16.5" customHeight="1">
      <c r="A14" s="6">
        <f t="shared" si="0"/>
        <v>9</v>
      </c>
      <c r="B14" s="45" t="s">
        <v>443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IF(ISNA(VLOOKUP(B14,[4]!DS_131,1,0)),"","x")</f>
        <v/>
      </c>
    </row>
    <row r="15" spans="1:9" s="10" customFormat="1" ht="16.5" customHeight="1">
      <c r="A15" s="6">
        <f t="shared" si="0"/>
        <v>10</v>
      </c>
      <c r="B15" s="7" t="s">
        <v>505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IF(ISNA(VLOOKUP(B15,[4]!DS_131,1,0)),"","x")</f>
        <v/>
      </c>
    </row>
    <row r="16" spans="1:9" s="10" customFormat="1" ht="16.5" customHeight="1">
      <c r="A16" s="6">
        <f t="shared" si="0"/>
        <v>11</v>
      </c>
      <c r="B16" s="193" t="s">
        <v>1049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IF(ISNA(VLOOKUP(B16,[4]!DS_131,1,0)),"","x")</f>
        <v/>
      </c>
    </row>
    <row r="17" spans="1:9" s="10" customFormat="1" ht="16.5" customHeight="1">
      <c r="A17" s="6">
        <f t="shared" si="0"/>
        <v>12</v>
      </c>
      <c r="B17" s="7" t="s">
        <v>977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IF(ISNA(VLOOKUP(B17,[4]!DS_131,1,0)),"","x")</f>
        <v>x</v>
      </c>
    </row>
    <row r="18" spans="1:9" s="10" customFormat="1" ht="16.5" customHeight="1">
      <c r="A18" s="6">
        <f t="shared" si="0"/>
        <v>13</v>
      </c>
      <c r="B18" s="7" t="s">
        <v>672</v>
      </c>
      <c r="C18" s="8"/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5006265</v>
      </c>
      <c r="H18" s="783">
        <f t="shared" si="2"/>
        <v>0</v>
      </c>
      <c r="I18" s="10" t="str">
        <f>IF(ISNA(VLOOKUP(B18,[4]!DS_131,1,0)),"","x")</f>
        <v>x</v>
      </c>
    </row>
    <row r="19" spans="1:9" s="10" customFormat="1" ht="16.5" customHeight="1">
      <c r="A19" s="6">
        <f t="shared" si="0"/>
        <v>14</v>
      </c>
      <c r="B19" s="7" t="s">
        <v>427</v>
      </c>
      <c r="C19" s="8"/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15342935</v>
      </c>
      <c r="H19" s="783">
        <f t="shared" si="2"/>
        <v>0</v>
      </c>
      <c r="I19" s="10" t="str">
        <f>IF(ISNA(VLOOKUP(B19,[4]!DS_131,1,0)),"","x")</f>
        <v>x</v>
      </c>
    </row>
    <row r="20" spans="1:9" s="10" customFormat="1" ht="16.5" customHeight="1">
      <c r="A20" s="6">
        <f t="shared" si="0"/>
        <v>15</v>
      </c>
      <c r="B20" s="7" t="s">
        <v>576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IF(ISNA(VLOOKUP(B20,[4]!DS_131,1,0)),"","x")</f>
        <v/>
      </c>
    </row>
    <row r="21" spans="1:9" s="10" customFormat="1" ht="16.5" customHeight="1">
      <c r="A21" s="6">
        <f t="shared" si="0"/>
        <v>16</v>
      </c>
      <c r="B21" s="7" t="s">
        <v>1040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IF(ISNA(VLOOKUP(B21,[4]!DS_131,1,0)),"","x")</f>
        <v/>
      </c>
    </row>
    <row r="22" spans="1:9" s="10" customFormat="1" ht="16.5" customHeight="1">
      <c r="A22" s="6">
        <f t="shared" si="0"/>
        <v>17</v>
      </c>
      <c r="B22" s="7" t="s">
        <v>480</v>
      </c>
      <c r="C22" s="8"/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7293490</v>
      </c>
      <c r="H22" s="783">
        <f t="shared" si="2"/>
        <v>0</v>
      </c>
      <c r="I22" s="10" t="str">
        <f>IF(ISNA(VLOOKUP(B22,[4]!DS_131,1,0)),"","x")</f>
        <v>x</v>
      </c>
    </row>
    <row r="23" spans="1:9" s="10" customFormat="1" ht="16.5" customHeight="1">
      <c r="A23" s="6">
        <f t="shared" si="0"/>
        <v>18</v>
      </c>
      <c r="B23" s="193" t="s">
        <v>820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IF(ISNA(VLOOKUP(B23,[4]!DS_131,1,0)),"","x")</f>
        <v>x</v>
      </c>
    </row>
    <row r="24" spans="1:9" s="10" customFormat="1" ht="16.5" customHeight="1">
      <c r="A24" s="6">
        <f t="shared" si="0"/>
        <v>19</v>
      </c>
      <c r="B24" s="193" t="s">
        <v>1117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IF(ISNA(VLOOKUP(B24,[4]!DS_131,1,0)),"","x")</f>
        <v>x</v>
      </c>
    </row>
    <row r="25" spans="1:9" s="10" customFormat="1" ht="16.5" customHeight="1">
      <c r="A25" s="6">
        <f t="shared" si="0"/>
        <v>20</v>
      </c>
      <c r="B25" s="7" t="s">
        <v>555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IF(ISNA(VLOOKUP(B25,[4]!DS_131,1,0)),"","x")</f>
        <v/>
      </c>
    </row>
    <row r="26" spans="1:9" s="10" customFormat="1" ht="16.5" customHeight="1">
      <c r="A26" s="6">
        <f t="shared" si="0"/>
        <v>21</v>
      </c>
      <c r="B26" s="7" t="s">
        <v>791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IF(ISNA(VLOOKUP(B26,[4]!DS_131,1,0)),"","x")</f>
        <v/>
      </c>
    </row>
    <row r="27" spans="1:9" s="10" customFormat="1" ht="16.5" customHeight="1">
      <c r="A27" s="6">
        <f t="shared" si="0"/>
        <v>22</v>
      </c>
      <c r="B27" s="193" t="s">
        <v>1120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IF(ISNA(VLOOKUP(B27,[4]!DS_131,1,0)),"","x")</f>
        <v/>
      </c>
    </row>
    <row r="28" spans="1:9" s="10" customFormat="1" ht="16.5" customHeight="1">
      <c r="A28" s="6">
        <f t="shared" si="0"/>
        <v>23</v>
      </c>
      <c r="B28" s="7" t="s">
        <v>1281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IF(ISNA(VLOOKUP(B28,[4]!DS_131,1,0)),"","x")</f>
        <v/>
      </c>
    </row>
    <row r="29" spans="1:9" s="10" customFormat="1" ht="16.5" customHeight="1">
      <c r="A29" s="6">
        <f t="shared" si="0"/>
        <v>24</v>
      </c>
      <c r="B29" s="193" t="s">
        <v>1091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IF(ISNA(VLOOKUP(B29,[4]!DS_131,1,0)),"","x")</f>
        <v/>
      </c>
    </row>
    <row r="30" spans="1:9" s="10" customFormat="1" ht="16.5" customHeight="1">
      <c r="A30" s="6">
        <f t="shared" si="0"/>
        <v>25</v>
      </c>
      <c r="B30" s="7" t="s">
        <v>810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IF(ISNA(VLOOKUP(B30,[4]!DS_131,1,0)),"","x")</f>
        <v>x</v>
      </c>
    </row>
    <row r="31" spans="1:9" s="10" customFormat="1" ht="16.5" customHeight="1">
      <c r="A31" s="6">
        <f t="shared" si="0"/>
        <v>26</v>
      </c>
      <c r="B31" s="7" t="s">
        <v>896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IF(ISNA(VLOOKUP(B31,[4]!DS_131,1,0)),"","x")</f>
        <v/>
      </c>
    </row>
    <row r="32" spans="1:9" s="10" customFormat="1" ht="16.5" customHeight="1">
      <c r="A32" s="6">
        <f t="shared" si="0"/>
        <v>27</v>
      </c>
      <c r="B32" s="7" t="s">
        <v>864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IF(ISNA(VLOOKUP(B32,[4]!DS_131,1,0)),"","x")</f>
        <v>x</v>
      </c>
    </row>
    <row r="33" spans="1:9" s="10" customFormat="1" ht="16.5" customHeight="1">
      <c r="A33" s="6">
        <f t="shared" si="0"/>
        <v>28</v>
      </c>
      <c r="B33" s="7" t="s">
        <v>471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IF(ISNA(VLOOKUP(B33,[4]!DS_131,1,0)),"","x")</f>
        <v/>
      </c>
    </row>
    <row r="34" spans="1:9" s="10" customFormat="1" ht="16.5" customHeight="1">
      <c r="A34" s="6">
        <f t="shared" si="0"/>
        <v>29</v>
      </c>
      <c r="B34" s="7" t="s">
        <v>1206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IF(ISNA(VLOOKUP(B34,[4]!DS_131,1,0)),"","x")</f>
        <v/>
      </c>
    </row>
    <row r="35" spans="1:9" s="10" customFormat="1" ht="16.5" customHeight="1">
      <c r="A35" s="6">
        <f t="shared" si="0"/>
        <v>30</v>
      </c>
      <c r="B35" s="7" t="s">
        <v>801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IF(ISNA(VLOOKUP(B35,[4]!DS_131,1,0)),"","x")</f>
        <v/>
      </c>
    </row>
    <row r="36" spans="1:9" s="10" customFormat="1" ht="16.5" customHeight="1">
      <c r="A36" s="6">
        <f t="shared" si="0"/>
        <v>31</v>
      </c>
      <c r="B36" s="7" t="s">
        <v>660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IF(ISNA(VLOOKUP(B36,[4]!DS_131,1,0)),"","x")</f>
        <v/>
      </c>
    </row>
    <row r="37" spans="1:9" s="10" customFormat="1" ht="16.5" customHeight="1">
      <c r="A37" s="6">
        <f t="shared" si="0"/>
        <v>32</v>
      </c>
      <c r="B37" s="7" t="s">
        <v>465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IF(ISNA(VLOOKUP(B37,[4]!DS_131,1,0)),"","x")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742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IF(ISNA(VLOOKUP(B38,[4]!DS_131,1,0)),"","x")</f>
        <v/>
      </c>
    </row>
    <row r="39" spans="1:9" s="10" customFormat="1" ht="16.5" customHeight="1">
      <c r="A39" s="6">
        <f t="shared" si="3"/>
        <v>34</v>
      </c>
      <c r="B39" s="7" t="s">
        <v>1335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IF(ISNA(VLOOKUP(B39,[4]!DS_131,1,0)),"","x")</f>
        <v/>
      </c>
    </row>
    <row r="40" spans="1:9" s="10" customFormat="1" ht="16.5" customHeight="1">
      <c r="A40" s="6">
        <f t="shared" si="3"/>
        <v>35</v>
      </c>
      <c r="B40" s="193" t="s">
        <v>1086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IF(ISNA(VLOOKUP(B40,[4]!DS_131,1,0)),"","x")</f>
        <v/>
      </c>
    </row>
    <row r="41" spans="1:9" s="10" customFormat="1" ht="16.5" customHeight="1">
      <c r="A41" s="6">
        <f t="shared" si="3"/>
        <v>36</v>
      </c>
      <c r="B41" s="7" t="s">
        <v>491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IF(ISNA(VLOOKUP(B41,[4]!DS_131,1,0)),"","x")</f>
        <v>x</v>
      </c>
    </row>
    <row r="42" spans="1:9" s="10" customFormat="1" ht="16.5" customHeight="1">
      <c r="A42" s="6">
        <f t="shared" si="3"/>
        <v>37</v>
      </c>
      <c r="B42" s="7" t="s">
        <v>813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IF(ISNA(VLOOKUP(B42,[4]!DS_131,1,0)),"","x")</f>
        <v/>
      </c>
    </row>
    <row r="43" spans="1:9" s="10" customFormat="1" ht="16.5" customHeight="1">
      <c r="A43" s="6">
        <f t="shared" si="3"/>
        <v>38</v>
      </c>
      <c r="B43" s="7" t="s">
        <v>1200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IF(ISNA(VLOOKUP(B43,[4]!DS_131,1,0)),"","x")</f>
        <v/>
      </c>
    </row>
    <row r="44" spans="1:9" s="10" customFormat="1" ht="16.5" customHeight="1">
      <c r="A44" s="6">
        <f t="shared" si="3"/>
        <v>39</v>
      </c>
      <c r="B44" s="7" t="s">
        <v>1203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IF(ISNA(VLOOKUP(B44,[4]!DS_131,1,0)),"","x")</f>
        <v/>
      </c>
    </row>
    <row r="45" spans="1:9" s="10" customFormat="1" ht="16.5" customHeight="1">
      <c r="A45" s="6">
        <f t="shared" si="3"/>
        <v>40</v>
      </c>
      <c r="B45" s="7" t="s">
        <v>878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IF(ISNA(VLOOKUP(B45,[4]!DS_131,1,0)),"","x")</f>
        <v/>
      </c>
    </row>
    <row r="46" spans="1:9" s="10" customFormat="1" ht="16.5" customHeight="1">
      <c r="A46" s="6">
        <f t="shared" si="3"/>
        <v>41</v>
      </c>
      <c r="B46" s="7" t="s">
        <v>1254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IF(ISNA(VLOOKUP(B46,[4]!DS_131,1,0)),"","x")</f>
        <v>x</v>
      </c>
    </row>
    <row r="47" spans="1:9" s="10" customFormat="1" ht="16.5" customHeight="1">
      <c r="A47" s="6">
        <f t="shared" si="3"/>
        <v>42</v>
      </c>
      <c r="B47" s="7" t="s">
        <v>994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IF(ISNA(VLOOKUP(B47,[4]!DS_131,1,0)),"","x")</f>
        <v/>
      </c>
    </row>
    <row r="48" spans="1:9" s="10" customFormat="1" ht="16.5" customHeight="1">
      <c r="A48" s="6">
        <f t="shared" si="3"/>
        <v>43</v>
      </c>
      <c r="B48" s="7" t="s">
        <v>794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IF(ISNA(VLOOKUP(B48,[4]!DS_131,1,0)),"","x")</f>
        <v/>
      </c>
    </row>
    <row r="49" spans="1:9" s="10" customFormat="1" ht="16.5" customHeight="1">
      <c r="A49" s="6">
        <f t="shared" si="3"/>
        <v>44</v>
      </c>
      <c r="B49" s="7" t="s">
        <v>1132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IF(ISNA(VLOOKUP(B49,[4]!DS_131,1,0)),"","x")</f>
        <v/>
      </c>
    </row>
    <row r="50" spans="1:9" s="10" customFormat="1" ht="16.5" customHeight="1">
      <c r="A50" s="6">
        <f t="shared" si="3"/>
        <v>45</v>
      </c>
      <c r="B50" s="210" t="s">
        <v>760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IF(ISNA(VLOOKUP(B50,[4]!DS_131,1,0)),"","x")</f>
        <v>x</v>
      </c>
    </row>
    <row r="51" spans="1:9" s="10" customFormat="1" ht="16.5" customHeight="1">
      <c r="A51" s="6">
        <f t="shared" si="3"/>
        <v>46</v>
      </c>
      <c r="B51" s="7" t="s">
        <v>981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IF(ISNA(VLOOKUP(B51,[4]!DS_131,1,0)),"","x")</f>
        <v>x</v>
      </c>
    </row>
    <row r="52" spans="1:9" s="10" customFormat="1" ht="16.5" customHeight="1">
      <c r="A52" s="6">
        <f t="shared" si="3"/>
        <v>47</v>
      </c>
      <c r="B52" s="7" t="s">
        <v>1155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IF(ISNA(VLOOKUP(B52,[4]!DS_131,1,0)),"","x")</f>
        <v/>
      </c>
    </row>
    <row r="53" spans="1:9" s="10" customFormat="1" ht="16.5" customHeight="1">
      <c r="A53" s="6">
        <f t="shared" si="3"/>
        <v>48</v>
      </c>
      <c r="B53" s="7" t="s">
        <v>1003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IF(ISNA(VLOOKUP(B53,[4]!DS_131,1,0)),"","x")</f>
        <v/>
      </c>
    </row>
    <row r="54" spans="1:9" s="10" customFormat="1" ht="16.5" customHeight="1">
      <c r="A54" s="6">
        <f t="shared" si="3"/>
        <v>49</v>
      </c>
      <c r="B54" s="7" t="s">
        <v>590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IF(ISNA(VLOOKUP(B54,[4]!DS_131,1,0)),"","x")</f>
        <v/>
      </c>
    </row>
    <row r="55" spans="1:9" s="10" customFormat="1" ht="16.5" customHeight="1">
      <c r="A55" s="6">
        <f t="shared" si="3"/>
        <v>50</v>
      </c>
      <c r="B55" s="7" t="s">
        <v>572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IF(ISNA(VLOOKUP(B55,[4]!DS_131,1,0)),"","x")</f>
        <v/>
      </c>
    </row>
    <row r="56" spans="1:9" s="10" customFormat="1" ht="16.5" customHeight="1">
      <c r="A56" s="6">
        <f t="shared" si="3"/>
        <v>51</v>
      </c>
      <c r="B56" s="7" t="s">
        <v>1030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IF(ISNA(VLOOKUP(B56,[4]!DS_131,1,0)),"","x")</f>
        <v/>
      </c>
    </row>
    <row r="57" spans="1:9" s="10" customFormat="1" ht="16.5" customHeight="1">
      <c r="A57" s="6">
        <f t="shared" si="3"/>
        <v>52</v>
      </c>
      <c r="B57" s="7" t="s">
        <v>495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IF(ISNA(VLOOKUP(B57,[4]!DS_131,1,0)),"","x")</f>
        <v/>
      </c>
    </row>
    <row r="58" spans="1:9" s="10" customFormat="1" ht="16.5" customHeight="1">
      <c r="A58" s="6">
        <f t="shared" si="3"/>
        <v>53</v>
      </c>
      <c r="B58" s="7" t="s">
        <v>633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IF(ISNA(VLOOKUP(B58,[4]!DS_131,1,0)),"","x")</f>
        <v/>
      </c>
    </row>
    <row r="59" spans="1:9" s="10" customFormat="1" ht="16.5" customHeight="1">
      <c r="A59" s="6">
        <f t="shared" si="3"/>
        <v>54</v>
      </c>
      <c r="B59" s="7" t="s">
        <v>534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IF(ISNA(VLOOKUP(B59,[4]!DS_131,1,0)),"","x")</f>
        <v/>
      </c>
    </row>
    <row r="60" spans="1:9" s="10" customFormat="1" ht="16.5" customHeight="1">
      <c r="A60" s="6">
        <f t="shared" si="3"/>
        <v>55</v>
      </c>
      <c r="B60" s="7" t="s">
        <v>516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IF(ISNA(VLOOKUP(B60,[4]!DS_131,1,0)),"","x")</f>
        <v/>
      </c>
    </row>
    <row r="61" spans="1:9" s="10" customFormat="1" ht="16.5" customHeight="1">
      <c r="A61" s="6">
        <f t="shared" si="3"/>
        <v>56</v>
      </c>
      <c r="B61" s="7" t="s">
        <v>439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IF(ISNA(VLOOKUP(B61,[4]!DS_131,1,0)),"","x")</f>
        <v>x</v>
      </c>
    </row>
    <row r="62" spans="1:9" s="10" customFormat="1" ht="16.5" customHeight="1">
      <c r="A62" s="6">
        <f t="shared" si="3"/>
        <v>57</v>
      </c>
      <c r="B62" s="7" t="s">
        <v>500</v>
      </c>
      <c r="C62" s="8"/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378319</v>
      </c>
      <c r="H62" s="783">
        <f t="shared" si="5"/>
        <v>0</v>
      </c>
      <c r="I62" s="10" t="str">
        <f>IF(ISNA(VLOOKUP(B62,[4]!DS_131,1,0)),"","x")</f>
        <v>x</v>
      </c>
    </row>
    <row r="63" spans="1:9" s="10" customFormat="1" ht="16.5" customHeight="1">
      <c r="A63" s="6">
        <f t="shared" si="3"/>
        <v>58</v>
      </c>
      <c r="B63" s="7" t="s">
        <v>984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IF(ISNA(VLOOKUP(B63,[4]!DS_131,1,0)),"","x")</f>
        <v>x</v>
      </c>
    </row>
    <row r="64" spans="1:9" s="10" customFormat="1" ht="16.5" customHeight="1">
      <c r="A64" s="6">
        <f t="shared" si="3"/>
        <v>59</v>
      </c>
      <c r="B64" s="193" t="s">
        <v>861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IF(ISNA(VLOOKUP(B64,[4]!DS_131,1,0)),"","x")</f>
        <v>x</v>
      </c>
    </row>
    <row r="65" spans="1:9" s="10" customFormat="1" ht="16.5" customHeight="1">
      <c r="A65" s="6">
        <f t="shared" si="3"/>
        <v>60</v>
      </c>
      <c r="B65" s="193" t="s">
        <v>1123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IF(ISNA(VLOOKUP(B65,[4]!DS_131,1,0)),"","x")</f>
        <v/>
      </c>
    </row>
    <row r="66" spans="1:9" s="10" customFormat="1" ht="16.5" customHeight="1">
      <c r="A66" s="6">
        <f t="shared" si="3"/>
        <v>61</v>
      </c>
      <c r="B66" s="7" t="s">
        <v>899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IF(ISNA(VLOOKUP(B66,[4]!DS_131,1,0)),"","x")</f>
        <v/>
      </c>
    </row>
    <row r="67" spans="1:9" s="10" customFormat="1" ht="16.5" customHeight="1">
      <c r="A67" s="6">
        <f t="shared" si="3"/>
        <v>62</v>
      </c>
      <c r="B67" s="7" t="s">
        <v>789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IF(ISNA(VLOOKUP(B67,[4]!DS_131,1,0)),"","x")</f>
        <v>x</v>
      </c>
    </row>
    <row r="68" spans="1:9" s="10" customFormat="1" ht="16.5" customHeight="1">
      <c r="A68" s="6">
        <f t="shared" si="3"/>
        <v>63</v>
      </c>
      <c r="B68" s="193" t="s">
        <v>859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IF(ISNA(VLOOKUP(B68,[4]!DS_131,1,0)),"","x")</f>
        <v/>
      </c>
    </row>
    <row r="69" spans="1:9" s="10" customFormat="1" ht="16.5" customHeight="1">
      <c r="A69" s="6">
        <f t="shared" si="3"/>
        <v>64</v>
      </c>
      <c r="B69" s="193" t="s">
        <v>1153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IF(ISNA(VLOOKUP(B69,[4]!DS_131,1,0)),"","x")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1078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IF(ISNA(VLOOKUP(B70,[4]!DS_131,1,0)),"","x")</f>
        <v/>
      </c>
    </row>
    <row r="71" spans="1:9" s="10" customFormat="1" ht="16.5" customHeight="1">
      <c r="A71" s="6">
        <f t="shared" si="6"/>
        <v>66</v>
      </c>
      <c r="B71" s="210" t="s">
        <v>1300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IF(ISNA(VLOOKUP(B71,[4]!DS_131,1,0)),"","x")</f>
        <v>x</v>
      </c>
    </row>
    <row r="72" spans="1:9" s="10" customFormat="1" ht="16.5" customHeight="1">
      <c r="A72" s="6">
        <f t="shared" si="6"/>
        <v>67</v>
      </c>
      <c r="B72" s="7" t="s">
        <v>582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IF(ISNA(VLOOKUP(B72,[4]!DS_131,1,0)),"","x")</f>
        <v/>
      </c>
    </row>
    <row r="73" spans="1:9" s="10" customFormat="1" ht="16.5" customHeight="1">
      <c r="A73" s="6">
        <f t="shared" si="6"/>
        <v>68</v>
      </c>
      <c r="B73" s="7" t="s">
        <v>1175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IF(ISNA(VLOOKUP(B73,[4]!DS_131,1,0)),"","x")</f>
        <v/>
      </c>
    </row>
    <row r="74" spans="1:9" s="10" customFormat="1" ht="16.5" customHeight="1">
      <c r="A74" s="6">
        <f t="shared" si="6"/>
        <v>69</v>
      </c>
      <c r="B74" s="7" t="s">
        <v>1273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IF(ISNA(VLOOKUP(B74,[4]!DS_131,1,0)),"","x")</f>
        <v/>
      </c>
    </row>
    <row r="75" spans="1:9" s="10" customFormat="1" ht="16.5" customHeight="1">
      <c r="A75" s="6">
        <f t="shared" si="6"/>
        <v>70</v>
      </c>
      <c r="B75" s="7" t="s">
        <v>1265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IF(ISNA(VLOOKUP(B75,[4]!DS_131,1,0)),"","x")</f>
        <v/>
      </c>
    </row>
    <row r="76" spans="1:9" s="10" customFormat="1" ht="16.5" customHeight="1">
      <c r="A76" s="6">
        <f t="shared" si="6"/>
        <v>71</v>
      </c>
      <c r="B76" s="7" t="s">
        <v>1963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IF(ISNA(VLOOKUP(B76,[4]!DS_131,1,0)),"","x")</f>
        <v/>
      </c>
    </row>
    <row r="77" spans="1:9" s="10" customFormat="1" ht="16.5" customHeight="1">
      <c r="A77" s="6">
        <f t="shared" si="6"/>
        <v>72</v>
      </c>
      <c r="B77" s="7" t="s">
        <v>1679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1961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IF(ISNA(VLOOKUP(B80,[4]!DS_131,1,0)),"","x")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163999674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2729291253</v>
      </c>
      <c r="H81" s="13">
        <f t="shared" si="10"/>
        <v>6395520</v>
      </c>
    </row>
    <row r="82" spans="1:8">
      <c r="E82" s="15">
        <f>CDPS!E14</f>
        <v>4887345919</v>
      </c>
      <c r="F82" s="15">
        <f>CDPS!F14</f>
        <v>2328449860</v>
      </c>
    </row>
    <row r="83" spans="1:8">
      <c r="E83" s="15">
        <f>E81-E82</f>
        <v>0</v>
      </c>
      <c r="F83" s="15">
        <f>F81-F82</f>
        <v>0</v>
      </c>
    </row>
    <row r="85" spans="1:8">
      <c r="E85" s="15"/>
      <c r="F85" s="1045" t="s">
        <v>422</v>
      </c>
      <c r="G85" s="1045"/>
      <c r="H85" s="1045"/>
    </row>
    <row r="86" spans="1:8">
      <c r="F86" s="1045" t="s">
        <v>109</v>
      </c>
      <c r="G86" s="1045"/>
      <c r="H86" s="1045"/>
    </row>
    <row r="87" spans="1:8">
      <c r="E87" s="183"/>
      <c r="F87" s="1045" t="s">
        <v>136</v>
      </c>
      <c r="G87" s="1045"/>
      <c r="H87" s="1045"/>
    </row>
  </sheetData>
  <sortState ref="A6:I78">
    <sortCondition ref="B6:B78"/>
  </sortState>
  <mergeCells count="9">
    <mergeCell ref="F85:H85"/>
    <mergeCell ref="F86:H86"/>
    <mergeCell ref="F87:H87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5" t="s">
        <v>46</v>
      </c>
      <c r="I1" s="1055"/>
      <c r="J1" s="1055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6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56"/>
      <c r="J2" s="1056"/>
    </row>
    <row r="3" spans="1:10" s="461" customFormat="1" ht="14.25" customHeight="1">
      <c r="A3" s="609"/>
      <c r="B3" s="607"/>
      <c r="C3" s="607"/>
      <c r="G3" s="17"/>
      <c r="H3" s="1056"/>
      <c r="I3" s="1056"/>
      <c r="J3" s="1056"/>
    </row>
    <row r="4" spans="1:10" s="5" customFormat="1" ht="28.5" customHeight="1">
      <c r="A4" s="1057" t="s">
        <v>26</v>
      </c>
      <c r="B4" s="1057"/>
      <c r="C4" s="1057"/>
      <c r="D4" s="1057"/>
      <c r="E4" s="1057"/>
      <c r="F4" s="1057"/>
      <c r="G4" s="1057"/>
      <c r="H4" s="1057"/>
      <c r="I4" s="1057"/>
      <c r="J4" s="1057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8" t="s">
        <v>372</v>
      </c>
      <c r="F7" s="1058"/>
      <c r="G7" s="1058"/>
      <c r="H7" s="1058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9"/>
      <c r="D9" s="1059"/>
      <c r="E9" s="1059"/>
      <c r="F9" s="1059"/>
      <c r="G9" s="1059"/>
      <c r="H9" s="1059"/>
      <c r="I9" s="1059"/>
      <c r="J9" s="1059"/>
    </row>
    <row r="10" spans="1:10" s="18" customFormat="1" ht="14.25" customHeight="1">
      <c r="A10" s="1023" t="s">
        <v>20</v>
      </c>
      <c r="B10" s="1060" t="s">
        <v>1</v>
      </c>
      <c r="C10" s="1060"/>
      <c r="D10" s="1023" t="s">
        <v>0</v>
      </c>
      <c r="E10" s="1023" t="s">
        <v>14</v>
      </c>
      <c r="F10" s="1023" t="s">
        <v>30</v>
      </c>
      <c r="G10" s="1053" t="s">
        <v>21</v>
      </c>
      <c r="H10" s="1054"/>
      <c r="I10" s="1053" t="s">
        <v>31</v>
      </c>
      <c r="J10" s="1054"/>
    </row>
    <row r="11" spans="1:10" s="18" customFormat="1" ht="24.75" customHeight="1">
      <c r="A11" s="1023"/>
      <c r="B11" s="30" t="s">
        <v>15</v>
      </c>
      <c r="C11" s="30" t="s">
        <v>32</v>
      </c>
      <c r="D11" s="1023"/>
      <c r="E11" s="1023"/>
      <c r="F11" s="102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 t="e">
        <f>VLOOKUP($E$7,'131'!$B$6:$H$80,2,0)</f>
        <v>#N/A</v>
      </c>
      <c r="J13" s="47" t="e">
        <f>VLOOKUP($E$7,'131'!$B$6:$H$80,3,0)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11" t="e">
        <f ca="1">"Ngày 31 tháng  12  năm  "&amp;YEAR($A$14)</f>
        <v>#VALUE!</v>
      </c>
      <c r="F37" s="1011"/>
      <c r="G37" s="1011"/>
      <c r="H37" s="1011"/>
      <c r="I37" s="1011"/>
      <c r="J37" s="1011"/>
    </row>
    <row r="38" spans="1:11" s="18" customFormat="1" ht="14.25" customHeight="1">
      <c r="C38" s="605" t="s">
        <v>11</v>
      </c>
      <c r="E38" s="1011" t="s">
        <v>12</v>
      </c>
      <c r="F38" s="1011"/>
      <c r="G38" s="1011"/>
      <c r="H38" s="1011"/>
      <c r="I38" s="1011"/>
      <c r="J38" s="1011"/>
    </row>
    <row r="39" spans="1:11" s="18" customFormat="1" ht="14.25" customHeight="1">
      <c r="C39" s="605" t="s">
        <v>13</v>
      </c>
      <c r="E39" s="1011" t="s">
        <v>13</v>
      </c>
      <c r="F39" s="1011"/>
      <c r="G39" s="1011"/>
      <c r="H39" s="1011"/>
      <c r="I39" s="1011"/>
      <c r="J39" s="1011"/>
    </row>
    <row r="40" spans="1:11" s="29" customFormat="1"/>
    <row r="46" spans="1:11" ht="15">
      <c r="C46" s="606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4"/>
  <sheetViews>
    <sheetView showZeros="0" topLeftCell="A4" workbookViewId="0">
      <pane ySplit="2" topLeftCell="A6" activePane="bottomLeft" state="frozen"/>
      <selection activeCell="A4" sqref="A4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6" t="s">
        <v>102</v>
      </c>
      <c r="B3" s="1046"/>
      <c r="C3" s="1046"/>
      <c r="D3" s="1046"/>
      <c r="E3" s="1046"/>
      <c r="F3" s="1046"/>
      <c r="G3" s="1046"/>
      <c r="H3" s="1046"/>
    </row>
    <row r="4" spans="1:9" s="10" customFormat="1" ht="14.25" customHeight="1">
      <c r="A4" s="1047" t="s">
        <v>35</v>
      </c>
      <c r="B4" s="1049" t="s">
        <v>36</v>
      </c>
      <c r="C4" s="1051" t="s">
        <v>37</v>
      </c>
      <c r="D4" s="1052"/>
      <c r="E4" s="1051" t="s">
        <v>38</v>
      </c>
      <c r="F4" s="1052"/>
      <c r="G4" s="1051" t="s">
        <v>41</v>
      </c>
      <c r="H4" s="1052"/>
    </row>
    <row r="5" spans="1:9" s="10" customFormat="1" ht="14.25" customHeight="1">
      <c r="A5" s="1048"/>
      <c r="B5" s="105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1376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10" t="str">
        <f>IF(ISNA(VLOOKUP(B6,[4]!DSKH,1,0)),"","x")</f>
        <v/>
      </c>
    </row>
    <row r="7" spans="1:9" s="10" customFormat="1" ht="16.5" customHeight="1">
      <c r="A7" s="6">
        <f t="shared" ref="A7:A9" si="2">IF(B7&lt;&gt;"",ROW()-5,"")</f>
        <v>2</v>
      </c>
      <c r="B7" s="7" t="s">
        <v>1485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:G8" si="3">ROUND(MAX(C7+E7-D7-F7,0),2)</f>
        <v>0</v>
      </c>
      <c r="H7" s="783">
        <f t="shared" ref="H7:H8" si="4">ROUND(MAX(D7+F7-C7-E7,0),2)</f>
        <v>0</v>
      </c>
    </row>
    <row r="8" spans="1:9" s="10" customFormat="1" ht="16.5" customHeight="1">
      <c r="A8" s="6">
        <f t="shared" si="2"/>
        <v>3</v>
      </c>
      <c r="B8" s="193" t="s">
        <v>1402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si="3"/>
        <v>0</v>
      </c>
      <c r="H8" s="783">
        <f t="shared" si="4"/>
        <v>0</v>
      </c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ref="G9:G13" si="5">ROUND(MAX(C9+E9-D9-F9,0),2)</f>
        <v>0</v>
      </c>
      <c r="H9" s="783">
        <f t="shared" ref="H9:H13" si="6">ROUND(MAX(D9+F9-C9-E9,0),2)</f>
        <v>0</v>
      </c>
      <c r="I9" s="10" t="str">
        <f>IF(ISNA(VLOOKUP(B9,[4]!DSKH,1,0)),"","x")</f>
        <v/>
      </c>
    </row>
    <row r="10" spans="1:9" s="10" customFormat="1" ht="16.5" customHeight="1">
      <c r="A10" s="6">
        <f t="shared" ref="A10:A14" si="7">IF(B10&lt;&gt;"",ROW()-5,"")</f>
        <v>5</v>
      </c>
      <c r="B10" s="7" t="s">
        <v>1384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200195820</v>
      </c>
      <c r="G10" s="783">
        <f t="shared" si="5"/>
        <v>0</v>
      </c>
      <c r="H10" s="783">
        <f t="shared" si="6"/>
        <v>200195820</v>
      </c>
      <c r="I10" s="10" t="str">
        <f>IF(ISNA(VLOOKUP(B10,[4]!DSKH,1,0)),"","x")</f>
        <v/>
      </c>
    </row>
    <row r="11" spans="1:9" s="10" customFormat="1" ht="16.5" customHeight="1">
      <c r="A11" s="6">
        <f t="shared" si="7"/>
        <v>6</v>
      </c>
      <c r="B11" s="193" t="s">
        <v>1404</v>
      </c>
      <c r="C11" s="8"/>
      <c r="D11" s="8"/>
      <c r="E11" s="8">
        <f t="array" ref="E11">SUM(IF("331"&amp;B11=KHN&amp;KH,TH))</f>
        <v>39179800</v>
      </c>
      <c r="F11" s="8">
        <f t="array" ref="F11">SUM(IF("331"&amp;B11=KHC&amp;KH,TH))</f>
        <v>39179800</v>
      </c>
      <c r="G11" s="783">
        <f t="shared" si="5"/>
        <v>0</v>
      </c>
      <c r="H11" s="783">
        <f t="shared" si="6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7"/>
        <v>7</v>
      </c>
      <c r="B12" s="7" t="s">
        <v>1419</v>
      </c>
      <c r="C12" s="8"/>
      <c r="D12" s="8"/>
      <c r="E12" s="8">
        <f t="array" ref="E12">SUM(IF("331"&amp;B12=KHN&amp;KH,TH))</f>
        <v>711927890</v>
      </c>
      <c r="F12" s="8">
        <f t="array" ref="F12">SUM(IF("331"&amp;B12=KHC&amp;KH,TH))</f>
        <v>711927890</v>
      </c>
      <c r="G12" s="783">
        <f t="shared" si="5"/>
        <v>0</v>
      </c>
      <c r="H12" s="783">
        <f t="shared" si="6"/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7"/>
        <v>8</v>
      </c>
      <c r="B13" s="7" t="s">
        <v>1425</v>
      </c>
      <c r="C13" s="8"/>
      <c r="D13" s="8"/>
      <c r="E13" s="8">
        <f t="array" ref="E13">SUM(IF("331"&amp;B13=KHN&amp;KH,TH))</f>
        <v>381918670</v>
      </c>
      <c r="F13" s="8">
        <f t="array" ref="F13">SUM(IF("331"&amp;B13=KHC&amp;KH,TH))</f>
        <v>419211180</v>
      </c>
      <c r="G13" s="783">
        <f t="shared" si="5"/>
        <v>0</v>
      </c>
      <c r="H13" s="783">
        <f t="shared" si="6"/>
        <v>37292510</v>
      </c>
      <c r="I13" s="10" t="str">
        <f>IF(ISNA(VLOOKUP(B13,[4]!DSKH,1,0)),"","x")</f>
        <v/>
      </c>
    </row>
    <row r="14" spans="1:9" s="10" customFormat="1" ht="16.5" customHeight="1">
      <c r="A14" s="6">
        <f t="shared" si="7"/>
        <v>9</v>
      </c>
      <c r="B14" s="7" t="s">
        <v>1458</v>
      </c>
      <c r="C14" s="8"/>
      <c r="D14" s="8"/>
      <c r="E14" s="8">
        <f t="array" ref="E14">SUM(IF("331"&amp;B14=KHN&amp;KH,TH))</f>
        <v>5999730</v>
      </c>
      <c r="F14" s="8">
        <f t="array" ref="F14">SUM(IF("331"&amp;B14=KHC&amp;KH,TH))</f>
        <v>5999730</v>
      </c>
      <c r="G14" s="55">
        <f t="shared" ref="G14" si="8">ROUND(MAX(C14+E14-D14-F14,0),2)</f>
        <v>0</v>
      </c>
      <c r="H14" s="55">
        <f t="shared" ref="H14" si="9">ROUND(MAX(D14+F14-C14-E14,0),2)</f>
        <v>0</v>
      </c>
      <c r="I14" s="10" t="str">
        <f>IF(ISNA(VLOOKUP(B14,[4]!DSKH,1,0)),"","x")</f>
        <v>x</v>
      </c>
    </row>
    <row r="15" spans="1:9" s="10" customFormat="1" ht="16.5" customHeight="1">
      <c r="A15" s="6">
        <f t="shared" ref="A15:A16" si="10">IF(B15&lt;&gt;"",ROW()-5,"")</f>
        <v>10</v>
      </c>
      <c r="B15" s="7" t="s">
        <v>1471</v>
      </c>
      <c r="C15" s="8"/>
      <c r="D15" s="8"/>
      <c r="E15" s="8">
        <f t="array" ref="E15">SUM(IF("331"&amp;B15=KHN&amp;KH,TH))</f>
        <v>7966420</v>
      </c>
      <c r="F15" s="8">
        <f t="array" ref="F15">SUM(IF("331"&amp;B15=KHC&amp;KH,TH))</f>
        <v>7966420</v>
      </c>
      <c r="G15" s="55">
        <f t="shared" ref="G15:G16" si="11">ROUND(MAX(C15+E15-D15-F15,0),2)</f>
        <v>0</v>
      </c>
      <c r="H15" s="55">
        <f t="shared" ref="H15:H16" si="12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>
        <f t="shared" si="10"/>
        <v>11</v>
      </c>
      <c r="B16" s="7" t="s">
        <v>1476</v>
      </c>
      <c r="C16" s="8"/>
      <c r="D16" s="8"/>
      <c r="E16" s="8">
        <f t="array" ref="E16">SUM(IF("331"&amp;B16=KHN&amp;KH,TH))</f>
        <v>0</v>
      </c>
      <c r="F16" s="8">
        <f t="array" ref="F16">SUM(IF("331"&amp;B16=KHC&amp;KH,TH))</f>
        <v>178850760</v>
      </c>
      <c r="G16" s="55">
        <f t="shared" si="11"/>
        <v>0</v>
      </c>
      <c r="H16" s="55">
        <f t="shared" si="12"/>
        <v>178850760</v>
      </c>
      <c r="I16" s="10" t="str">
        <f>IF(ISNA(VLOOKUP(B16,[4]!DSKH,1,0)),"","x")</f>
        <v/>
      </c>
    </row>
    <row r="17" spans="1:9" s="10" customFormat="1" ht="16.5" customHeight="1">
      <c r="A17" s="6">
        <f t="shared" ref="A17:A21" si="13">IF(B17&lt;&gt;"",ROW()-5,"")</f>
        <v>12</v>
      </c>
      <c r="B17" s="7" t="s">
        <v>1477</v>
      </c>
      <c r="C17" s="8"/>
      <c r="D17" s="8"/>
      <c r="E17" s="8">
        <f t="array" ref="E17">SUM(IF("331"&amp;B17=KHN&amp;KH,TH))</f>
        <v>17771490</v>
      </c>
      <c r="F17" s="8">
        <f t="array" ref="F17">SUM(IF("331"&amp;B17=KHC&amp;KH,TH))</f>
        <v>17771490</v>
      </c>
      <c r="G17" s="783">
        <f t="shared" ref="G17:G21" si="14">ROUND(MAX(C17+E17-D17-F17,0),2)</f>
        <v>0</v>
      </c>
      <c r="H17" s="783">
        <f t="shared" ref="H17:H21" si="15">ROUND(MAX(D17+F17-C17-E17,0),2)</f>
        <v>0</v>
      </c>
    </row>
    <row r="18" spans="1:9" s="10" customFormat="1" ht="16.5" customHeight="1">
      <c r="A18" s="6">
        <f t="shared" si="13"/>
        <v>13</v>
      </c>
      <c r="B18" s="7" t="s">
        <v>1500</v>
      </c>
      <c r="C18" s="8"/>
      <c r="D18" s="8"/>
      <c r="E18" s="8">
        <f t="array" ref="E18">SUM(IF("331"&amp;B18=KHN&amp;KH,TH))</f>
        <v>159815200</v>
      </c>
      <c r="F18" s="8">
        <f t="array" ref="F18">SUM(IF("331"&amp;B18=KHC&amp;KH,TH))</f>
        <v>398224860</v>
      </c>
      <c r="G18" s="783">
        <f t="shared" si="14"/>
        <v>0</v>
      </c>
      <c r="H18" s="783">
        <f t="shared" si="15"/>
        <v>238409660</v>
      </c>
    </row>
    <row r="19" spans="1:9" s="10" customFormat="1" ht="16.5" customHeight="1">
      <c r="A19" s="6">
        <f t="shared" si="13"/>
        <v>14</v>
      </c>
      <c r="B19" s="7" t="s">
        <v>1515</v>
      </c>
      <c r="C19" s="8"/>
      <c r="D19" s="8"/>
      <c r="E19" s="8">
        <f t="array" ref="E19">SUM(IF("331"&amp;B19=KHN&amp;KH,TH))</f>
        <v>19838280</v>
      </c>
      <c r="F19" s="8">
        <f t="array" ref="F19">SUM(IF("331"&amp;B19=KHC&amp;KH,TH))</f>
        <v>166027840</v>
      </c>
      <c r="G19" s="783">
        <f t="shared" si="14"/>
        <v>0</v>
      </c>
      <c r="H19" s="783">
        <f t="shared" si="15"/>
        <v>146189560</v>
      </c>
    </row>
    <row r="20" spans="1:9" s="10" customFormat="1" ht="16.5" customHeight="1">
      <c r="A20" s="6">
        <f t="shared" si="13"/>
        <v>15</v>
      </c>
      <c r="B20" s="7" t="s">
        <v>1519</v>
      </c>
      <c r="C20" s="8"/>
      <c r="D20" s="8"/>
      <c r="E20" s="8">
        <f t="array" ref="E20">SUM(IF("331"&amp;B20=KHN&amp;KH,TH))</f>
        <v>106000000</v>
      </c>
      <c r="F20" s="8">
        <f t="array" ref="F20">SUM(IF("331"&amp;B20=KHC&amp;KH,TH))</f>
        <v>380277920</v>
      </c>
      <c r="G20" s="783">
        <f t="shared" si="14"/>
        <v>0</v>
      </c>
      <c r="H20" s="783">
        <f t="shared" si="15"/>
        <v>274277920</v>
      </c>
    </row>
    <row r="21" spans="1:9" s="10" customFormat="1" ht="16.5" customHeight="1">
      <c r="A21" s="6">
        <f t="shared" si="13"/>
        <v>16</v>
      </c>
      <c r="B21" s="7" t="s">
        <v>1532</v>
      </c>
      <c r="C21" s="8"/>
      <c r="D21" s="8"/>
      <c r="E21" s="8">
        <f t="array" ref="E21">SUM(IF("331"&amp;B21=KHN&amp;KH,TH))</f>
        <v>124520000</v>
      </c>
      <c r="F21" s="8">
        <f t="array" ref="F21">SUM(IF("331"&amp;B21=KHC&amp;KH,TH))</f>
        <v>391202020</v>
      </c>
      <c r="G21" s="783">
        <f t="shared" si="14"/>
        <v>0</v>
      </c>
      <c r="H21" s="783">
        <f t="shared" si="15"/>
        <v>266682020</v>
      </c>
    </row>
    <row r="22" spans="1:9" s="10" customFormat="1" ht="16.5" customHeight="1">
      <c r="A22" s="6">
        <f t="shared" ref="A22:A24" si="16">IF(B22&lt;&gt;"",ROW()-5,"")</f>
        <v>17</v>
      </c>
      <c r="B22" s="193" t="s">
        <v>1956</v>
      </c>
      <c r="C22" s="8"/>
      <c r="D22" s="8"/>
      <c r="E22" s="8">
        <f t="array" ref="E22">SUM(IF("331"&amp;B22=KHN&amp;KH,TH))</f>
        <v>35000000</v>
      </c>
      <c r="F22" s="8">
        <f t="array" ref="F22">SUM(IF("331"&amp;B22=KHC&amp;KH,TH))</f>
        <v>0</v>
      </c>
      <c r="G22" s="783">
        <f t="shared" ref="G22:G23" si="17">ROUND(MAX(C22+E22-D22-F22,0),2)</f>
        <v>35000000</v>
      </c>
      <c r="H22" s="783">
        <f t="shared" ref="H22:H23" si="18">ROUND(MAX(D22+F22-C22-E22,0),2)</f>
        <v>0</v>
      </c>
    </row>
    <row r="23" spans="1:9" s="10" customFormat="1" ht="16.5" customHeight="1">
      <c r="A23" s="6">
        <f t="shared" si="16"/>
        <v>18</v>
      </c>
      <c r="B23" s="7" t="s">
        <v>1957</v>
      </c>
      <c r="C23" s="8"/>
      <c r="D23" s="8">
        <v>351353200</v>
      </c>
      <c r="E23" s="8">
        <f t="array" ref="E23">SUM(IF("331"&amp;B23=KHN&amp;KH,TH))</f>
        <v>60000000</v>
      </c>
      <c r="F23" s="8">
        <f t="array" ref="F23">SUM(IF("331"&amp;B23=KHC&amp;KH,TH))</f>
        <v>0</v>
      </c>
      <c r="G23" s="783">
        <f t="shared" si="17"/>
        <v>0</v>
      </c>
      <c r="H23" s="783">
        <f t="shared" si="18"/>
        <v>291353200</v>
      </c>
    </row>
    <row r="24" spans="1:9" s="10" customFormat="1" ht="16.5" customHeight="1">
      <c r="A24" s="6">
        <f t="shared" si="16"/>
        <v>19</v>
      </c>
      <c r="B24" s="7" t="s">
        <v>1958</v>
      </c>
      <c r="C24" s="8"/>
      <c r="D24" s="8">
        <v>29260378</v>
      </c>
      <c r="E24" s="8">
        <f t="array" ref="E24">SUM(IF("331"&amp;B24=KHN&amp;KH,TH))</f>
        <v>15000000</v>
      </c>
      <c r="F24" s="8">
        <f t="array" ref="F24">SUM(IF("331"&amp;B24=KHC&amp;KH,TH))</f>
        <v>0</v>
      </c>
      <c r="G24" s="783">
        <f t="shared" ref="G24" si="19">ROUND(MAX(C24+E24-D24-F24,0),2)</f>
        <v>0</v>
      </c>
      <c r="H24" s="783">
        <f t="shared" ref="H24" si="20">ROUND(MAX(D24+F24-C24-E24,0),2)</f>
        <v>14260378</v>
      </c>
    </row>
    <row r="25" spans="1:9" s="10" customFormat="1" ht="16.5" customHeight="1">
      <c r="A25" s="6">
        <f t="shared" ref="A25:A27" si="21">IF(B25&lt;&gt;"",ROW()-5,"")</f>
        <v>20</v>
      </c>
      <c r="B25" s="7" t="s">
        <v>1959</v>
      </c>
      <c r="C25" s="8"/>
      <c r="D25" s="8">
        <v>121007870</v>
      </c>
      <c r="E25" s="8">
        <f t="array" ref="E25">SUM(IF("331"&amp;B25=KHN&amp;KH,TH))</f>
        <v>0</v>
      </c>
      <c r="F25" s="8">
        <f t="array" ref="F25">SUM(IF("331"&amp;B25=KHC&amp;KH,TH))</f>
        <v>0</v>
      </c>
      <c r="G25" s="783">
        <f t="shared" ref="G25:G27" si="22">ROUND(MAX(C25+E25-D25-F25,0),2)</f>
        <v>0</v>
      </c>
      <c r="H25" s="783">
        <f t="shared" ref="H25:H27" si="23">ROUND(MAX(D25+F25-C25-E25,0),2)</f>
        <v>121007870</v>
      </c>
    </row>
    <row r="26" spans="1:9" s="10" customFormat="1" ht="16.5" customHeight="1">
      <c r="A26" s="6">
        <f t="shared" si="21"/>
        <v>21</v>
      </c>
      <c r="B26" s="7" t="s">
        <v>1960</v>
      </c>
      <c r="C26" s="8"/>
      <c r="D26" s="8">
        <v>357335760</v>
      </c>
      <c r="E26" s="8">
        <f t="array" ref="E26">SUM(IF("331"&amp;B26=KHN&amp;KH,TH))</f>
        <v>0</v>
      </c>
      <c r="F26" s="8">
        <f t="array" ref="F26">SUM(IF("331"&amp;B26=KHC&amp;KH,TH))</f>
        <v>0</v>
      </c>
      <c r="G26" s="783">
        <f t="shared" si="22"/>
        <v>0</v>
      </c>
      <c r="H26" s="783">
        <f t="shared" si="23"/>
        <v>357335760</v>
      </c>
    </row>
    <row r="27" spans="1:9" s="10" customFormat="1" ht="16.5" customHeight="1">
      <c r="A27" s="6">
        <f t="shared" si="21"/>
        <v>22</v>
      </c>
      <c r="B27" s="7" t="s">
        <v>1478</v>
      </c>
      <c r="C27" s="8"/>
      <c r="D27" s="8">
        <v>393652940</v>
      </c>
      <c r="E27" s="8">
        <f t="array" ref="E27">SUM(IF("331"&amp;B27=KHN&amp;KH,TH))</f>
        <v>94871700</v>
      </c>
      <c r="F27" s="8">
        <f t="array" ref="F27">SUM(IF("331"&amp;B27=KHC&amp;KH,TH))</f>
        <v>119495200</v>
      </c>
      <c r="G27" s="783">
        <f t="shared" si="22"/>
        <v>0</v>
      </c>
      <c r="H27" s="783">
        <f t="shared" si="23"/>
        <v>418276440</v>
      </c>
    </row>
    <row r="28" spans="1:9" s="10" customFormat="1" ht="16.5" customHeight="1">
      <c r="A28" s="6"/>
      <c r="B28" s="7"/>
      <c r="C28" s="8"/>
      <c r="D28" s="8"/>
      <c r="E28" s="8"/>
      <c r="F28" s="8"/>
      <c r="G28" s="783"/>
      <c r="H28" s="783"/>
    </row>
    <row r="29" spans="1:9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10" t="str">
        <f>IF(ISNA(VLOOKUP(B29,[4]!DSKH,1,0)),"","x")</f>
        <v/>
      </c>
    </row>
    <row r="30" spans="1:9" s="14" customFormat="1" ht="14.25" customHeight="1">
      <c r="A30" s="11"/>
      <c r="B30" s="12" t="s">
        <v>39</v>
      </c>
      <c r="C30" s="13">
        <f t="shared" ref="C30:H30" si="24">SUM(C6:C29)</f>
        <v>0</v>
      </c>
      <c r="D30" s="13">
        <f t="shared" si="24"/>
        <v>1252610148</v>
      </c>
      <c r="E30" s="13">
        <f t="shared" si="24"/>
        <v>1828104890</v>
      </c>
      <c r="F30" s="13">
        <f t="shared" si="24"/>
        <v>3084626640</v>
      </c>
      <c r="G30" s="13">
        <f t="shared" si="24"/>
        <v>35000000</v>
      </c>
      <c r="H30" s="13">
        <f t="shared" si="24"/>
        <v>2544131898</v>
      </c>
    </row>
    <row r="31" spans="1:9">
      <c r="C31" s="183"/>
      <c r="D31" s="183">
        <f>D30-C30-CDPS!D28</f>
        <v>0</v>
      </c>
      <c r="E31" s="183">
        <f>E30-CDPS!E28</f>
        <v>-575349870</v>
      </c>
      <c r="F31" s="183">
        <f>F30-CDPS!F28</f>
        <v>-4180000</v>
      </c>
      <c r="H31" s="183">
        <f>H30-G30-CDPS!H28</f>
        <v>571169870</v>
      </c>
    </row>
    <row r="32" spans="1:9">
      <c r="E32" s="15"/>
      <c r="F32" s="1045" t="s">
        <v>422</v>
      </c>
      <c r="G32" s="1045"/>
      <c r="H32" s="1045"/>
    </row>
    <row r="33" spans="5:8">
      <c r="F33" s="1045" t="s">
        <v>109</v>
      </c>
      <c r="G33" s="1045"/>
      <c r="H33" s="1045"/>
    </row>
    <row r="34" spans="5:8">
      <c r="E34" s="183"/>
      <c r="F34" s="1045" t="s">
        <v>136</v>
      </c>
      <c r="G34" s="1045"/>
      <c r="H34" s="1045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2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5" t="s">
        <v>46</v>
      </c>
      <c r="I1" s="1055"/>
      <c r="J1" s="1055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6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6"/>
      <c r="J2" s="1056"/>
    </row>
    <row r="3" spans="1:10" s="3" customFormat="1" ht="14.25" customHeight="1">
      <c r="A3" s="4"/>
      <c r="B3" s="16"/>
      <c r="C3" s="16"/>
      <c r="G3" s="17"/>
      <c r="H3" s="1056"/>
      <c r="I3" s="1056"/>
      <c r="J3" s="1056"/>
    </row>
    <row r="4" spans="1:10" s="5" customFormat="1" ht="28.5" customHeight="1">
      <c r="A4" s="1057" t="s">
        <v>26</v>
      </c>
      <c r="B4" s="1057"/>
      <c r="C4" s="1057"/>
      <c r="D4" s="1057"/>
      <c r="E4" s="1057"/>
      <c r="F4" s="1057"/>
      <c r="G4" s="1057"/>
      <c r="H4" s="1057"/>
      <c r="I4" s="1057"/>
      <c r="J4" s="105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8" t="s">
        <v>1425</v>
      </c>
      <c r="F7" s="1058"/>
      <c r="G7" s="1058"/>
      <c r="H7" s="105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9"/>
      <c r="D9" s="1059"/>
      <c r="E9" s="1059"/>
      <c r="F9" s="1059"/>
      <c r="G9" s="1059"/>
      <c r="H9" s="1059"/>
      <c r="I9" s="1059"/>
      <c r="J9" s="1059"/>
    </row>
    <row r="10" spans="1:10" s="18" customFormat="1" ht="14.25" customHeight="1">
      <c r="A10" s="1023" t="s">
        <v>20</v>
      </c>
      <c r="B10" s="1060" t="s">
        <v>1</v>
      </c>
      <c r="C10" s="1060"/>
      <c r="D10" s="1023" t="s">
        <v>0</v>
      </c>
      <c r="E10" s="1023" t="s">
        <v>14</v>
      </c>
      <c r="F10" s="1023" t="s">
        <v>30</v>
      </c>
      <c r="G10" s="1053" t="s">
        <v>21</v>
      </c>
      <c r="H10" s="1054"/>
      <c r="I10" s="1053" t="s">
        <v>31</v>
      </c>
      <c r="J10" s="1054"/>
    </row>
    <row r="11" spans="1:10" s="18" customFormat="1" ht="24.75" customHeight="1">
      <c r="A11" s="1023"/>
      <c r="B11" s="30" t="s">
        <v>15</v>
      </c>
      <c r="C11" s="30" t="s">
        <v>32</v>
      </c>
      <c r="D11" s="1023"/>
      <c r="E11" s="1023"/>
      <c r="F11" s="102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42115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42115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36200000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36200000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42208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42208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35379820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71579820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42117</v>
      </c>
      <c r="B16" s="9" t="str">
        <f ca="1">IF(ROWS($1:3)&gt;COUNT(Dong),"",OFFSET(TH!D$1,SMALL(Dong,ROWS($1:3)),))</f>
        <v>NL/N04</v>
      </c>
      <c r="C16" s="9">
        <f ca="1">IF(ROWS($1:3)&gt;COUNT(Dong),"",OFFSET(TH!E$1,SMALL(Dong,ROWS($1:3)),))</f>
        <v>42117</v>
      </c>
      <c r="D16" s="226" t="str">
        <f ca="1">IF(ROWS($1:3)&gt;COUNT(Dong),"",OFFSET(TH!F$1,SMALL(Dong,ROWS($1:3)),))</f>
        <v>Giấy 2 da B2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16835000</v>
      </c>
      <c r="I16" s="25">
        <f t="shared" ca="1" si="0"/>
        <v>54744820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42117</v>
      </c>
      <c r="B17" s="9" t="str">
        <f ca="1">IF(ROWS($1:4)&gt;COUNT(Dong),"",OFFSET(TH!D$1,SMALL(Dong,ROWS($1:4)),))</f>
        <v>NL/N04</v>
      </c>
      <c r="C17" s="9">
        <f ca="1">IF(ROWS($1:4)&gt;COUNT(Dong),"",OFFSET(TH!E$1,SMALL(Dong,ROWS($1:4)),))</f>
        <v>42117</v>
      </c>
      <c r="D17" s="226" t="str">
        <f ca="1">IF(ROWS($1:4)&gt;COUNT(Dong),"",OFFSET(TH!F$1,SMALL(Dong,ROWS($1:4)),))</f>
        <v>Giấy 2 da CTNO2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16272000</v>
      </c>
      <c r="I17" s="25">
        <f t="shared" ca="1" si="0"/>
        <v>38472820</v>
      </c>
      <c r="J17" s="25">
        <f t="shared" ca="1" si="1"/>
        <v>0</v>
      </c>
    </row>
    <row r="18" spans="1:10" s="18" customFormat="1" ht="18" customHeight="1">
      <c r="A18" s="9">
        <f ca="1">IF(ROWS($1:5)&gt;COUNT(Dong),"",OFFSET(TH!C$1,SMALL(Dong,ROWS($1:5)),))</f>
        <v>42117</v>
      </c>
      <c r="B18" s="9" t="str">
        <f ca="1">IF(ROWS($1:5)&gt;COUNT(Dong),"",OFFSET(TH!D$1,SMALL(Dong,ROWS($1:5)),))</f>
        <v>NL/N04</v>
      </c>
      <c r="C18" s="9">
        <f ca="1">IF(ROWS($1:5)&gt;COUNT(Dong),"",OFFSET(TH!E$1,SMALL(Dong,ROWS($1:5)),))</f>
        <v>42117</v>
      </c>
      <c r="D18" s="226" t="str">
        <f ca="1">IF(ROWS($1:5)&gt;COUNT(Dong),"",OFFSET(TH!F$1,SMALL(Dong,ROWS($1:5)),))</f>
        <v>VAT Giấy 2 da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3310700</v>
      </c>
      <c r="I18" s="25">
        <f t="shared" ca="1" si="0"/>
        <v>35162120</v>
      </c>
      <c r="J18" s="25">
        <f t="shared" ca="1" si="1"/>
        <v>0</v>
      </c>
    </row>
    <row r="19" spans="1:10" s="18" customFormat="1" ht="18" customHeight="1">
      <c r="A19" s="9">
        <f ca="1">IF(ROWS($1:6)&gt;COUNT(Dong),"",OFFSET(TH!C$1,SMALL(Dong,ROWS($1:6)),))</f>
        <v>42121</v>
      </c>
      <c r="B19" s="9" t="str">
        <f ca="1">IF(ROWS($1:6)&gt;COUNT(Dong),"",OFFSET(TH!D$1,SMALL(Dong,ROWS($1:6)),))</f>
        <v>NL/N08</v>
      </c>
      <c r="C19" s="9">
        <f ca="1">IF(ROWS($1:6)&gt;COUNT(Dong),"",OFFSET(TH!E$1,SMALL(Dong,ROWS($1:6)),))</f>
        <v>42121</v>
      </c>
      <c r="D19" s="226" t="str">
        <f ca="1">IF(ROWS($1:6)&gt;COUNT(Dong),"",OFFSET(TH!F$1,SMALL(Dong,ROWS($1:6)),))</f>
        <v>Giấy 2 da CTNO2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11898000</v>
      </c>
      <c r="I19" s="25">
        <f t="shared" ca="1" si="0"/>
        <v>23264120</v>
      </c>
      <c r="J19" s="25">
        <f t="shared" ca="1" si="1"/>
        <v>0</v>
      </c>
    </row>
    <row r="20" spans="1:10" s="18" customFormat="1" ht="18" customHeight="1">
      <c r="A20" s="9">
        <f ca="1">IF(ROWS($1:7)&gt;COUNT(Dong),"",OFFSET(TH!C$1,SMALL(Dong,ROWS($1:7)),))</f>
        <v>42121</v>
      </c>
      <c r="B20" s="9" t="str">
        <f ca="1">IF(ROWS($1:7)&gt;COUNT(Dong),"",OFFSET(TH!D$1,SMALL(Dong,ROWS($1:7)),))</f>
        <v>NL/N08</v>
      </c>
      <c r="C20" s="9">
        <f ca="1">IF(ROWS($1:7)&gt;COUNT(Dong),"",OFFSET(TH!E$1,SMALL(Dong,ROWS($1:7)),))</f>
        <v>42121</v>
      </c>
      <c r="D20" s="226" t="str">
        <f ca="1">IF(ROWS($1:7)&gt;COUNT(Dong),"",OFFSET(TH!F$1,SMALL(Dong,ROWS($1:7)),))</f>
        <v>VAT Giấy 2 da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1189800</v>
      </c>
      <c r="I20" s="25">
        <f t="shared" ca="1" si="0"/>
        <v>22074320</v>
      </c>
      <c r="J20" s="25">
        <f t="shared" ca="1" si="1"/>
        <v>0</v>
      </c>
    </row>
    <row r="21" spans="1:10" s="18" customFormat="1" ht="18" customHeight="1">
      <c r="A21" s="9">
        <f ca="1">IF(ROWS($1:8)&gt;COUNT(Dong),"",OFFSET(TH!C$1,SMALL(Dong,ROWS($1:8)),))</f>
        <v>42123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42123</v>
      </c>
      <c r="D21" s="226" t="str">
        <f ca="1">IF(ROWS($1:8)&gt;COUNT(Dong),"",OFFSET(TH!F$1,SMALL(Dong,ROWS($1:8)),))</f>
        <v>Giấy 2 da CTNO2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7740000</v>
      </c>
      <c r="I21" s="25">
        <f t="shared" ref="I21" ca="1" si="2">IF(D21&lt;&gt;"",MAX(I20+G21-H21-J20,0),0)</f>
        <v>14334320</v>
      </c>
      <c r="J21" s="25">
        <f t="shared" ref="J21" ca="1" si="3">IF(D21&lt;&gt;"",MAX(J20+H21-I20-G21,0),0)</f>
        <v>0</v>
      </c>
    </row>
    <row r="22" spans="1:10" s="18" customFormat="1" ht="18" customHeight="1">
      <c r="A22" s="9">
        <f ca="1">IF(ROWS($1:9)&gt;COUNT(Dong),"",OFFSET(TH!C$1,SMALL(Dong,ROWS($1:9)),))</f>
        <v>42123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42123</v>
      </c>
      <c r="D22" s="226" t="str">
        <f ca="1">IF(ROWS($1:9)&gt;COUNT(Dong),"",OFFSET(TH!F$1,SMALL(Dong,ROWS($1:9)),))</f>
        <v>Giấy 2 da B2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5214300</v>
      </c>
      <c r="I22" s="25">
        <f t="shared" ref="I22:I36" ca="1" si="4">IF(D22&lt;&gt;"",MAX(I21+G22-H22-J21,0),0)</f>
        <v>9120020</v>
      </c>
      <c r="J22" s="25">
        <f t="shared" ref="J22:J36" ca="1" si="5">IF(D22&lt;&gt;"",MAX(J21+H22-I21-G22,0),0)</f>
        <v>0</v>
      </c>
    </row>
    <row r="23" spans="1:10" s="18" customFormat="1" ht="18" customHeight="1">
      <c r="A23" s="9">
        <f ca="1">IF(ROWS($1:10)&gt;COUNT(Dong),"",OFFSET(TH!C$1,SMALL(Dong,ROWS($1:10)),))</f>
        <v>42123</v>
      </c>
      <c r="B23" s="9" t="str">
        <f ca="1">IF(ROWS($1:10)&gt;COUNT(Dong),"",OFFSET(TH!D$1,SMALL(Dong,ROWS($1:10)),))</f>
        <v>NL/N10</v>
      </c>
      <c r="C23" s="9">
        <f ca="1">IF(ROWS($1:10)&gt;COUNT(Dong),"",OFFSET(TH!E$1,SMALL(Dong,ROWS($1:10)),))</f>
        <v>42123</v>
      </c>
      <c r="D23" s="226" t="str">
        <f ca="1">IF(ROWS($1:10)&gt;COUNT(Dong),"",OFFSET(TH!F$1,SMALL(Dong,ROWS($1:10)),))</f>
        <v>VAT Giấy 2 da</v>
      </c>
      <c r="E23" s="46" t="str">
        <f ca="1">IF(ROWS($1:10)&gt;COUNT(Dong),"",IF(OFFSET(TH!L$1,SMALL(Dong,ROWS($1:10)),)="331",OFFSET(TH!M$1,SMALL(Dong,ROWS($1:10)),),OFFSET(TH!L$1,SMALL(Dong,ROWS($1:10)),)))</f>
        <v>1331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1295430</v>
      </c>
      <c r="I23" s="25">
        <f t="shared" ca="1" si="4"/>
        <v>7824590</v>
      </c>
      <c r="J23" s="25">
        <f t="shared" ca="1" si="5"/>
        <v>0</v>
      </c>
    </row>
    <row r="24" spans="1:10" s="18" customFormat="1" ht="18" customHeight="1">
      <c r="A24" s="9">
        <f ca="1">IF(ROWS($1:11)&gt;COUNT(Dong),"",OFFSET(TH!C$1,SMALL(Dong,ROWS($1:11)),))</f>
        <v>42132</v>
      </c>
      <c r="B24" s="9" t="str">
        <f ca="1">IF(ROWS($1:11)&gt;COUNT(Dong),"",OFFSET(TH!D$1,SMALL(Dong,ROWS($1:11)),))</f>
        <v>NL/N13</v>
      </c>
      <c r="C24" s="9">
        <f ca="1">IF(ROWS($1:11)&gt;COUNT(Dong),"",OFFSET(TH!E$1,SMALL(Dong,ROWS($1:11)),))</f>
        <v>42132</v>
      </c>
      <c r="D24" s="226" t="str">
        <f ca="1">IF(ROWS($1:11)&gt;COUNT(Dong),"",OFFSET(TH!F$1,SMALL(Dong,ROWS($1:11)),))</f>
        <v>Giấy 2 da CTNO2</v>
      </c>
      <c r="E24" s="46" t="str">
        <f ca="1">IF(ROWS($1:11)&gt;COUNT(Dong),"",IF(OFFSET(TH!L$1,SMALL(Dong,ROWS($1:11)),)="331",OFFSET(TH!M$1,SMALL(Dong,ROWS($1:11)),),OFFSET(TH!L$1,SMALL(Dong,ROWS($1:11)),)))</f>
        <v>1521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15939000</v>
      </c>
      <c r="I24" s="25">
        <f t="shared" ca="1" si="4"/>
        <v>0</v>
      </c>
      <c r="J24" s="25">
        <f t="shared" ca="1" si="5"/>
        <v>8114410</v>
      </c>
    </row>
    <row r="25" spans="1:10" s="18" customFormat="1" ht="18" customHeight="1">
      <c r="A25" s="9">
        <f ca="1">IF(ROWS($1:12)&gt;COUNT(Dong),"",OFFSET(TH!C$1,SMALL(Dong,ROWS($1:12)),))</f>
        <v>42132</v>
      </c>
      <c r="B25" s="9" t="str">
        <f ca="1">IF(ROWS($1:12)&gt;COUNT(Dong),"",OFFSET(TH!D$1,SMALL(Dong,ROWS($1:12)),))</f>
        <v>NL/N13</v>
      </c>
      <c r="C25" s="9">
        <f ca="1">IF(ROWS($1:12)&gt;COUNT(Dong),"",OFFSET(TH!E$1,SMALL(Dong,ROWS($1:12)),))</f>
        <v>42132</v>
      </c>
      <c r="D25" s="226" t="str">
        <f ca="1">IF(ROWS($1:12)&gt;COUNT(Dong),"",OFFSET(TH!F$1,SMALL(Dong,ROWS($1:12)),))</f>
        <v>VAT Giấy 2 da</v>
      </c>
      <c r="E25" s="46" t="str">
        <f ca="1">IF(ROWS($1:12)&gt;COUNT(Dong),"",IF(OFFSET(TH!L$1,SMALL(Dong,ROWS($1:12)),)="331",OFFSET(TH!M$1,SMALL(Dong,ROWS($1:12)),),OFFSET(TH!L$1,SMALL(Dong,ROWS($1:12)),)))</f>
        <v>1331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1593900</v>
      </c>
      <c r="I25" s="25">
        <f t="shared" ca="1" si="4"/>
        <v>0</v>
      </c>
      <c r="J25" s="25">
        <f t="shared" ca="1" si="5"/>
        <v>9708310</v>
      </c>
    </row>
    <row r="26" spans="1:10" s="18" customFormat="1" ht="18" customHeight="1">
      <c r="A26" s="9">
        <f ca="1">IF(ROWS($1:13)&gt;COUNT(Dong),"",OFFSET(TH!C$1,SMALL(Dong,ROWS($1:13)),))</f>
        <v>42135</v>
      </c>
      <c r="B26" s="9" t="str">
        <f ca="1">IF(ROWS($1:13)&gt;COUNT(Dong),"",OFFSET(TH!D$1,SMALL(Dong,ROWS($1:13)),))</f>
        <v>NL/N16</v>
      </c>
      <c r="C26" s="9">
        <f ca="1">IF(ROWS($1:13)&gt;COUNT(Dong),"",OFFSET(TH!E$1,SMALL(Dong,ROWS($1:13)),))</f>
        <v>42135</v>
      </c>
      <c r="D26" s="226" t="str">
        <f ca="1">IF(ROWS($1:13)&gt;COUNT(Dong),"",OFFSET(TH!F$1,SMALL(Dong,ROWS($1:13)),))</f>
        <v>Giấy 2 da B2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6979700</v>
      </c>
      <c r="I26" s="25">
        <f t="shared" ca="1" si="4"/>
        <v>0</v>
      </c>
      <c r="J26" s="25">
        <f t="shared" ca="1" si="5"/>
        <v>16688010</v>
      </c>
    </row>
    <row r="27" spans="1:10" s="18" customFormat="1" ht="18" customHeight="1">
      <c r="A27" s="9">
        <f ca="1">IF(ROWS($1:14)&gt;COUNT(Dong),"",OFFSET(TH!C$1,SMALL(Dong,ROWS($1:14)),))</f>
        <v>42135</v>
      </c>
      <c r="B27" s="9" t="str">
        <f ca="1">IF(ROWS($1:14)&gt;COUNT(Dong),"",OFFSET(TH!D$1,SMALL(Dong,ROWS($1:14)),))</f>
        <v>NL/N16</v>
      </c>
      <c r="C27" s="9">
        <f ca="1">IF(ROWS($1:14)&gt;COUNT(Dong),"",OFFSET(TH!E$1,SMALL(Dong,ROWS($1:14)),))</f>
        <v>42135</v>
      </c>
      <c r="D27" s="226" t="str">
        <f ca="1">IF(ROWS($1:14)&gt;COUNT(Dong),"",OFFSET(TH!F$1,SMALL(Dong,ROWS($1:14)),))</f>
        <v>Giấy 2 da CTNO2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24795000</v>
      </c>
      <c r="I27" s="25">
        <f t="shared" ca="1" si="4"/>
        <v>0</v>
      </c>
      <c r="J27" s="25">
        <f t="shared" ca="1" si="5"/>
        <v>41483010</v>
      </c>
    </row>
    <row r="28" spans="1:10" s="18" customFormat="1" ht="18" customHeight="1">
      <c r="A28" s="9">
        <f ca="1">IF(ROWS($1:15)&gt;COUNT(Dong),"",OFFSET(TH!C$1,SMALL(Dong,ROWS($1:15)),))</f>
        <v>42135</v>
      </c>
      <c r="B28" s="9" t="str">
        <f ca="1">IF(ROWS($1:15)&gt;COUNT(Dong),"",OFFSET(TH!D$1,SMALL(Dong,ROWS($1:15)),))</f>
        <v>NL/N16</v>
      </c>
      <c r="C28" s="9">
        <f ca="1">IF(ROWS($1:15)&gt;COUNT(Dong),"",OFFSET(TH!E$1,SMALL(Dong,ROWS($1:15)),))</f>
        <v>42135</v>
      </c>
      <c r="D28" s="226" t="str">
        <f ca="1">IF(ROWS($1:15)&gt;COUNT(Dong),"",OFFSET(TH!F$1,SMALL(Dong,ROWS($1:15)),))</f>
        <v>VAT Giấy 2 da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3174470</v>
      </c>
      <c r="I28" s="25">
        <f t="shared" ca="1" si="4"/>
        <v>0</v>
      </c>
      <c r="J28" s="25">
        <f t="shared" ca="1" si="5"/>
        <v>44657480</v>
      </c>
    </row>
    <row r="29" spans="1:10" s="18" customFormat="1" ht="18" customHeight="1">
      <c r="A29" s="9">
        <f ca="1">IF(ROWS($1:16)&gt;COUNT(Dong),"",OFFSET(TH!C$1,SMALL(Dong,ROWS($1:16)),))</f>
        <v>42151</v>
      </c>
      <c r="B29" s="9" t="str">
        <f ca="1">IF(ROWS($1:16)&gt;COUNT(Dong),"",OFFSET(TH!D$1,SMALL(Dong,ROWS($1:16)),))</f>
        <v>NL/N22</v>
      </c>
      <c r="C29" s="9">
        <f ca="1">IF(ROWS($1:16)&gt;COUNT(Dong),"",OFFSET(TH!E$1,SMALL(Dong,ROWS($1:16)),))</f>
        <v>42151</v>
      </c>
      <c r="D29" s="226" t="str">
        <f ca="1">IF(ROWS($1:16)&gt;COUNT(Dong),"",OFFSET(TH!F$1,SMALL(Dong,ROWS($1:16)),))</f>
        <v>Giấy 2 da CTNO2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32598000</v>
      </c>
      <c r="I29" s="25">
        <f t="shared" ca="1" si="4"/>
        <v>0</v>
      </c>
      <c r="J29" s="25">
        <f t="shared" ca="1" si="5"/>
        <v>77255480</v>
      </c>
    </row>
    <row r="30" spans="1:10" s="18" customFormat="1" ht="18" customHeight="1">
      <c r="A30" s="9">
        <f ca="1">IF(ROWS($1:17)&gt;COUNT(Dong),"",OFFSET(TH!C$1,SMALL(Dong,ROWS($1:17)),))</f>
        <v>42151</v>
      </c>
      <c r="B30" s="9" t="str">
        <f ca="1">IF(ROWS($1:17)&gt;COUNT(Dong),"",OFFSET(TH!D$1,SMALL(Dong,ROWS($1:17)),))</f>
        <v>NL/N22</v>
      </c>
      <c r="C30" s="9">
        <f ca="1">IF(ROWS($1:17)&gt;COUNT(Dong),"",OFFSET(TH!E$1,SMALL(Dong,ROWS($1:17)),))</f>
        <v>42151</v>
      </c>
      <c r="D30" s="226" t="str">
        <f ca="1">IF(ROWS($1:17)&gt;COUNT(Dong),"",OFFSET(TH!F$1,SMALL(Dong,ROWS($1:17)),))</f>
        <v>VAT Giấy 2 da</v>
      </c>
      <c r="E30" s="46" t="str">
        <f ca="1">IF(ROWS($1:17)&gt;COUNT(Dong),"",IF(OFFSET(TH!L$1,SMALL(Dong,ROWS($1:17)),)="331",OFFSET(TH!M$1,SMALL(Dong,ROWS($1:17)),),OFFSET(TH!L$1,SMALL(Dong,ROWS($1:17)),)))</f>
        <v>1331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3259800</v>
      </c>
      <c r="I30" s="25">
        <f t="shared" ca="1" si="4"/>
        <v>0</v>
      </c>
      <c r="J30" s="25">
        <f t="shared" ca="1" si="5"/>
        <v>80515280</v>
      </c>
    </row>
    <row r="31" spans="1:10" s="18" customFormat="1" ht="18" customHeight="1">
      <c r="A31" s="9">
        <f ca="1">IF(ROWS($1:18)&gt;COUNT(Dong),"",OFFSET(TH!C$1,SMALL(Dong,ROWS($1:18)),))</f>
        <v>42151</v>
      </c>
      <c r="B31" s="9" t="str">
        <f ca="1">IF(ROWS($1:18)&gt;COUNT(Dong),"",OFFSET(TH!D$1,SMALL(Dong,ROWS($1:18)),))</f>
        <v>NL/N23</v>
      </c>
      <c r="C31" s="9">
        <f ca="1">IF(ROWS($1:18)&gt;COUNT(Dong),"",OFFSET(TH!E$1,SMALL(Dong,ROWS($1:18)),))</f>
        <v>42151</v>
      </c>
      <c r="D31" s="226" t="str">
        <f ca="1">IF(ROWS($1:18)&gt;COUNT(Dong),"",OFFSET(TH!F$1,SMALL(Dong,ROWS($1:18)),))</f>
        <v>Giấy 2 da B2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11429600</v>
      </c>
      <c r="I31" s="25">
        <f t="shared" ca="1" si="4"/>
        <v>0</v>
      </c>
      <c r="J31" s="25">
        <f t="shared" ca="1" si="5"/>
        <v>91944880</v>
      </c>
    </row>
    <row r="32" spans="1:10" s="18" customFormat="1" ht="18" customHeight="1">
      <c r="A32" s="9">
        <f ca="1">IF(ROWS($1:19)&gt;COUNT(Dong),"",OFFSET(TH!C$1,SMALL(Dong,ROWS($1:19)),))</f>
        <v>42151</v>
      </c>
      <c r="B32" s="9" t="str">
        <f ca="1">IF(ROWS($1:19)&gt;COUNT(Dong),"",OFFSET(TH!D$1,SMALL(Dong,ROWS($1:19)),))</f>
        <v>NL/N23</v>
      </c>
      <c r="C32" s="9">
        <f ca="1">IF(ROWS($1:19)&gt;COUNT(Dong),"",OFFSET(TH!E$1,SMALL(Dong,ROWS($1:19)),))</f>
        <v>42151</v>
      </c>
      <c r="D32" s="226" t="str">
        <f ca="1">IF(ROWS($1:19)&gt;COUNT(Dong),"",OFFSET(TH!F$1,SMALL(Dong,ROWS($1:19)),))</f>
        <v>Giấy 2 da CTNO2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24768000</v>
      </c>
      <c r="I32" s="25">
        <f t="shared" ca="1" si="4"/>
        <v>0</v>
      </c>
      <c r="J32" s="25">
        <f t="shared" ca="1" si="5"/>
        <v>116712880</v>
      </c>
    </row>
    <row r="33" spans="1:10" s="18" customFormat="1" ht="18" customHeight="1">
      <c r="A33" s="9">
        <f ca="1">IF(ROWS($1:20)&gt;COUNT(Dong),"",OFFSET(TH!C$1,SMALL(Dong,ROWS($1:20)),))</f>
        <v>42151</v>
      </c>
      <c r="B33" s="9" t="str">
        <f ca="1">IF(ROWS($1:20)&gt;COUNT(Dong),"",OFFSET(TH!D$1,SMALL(Dong,ROWS($1:20)),))</f>
        <v>NL/N23</v>
      </c>
      <c r="C33" s="9">
        <f ca="1">IF(ROWS($1:20)&gt;COUNT(Dong),"",OFFSET(TH!E$1,SMALL(Dong,ROWS($1:20)),))</f>
        <v>42151</v>
      </c>
      <c r="D33" s="226" t="str">
        <f ca="1">IF(ROWS($1:20)&gt;COUNT(Dong),"",OFFSET(TH!F$1,SMALL(Dong,ROWS($1:20)),))</f>
        <v>VAT Giấy 2 da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3619760</v>
      </c>
      <c r="I33" s="25">
        <f t="shared" ca="1" si="4"/>
        <v>0</v>
      </c>
      <c r="J33" s="25">
        <f t="shared" ca="1" si="5"/>
        <v>120332640</v>
      </c>
    </row>
    <row r="34" spans="1:10" s="18" customFormat="1" ht="18" customHeight="1">
      <c r="A34" s="9">
        <f ca="1">IF(ROWS($1:21)&gt;COUNT(Dong),"",OFFSET(TH!C$1,SMALL(Dong,ROWS($1:21)),))</f>
        <v>42152</v>
      </c>
      <c r="B34" s="9" t="str">
        <f ca="1">IF(ROWS($1:21)&gt;COUNT(Dong),"",OFFSET(TH!D$1,SMALL(Dong,ROWS($1:21)),))</f>
        <v>NL/N25</v>
      </c>
      <c r="C34" s="9">
        <f ca="1">IF(ROWS($1:21)&gt;COUNT(Dong),"",OFFSET(TH!E$1,SMALL(Dong,ROWS($1:21)),))</f>
        <v>42152</v>
      </c>
      <c r="D34" s="226" t="str">
        <f ca="1">IF(ROWS($1:21)&gt;COUNT(Dong),"",OFFSET(TH!F$1,SMALL(Dong,ROWS($1:21)),))</f>
        <v>Giấy 2 da B2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22540700</v>
      </c>
      <c r="I34" s="25">
        <f t="shared" ca="1" si="4"/>
        <v>0</v>
      </c>
      <c r="J34" s="25">
        <f t="shared" ca="1" si="5"/>
        <v>142873340</v>
      </c>
    </row>
    <row r="35" spans="1:10" s="18" customFormat="1" ht="18" customHeight="1">
      <c r="A35" s="9">
        <f ca="1">IF(ROWS($1:22)&gt;COUNT(Dong),"",OFFSET(TH!C$1,SMALL(Dong,ROWS($1:22)),))</f>
        <v>42152</v>
      </c>
      <c r="B35" s="9" t="str">
        <f ca="1">IF(ROWS($1:22)&gt;COUNT(Dong),"",OFFSET(TH!D$1,SMALL(Dong,ROWS($1:22)),))</f>
        <v>NL/N25</v>
      </c>
      <c r="C35" s="9">
        <f ca="1">IF(ROWS($1:22)&gt;COUNT(Dong),"",OFFSET(TH!E$1,SMALL(Dong,ROWS($1:22)),))</f>
        <v>42152</v>
      </c>
      <c r="D35" s="226" t="str">
        <f ca="1">IF(ROWS($1:22)&gt;COUNT(Dong),"",OFFSET(TH!F$1,SMALL(Dong,ROWS($1:22)),))</f>
        <v>Giấy 2 da CTNO2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7641000</v>
      </c>
      <c r="I35" s="25">
        <f t="shared" ca="1" si="4"/>
        <v>0</v>
      </c>
      <c r="J35" s="25">
        <f t="shared" ca="1" si="5"/>
        <v>150514340</v>
      </c>
    </row>
    <row r="36" spans="1:10" s="18" customFormat="1" ht="18" customHeight="1">
      <c r="A36" s="9">
        <f ca="1">IF(ROWS($1:23)&gt;COUNT(Dong),"",OFFSET(TH!C$1,SMALL(Dong,ROWS($1:23)),))</f>
        <v>42152</v>
      </c>
      <c r="B36" s="9" t="str">
        <f ca="1">IF(ROWS($1:23)&gt;COUNT(Dong),"",OFFSET(TH!D$1,SMALL(Dong,ROWS($1:23)),))</f>
        <v>NL/N25</v>
      </c>
      <c r="C36" s="9">
        <f ca="1">IF(ROWS($1:23)&gt;COUNT(Dong),"",OFFSET(TH!E$1,SMALL(Dong,ROWS($1:23)),))</f>
        <v>42152</v>
      </c>
      <c r="D36" s="226" t="str">
        <f ca="1">IF(ROWS($1:23)&gt;COUNT(Dong),"",OFFSET(TH!F$1,SMALL(Dong,ROWS($1:23)),))</f>
        <v>VAT Giấy 2 da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3018170</v>
      </c>
      <c r="I36" s="25">
        <f t="shared" ca="1" si="4"/>
        <v>0</v>
      </c>
      <c r="J36" s="25">
        <f t="shared" ca="1" si="5"/>
        <v>153532510</v>
      </c>
    </row>
    <row r="37" spans="1:10" s="18" customFormat="1" ht="18" customHeight="1">
      <c r="A37" s="9">
        <f ca="1">IF(ROWS($1:24)&gt;COUNT(Dong),"",OFFSET(TH!C$1,SMALL(Dong,ROWS($1:24)),))</f>
        <v>42175</v>
      </c>
      <c r="B37" s="9" t="str">
        <f ca="1">IF(ROWS($1:24)&gt;COUNT(Dong),"",OFFSET(TH!D$1,SMALL(Dong,ROWS($1:24)),))</f>
        <v>NL/N36</v>
      </c>
      <c r="C37" s="9">
        <f ca="1">IF(ROWS($1:24)&gt;COUNT(Dong),"",OFFSET(TH!E$1,SMALL(Dong,ROWS($1:24)),))</f>
        <v>42175</v>
      </c>
      <c r="D37" s="226" t="str">
        <f ca="1">IF(ROWS($1:24)&gt;COUNT(Dong),"",OFFSET(TH!F$1,SMALL(Dong,ROWS($1:24)),))</f>
        <v>Giấy 2 da B2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24570000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178102510</v>
      </c>
    </row>
    <row r="38" spans="1:10" s="18" customFormat="1" ht="18" customHeight="1">
      <c r="A38" s="9">
        <f ca="1">IF(ROWS($1:25)&gt;COUNT(Dong),"",OFFSET(TH!C$1,SMALL(Dong,ROWS($1:25)),))</f>
        <v>42175</v>
      </c>
      <c r="B38" s="9" t="str">
        <f ca="1">IF(ROWS($1:25)&gt;COUNT(Dong),"",OFFSET(TH!D$1,SMALL(Dong,ROWS($1:25)),))</f>
        <v>NL/N36</v>
      </c>
      <c r="C38" s="9">
        <f ca="1">IF(ROWS($1:25)&gt;COUNT(Dong),"",OFFSET(TH!E$1,SMALL(Dong,ROWS($1:25)),))</f>
        <v>42175</v>
      </c>
      <c r="D38" s="226" t="str">
        <f ca="1">IF(ROWS($1:25)&gt;COUNT(Dong),"",OFFSET(TH!F$1,SMALL(Dong,ROWS($1:25)),))</f>
        <v>Giấy 2 da CTNO2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13986000</v>
      </c>
      <c r="I38" s="25">
        <f t="shared" ca="1" si="6"/>
        <v>0</v>
      </c>
      <c r="J38" s="25">
        <f t="shared" ca="1" si="7"/>
        <v>192088510</v>
      </c>
    </row>
    <row r="39" spans="1:10" s="18" customFormat="1" ht="18" customHeight="1">
      <c r="A39" s="9">
        <f ca="1">IF(ROWS($1:26)&gt;COUNT(Dong),"",OFFSET(TH!C$1,SMALL(Dong,ROWS($1:26)),))</f>
        <v>42175</v>
      </c>
      <c r="B39" s="9" t="str">
        <f ca="1">IF(ROWS($1:26)&gt;COUNT(Dong),"",OFFSET(TH!D$1,SMALL(Dong,ROWS($1:26)),))</f>
        <v>NL/N36</v>
      </c>
      <c r="C39" s="9">
        <f ca="1">IF(ROWS($1:26)&gt;COUNT(Dong),"",OFFSET(TH!E$1,SMALL(Dong,ROWS($1:26)),))</f>
        <v>42175</v>
      </c>
      <c r="D39" s="226" t="str">
        <f ca="1">IF(ROWS($1:26)&gt;COUNT(Dong),"",OFFSET(TH!F$1,SMALL(Dong,ROWS($1:26)),))</f>
        <v>VAT Giấy 2 da</v>
      </c>
      <c r="E39" s="46" t="str">
        <f ca="1">IF(ROWS($1:26)&gt;COUNT(Dong),"",IF(OFFSET(TH!L$1,SMALL(Dong,ROWS($1:26)),)="331",OFFSET(TH!M$1,SMALL(Dong,ROWS($1:26)),),OFFSET(TH!L$1,SMALL(Dong,ROWS($1:26)),)))</f>
        <v>1331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3855600</v>
      </c>
      <c r="I39" s="25">
        <f t="shared" ca="1" si="6"/>
        <v>0</v>
      </c>
      <c r="J39" s="25">
        <f t="shared" ca="1" si="7"/>
        <v>195944110</v>
      </c>
    </row>
    <row r="40" spans="1:10" s="18" customFormat="1" ht="18" customHeight="1">
      <c r="A40" s="9">
        <f ca="1">IF(ROWS($1:27)&gt;COUNT(Dong),"",OFFSET(TH!C$1,SMALL(Dong,ROWS($1:27)),))</f>
        <v>42175</v>
      </c>
      <c r="B40" s="9" t="str">
        <f ca="1">IF(ROWS($1:27)&gt;COUNT(Dong),"",OFFSET(TH!D$1,SMALL(Dong,ROWS($1:27)),))</f>
        <v>NL/N37</v>
      </c>
      <c r="C40" s="9">
        <f ca="1">IF(ROWS($1:27)&gt;COUNT(Dong),"",OFFSET(TH!E$1,SMALL(Dong,ROWS($1:27)),))</f>
        <v>42175</v>
      </c>
      <c r="D40" s="226" t="str">
        <f ca="1">IF(ROWS($1:27)&gt;COUNT(Dong),"",OFFSET(TH!F$1,SMALL(Dong,ROWS($1:27)),))</f>
        <v>Giấy 2 da B2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11602500</v>
      </c>
      <c r="I40" s="25">
        <f t="shared" ca="1" si="6"/>
        <v>0</v>
      </c>
      <c r="J40" s="25">
        <f t="shared" ca="1" si="7"/>
        <v>207546610</v>
      </c>
    </row>
    <row r="41" spans="1:10" s="18" customFormat="1" ht="18" customHeight="1">
      <c r="A41" s="9">
        <f ca="1">IF(ROWS($1:28)&gt;COUNT(Dong),"",OFFSET(TH!C$1,SMALL(Dong,ROWS($1:28)),))</f>
        <v>42175</v>
      </c>
      <c r="B41" s="9" t="str">
        <f ca="1">IF(ROWS($1:28)&gt;COUNT(Dong),"",OFFSET(TH!D$1,SMALL(Dong,ROWS($1:28)),))</f>
        <v>NL/N37</v>
      </c>
      <c r="C41" s="9">
        <f ca="1">IF(ROWS($1:28)&gt;COUNT(Dong),"",OFFSET(TH!E$1,SMALL(Dong,ROWS($1:28)),))</f>
        <v>42175</v>
      </c>
      <c r="D41" s="226" t="str">
        <f ca="1">IF(ROWS($1:28)&gt;COUNT(Dong),"",OFFSET(TH!F$1,SMALL(Dong,ROWS($1:28)),))</f>
        <v>Giấy 2 da CTNO2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27252000</v>
      </c>
      <c r="I41" s="25">
        <f t="shared" ca="1" si="6"/>
        <v>0</v>
      </c>
      <c r="J41" s="25">
        <f t="shared" ca="1" si="7"/>
        <v>234798610</v>
      </c>
    </row>
    <row r="42" spans="1:10" s="18" customFormat="1" ht="18" customHeight="1">
      <c r="A42" s="9">
        <f ca="1">IF(ROWS($1:29)&gt;COUNT(Dong),"",OFFSET(TH!C$1,SMALL(Dong,ROWS($1:29)),))</f>
        <v>42175</v>
      </c>
      <c r="B42" s="9" t="str">
        <f ca="1">IF(ROWS($1:29)&gt;COUNT(Dong),"",OFFSET(TH!D$1,SMALL(Dong,ROWS($1:29)),))</f>
        <v>NL/N37</v>
      </c>
      <c r="C42" s="9">
        <f ca="1">IF(ROWS($1:29)&gt;COUNT(Dong),"",OFFSET(TH!E$1,SMALL(Dong,ROWS($1:29)),))</f>
        <v>42175</v>
      </c>
      <c r="D42" s="226" t="str">
        <f ca="1">IF(ROWS($1:29)&gt;COUNT(Dong),"",OFFSET(TH!F$1,SMALL(Dong,ROWS($1:29)),))</f>
        <v>VAT Giấy 2 da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3885450</v>
      </c>
      <c r="I42" s="25">
        <f t="shared" ca="1" si="6"/>
        <v>0</v>
      </c>
      <c r="J42" s="25">
        <f t="shared" ca="1" si="7"/>
        <v>238684060</v>
      </c>
    </row>
    <row r="43" spans="1:10" s="18" customFormat="1" ht="18" customHeight="1">
      <c r="A43" s="9">
        <f ca="1">IF(ROWS($1:30)&gt;COUNT(Dong),"",OFFSET(TH!C$1,SMALL(Dong,ROWS($1:30)),))</f>
        <v>42177</v>
      </c>
      <c r="B43" s="9" t="str">
        <f ca="1">IF(ROWS($1:30)&gt;COUNT(Dong),"",OFFSET(TH!D$1,SMALL(Dong,ROWS($1:30)),))</f>
        <v>NL/N39</v>
      </c>
      <c r="C43" s="9">
        <f ca="1">IF(ROWS($1:30)&gt;COUNT(Dong),"",OFFSET(TH!E$1,SMALL(Dong,ROWS($1:30)),))</f>
        <v>42177</v>
      </c>
      <c r="D43" s="226" t="str">
        <f ca="1">IF(ROWS($1:30)&gt;COUNT(Dong),"",OFFSET(TH!F$1,SMALL(Dong,ROWS($1:30)),))</f>
        <v>Giấy 2 da B2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17026100</v>
      </c>
      <c r="I43" s="25">
        <f t="shared" ca="1" si="6"/>
        <v>0</v>
      </c>
      <c r="J43" s="25">
        <f t="shared" ca="1" si="7"/>
        <v>255710160</v>
      </c>
    </row>
    <row r="44" spans="1:10" s="18" customFormat="1" ht="18" customHeight="1">
      <c r="A44" s="9">
        <f ca="1">IF(ROWS($1:31)&gt;COUNT(Dong),"",OFFSET(TH!C$1,SMALL(Dong,ROWS($1:31)),))</f>
        <v>42177</v>
      </c>
      <c r="B44" s="9" t="str">
        <f ca="1">IF(ROWS($1:31)&gt;COUNT(Dong),"",OFFSET(TH!D$1,SMALL(Dong,ROWS($1:31)),))</f>
        <v>NL/N39</v>
      </c>
      <c r="C44" s="9">
        <f ca="1">IF(ROWS($1:31)&gt;COUNT(Dong),"",OFFSET(TH!E$1,SMALL(Dong,ROWS($1:31)),))</f>
        <v>42177</v>
      </c>
      <c r="D44" s="226" t="str">
        <f ca="1">IF(ROWS($1:31)&gt;COUNT(Dong),"",OFFSET(TH!F$1,SMALL(Dong,ROWS($1:31)),))</f>
        <v>Giấy 2 da CTNO2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22977000</v>
      </c>
      <c r="I44" s="25">
        <f t="shared" ca="1" si="6"/>
        <v>0</v>
      </c>
      <c r="J44" s="25">
        <f t="shared" ca="1" si="7"/>
        <v>278687160</v>
      </c>
    </row>
    <row r="45" spans="1:10" s="18" customFormat="1" ht="18" customHeight="1">
      <c r="A45" s="9">
        <f ca="1">IF(ROWS($1:32)&gt;COUNT(Dong),"",OFFSET(TH!C$1,SMALL(Dong,ROWS($1:32)),))</f>
        <v>42177</v>
      </c>
      <c r="B45" s="9" t="str">
        <f ca="1">IF(ROWS($1:32)&gt;COUNT(Dong),"",OFFSET(TH!D$1,SMALL(Dong,ROWS($1:32)),))</f>
        <v>NL/N39</v>
      </c>
      <c r="C45" s="9">
        <f ca="1">IF(ROWS($1:32)&gt;COUNT(Dong),"",OFFSET(TH!E$1,SMALL(Dong,ROWS($1:32)),))</f>
        <v>42177</v>
      </c>
      <c r="D45" s="226" t="str">
        <f ca="1">IF(ROWS($1:32)&gt;COUNT(Dong),"",OFFSET(TH!F$1,SMALL(Dong,ROWS($1:32)),))</f>
        <v>VAT Giấy 2 da</v>
      </c>
      <c r="E45" s="46" t="str">
        <f ca="1">IF(ROWS($1:32)&gt;COUNT(Dong),"",IF(OFFSET(TH!L$1,SMALL(Dong,ROWS($1:32)),)="331",OFFSET(TH!M$1,SMALL(Dong,ROWS($1:32)),),OFFSET(TH!L$1,SMALL(Dong,ROWS($1:32)),)))</f>
        <v>1331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4000310</v>
      </c>
      <c r="I45" s="25">
        <f t="shared" ca="1" si="6"/>
        <v>0</v>
      </c>
      <c r="J45" s="25">
        <f t="shared" ca="1" si="7"/>
        <v>282687470</v>
      </c>
    </row>
    <row r="46" spans="1:10" s="18" customFormat="1" ht="18" customHeight="1">
      <c r="A46" s="9">
        <f ca="1">IF(ROWS($1:33)&gt;COUNT(Dong),"",OFFSET(TH!C$1,SMALL(Dong,ROWS($1:33)),))</f>
        <v>42178</v>
      </c>
      <c r="B46" s="9" t="str">
        <f ca="1">IF(ROWS($1:33)&gt;COUNT(Dong),"",OFFSET(TH!D$1,SMALL(Dong,ROWS($1:33)),))</f>
        <v>NL/N40</v>
      </c>
      <c r="C46" s="9">
        <f ca="1">IF(ROWS($1:33)&gt;COUNT(Dong),"",OFFSET(TH!E$1,SMALL(Dong,ROWS($1:33)),))</f>
        <v>42178</v>
      </c>
      <c r="D46" s="226" t="str">
        <f ca="1">IF(ROWS($1:33)&gt;COUNT(Dong),"",OFFSET(TH!F$1,SMALL(Dong,ROWS($1:33)),))</f>
        <v>Giấy 2 da B2</v>
      </c>
      <c r="E46" s="46" t="str">
        <f ca="1">IF(ROWS($1:33)&gt;COUNT(Dong),"",IF(OFFSET(TH!L$1,SMALL(Dong,ROWS($1:33)),)="331",OFFSET(TH!M$1,SMALL(Dong,ROWS($1:33)),),OFFSET(TH!L$1,SMALL(Dong,ROWS($1:33)),)))</f>
        <v>1521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10637900</v>
      </c>
      <c r="I46" s="25">
        <f t="shared" ca="1" si="6"/>
        <v>0</v>
      </c>
      <c r="J46" s="25">
        <f t="shared" ca="1" si="7"/>
        <v>293325370</v>
      </c>
    </row>
    <row r="47" spans="1:10" s="18" customFormat="1" ht="18" customHeight="1">
      <c r="A47" s="9">
        <f ca="1">IF(ROWS($1:34)&gt;COUNT(Dong),"",OFFSET(TH!C$1,SMALL(Dong,ROWS($1:34)),))</f>
        <v>42178</v>
      </c>
      <c r="B47" s="9" t="str">
        <f ca="1">IF(ROWS($1:34)&gt;COUNT(Dong),"",OFFSET(TH!D$1,SMALL(Dong,ROWS($1:34)),))</f>
        <v>NL/N40</v>
      </c>
      <c r="C47" s="9">
        <f ca="1">IF(ROWS($1:34)&gt;COUNT(Dong),"",OFFSET(TH!E$1,SMALL(Dong,ROWS($1:34)),))</f>
        <v>42178</v>
      </c>
      <c r="D47" s="226" t="str">
        <f ca="1">IF(ROWS($1:34)&gt;COUNT(Dong),"",OFFSET(TH!F$1,SMALL(Dong,ROWS($1:34)),))</f>
        <v>Giấy 2 da CTNO2</v>
      </c>
      <c r="E47" s="46" t="str">
        <f ca="1">IF(ROWS($1:34)&gt;COUNT(Dong),"",IF(OFFSET(TH!L$1,SMALL(Dong,ROWS($1:34)),)="331",OFFSET(TH!M$1,SMALL(Dong,ROWS($1:34)),),OFFSET(TH!L$1,SMALL(Dong,ROWS($1:34)),)))</f>
        <v>1521</v>
      </c>
      <c r="F47" s="46"/>
      <c r="G47" s="58">
        <f ca="1">IF(ROWS($1:34)&gt;COUNT(Dong),"",IF(OFFSET(TH!L$1,SMALL(Dong,ROWS($1:34)),)="331",OFFSET(TH!K$1,SMALL(Dong,ROWS($1:34)),),0))</f>
        <v>0</v>
      </c>
      <c r="H47" s="58">
        <f ca="1">IF(ROWS($1:34)&gt;COUNT(Dong),"",IF(OFFSET(TH!M$1,SMALL(Dong,ROWS($1:34)),)="331",OFFSET(TH!K$1,SMALL(Dong,ROWS($1:34)),),0))</f>
        <v>15444000</v>
      </c>
      <c r="I47" s="25">
        <f t="shared" ca="1" si="6"/>
        <v>0</v>
      </c>
      <c r="J47" s="25">
        <f t="shared" ca="1" si="7"/>
        <v>308769370</v>
      </c>
    </row>
    <row r="48" spans="1:10" s="18" customFormat="1" ht="18" customHeight="1">
      <c r="A48" s="9">
        <f ca="1">IF(ROWS($1:35)&gt;COUNT(Dong),"",OFFSET(TH!C$1,SMALL(Dong,ROWS($1:35)),))</f>
        <v>42178</v>
      </c>
      <c r="B48" s="9" t="str">
        <f ca="1">IF(ROWS($1:35)&gt;COUNT(Dong),"",OFFSET(TH!D$1,SMALL(Dong,ROWS($1:35)),))</f>
        <v>NL/N40</v>
      </c>
      <c r="C48" s="9">
        <f ca="1">IF(ROWS($1:35)&gt;COUNT(Dong),"",OFFSET(TH!E$1,SMALL(Dong,ROWS($1:35)),))</f>
        <v>42178</v>
      </c>
      <c r="D48" s="226" t="str">
        <f ca="1">IF(ROWS($1:35)&gt;COUNT(Dong),"",OFFSET(TH!F$1,SMALL(Dong,ROWS($1:35)),))</f>
        <v>VAT Giấy 2 da</v>
      </c>
      <c r="E48" s="46" t="str">
        <f ca="1">IF(ROWS($1:35)&gt;COUNT(Dong),"",IF(OFFSET(TH!L$1,SMALL(Dong,ROWS($1:35)),)="331",OFFSET(TH!M$1,SMALL(Dong,ROWS($1:35)),),OFFSET(TH!L$1,SMALL(Dong,ROWS($1:35)),)))</f>
        <v>1331</v>
      </c>
      <c r="F48" s="46"/>
      <c r="G48" s="58">
        <f ca="1">IF(ROWS($1:35)&gt;COUNT(Dong),"",IF(OFFSET(TH!L$1,SMALL(Dong,ROWS($1:35)),)="331",OFFSET(TH!K$1,SMALL(Dong,ROWS($1:35)),),0))</f>
        <v>0</v>
      </c>
      <c r="H48" s="58">
        <f ca="1">IF(ROWS($1:35)&gt;COUNT(Dong),"",IF(OFFSET(TH!M$1,SMALL(Dong,ROWS($1:35)),)="331",OFFSET(TH!K$1,SMALL(Dong,ROWS($1:35)),),0))</f>
        <v>2608190</v>
      </c>
      <c r="I48" s="25">
        <f t="shared" ca="1" si="6"/>
        <v>0</v>
      </c>
      <c r="J48" s="25">
        <f t="shared" ca="1" si="7"/>
        <v>311377560</v>
      </c>
    </row>
    <row r="49" spans="1:11" s="18" customFormat="1" ht="18" customHeight="1">
      <c r="A49" s="9">
        <f ca="1">IF(ROWS($1:36)&gt;COUNT(Dong),"",OFFSET(TH!C$1,SMALL(Dong,ROWS($1:36)),))</f>
        <v>42182</v>
      </c>
      <c r="B49" s="9" t="str">
        <f ca="1">IF(ROWS($1:36)&gt;COUNT(Dong),"",OFFSET(TH!D$1,SMALL(Dong,ROWS($1:36)),))</f>
        <v>NL/N42</v>
      </c>
      <c r="C49" s="9">
        <f ca="1">IF(ROWS($1:36)&gt;COUNT(Dong),"",OFFSET(TH!E$1,SMALL(Dong,ROWS($1:36)),))</f>
        <v>42182</v>
      </c>
      <c r="D49" s="226" t="str">
        <f ca="1">IF(ROWS($1:36)&gt;COUNT(Dong),"",OFFSET(TH!F$1,SMALL(Dong,ROWS($1:36)),))</f>
        <v>Giấy 2 da CTNO2</v>
      </c>
      <c r="E49" s="46" t="str">
        <f ca="1">IF(ROWS($1:36)&gt;COUNT(Dong),"",IF(OFFSET(TH!L$1,SMALL(Dong,ROWS($1:36)),)="331",OFFSET(TH!M$1,SMALL(Dong,ROWS($1:36)),),OFFSET(TH!L$1,SMALL(Dong,ROWS($1:36)),)))</f>
        <v>1521</v>
      </c>
      <c r="F49" s="46"/>
      <c r="G49" s="58">
        <f ca="1">IF(ROWS($1:36)&gt;COUNT(Dong),"",IF(OFFSET(TH!L$1,SMALL(Dong,ROWS($1:36)),)="331",OFFSET(TH!K$1,SMALL(Dong,ROWS($1:36)),),0))</f>
        <v>0</v>
      </c>
      <c r="H49" s="58">
        <f ca="1">IF(ROWS($1:36)&gt;COUNT(Dong),"",IF(OFFSET(TH!M$1,SMALL(Dong,ROWS($1:36)),)="331",OFFSET(TH!K$1,SMALL(Dong,ROWS($1:36)),),0))</f>
        <v>32958000</v>
      </c>
      <c r="I49" s="25">
        <f t="shared" ca="1" si="6"/>
        <v>0</v>
      </c>
      <c r="J49" s="25">
        <f t="shared" ca="1" si="7"/>
        <v>344335560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71579820</v>
      </c>
      <c r="H51" s="27">
        <f ca="1">SUM(H14:H50)</f>
        <v>415915380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344335560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21/4/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1" t="str">
        <f ca="1">"Ngày 31 tháng  12  năm  "&amp;YEAR($A$14)</f>
        <v>Ngày 31 tháng  12  năm  2015</v>
      </c>
      <c r="F56" s="1011"/>
      <c r="G56" s="1011"/>
      <c r="H56" s="1011"/>
      <c r="I56" s="1011"/>
      <c r="J56" s="1011"/>
    </row>
    <row r="57" spans="1:11" s="18" customFormat="1" ht="14.25" customHeight="1">
      <c r="C57" s="214" t="s">
        <v>11</v>
      </c>
      <c r="E57" s="1011" t="s">
        <v>12</v>
      </c>
      <c r="F57" s="1011"/>
      <c r="G57" s="1011"/>
      <c r="H57" s="1011"/>
      <c r="I57" s="1011"/>
      <c r="J57" s="1011"/>
    </row>
    <row r="58" spans="1:11" s="18" customFormat="1" ht="14.25" customHeight="1">
      <c r="C58" s="214" t="s">
        <v>13</v>
      </c>
      <c r="E58" s="1011" t="s">
        <v>13</v>
      </c>
      <c r="F58" s="1011"/>
      <c r="G58" s="1011"/>
      <c r="H58" s="1011"/>
      <c r="I58" s="1011"/>
      <c r="J58" s="1011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6" t="s">
        <v>1901</v>
      </c>
      <c r="B1" s="1046"/>
      <c r="C1" s="1046"/>
      <c r="D1" s="1046"/>
      <c r="E1" s="1046"/>
      <c r="F1" s="1046"/>
      <c r="G1" s="1046"/>
      <c r="H1" s="1046"/>
      <c r="I1" s="1046"/>
    </row>
    <row r="2" spans="1:9" s="10" customFormat="1" ht="15.75" customHeight="1">
      <c r="A2" s="1061" t="s">
        <v>35</v>
      </c>
      <c r="B2" s="1062" t="s">
        <v>1902</v>
      </c>
      <c r="C2" s="1062" t="s">
        <v>1903</v>
      </c>
      <c r="D2" s="1062" t="s">
        <v>37</v>
      </c>
      <c r="E2" s="1062"/>
      <c r="F2" s="1062" t="s">
        <v>38</v>
      </c>
      <c r="G2" s="1062"/>
      <c r="H2" s="1063" t="s">
        <v>353</v>
      </c>
      <c r="I2" s="1052"/>
    </row>
    <row r="3" spans="1:9" s="10" customFormat="1" ht="15.75" customHeight="1">
      <c r="A3" s="1061"/>
      <c r="B3" s="1062"/>
      <c r="C3" s="1062"/>
      <c r="D3" s="887" t="s">
        <v>42</v>
      </c>
      <c r="E3" s="887" t="s">
        <v>43</v>
      </c>
      <c r="F3" s="887" t="s">
        <v>42</v>
      </c>
      <c r="G3" s="887" t="s">
        <v>43</v>
      </c>
      <c r="H3" s="887" t="s">
        <v>42</v>
      </c>
      <c r="I3" s="887" t="s">
        <v>43</v>
      </c>
    </row>
    <row r="4" spans="1:9" s="10" customFormat="1" ht="18" customHeight="1">
      <c r="A4" s="462">
        <f t="shared" ref="A4:A11" si="0">IF(B4&lt;&gt;"",ROW()-3,"")</f>
        <v>1</v>
      </c>
      <c r="B4" s="888" t="s">
        <v>1904</v>
      </c>
      <c r="C4" s="889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0">
        <f t="shared" ref="H4:H11" si="1">ROUND(MAX(D4+F4-E4-G4,0),2)</f>
        <v>0</v>
      </c>
      <c r="I4" s="890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1927</v>
      </c>
      <c r="C5" s="891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0">
        <f t="shared" si="1"/>
        <v>0</v>
      </c>
      <c r="I5" s="890">
        <f t="shared" si="2"/>
        <v>0</v>
      </c>
    </row>
    <row r="6" spans="1:9" s="10" customFormat="1" ht="18" customHeight="1">
      <c r="A6" s="462">
        <f t="shared" si="0"/>
        <v>3</v>
      </c>
      <c r="B6" s="7" t="s">
        <v>1906</v>
      </c>
      <c r="C6" s="891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0">
        <f t="shared" si="1"/>
        <v>0</v>
      </c>
      <c r="I6" s="890">
        <f t="shared" si="2"/>
        <v>0</v>
      </c>
    </row>
    <row r="7" spans="1:9" s="10" customFormat="1" ht="18" customHeight="1">
      <c r="A7" s="462">
        <f t="shared" si="0"/>
        <v>4</v>
      </c>
      <c r="B7" s="7" t="s">
        <v>1907</v>
      </c>
      <c r="C7" s="891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0">
        <f t="shared" si="1"/>
        <v>0</v>
      </c>
      <c r="I7" s="890">
        <f t="shared" si="2"/>
        <v>0</v>
      </c>
    </row>
    <row r="8" spans="1:9" s="10" customFormat="1" ht="18" customHeight="1">
      <c r="A8" s="462">
        <f t="shared" si="0"/>
        <v>5</v>
      </c>
      <c r="B8" s="7" t="s">
        <v>1908</v>
      </c>
      <c r="C8" s="891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0">
        <f t="shared" si="1"/>
        <v>0</v>
      </c>
      <c r="I8" s="890">
        <f t="shared" si="2"/>
        <v>0</v>
      </c>
    </row>
    <row r="9" spans="1:9" s="10" customFormat="1" ht="18" customHeight="1">
      <c r="A9" s="462">
        <f t="shared" si="0"/>
        <v>6</v>
      </c>
      <c r="B9" s="7" t="s">
        <v>1931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0">
        <f t="shared" si="1"/>
        <v>0</v>
      </c>
      <c r="I9" s="890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1938</v>
      </c>
      <c r="C10" s="891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0">
        <f t="shared" si="1"/>
        <v>0</v>
      </c>
      <c r="I10" s="890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1949</v>
      </c>
      <c r="C11" s="891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0">
        <f t="shared" si="1"/>
        <v>0</v>
      </c>
      <c r="I11" s="890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2"/>
      <c r="C12" s="893"/>
      <c r="D12" s="182"/>
      <c r="E12" s="182"/>
      <c r="F12" s="182"/>
      <c r="G12" s="182"/>
      <c r="H12" s="894"/>
      <c r="I12" s="894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5" customWidth="1"/>
    <col min="2" max="2" width="8.28515625" style="915" customWidth="1"/>
    <col min="3" max="3" width="9.28515625" style="915" customWidth="1"/>
    <col min="4" max="4" width="37.28515625" style="915" customWidth="1"/>
    <col min="5" max="5" width="10.140625" style="915" customWidth="1"/>
    <col min="6" max="9" width="15" style="915" customWidth="1"/>
    <col min="10" max="16384" width="9.140625" style="915"/>
  </cols>
  <sheetData>
    <row r="1" spans="1:9" s="896" customFormat="1" ht="16.5" customHeight="1">
      <c r="A1" s="615" t="str">
        <f>[5]TH!A1</f>
        <v>Đơn vị: CÔNG TY TNHH SX TM KIM DUNG PHÁT</v>
      </c>
      <c r="B1" s="895"/>
      <c r="C1" s="895"/>
      <c r="F1" s="895"/>
      <c r="G1" s="1055" t="s">
        <v>1909</v>
      </c>
      <c r="H1" s="1055"/>
      <c r="I1" s="1055"/>
    </row>
    <row r="2" spans="1:9" s="896" customFormat="1" ht="16.5" customHeight="1">
      <c r="A2" s="614" t="str">
        <f>[5]TH!A2</f>
        <v>Địa chỉ: 1A227/1 Ấp 1, Phạm Văn Hai, Bình Chánh, TPHCM</v>
      </c>
      <c r="B2" s="866"/>
      <c r="C2" s="866"/>
      <c r="F2" s="739"/>
      <c r="G2" s="1056" t="s">
        <v>1910</v>
      </c>
      <c r="H2" s="1056"/>
      <c r="I2" s="1056"/>
    </row>
    <row r="3" spans="1:9" s="896" customFormat="1" ht="16.5" customHeight="1">
      <c r="A3" s="866"/>
      <c r="B3" s="866"/>
      <c r="C3" s="866"/>
      <c r="F3" s="739"/>
      <c r="G3" s="1056"/>
      <c r="H3" s="1056"/>
      <c r="I3" s="1056"/>
    </row>
    <row r="4" spans="1:9" s="896" customFormat="1" ht="16.5" customHeight="1">
      <c r="A4" s="866"/>
      <c r="B4" s="866"/>
      <c r="C4" s="866"/>
      <c r="F4" s="739"/>
      <c r="G4" s="867"/>
      <c r="H4" s="867"/>
      <c r="I4" s="867"/>
    </row>
    <row r="5" spans="1:9" s="18" customFormat="1" ht="23.25" customHeight="1">
      <c r="A5" s="1064" t="s">
        <v>1911</v>
      </c>
      <c r="B5" s="1064"/>
      <c r="C5" s="1064"/>
      <c r="D5" s="1064"/>
      <c r="E5" s="1064"/>
      <c r="F5" s="1064"/>
      <c r="G5" s="1064"/>
      <c r="H5" s="1064"/>
      <c r="I5" s="1064"/>
    </row>
    <row r="6" spans="1:9" s="18" customFormat="1">
      <c r="A6" s="1011" t="s">
        <v>1912</v>
      </c>
      <c r="B6" s="1011"/>
      <c r="C6" s="1011"/>
      <c r="D6" s="1011"/>
      <c r="E6" s="1011"/>
      <c r="F6" s="1011"/>
      <c r="G6" s="1011"/>
      <c r="H6" s="1011"/>
      <c r="I6" s="1011"/>
    </row>
    <row r="7" spans="1:9" s="18" customFormat="1">
      <c r="A7" s="1011" t="s">
        <v>1913</v>
      </c>
      <c r="B7" s="1011"/>
      <c r="C7" s="1011"/>
      <c r="D7" s="1011"/>
      <c r="E7" s="1011"/>
      <c r="F7" s="1011"/>
      <c r="G7" s="1011"/>
      <c r="H7" s="1011"/>
      <c r="I7" s="1011"/>
    </row>
    <row r="8" spans="1:9" s="18" customFormat="1" ht="15" customHeight="1">
      <c r="A8" s="1011" t="str">
        <f>IF(MID($E$9,4,4)="1015","Đối tượng cho vay: NH Eximbank CN Q11","Đối tượng cho vay: NH Eximbank CN Q4")</f>
        <v>Đối tượng cho vay: NH Eximbank CN Q4</v>
      </c>
      <c r="B8" s="1011"/>
      <c r="C8" s="1011"/>
      <c r="D8" s="1011"/>
      <c r="E8" s="1011"/>
      <c r="F8" s="1011"/>
      <c r="G8" s="1011"/>
      <c r="H8" s="1011"/>
      <c r="I8" s="1011"/>
    </row>
    <row r="9" spans="1:9" s="18" customFormat="1">
      <c r="A9" s="864"/>
      <c r="B9" s="864"/>
      <c r="C9" s="864"/>
      <c r="D9" s="20" t="s">
        <v>1914</v>
      </c>
      <c r="E9" s="1065" t="s">
        <v>1905</v>
      </c>
      <c r="F9" s="1065"/>
      <c r="G9" s="868" t="e">
        <f>"ngày "&amp; TEXT(VLOOKUP($E$9,'341'!$B$4:$I$12,2,0),"dd/MM/yy")</f>
        <v>#N/A</v>
      </c>
      <c r="H9" s="864"/>
      <c r="I9" s="864"/>
    </row>
    <row r="10" spans="1:9" s="18" customFormat="1">
      <c r="A10" s="1011" t="s">
        <v>1915</v>
      </c>
      <c r="B10" s="1011"/>
      <c r="C10" s="1011"/>
      <c r="D10" s="1011"/>
      <c r="E10" s="1011"/>
      <c r="F10" s="1011"/>
      <c r="G10" s="1011"/>
      <c r="H10" s="1011"/>
      <c r="I10" s="1011"/>
    </row>
    <row r="11" spans="1:9" s="18" customFormat="1">
      <c r="C11" s="1059"/>
      <c r="D11" s="1059"/>
      <c r="E11" s="1059"/>
      <c r="F11" s="1059"/>
      <c r="G11" s="1059"/>
      <c r="H11" s="1059"/>
      <c r="I11" s="1059"/>
    </row>
    <row r="12" spans="1:9" s="18" customFormat="1" ht="15.75" customHeight="1">
      <c r="A12" s="1066" t="s">
        <v>20</v>
      </c>
      <c r="B12" s="1053" t="s">
        <v>1</v>
      </c>
      <c r="C12" s="1054"/>
      <c r="D12" s="1066" t="s">
        <v>0</v>
      </c>
      <c r="E12" s="1066" t="s">
        <v>14</v>
      </c>
      <c r="F12" s="1068" t="s">
        <v>1916</v>
      </c>
      <c r="G12" s="1069"/>
      <c r="H12" s="1068" t="s">
        <v>1917</v>
      </c>
      <c r="I12" s="1069"/>
    </row>
    <row r="13" spans="1:9" s="18" customFormat="1" ht="33.75" customHeight="1">
      <c r="A13" s="1067"/>
      <c r="B13" s="242" t="s">
        <v>15</v>
      </c>
      <c r="C13" s="242" t="s">
        <v>32</v>
      </c>
      <c r="D13" s="1067"/>
      <c r="E13" s="1067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64" customFormat="1">
      <c r="A14" s="865" t="s">
        <v>2</v>
      </c>
      <c r="B14" s="869" t="s">
        <v>3</v>
      </c>
      <c r="C14" s="865" t="s">
        <v>4</v>
      </c>
      <c r="D14" s="865" t="s">
        <v>5</v>
      </c>
      <c r="E14" s="865" t="s">
        <v>6</v>
      </c>
      <c r="F14" s="865">
        <v>3</v>
      </c>
      <c r="G14" s="865">
        <v>5</v>
      </c>
      <c r="H14" s="865">
        <v>7</v>
      </c>
      <c r="I14" s="865">
        <v>9</v>
      </c>
    </row>
    <row r="15" spans="1:9" s="18" customFormat="1" ht="19.5" customHeight="1">
      <c r="A15" s="898"/>
      <c r="B15" s="898"/>
      <c r="C15" s="898"/>
      <c r="D15" s="237" t="s">
        <v>7</v>
      </c>
      <c r="E15" s="238"/>
      <c r="F15" s="898"/>
      <c r="G15" s="898"/>
      <c r="H15" s="899" t="e">
        <f>VLOOKUP($E$9,'341'!$B$4:$I$12,3,0)</f>
        <v>#N/A</v>
      </c>
      <c r="I15" s="899" t="e">
        <f>VLOOKUP($E$9,'341'!$B$4:$I$12,4,0)</f>
        <v>#N/A</v>
      </c>
    </row>
    <row r="16" spans="1:9" s="18" customFormat="1" ht="19.5" customHeight="1">
      <c r="A16" s="199" t="str">
        <f ca="1">IF(ROWS($1:1)&gt;COUNT(Dong4),"",OFFSET([5]TH!C$1,SMALL(Dong4,ROWS($1:1)),))</f>
        <v/>
      </c>
      <c r="B16" s="184" t="str">
        <f ca="1">IF(ROWS($1:1)&gt;COUNT(Dong4),"",OFFSET([5]TH!D$1,SMALL(Dong4,ROWS($1:1)),))</f>
        <v/>
      </c>
      <c r="C16" s="184" t="str">
        <f ca="1">IF(ROWS($1:1)&gt;COUNT(Dong4),"",OFFSET([5]TH!E$1,SMALL(Dong4,ROWS($1:1)),))</f>
        <v/>
      </c>
      <c r="D16" s="900" t="str">
        <f ca="1">IF(ROWS($1:1)&gt;COUNT(Dong4),"",OFFSET([5]TH!F$1,SMALL(Dong4,ROWS($1:1)),))</f>
        <v/>
      </c>
      <c r="E16" s="184" t="str">
        <f ca="1">IF(ROWS($1:1)&gt;COUNT(Dong4),"",IF(LEFT(OFFSET([5]TH!M$1,SMALL(Dong4,ROWS($1:1)),),3)="341",OFFSET([5]TH!L$1,SMALL(Dong4,ROWS($1:1)),),OFFSET([5]TH!M$1,SMALL(Dong4,ROWS($1:1)),)))</f>
        <v/>
      </c>
      <c r="F16" s="901" t="str">
        <f ca="1">IF(ROWS($1:1)&gt;COUNT(Dong4),"",IF(LEFT(OFFSET([5]TH!L$1,SMALL(Dong4,ROWS($1:1)),),3)="341",OFFSET([5]TH!K$1,SMALL(Dong4,ROWS($1:1)),),0))</f>
        <v/>
      </c>
      <c r="G16" s="901" t="str">
        <f ca="1">IF(ROWS($1:1)&gt;COUNT(Dong4),"",IF(LEFT(OFFSET([5]TH!M$1,SMALL(Dong4,ROWS($1:1)),),3)="341",OFFSET([5]TH!K$1,SMALL(Dong4,ROWS($1:1)),),0))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2" customFormat="1" ht="19.5" customHeight="1">
      <c r="A17" s="199" t="str">
        <f ca="1">IF(ROWS($1:2)&gt;COUNT(Dong4),"",OFFSET([5]TH!C$1,SMALL(Dong4,ROWS($1:2)),))</f>
        <v/>
      </c>
      <c r="B17" s="184" t="str">
        <f ca="1">IF(ROWS($1:2)&gt;COUNT(Dong4),"",OFFSET([5]TH!D$1,SMALL(Dong4,ROWS($1:2)),))</f>
        <v/>
      </c>
      <c r="C17" s="184" t="str">
        <f ca="1">IF(ROWS($1:2)&gt;COUNT(Dong4),"",OFFSET([5]TH!E$1,SMALL(Dong4,ROWS($1:2)),))</f>
        <v/>
      </c>
      <c r="D17" s="900" t="str">
        <f ca="1">IF(ROWS($1:2)&gt;COUNT(Dong4),"",OFFSET([5]TH!F$1,SMALL(Dong4,ROWS($1:2)),))</f>
        <v/>
      </c>
      <c r="E17" s="184" t="str">
        <f ca="1">IF(ROWS($1:2)&gt;COUNT(Dong4),"",IF(LEFT(OFFSET([5]TH!M$1,SMALL(Dong4,ROWS($1:2)),),3)="341",OFFSET([5]TH!L$1,SMALL(Dong4,ROWS($1:2)),),OFFSET([5]TH!M$1,SMALL(Dong4,ROWS($1:2)),)))</f>
        <v/>
      </c>
      <c r="F17" s="901" t="str">
        <f ca="1">IF(ROWS($1:2)&gt;COUNT(Dong4),"",IF(LEFT(OFFSET([5]TH!L$1,SMALL(Dong4,ROWS($1:2)),),3)="341",OFFSET([5]TH!K$1,SMALL(Dong4,ROWS($1:2)),),0))</f>
        <v/>
      </c>
      <c r="G17" s="901" t="str">
        <f ca="1">IF(ROWS($1:2)&gt;COUNT(Dong4),"",IF(LEFT(OFFSET([5]TH!M$1,SMALL(Dong4,ROWS($1:2)),),3)="341",OFFSET([5]TH!K$1,SMALL(Dong4,ROWS($1:2)),),0))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2" customFormat="1" ht="19.5" customHeight="1">
      <c r="A18" s="199" t="str">
        <f ca="1">IF(ROWS($1:3)&gt;COUNT(Dong4),"",OFFSET([5]TH!C$1,SMALL(Dong4,ROWS($1:3)),))</f>
        <v/>
      </c>
      <c r="B18" s="184" t="str">
        <f ca="1">IF(ROWS($1:3)&gt;COUNT(Dong4),"",OFFSET([5]TH!D$1,SMALL(Dong4,ROWS($1:3)),))</f>
        <v/>
      </c>
      <c r="C18" s="184" t="str">
        <f ca="1">IF(ROWS($1:3)&gt;COUNT(Dong4),"",OFFSET([5]TH!E$1,SMALL(Dong4,ROWS($1:3)),))</f>
        <v/>
      </c>
      <c r="D18" s="900" t="str">
        <f ca="1">IF(ROWS($1:3)&gt;COUNT(Dong4),"",OFFSET([5]TH!F$1,SMALL(Dong4,ROWS($1:3)),))</f>
        <v/>
      </c>
      <c r="E18" s="184" t="str">
        <f ca="1">IF(ROWS($1:3)&gt;COUNT(Dong4),"",IF(LEFT(OFFSET([5]TH!M$1,SMALL(Dong4,ROWS($1:3)),),3)="341",OFFSET([5]TH!L$1,SMALL(Dong4,ROWS($1:3)),),OFFSET([5]TH!M$1,SMALL(Dong4,ROWS($1:3)),)))</f>
        <v/>
      </c>
      <c r="F18" s="901" t="str">
        <f ca="1">IF(ROWS($1:3)&gt;COUNT(Dong4),"",IF(LEFT(OFFSET([5]TH!L$1,SMALL(Dong4,ROWS($1:3)),),3)="341",OFFSET([5]TH!K$1,SMALL(Dong4,ROWS($1:3)),),0))</f>
        <v/>
      </c>
      <c r="G18" s="901" t="str">
        <f ca="1">IF(ROWS($1:3)&gt;COUNT(Dong4),"",IF(LEFT(OFFSET([5]TH!M$1,SMALL(Dong4,ROWS($1:3)),),3)="341",OFFSET([5]TH!K$1,SMALL(Dong4,ROWS($1:3)),),0))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2" customFormat="1" ht="19.5" customHeight="1">
      <c r="A19" s="199" t="str">
        <f ca="1">IF(ROWS($1:4)&gt;COUNT(Dong4),"",OFFSET([5]TH!C$1,SMALL(Dong4,ROWS($1:4)),))</f>
        <v/>
      </c>
      <c r="B19" s="184" t="str">
        <f ca="1">IF(ROWS($1:4)&gt;COUNT(Dong4),"",OFFSET([5]TH!D$1,SMALL(Dong4,ROWS($1:4)),))</f>
        <v/>
      </c>
      <c r="C19" s="184" t="str">
        <f ca="1">IF(ROWS($1:4)&gt;COUNT(Dong4),"",OFFSET([5]TH!E$1,SMALL(Dong4,ROWS($1:4)),))</f>
        <v/>
      </c>
      <c r="D19" s="900" t="str">
        <f ca="1">IF(ROWS($1:4)&gt;COUNT(Dong4),"",OFFSET([5]TH!F$1,SMALL(Dong4,ROWS($1:4)),))</f>
        <v/>
      </c>
      <c r="E19" s="184" t="str">
        <f ca="1">IF(ROWS($1:4)&gt;COUNT(Dong4),"",IF(LEFT(OFFSET([5]TH!M$1,SMALL(Dong4,ROWS($1:4)),),3)="341",OFFSET([5]TH!L$1,SMALL(Dong4,ROWS($1:4)),),OFFSET([5]TH!M$1,SMALL(Dong4,ROWS($1:4)),)))</f>
        <v/>
      </c>
      <c r="F19" s="901" t="str">
        <f ca="1">IF(ROWS($1:4)&gt;COUNT(Dong4),"",IF(LEFT(OFFSET([5]TH!L$1,SMALL(Dong4,ROWS($1:4)),),3)="341",OFFSET([5]TH!K$1,SMALL(Dong4,ROWS($1:4)),),0))</f>
        <v/>
      </c>
      <c r="G19" s="901" t="str">
        <f ca="1">IF(ROWS($1:4)&gt;COUNT(Dong4),"",IF(LEFT(OFFSET([5]TH!M$1,SMALL(Dong4,ROWS($1:4)),),3)="341",OFFSET([5]TH!K$1,SMALL(Dong4,ROWS($1:4)),),0))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2" customFormat="1" ht="19.5" customHeight="1">
      <c r="A20" s="199" t="str">
        <f ca="1">IF(ROWS($1:5)&gt;COUNT(Dong4),"",OFFSET([5]TH!C$1,SMALL(Dong4,ROWS($1:5)),))</f>
        <v/>
      </c>
      <c r="B20" s="184" t="str">
        <f ca="1">IF(ROWS($1:5)&gt;COUNT(Dong4),"",OFFSET([5]TH!D$1,SMALL(Dong4,ROWS($1:5)),))</f>
        <v/>
      </c>
      <c r="C20" s="184" t="str">
        <f ca="1">IF(ROWS($1:5)&gt;COUNT(Dong4),"",OFFSET([5]TH!E$1,SMALL(Dong4,ROWS($1:5)),))</f>
        <v/>
      </c>
      <c r="D20" s="900" t="str">
        <f ca="1">IF(ROWS($1:5)&gt;COUNT(Dong4),"",OFFSET([5]TH!F$1,SMALL(Dong4,ROWS($1:5)),))</f>
        <v/>
      </c>
      <c r="E20" s="184" t="str">
        <f ca="1">IF(ROWS($1:5)&gt;COUNT(Dong4),"",IF(LEFT(OFFSET([5]TH!M$1,SMALL(Dong4,ROWS($1:5)),),3)="341",OFFSET([5]TH!L$1,SMALL(Dong4,ROWS($1:5)),),OFFSET([5]TH!M$1,SMALL(Dong4,ROWS($1:5)),)))</f>
        <v/>
      </c>
      <c r="F20" s="901" t="str">
        <f ca="1">IF(ROWS($1:5)&gt;COUNT(Dong4),"",IF(LEFT(OFFSET([5]TH!L$1,SMALL(Dong4,ROWS($1:5)),),3)="341",OFFSET([5]TH!K$1,SMALL(Dong4,ROWS($1:5)),),0))</f>
        <v/>
      </c>
      <c r="G20" s="901" t="str">
        <f ca="1">IF(ROWS($1:5)&gt;COUNT(Dong4),"",IF(LEFT(OFFSET([5]TH!M$1,SMALL(Dong4,ROWS($1:5)),),3)="341",OFFSET([5]TH!K$1,SMALL(Dong4,ROWS($1:5)),),0))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2" customFormat="1" ht="19.5" customHeight="1">
      <c r="A21" s="199" t="str">
        <f ca="1">IF(ROWS($1:6)&gt;COUNT(Dong4),"",OFFSET([5]TH!C$1,SMALL(Dong4,ROWS($1:6)),))</f>
        <v/>
      </c>
      <c r="B21" s="184" t="str">
        <f ca="1">IF(ROWS($1:6)&gt;COUNT(Dong4),"",OFFSET([5]TH!D$1,SMALL(Dong4,ROWS($1:6)),))</f>
        <v/>
      </c>
      <c r="C21" s="184" t="str">
        <f ca="1">IF(ROWS($1:6)&gt;COUNT(Dong4),"",OFFSET([5]TH!E$1,SMALL(Dong4,ROWS($1:6)),))</f>
        <v/>
      </c>
      <c r="D21" s="900" t="str">
        <f ca="1">IF(ROWS($1:6)&gt;COUNT(Dong4),"",OFFSET([5]TH!F$1,SMALL(Dong4,ROWS($1:6)),))</f>
        <v/>
      </c>
      <c r="E21" s="184" t="str">
        <f ca="1">IF(ROWS($1:6)&gt;COUNT(Dong4),"",IF(LEFT(OFFSET([5]TH!M$1,SMALL(Dong4,ROWS($1:6)),),3)="341",OFFSET([5]TH!L$1,SMALL(Dong4,ROWS($1:6)),),OFFSET([5]TH!M$1,SMALL(Dong4,ROWS($1:6)),)))</f>
        <v/>
      </c>
      <c r="F21" s="901" t="str">
        <f ca="1">IF(ROWS($1:6)&gt;COUNT(Dong4),"",IF(LEFT(OFFSET([5]TH!L$1,SMALL(Dong4,ROWS($1:6)),),3)="341",OFFSET([5]TH!K$1,SMALL(Dong4,ROWS($1:6)),),0))</f>
        <v/>
      </c>
      <c r="G21" s="901" t="str">
        <f ca="1">IF(ROWS($1:6)&gt;COUNT(Dong4),"",IF(LEFT(OFFSET([5]TH!M$1,SMALL(Dong4,ROWS($1:6)),),3)="341",OFFSET([5]TH!K$1,SMALL(Dong4,ROWS($1:6)),),0))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2" customFormat="1" ht="19.5" customHeight="1">
      <c r="A22" s="199" t="str">
        <f ca="1">IF(ROWS($1:7)&gt;COUNT(Dong4),"",OFFSET([5]TH!C$1,SMALL(Dong4,ROWS($1:7)),))</f>
        <v/>
      </c>
      <c r="B22" s="184" t="str">
        <f ca="1">IF(ROWS($1:7)&gt;COUNT(Dong4),"",OFFSET([5]TH!D$1,SMALL(Dong4,ROWS($1:7)),))</f>
        <v/>
      </c>
      <c r="C22" s="184" t="str">
        <f ca="1">IF(ROWS($1:7)&gt;COUNT(Dong4),"",OFFSET([5]TH!E$1,SMALL(Dong4,ROWS($1:7)),))</f>
        <v/>
      </c>
      <c r="D22" s="900" t="str">
        <f ca="1">IF(ROWS($1:7)&gt;COUNT(Dong4),"",OFFSET([5]TH!F$1,SMALL(Dong4,ROWS($1:7)),))</f>
        <v/>
      </c>
      <c r="E22" s="184" t="str">
        <f ca="1">IF(ROWS($1:7)&gt;COUNT(Dong4),"",IF(LEFT(OFFSET([5]TH!M$1,SMALL(Dong4,ROWS($1:7)),),3)="341",OFFSET([5]TH!L$1,SMALL(Dong4,ROWS($1:7)),),OFFSET([5]TH!M$1,SMALL(Dong4,ROWS($1:7)),)))</f>
        <v/>
      </c>
      <c r="F22" s="901" t="str">
        <f ca="1">IF(ROWS($1:7)&gt;COUNT(Dong4),"",IF(LEFT(OFFSET([5]TH!L$1,SMALL(Dong4,ROWS($1:7)),),3)="341",OFFSET([5]TH!K$1,SMALL(Dong4,ROWS($1:7)),),0))</f>
        <v/>
      </c>
      <c r="G22" s="901" t="str">
        <f ca="1">IF(ROWS($1:7)&gt;COUNT(Dong4),"",IF(LEFT(OFFSET([5]TH!M$1,SMALL(Dong4,ROWS($1:7)),),3)="341",OFFSET([5]TH!K$1,SMALL(Dong4,ROWS($1:7)),),0))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2" customFormat="1" ht="19.5" customHeight="1">
      <c r="A23" s="199" t="str">
        <f ca="1">IF(ROWS($1:8)&gt;COUNT(Dong4),"",OFFSET([5]TH!C$1,SMALL(Dong4,ROWS($1:8)),))</f>
        <v/>
      </c>
      <c r="B23" s="184" t="str">
        <f ca="1">IF(ROWS($1:8)&gt;COUNT(Dong4),"",OFFSET([5]TH!D$1,SMALL(Dong4,ROWS($1:8)),))</f>
        <v/>
      </c>
      <c r="C23" s="184" t="str">
        <f ca="1">IF(ROWS($1:8)&gt;COUNT(Dong4),"",OFFSET([5]TH!E$1,SMALL(Dong4,ROWS($1:8)),))</f>
        <v/>
      </c>
      <c r="D23" s="900" t="str">
        <f ca="1">IF(ROWS($1:8)&gt;COUNT(Dong4),"",OFFSET([5]TH!F$1,SMALL(Dong4,ROWS($1:8)),))</f>
        <v/>
      </c>
      <c r="E23" s="184" t="str">
        <f ca="1">IF(ROWS($1:8)&gt;COUNT(Dong4),"",IF(LEFT(OFFSET([5]TH!M$1,SMALL(Dong4,ROWS($1:8)),),3)="341",OFFSET([5]TH!L$1,SMALL(Dong4,ROWS($1:8)),),OFFSET([5]TH!M$1,SMALL(Dong4,ROWS($1:8)),)))</f>
        <v/>
      </c>
      <c r="F23" s="901" t="str">
        <f ca="1">IF(ROWS($1:8)&gt;COUNT(Dong4),"",IF(LEFT(OFFSET([5]TH!L$1,SMALL(Dong4,ROWS($1:8)),),3)="341",OFFSET([5]TH!K$1,SMALL(Dong4,ROWS($1:8)),),0))</f>
        <v/>
      </c>
      <c r="G23" s="901" t="str">
        <f ca="1">IF(ROWS($1:8)&gt;COUNT(Dong4),"",IF(LEFT(OFFSET([5]TH!M$1,SMALL(Dong4,ROWS($1:8)),),3)="341",OFFSET([5]TH!K$1,SMALL(Dong4,ROWS($1:8)),),0))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2" customFormat="1" ht="19.5" customHeight="1">
      <c r="A24" s="199" t="str">
        <f ca="1">IF(ROWS($1:9)&gt;COUNT(Dong4),"",OFFSET([5]TH!C$1,SMALL(Dong4,ROWS($1:9)),))</f>
        <v/>
      </c>
      <c r="B24" s="184" t="str">
        <f ca="1">IF(ROWS($1:9)&gt;COUNT(Dong4),"",OFFSET([5]TH!D$1,SMALL(Dong4,ROWS($1:9)),))</f>
        <v/>
      </c>
      <c r="C24" s="184" t="str">
        <f ca="1">IF(ROWS($1:9)&gt;COUNT(Dong4),"",OFFSET([5]TH!E$1,SMALL(Dong4,ROWS($1:9)),))</f>
        <v/>
      </c>
      <c r="D24" s="900" t="str">
        <f ca="1">IF(ROWS($1:9)&gt;COUNT(Dong4),"",OFFSET([5]TH!F$1,SMALL(Dong4,ROWS($1:9)),))</f>
        <v/>
      </c>
      <c r="E24" s="184" t="str">
        <f ca="1">IF(ROWS($1:9)&gt;COUNT(Dong4),"",IF(LEFT(OFFSET([5]TH!M$1,SMALL(Dong4,ROWS($1:9)),),3)="341",OFFSET([5]TH!L$1,SMALL(Dong4,ROWS($1:9)),),OFFSET([5]TH!M$1,SMALL(Dong4,ROWS($1:9)),)))</f>
        <v/>
      </c>
      <c r="F24" s="901" t="str">
        <f ca="1">IF(ROWS($1:9)&gt;COUNT(Dong4),"",IF(LEFT(OFFSET([5]TH!L$1,SMALL(Dong4,ROWS($1:9)),),3)="341",OFFSET([5]TH!K$1,SMALL(Dong4,ROWS($1:9)),),0))</f>
        <v/>
      </c>
      <c r="G24" s="901" t="str">
        <f ca="1">IF(ROWS($1:9)&gt;COUNT(Dong4),"",IF(LEFT(OFFSET([5]TH!M$1,SMALL(Dong4,ROWS($1:9)),),3)="341",OFFSET([5]TH!K$1,SMALL(Dong4,ROWS($1:9)),),0))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2" customFormat="1" ht="19.5" customHeight="1">
      <c r="A25" s="903"/>
      <c r="B25" s="903"/>
      <c r="C25" s="903"/>
      <c r="D25" s="904"/>
      <c r="E25" s="905"/>
      <c r="F25" s="906"/>
      <c r="G25" s="907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8" t="s">
        <v>19</v>
      </c>
      <c r="I26" s="908" t="s">
        <v>19</v>
      </c>
    </row>
    <row r="27" spans="1:9" s="18" customFormat="1" ht="19.5" customHeight="1">
      <c r="A27" s="909"/>
      <c r="B27" s="909"/>
      <c r="C27" s="909"/>
      <c r="D27" s="240" t="s">
        <v>10</v>
      </c>
      <c r="E27" s="241" t="s">
        <v>19</v>
      </c>
      <c r="F27" s="241" t="s">
        <v>19</v>
      </c>
      <c r="G27" s="241" t="s">
        <v>19</v>
      </c>
      <c r="H27" s="910" t="e">
        <f ca="1">MAX(H15+F26-I15-G26,0)</f>
        <v>#N/A</v>
      </c>
      <c r="I27" s="910" t="e">
        <f ca="1">MAX(I15+G26-H15-F26,0)</f>
        <v>#N/A</v>
      </c>
    </row>
    <row r="28" spans="1:9" s="18" customFormat="1">
      <c r="E28" s="864"/>
    </row>
    <row r="29" spans="1:9" s="18" customFormat="1">
      <c r="A29" s="911" t="s">
        <v>1918</v>
      </c>
      <c r="E29" s="864"/>
    </row>
    <row r="30" spans="1:9" s="18" customFormat="1">
      <c r="A30" s="911" t="e">
        <f>"- Ngày mở sổ: "&amp; TEXT(VLOOKUP($E$9,'341'!$B$4:$I$12,2,0),"dd/MM/yy")</f>
        <v>#N/A</v>
      </c>
      <c r="E30" s="864"/>
    </row>
    <row r="31" spans="1:9" s="18" customFormat="1">
      <c r="E31" s="864"/>
      <c r="H31" s="864" t="s">
        <v>1919</v>
      </c>
    </row>
    <row r="32" spans="1:9" s="18" customFormat="1">
      <c r="C32" s="864" t="s">
        <v>11</v>
      </c>
      <c r="E32" s="864"/>
      <c r="H32" s="864" t="s">
        <v>12</v>
      </c>
    </row>
    <row r="33" spans="2:8" s="18" customFormat="1">
      <c r="C33" s="864" t="s">
        <v>13</v>
      </c>
      <c r="E33" s="864"/>
      <c r="H33" s="864" t="s">
        <v>13</v>
      </c>
    </row>
    <row r="34" spans="2:8" s="18" customFormat="1">
      <c r="E34" s="864"/>
    </row>
    <row r="35" spans="2:8" s="18" customFormat="1">
      <c r="E35" s="864"/>
    </row>
    <row r="36" spans="2:8" s="912" customFormat="1"/>
    <row r="37" spans="2:8" s="912" customFormat="1"/>
    <row r="38" spans="2:8" s="912" customFormat="1"/>
    <row r="39" spans="2:8" s="912" customFormat="1"/>
    <row r="40" spans="2:8" s="912" customFormat="1" ht="15">
      <c r="B40" s="913"/>
      <c r="C40" s="914" t="s">
        <v>1920</v>
      </c>
      <c r="D40" s="913"/>
    </row>
    <row r="41" spans="2:8" s="912" customFormat="1"/>
    <row r="42" spans="2:8" s="912" customFormat="1"/>
    <row r="43" spans="2:8" s="912" customFormat="1"/>
    <row r="44" spans="2:8" s="912" customFormat="1"/>
    <row r="45" spans="2:8" s="912" customFormat="1"/>
    <row r="46" spans="2:8" s="912" customFormat="1"/>
    <row r="47" spans="2:8" s="912" customFormat="1"/>
    <row r="48" spans="2:8" s="912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71" t="s">
        <v>178</v>
      </c>
      <c r="K2" s="1071"/>
      <c r="L2" s="1071"/>
      <c r="M2" s="1071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0"/>
      <c r="L3" s="1070"/>
      <c r="M3" s="1070"/>
      <c r="N3" s="267"/>
    </row>
    <row r="4" spans="1:14">
      <c r="F4" s="267"/>
      <c r="G4" s="267"/>
      <c r="H4" s="267"/>
      <c r="I4" s="267"/>
      <c r="J4" s="1070"/>
      <c r="K4" s="1070"/>
      <c r="L4" s="1070"/>
      <c r="M4" s="1070"/>
      <c r="N4" s="267"/>
    </row>
    <row r="5" spans="1:14" s="268" customFormat="1" ht="23.25" customHeight="1">
      <c r="A5" s="1080" t="s">
        <v>179</v>
      </c>
      <c r="B5" s="1080"/>
      <c r="C5" s="1080"/>
      <c r="D5" s="1080"/>
      <c r="E5" s="1080"/>
      <c r="F5" s="1080"/>
      <c r="G5" s="1080"/>
      <c r="H5" s="1080"/>
      <c r="I5" s="1080"/>
      <c r="J5" s="1080"/>
      <c r="K5" s="1080"/>
      <c r="L5" s="1080"/>
      <c r="M5" s="1080"/>
      <c r="N5" s="1080"/>
    </row>
    <row r="6" spans="1:14">
      <c r="A6" s="1071" t="s">
        <v>423</v>
      </c>
      <c r="B6" s="1071" t="s">
        <v>180</v>
      </c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</row>
    <row r="7" spans="1:14">
      <c r="C7" s="1081"/>
      <c r="D7" s="1081"/>
      <c r="E7" s="1081"/>
      <c r="F7" s="1081"/>
      <c r="G7" s="1081"/>
      <c r="H7" s="1081"/>
      <c r="I7" s="1081"/>
      <c r="J7" s="1081"/>
      <c r="K7" s="1081"/>
      <c r="L7" s="1081"/>
      <c r="M7" s="1081"/>
      <c r="N7" s="1081"/>
    </row>
    <row r="8" spans="1:14" ht="15.75" customHeight="1">
      <c r="A8" s="1074" t="s">
        <v>20</v>
      </c>
      <c r="B8" s="1082" t="s">
        <v>1</v>
      </c>
      <c r="C8" s="1083"/>
      <c r="D8" s="1074" t="s">
        <v>0</v>
      </c>
      <c r="E8" s="1074" t="s">
        <v>14</v>
      </c>
      <c r="F8" s="1073" t="s">
        <v>21</v>
      </c>
      <c r="G8" s="1073"/>
      <c r="H8" s="1073"/>
      <c r="I8" s="1073"/>
      <c r="J8" s="1073"/>
      <c r="K8" s="1073"/>
      <c r="L8" s="1073" t="s">
        <v>31</v>
      </c>
      <c r="M8" s="1073"/>
      <c r="N8" s="1073"/>
    </row>
    <row r="9" spans="1:14" ht="15.75" customHeight="1">
      <c r="A9" s="1074"/>
      <c r="B9" s="1084"/>
      <c r="C9" s="1085"/>
      <c r="D9" s="1074"/>
      <c r="E9" s="1074"/>
      <c r="F9" s="1073" t="s">
        <v>181</v>
      </c>
      <c r="G9" s="1073"/>
      <c r="H9" s="1073"/>
      <c r="I9" s="1073" t="s">
        <v>182</v>
      </c>
      <c r="J9" s="1073"/>
      <c r="K9" s="1073"/>
      <c r="L9" s="1074" t="s">
        <v>183</v>
      </c>
      <c r="M9" s="1074" t="s">
        <v>184</v>
      </c>
      <c r="N9" s="1074" t="s">
        <v>185</v>
      </c>
    </row>
    <row r="10" spans="1:14" ht="15.75" customHeight="1">
      <c r="A10" s="1074"/>
      <c r="B10" s="1076" t="s">
        <v>15</v>
      </c>
      <c r="C10" s="1076" t="s">
        <v>32</v>
      </c>
      <c r="D10" s="1074"/>
      <c r="E10" s="1074"/>
      <c r="F10" s="1078" t="s">
        <v>183</v>
      </c>
      <c r="G10" s="1078" t="s">
        <v>184</v>
      </c>
      <c r="H10" s="1078" t="s">
        <v>185</v>
      </c>
      <c r="I10" s="1078" t="s">
        <v>183</v>
      </c>
      <c r="J10" s="1078" t="s">
        <v>184</v>
      </c>
      <c r="K10" s="1078" t="s">
        <v>185</v>
      </c>
      <c r="L10" s="1075"/>
      <c r="M10" s="1075"/>
      <c r="N10" s="1075"/>
    </row>
    <row r="11" spans="1:14">
      <c r="A11" s="1074"/>
      <c r="B11" s="1077"/>
      <c r="C11" s="1077"/>
      <c r="D11" s="1074"/>
      <c r="E11" s="1074"/>
      <c r="F11" s="1079"/>
      <c r="G11" s="1079"/>
      <c r="H11" s="1079"/>
      <c r="I11" s="1079"/>
      <c r="J11" s="1079"/>
      <c r="K11" s="1079"/>
      <c r="L11" s="1075"/>
      <c r="M11" s="1075"/>
      <c r="N11" s="1075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358</v>
      </c>
      <c r="C14" s="841">
        <v>40634</v>
      </c>
      <c r="D14" s="274" t="s">
        <v>406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359</v>
      </c>
      <c r="C15" s="841">
        <v>40634</v>
      </c>
      <c r="D15" s="275" t="s">
        <v>407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363</v>
      </c>
      <c r="C16" s="841">
        <v>40634</v>
      </c>
      <c r="D16" s="275" t="s">
        <v>408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72" t="str">
        <f>"Ngày 31 tháng  12  năm  "&amp;YEAR($A$14)</f>
        <v>Ngày 31 tháng  12  năm  2011</v>
      </c>
      <c r="F23" s="1072"/>
      <c r="G23" s="1072"/>
      <c r="H23" s="1072"/>
      <c r="I23" s="1072"/>
      <c r="J23" s="1072"/>
      <c r="K23" s="1072"/>
      <c r="L23" s="1072"/>
      <c r="M23" s="1072"/>
      <c r="N23" s="1072"/>
    </row>
    <row r="24" spans="1:14">
      <c r="A24" s="1072" t="s">
        <v>11</v>
      </c>
      <c r="B24" s="1072"/>
      <c r="C24" s="1072"/>
      <c r="D24" s="1072"/>
      <c r="E24" s="1072" t="s">
        <v>12</v>
      </c>
      <c r="F24" s="1072"/>
      <c r="G24" s="1072"/>
      <c r="H24" s="1072"/>
      <c r="I24" s="1072"/>
      <c r="J24" s="1072"/>
      <c r="K24" s="1072"/>
      <c r="L24" s="1072"/>
      <c r="M24" s="1072"/>
      <c r="N24" s="1072"/>
    </row>
    <row r="25" spans="1:14">
      <c r="A25" s="1072" t="s">
        <v>13</v>
      </c>
      <c r="B25" s="1072"/>
      <c r="C25" s="1072"/>
      <c r="D25" s="1072"/>
      <c r="E25" s="1072" t="s">
        <v>13</v>
      </c>
      <c r="F25" s="1072"/>
      <c r="G25" s="1072"/>
      <c r="H25" s="1072"/>
      <c r="I25" s="1072"/>
      <c r="J25" s="1072"/>
      <c r="K25" s="1072"/>
      <c r="L25" s="1072"/>
      <c r="M25" s="1072"/>
      <c r="N25" s="1072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" activePane="bottomLeft" state="frozen"/>
      <selection activeCell="A9" sqref="A9"/>
      <selection pane="bottomLeft" activeCell="N24" sqref="N24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5" t="s">
        <v>187</v>
      </c>
      <c r="I1" s="1055"/>
      <c r="J1" s="1055"/>
      <c r="K1" s="1055"/>
      <c r="L1" s="1055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56"/>
      <c r="J2" s="1056"/>
      <c r="K2" s="1056"/>
      <c r="L2" s="1056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6"/>
      <c r="I3" s="1056"/>
      <c r="J3" s="1056"/>
      <c r="K3" s="1056"/>
      <c r="L3" s="1056"/>
      <c r="M3" s="740"/>
      <c r="N3" s="735"/>
    </row>
    <row r="4" spans="1:14" s="286" customFormat="1" ht="27.75" customHeight="1">
      <c r="B4" s="1087" t="s">
        <v>188</v>
      </c>
      <c r="C4" s="1087"/>
      <c r="D4" s="1087"/>
      <c r="E4" s="1087"/>
      <c r="F4" s="1087"/>
      <c r="G4" s="1087"/>
      <c r="H4" s="1087"/>
      <c r="I4" s="1087"/>
      <c r="J4" s="1087"/>
      <c r="K4" s="1087"/>
      <c r="L4" s="1087"/>
      <c r="N4" s="736"/>
    </row>
    <row r="5" spans="1:14" s="286" customFormat="1" ht="15" customHeight="1">
      <c r="B5" s="1086" t="s">
        <v>189</v>
      </c>
      <c r="C5" s="1086"/>
      <c r="D5" s="1086"/>
      <c r="E5" s="1086"/>
      <c r="F5" s="1086"/>
      <c r="G5" s="1086"/>
      <c r="H5" s="1086"/>
      <c r="I5" s="1086"/>
      <c r="J5" s="1086"/>
      <c r="K5" s="1086"/>
      <c r="L5" s="1086"/>
      <c r="N5" s="736"/>
    </row>
    <row r="6" spans="1:14" s="286" customFormat="1" ht="12.75" customHeight="1">
      <c r="B6" s="1086" t="s">
        <v>190</v>
      </c>
      <c r="C6" s="1086"/>
      <c r="D6" s="1086"/>
      <c r="E6" s="1086"/>
      <c r="F6" s="1086"/>
      <c r="G6" s="1086"/>
      <c r="H6" s="1086"/>
      <c r="I6" s="1086"/>
      <c r="J6" s="1086"/>
      <c r="K6" s="1086"/>
      <c r="L6" s="1086"/>
      <c r="N6" s="736"/>
    </row>
    <row r="7" spans="1:14" s="287" customFormat="1" ht="24" customHeight="1">
      <c r="C7" s="1088" t="s">
        <v>191</v>
      </c>
      <c r="D7" s="1088"/>
      <c r="E7" s="1088"/>
      <c r="F7" s="1088"/>
      <c r="G7" s="1088"/>
      <c r="H7" s="1088"/>
      <c r="I7" s="1088"/>
      <c r="J7" s="1088"/>
      <c r="K7" s="1088"/>
      <c r="L7" s="1088"/>
      <c r="N7" s="737"/>
    </row>
    <row r="8" spans="1:14" ht="20.25" customHeight="1">
      <c r="B8" s="1089" t="s">
        <v>35</v>
      </c>
      <c r="C8" s="1090" t="s">
        <v>192</v>
      </c>
      <c r="D8" s="1091" t="s">
        <v>193</v>
      </c>
      <c r="E8" s="1093" t="s">
        <v>139</v>
      </c>
      <c r="F8" s="1093"/>
      <c r="G8" s="1093"/>
      <c r="H8" s="1093"/>
      <c r="I8" s="1093"/>
      <c r="J8" s="1093"/>
      <c r="K8" s="1093"/>
      <c r="L8" s="1093"/>
    </row>
    <row r="9" spans="1:14" ht="20.25" customHeight="1">
      <c r="B9" s="1089"/>
      <c r="C9" s="1090"/>
      <c r="D9" s="1092"/>
      <c r="E9" s="1093" t="s">
        <v>194</v>
      </c>
      <c r="F9" s="1093"/>
      <c r="G9" s="1094" t="s">
        <v>195</v>
      </c>
      <c r="H9" s="1094"/>
      <c r="I9" s="1094" t="s">
        <v>196</v>
      </c>
      <c r="J9" s="1094"/>
      <c r="K9" s="1094" t="s">
        <v>197</v>
      </c>
      <c r="L9" s="1094"/>
    </row>
    <row r="10" spans="1:14" ht="20.25" customHeight="1">
      <c r="B10" s="1089"/>
      <c r="C10" s="1090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80">
        <f t="shared" ref="B14" si="2">IF(C14&lt;&gt;"",ROW()-11,"")</f>
        <v>3</v>
      </c>
      <c r="C14" s="297" t="s">
        <v>2046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ref="K14" si="3">E14+G14-I14</f>
        <v>3500</v>
      </c>
      <c r="L14" s="8">
        <f t="shared" ref="L14" si="4">F14+H14-J14</f>
        <v>38500000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1483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80">
        <f t="shared" ref="B16:B18" si="6">IF(C16&lt;&gt;"",ROW()-11,"")</f>
        <v>5</v>
      </c>
      <c r="C16" s="297" t="s">
        <v>1488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80">
        <f t="shared" si="6"/>
        <v>6</v>
      </c>
      <c r="C17" s="192" t="s">
        <v>1400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80">
        <f t="shared" si="6"/>
        <v>7</v>
      </c>
      <c r="C18" s="189" t="s">
        <v>1899</v>
      </c>
      <c r="D18" s="296" t="s">
        <v>336</v>
      </c>
      <c r="E18" s="782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1500</v>
      </c>
      <c r="J18" s="25">
        <f t="array" ref="J18">SUM(IF("1522"&amp;C18=KHC&amp;MH,TH))</f>
        <v>14700000</v>
      </c>
      <c r="K18" s="8">
        <f t="shared" si="7"/>
        <v>1500</v>
      </c>
      <c r="L18" s="8">
        <f t="shared" si="8"/>
        <v>14700000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>SUM(E12:E19)</f>
        <v>6600</v>
      </c>
      <c r="F20" s="13">
        <f>SUM(F12:F19)</f>
        <v>70000000</v>
      </c>
      <c r="G20" s="13">
        <f>SUM(G12:G19)</f>
        <v>38710</v>
      </c>
      <c r="H20" s="13">
        <f>SUM(H12:H19)</f>
        <v>53350400</v>
      </c>
      <c r="I20" s="13">
        <f>SUM(I12:I19)</f>
        <v>40310</v>
      </c>
      <c r="J20" s="13">
        <f>SUM(J12:J19)</f>
        <v>70150400</v>
      </c>
      <c r="K20" s="13">
        <f>SUM(K12:K19)</f>
        <v>5000</v>
      </c>
      <c r="L20" s="13">
        <f>SUM(L12:L19)</f>
        <v>53200000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9">IF(B22&lt;&gt;"","NL","")</f>
        <v>NL</v>
      </c>
      <c r="B22" s="473">
        <f>IF(C22&lt;&gt;"",B21+1,"")</f>
        <v>1</v>
      </c>
      <c r="C22" s="192" t="s">
        <v>1965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0">E22+G22-I22</f>
        <v>0</v>
      </c>
      <c r="L22" s="25">
        <f t="shared" ref="L22:L36" si="11">F22+H22-J22</f>
        <v>0</v>
      </c>
      <c r="M22" s="293"/>
    </row>
    <row r="23" spans="1:13" ht="18.75" customHeight="1">
      <c r="A23" s="293" t="str">
        <f t="shared" ref="A23:A26" si="12">IF(B23&lt;&gt;"","NL","")</f>
        <v>NL</v>
      </c>
      <c r="B23" s="473">
        <f t="shared" ref="B23:B30" si="13">IF(C23&lt;&gt;"",B22+1,"")</f>
        <v>2</v>
      </c>
      <c r="C23" s="192" t="s">
        <v>1976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4">E23+G23-I23</f>
        <v>0</v>
      </c>
      <c r="L23" s="25">
        <f t="shared" ref="L23:L26" si="15">F23+H23-J23</f>
        <v>0</v>
      </c>
      <c r="M23" s="293"/>
    </row>
    <row r="24" spans="1:13" ht="18.75" customHeight="1">
      <c r="A24" s="293" t="str">
        <f t="shared" si="12"/>
        <v>NL</v>
      </c>
      <c r="B24" s="473">
        <f t="shared" si="13"/>
        <v>3</v>
      </c>
      <c r="C24" s="192" t="s">
        <v>1966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88547</v>
      </c>
      <c r="J24" s="25">
        <f t="array" ref="J24">SUM(IF("1521"&amp;C24=KHC&amp;MH,TH))</f>
        <v>688298600</v>
      </c>
      <c r="K24" s="25">
        <f t="shared" si="14"/>
        <v>4500</v>
      </c>
      <c r="L24" s="25">
        <f t="shared" si="15"/>
        <v>38250000</v>
      </c>
      <c r="M24" s="293"/>
    </row>
    <row r="25" spans="1:13" ht="18.75" customHeight="1">
      <c r="A25" s="293" t="str">
        <f t="shared" si="12"/>
        <v>NL</v>
      </c>
      <c r="B25" s="473">
        <f>IF(C25&lt;&gt;"",B24+1,"")</f>
        <v>4</v>
      </c>
      <c r="C25" s="192" t="s">
        <v>1406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4"/>
        <v>0</v>
      </c>
      <c r="L25" s="25">
        <f t="shared" si="15"/>
        <v>0</v>
      </c>
      <c r="M25" s="293"/>
    </row>
    <row r="26" spans="1:13" ht="18.75" customHeight="1">
      <c r="A26" s="293" t="str">
        <f t="shared" si="12"/>
        <v>NL</v>
      </c>
      <c r="B26" s="473">
        <f t="shared" si="13"/>
        <v>5</v>
      </c>
      <c r="C26" s="192" t="s">
        <v>1426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4"/>
        <v>0</v>
      </c>
      <c r="L26" s="25">
        <f t="shared" si="15"/>
        <v>0</v>
      </c>
      <c r="M26" s="293"/>
    </row>
    <row r="27" spans="1:13" ht="18.75" customHeight="1">
      <c r="A27" s="293" t="str">
        <f t="shared" si="9"/>
        <v>NL</v>
      </c>
      <c r="B27" s="473">
        <f t="shared" si="13"/>
        <v>6</v>
      </c>
      <c r="C27" s="192" t="s">
        <v>1430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0"/>
        <v>0</v>
      </c>
      <c r="L27" s="8">
        <f t="shared" si="11"/>
        <v>0</v>
      </c>
      <c r="M27" s="293"/>
    </row>
    <row r="28" spans="1:13" ht="18.75" customHeight="1">
      <c r="A28" s="293" t="str">
        <f t="shared" si="9"/>
        <v>NL</v>
      </c>
      <c r="B28" s="473">
        <f t="shared" si="13"/>
        <v>7</v>
      </c>
      <c r="C28" s="297" t="s">
        <v>1385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88663</v>
      </c>
      <c r="J28" s="25">
        <f t="array" ref="J28">SUM(IF("1521"&amp;C28=KHC&amp;MH,TH))</f>
        <v>647239900</v>
      </c>
      <c r="K28" s="8">
        <f t="shared" si="10"/>
        <v>0</v>
      </c>
      <c r="L28" s="8">
        <f t="shared" si="11"/>
        <v>0</v>
      </c>
      <c r="M28" s="293"/>
    </row>
    <row r="29" spans="1:13" ht="18.75" customHeight="1">
      <c r="A29" s="293" t="str">
        <f t="shared" si="9"/>
        <v>NL</v>
      </c>
      <c r="B29" s="473">
        <f t="shared" si="13"/>
        <v>8</v>
      </c>
      <c r="C29" s="189" t="s">
        <v>1388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0"/>
        <v>0</v>
      </c>
      <c r="L29" s="8">
        <f t="shared" si="11"/>
        <v>0</v>
      </c>
      <c r="M29" s="293"/>
    </row>
    <row r="30" spans="1:13" ht="18" customHeight="1">
      <c r="A30" s="293" t="str">
        <f t="shared" si="9"/>
        <v>NL</v>
      </c>
      <c r="B30" s="473">
        <f t="shared" si="13"/>
        <v>9</v>
      </c>
      <c r="C30" s="189" t="s">
        <v>1387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0"/>
        <v>0</v>
      </c>
      <c r="L30" s="8">
        <f t="shared" si="11"/>
        <v>0</v>
      </c>
      <c r="M30" s="293"/>
    </row>
    <row r="31" spans="1:13" ht="18" customHeight="1">
      <c r="A31" s="293" t="str">
        <f t="shared" si="9"/>
        <v>NL</v>
      </c>
      <c r="B31" s="473">
        <f t="shared" ref="B31:B36" si="16">IF(C31&lt;&gt;"",B30+1,"")</f>
        <v>10</v>
      </c>
      <c r="C31" s="189" t="s">
        <v>1391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0"/>
        <v>0</v>
      </c>
      <c r="L31" s="8">
        <f t="shared" si="11"/>
        <v>0</v>
      </c>
      <c r="M31" s="293"/>
    </row>
    <row r="32" spans="1:13" ht="18" customHeight="1">
      <c r="A32" s="293" t="str">
        <f t="shared" si="9"/>
        <v>NL</v>
      </c>
      <c r="B32" s="473">
        <f t="shared" si="16"/>
        <v>11</v>
      </c>
      <c r="C32" s="189" t="s">
        <v>1390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0"/>
        <v>0</v>
      </c>
      <c r="L32" s="8">
        <f t="shared" si="11"/>
        <v>0</v>
      </c>
      <c r="M32" s="293"/>
    </row>
    <row r="33" spans="1:13" ht="18" customHeight="1">
      <c r="A33" s="293" t="str">
        <f t="shared" si="9"/>
        <v>NL</v>
      </c>
      <c r="B33" s="473">
        <f t="shared" si="16"/>
        <v>12</v>
      </c>
      <c r="C33" s="189" t="s">
        <v>1389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0"/>
        <v>0</v>
      </c>
      <c r="L33" s="8">
        <f t="shared" si="11"/>
        <v>0</v>
      </c>
      <c r="M33" s="293"/>
    </row>
    <row r="34" spans="1:13" ht="18" customHeight="1">
      <c r="A34" s="293" t="str">
        <f t="shared" si="9"/>
        <v>NL</v>
      </c>
      <c r="B34" s="473">
        <f t="shared" si="16"/>
        <v>13</v>
      </c>
      <c r="C34" s="192" t="s">
        <v>1408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106773</v>
      </c>
      <c r="J34" s="25">
        <f t="array" ref="J34">SUM(IF("1521"&amp;C34=KHC&amp;MH,TH))</f>
        <v>857109900</v>
      </c>
      <c r="K34" s="8">
        <f t="shared" si="10"/>
        <v>4263</v>
      </c>
      <c r="L34" s="8">
        <f t="shared" si="11"/>
        <v>37514400</v>
      </c>
      <c r="M34" s="293"/>
    </row>
    <row r="35" spans="1:13" ht="18" customHeight="1">
      <c r="A35" s="293" t="str">
        <f t="shared" si="9"/>
        <v>NL</v>
      </c>
      <c r="B35" s="473">
        <f t="shared" si="16"/>
        <v>14</v>
      </c>
      <c r="C35" s="297" t="s">
        <v>1473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0"/>
        <v>0</v>
      </c>
      <c r="L35" s="8">
        <f t="shared" si="11"/>
        <v>0</v>
      </c>
      <c r="M35" s="293"/>
    </row>
    <row r="36" spans="1:13" ht="18" customHeight="1">
      <c r="A36" s="293" t="str">
        <f t="shared" si="9"/>
        <v>NL</v>
      </c>
      <c r="B36" s="473">
        <f t="shared" si="16"/>
        <v>15</v>
      </c>
      <c r="C36" s="189" t="s">
        <v>1516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2648</v>
      </c>
      <c r="J36" s="25">
        <f t="array" ref="J36">SUM(IF("1521"&amp;C36=KHC&amp;MH,TH))</f>
        <v>23832000</v>
      </c>
      <c r="K36" s="8">
        <f t="shared" si="10"/>
        <v>0</v>
      </c>
      <c r="L36" s="8">
        <f t="shared" si="11"/>
        <v>0</v>
      </c>
      <c r="M36" s="293"/>
    </row>
    <row r="37" spans="1:13" ht="18" customHeight="1">
      <c r="A37" s="293" t="str">
        <f t="shared" ref="A37:A38" si="17">IF(B37&lt;&gt;"","NL","")</f>
        <v>NL</v>
      </c>
      <c r="B37" s="473">
        <f t="shared" ref="B37:B38" si="18">IF(C37&lt;&gt;"",B36+1,"")</f>
        <v>16</v>
      </c>
      <c r="C37" s="189" t="s">
        <v>1525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19">E37+G37-I37</f>
        <v>0</v>
      </c>
      <c r="L37" s="8">
        <f t="shared" ref="L37:L38" si="20">F37+H37-J37</f>
        <v>0</v>
      </c>
      <c r="M37" s="293"/>
    </row>
    <row r="38" spans="1:13" ht="18" customHeight="1">
      <c r="A38" s="293" t="str">
        <f t="shared" si="17"/>
        <v>NL</v>
      </c>
      <c r="B38" s="473">
        <f t="shared" si="18"/>
        <v>17</v>
      </c>
      <c r="C38" s="189" t="s">
        <v>1527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19"/>
        <v>0</v>
      </c>
      <c r="L38" s="8">
        <f t="shared" si="20"/>
        <v>0</v>
      </c>
      <c r="M38" s="293"/>
    </row>
    <row r="39" spans="1:13" ht="19.5" customHeight="1">
      <c r="A39" s="293" t="str">
        <f t="shared" ref="A39:A40" si="21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1"/>
        <v/>
      </c>
      <c r="B40" s="292"/>
      <c r="C40" s="301" t="s">
        <v>340</v>
      </c>
      <c r="D40" s="292"/>
      <c r="E40" s="13">
        <f t="shared" ref="E40:L40" si="22">SUM(E22:E39)</f>
        <v>109523</v>
      </c>
      <c r="F40" s="13">
        <f t="shared" si="22"/>
        <v>883626200</v>
      </c>
      <c r="G40" s="13">
        <f t="shared" si="22"/>
        <v>334185</v>
      </c>
      <c r="H40" s="13">
        <f t="shared" si="22"/>
        <v>2754882000</v>
      </c>
      <c r="I40" s="13">
        <f t="shared" si="22"/>
        <v>434945</v>
      </c>
      <c r="J40" s="13">
        <f t="shared" si="22"/>
        <v>3562743800</v>
      </c>
      <c r="K40" s="13">
        <f t="shared" si="22"/>
        <v>8763</v>
      </c>
      <c r="L40" s="13">
        <f t="shared" si="22"/>
        <v>75764400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3">IF(B42&lt;&gt;"","TP","")</f>
        <v>TP</v>
      </c>
      <c r="B42" s="306">
        <f t="shared" ref="B42" si="24">IF(C42&lt;&gt;"",B41+1,"")</f>
        <v>1</v>
      </c>
      <c r="C42" s="192" t="s">
        <v>692</v>
      </c>
      <c r="D42" s="305"/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13355178</v>
      </c>
      <c r="I42" s="25">
        <f t="array" ref="I42">SUM(IF("155"&amp;C42=KHC&amp;MH,SL))</f>
        <v>1235</v>
      </c>
      <c r="J42" s="25">
        <f t="array" ref="J42">SUM(IF("155"&amp;C42=KHC&amp;MH,TH))</f>
        <v>13355178</v>
      </c>
      <c r="K42" s="25">
        <f t="shared" ref="K42:K104" si="25">E42+G42-I42</f>
        <v>0</v>
      </c>
      <c r="L42" s="25">
        <f t="shared" ref="L42:L104" si="26">F42+H42-J42</f>
        <v>0</v>
      </c>
      <c r="M42" s="293"/>
    </row>
    <row r="43" spans="1:13" ht="18" customHeight="1">
      <c r="A43" s="293" t="str">
        <f t="shared" ref="A43:A106" si="27">IF(B43&lt;&gt;"","TP","")</f>
        <v>TP</v>
      </c>
      <c r="B43" s="306">
        <f t="shared" ref="B43:B106" si="28">IF(C43&lt;&gt;"",B42+1,"")</f>
        <v>2</v>
      </c>
      <c r="C43" s="192" t="s">
        <v>702</v>
      </c>
      <c r="D43" s="305"/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432963</v>
      </c>
      <c r="I43" s="25">
        <f t="array" ref="I43">SUM(IF("155"&amp;C43=KHC&amp;MH,SL))</f>
        <v>25</v>
      </c>
      <c r="J43" s="25">
        <f t="array" ref="J43">SUM(IF("155"&amp;C43=KHC&amp;MH,TH))</f>
        <v>432963</v>
      </c>
      <c r="K43" s="8">
        <f t="shared" si="25"/>
        <v>0</v>
      </c>
      <c r="L43" s="8">
        <f t="shared" si="26"/>
        <v>0</v>
      </c>
      <c r="M43" s="293"/>
    </row>
    <row r="44" spans="1:13" ht="18" customHeight="1">
      <c r="A44" s="293" t="str">
        <f t="shared" si="27"/>
        <v>TP</v>
      </c>
      <c r="B44" s="306">
        <f t="shared" si="28"/>
        <v>3</v>
      </c>
      <c r="C44" s="192" t="s">
        <v>695</v>
      </c>
      <c r="D44" s="305"/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3600078</v>
      </c>
      <c r="I44" s="25">
        <f t="array" ref="I44">SUM(IF("155"&amp;C44=KHC&amp;MH,SL))</f>
        <v>205</v>
      </c>
      <c r="J44" s="25">
        <f t="array" ref="J44">SUM(IF("155"&amp;C44=KHC&amp;MH,TH))</f>
        <v>3600078</v>
      </c>
      <c r="K44" s="8">
        <f t="shared" si="25"/>
        <v>0</v>
      </c>
      <c r="L44" s="8">
        <f t="shared" si="26"/>
        <v>0</v>
      </c>
      <c r="M44" s="293"/>
    </row>
    <row r="45" spans="1:13" ht="18.75" customHeight="1">
      <c r="A45" s="293" t="str">
        <f t="shared" si="27"/>
        <v>TP</v>
      </c>
      <c r="B45" s="306">
        <f t="shared" si="28"/>
        <v>4</v>
      </c>
      <c r="C45" s="192" t="s">
        <v>700</v>
      </c>
      <c r="D45" s="305"/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593545</v>
      </c>
      <c r="I45" s="25">
        <f t="array" ref="I45">SUM(IF("155"&amp;C45=KHC&amp;MH,SL))</f>
        <v>50</v>
      </c>
      <c r="J45" s="25">
        <f t="array" ref="J45">SUM(IF("155"&amp;C45=KHC&amp;MH,TH))</f>
        <v>593545</v>
      </c>
      <c r="K45" s="8">
        <f t="shared" si="25"/>
        <v>0</v>
      </c>
      <c r="L45" s="8">
        <f t="shared" si="26"/>
        <v>0</v>
      </c>
      <c r="M45" s="293"/>
    </row>
    <row r="46" spans="1:13" ht="18.75" customHeight="1">
      <c r="A46" s="293" t="str">
        <f t="shared" si="27"/>
        <v>TP</v>
      </c>
      <c r="B46" s="306">
        <f t="shared" si="28"/>
        <v>5</v>
      </c>
      <c r="C46" s="192" t="s">
        <v>694</v>
      </c>
      <c r="D46" s="305"/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2422966</v>
      </c>
      <c r="I46" s="25">
        <f t="array" ref="I46">SUM(IF("155"&amp;C46=KHC&amp;MH,SL))</f>
        <v>200</v>
      </c>
      <c r="J46" s="25">
        <f t="array" ref="J46">SUM(IF("155"&amp;C46=KHC&amp;MH,TH))</f>
        <v>2422966</v>
      </c>
      <c r="K46" s="8">
        <f t="shared" si="25"/>
        <v>0</v>
      </c>
      <c r="L46" s="8">
        <f t="shared" si="26"/>
        <v>0</v>
      </c>
      <c r="M46" s="293"/>
    </row>
    <row r="47" spans="1:13" ht="18.75" customHeight="1">
      <c r="A47" s="293" t="str">
        <f t="shared" si="27"/>
        <v>TP</v>
      </c>
      <c r="B47" s="306">
        <f t="shared" si="28"/>
        <v>6</v>
      </c>
      <c r="C47" s="192" t="s">
        <v>701</v>
      </c>
      <c r="D47" s="305"/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739899</v>
      </c>
      <c r="I47" s="25">
        <f t="array" ref="I47">SUM(IF("155"&amp;C47=KHC&amp;MH,SL))</f>
        <v>100</v>
      </c>
      <c r="J47" s="25">
        <f t="array" ref="J47">SUM(IF("155"&amp;C47=KHC&amp;MH,TH))</f>
        <v>739899</v>
      </c>
      <c r="K47" s="8">
        <f t="shared" si="25"/>
        <v>0</v>
      </c>
      <c r="L47" s="8">
        <f t="shared" si="26"/>
        <v>0</v>
      </c>
      <c r="M47" s="293"/>
    </row>
    <row r="48" spans="1:13" ht="18.75" customHeight="1">
      <c r="A48" s="293" t="str">
        <f t="shared" si="27"/>
        <v>TP</v>
      </c>
      <c r="B48" s="306">
        <f t="shared" si="28"/>
        <v>7</v>
      </c>
      <c r="C48" s="192" t="s">
        <v>699</v>
      </c>
      <c r="D48" s="305"/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1533078</v>
      </c>
      <c r="I48" s="25">
        <f t="array" ref="I48">SUM(IF("155"&amp;C48=KHC&amp;MH,SL))</f>
        <v>130</v>
      </c>
      <c r="J48" s="25">
        <f t="array" ref="J48">SUM(IF("155"&amp;C48=KHC&amp;MH,TH))</f>
        <v>1533078</v>
      </c>
      <c r="K48" s="8">
        <f t="shared" si="25"/>
        <v>0</v>
      </c>
      <c r="L48" s="8">
        <f t="shared" si="26"/>
        <v>0</v>
      </c>
      <c r="M48" s="293"/>
    </row>
    <row r="49" spans="1:13" ht="18.75" customHeight="1">
      <c r="A49" s="293" t="str">
        <f t="shared" si="27"/>
        <v>TP</v>
      </c>
      <c r="B49" s="306">
        <f t="shared" si="28"/>
        <v>8</v>
      </c>
      <c r="C49" s="192" t="s">
        <v>697</v>
      </c>
      <c r="D49" s="305"/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338321</v>
      </c>
      <c r="I49" s="25">
        <f t="array" ref="I49">SUM(IF("155"&amp;C49=KHC&amp;MH,SL))</f>
        <v>73</v>
      </c>
      <c r="J49" s="25">
        <f t="array" ref="J49">SUM(IF("155"&amp;C49=KHC&amp;MH,TH))</f>
        <v>338321</v>
      </c>
      <c r="K49" s="8">
        <f t="shared" si="25"/>
        <v>0</v>
      </c>
      <c r="L49" s="8">
        <f t="shared" si="26"/>
        <v>0</v>
      </c>
      <c r="M49" s="293"/>
    </row>
    <row r="50" spans="1:13" ht="18.75" customHeight="1">
      <c r="A50" s="293" t="str">
        <f t="shared" si="27"/>
        <v>TP</v>
      </c>
      <c r="B50" s="306">
        <f t="shared" si="28"/>
        <v>9</v>
      </c>
      <c r="C50" s="192" t="s">
        <v>698</v>
      </c>
      <c r="D50" s="305"/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373934</v>
      </c>
      <c r="I50" s="25">
        <f t="array" ref="I50">SUM(IF("155"&amp;C50=KHC&amp;MH,SL))</f>
        <v>63</v>
      </c>
      <c r="J50" s="25">
        <f t="array" ref="J50">SUM(IF("155"&amp;C50=KHC&amp;MH,TH))</f>
        <v>373934</v>
      </c>
      <c r="K50" s="8">
        <f t="shared" si="25"/>
        <v>0</v>
      </c>
      <c r="L50" s="8">
        <f t="shared" si="26"/>
        <v>0</v>
      </c>
      <c r="M50" s="293"/>
    </row>
    <row r="51" spans="1:13" ht="18.75" customHeight="1">
      <c r="A51" s="293" t="str">
        <f t="shared" si="27"/>
        <v>TP</v>
      </c>
      <c r="B51" s="306">
        <f t="shared" si="28"/>
        <v>10</v>
      </c>
      <c r="C51" s="192" t="s">
        <v>696</v>
      </c>
      <c r="D51" s="305"/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216278</v>
      </c>
      <c r="I51" s="25">
        <f t="array" ref="I51">SUM(IF("155"&amp;C51=KHC&amp;MH,SL))</f>
        <v>35</v>
      </c>
      <c r="J51" s="25">
        <f t="array" ref="J51">SUM(IF("155"&amp;C51=KHC&amp;MH,TH))</f>
        <v>216278</v>
      </c>
      <c r="K51" s="8">
        <f t="shared" si="25"/>
        <v>0</v>
      </c>
      <c r="L51" s="8">
        <f t="shared" si="26"/>
        <v>0</v>
      </c>
      <c r="M51" s="293"/>
    </row>
    <row r="52" spans="1:13" ht="18.75" customHeight="1">
      <c r="A52" s="293" t="str">
        <f t="shared" si="27"/>
        <v>TP</v>
      </c>
      <c r="B52" s="306">
        <f t="shared" si="28"/>
        <v>11</v>
      </c>
      <c r="C52" s="189" t="s">
        <v>1800</v>
      </c>
      <c r="D52" s="305"/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3774153</v>
      </c>
      <c r="I52" s="25">
        <f t="array" ref="I52">SUM(IF("155"&amp;C52=KHC&amp;MH,SL))</f>
        <v>500</v>
      </c>
      <c r="J52" s="25">
        <f t="array" ref="J52">SUM(IF("155"&amp;C52=KHC&amp;MH,TH))</f>
        <v>3774153</v>
      </c>
      <c r="K52" s="8">
        <f t="shared" si="25"/>
        <v>0</v>
      </c>
      <c r="L52" s="8">
        <f t="shared" si="26"/>
        <v>0</v>
      </c>
      <c r="M52" s="293"/>
    </row>
    <row r="53" spans="1:13" ht="18.75" customHeight="1">
      <c r="A53" s="293" t="str">
        <f t="shared" si="27"/>
        <v>TP</v>
      </c>
      <c r="B53" s="306">
        <f t="shared" si="28"/>
        <v>12</v>
      </c>
      <c r="C53" s="40" t="s">
        <v>1773</v>
      </c>
      <c r="D53" s="305"/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3364728</v>
      </c>
      <c r="I53" s="25">
        <f t="array" ref="I53">SUM(IF("155"&amp;C53=KHC&amp;MH,SL))</f>
        <v>370</v>
      </c>
      <c r="J53" s="25">
        <f t="array" ref="J53">SUM(IF("155"&amp;C53=KHC&amp;MH,TH))</f>
        <v>3364728</v>
      </c>
      <c r="K53" s="8">
        <f t="shared" si="25"/>
        <v>0</v>
      </c>
      <c r="L53" s="8">
        <f t="shared" si="26"/>
        <v>0</v>
      </c>
      <c r="M53" s="293"/>
    </row>
    <row r="54" spans="1:13" ht="18.75" customHeight="1">
      <c r="A54" s="293" t="str">
        <f t="shared" si="27"/>
        <v>TP</v>
      </c>
      <c r="B54" s="306">
        <f t="shared" si="28"/>
        <v>13</v>
      </c>
      <c r="C54" s="40" t="s">
        <v>1834</v>
      </c>
      <c r="D54" s="305"/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4031126</v>
      </c>
      <c r="I54" s="25">
        <f t="array" ref="I54">SUM(IF("155"&amp;C54=KHC&amp;MH,SL))</f>
        <v>420</v>
      </c>
      <c r="J54" s="25">
        <f t="array" ref="J54">SUM(IF("155"&amp;C54=KHC&amp;MH,TH))</f>
        <v>4031126</v>
      </c>
      <c r="K54" s="8">
        <f t="shared" si="25"/>
        <v>0</v>
      </c>
      <c r="L54" s="8">
        <f t="shared" si="26"/>
        <v>0</v>
      </c>
      <c r="M54" s="293"/>
    </row>
    <row r="55" spans="1:13" ht="18.75" customHeight="1">
      <c r="A55" s="293" t="str">
        <f t="shared" si="27"/>
        <v>TP</v>
      </c>
      <c r="B55" s="306">
        <f t="shared" si="28"/>
        <v>14</v>
      </c>
      <c r="C55" s="189" t="s">
        <v>1725</v>
      </c>
      <c r="D55" s="305"/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20252363</v>
      </c>
      <c r="I55" s="25">
        <f t="array" ref="I55">SUM(IF("155"&amp;C55=KHC&amp;MH,SL))</f>
        <v>3850</v>
      </c>
      <c r="J55" s="25">
        <f t="array" ref="J55">SUM(IF("155"&amp;C55=KHC&amp;MH,TH))</f>
        <v>20252363</v>
      </c>
      <c r="K55" s="8">
        <f t="shared" si="25"/>
        <v>0</v>
      </c>
      <c r="L55" s="8">
        <f t="shared" si="26"/>
        <v>0</v>
      </c>
      <c r="M55" s="293"/>
    </row>
    <row r="56" spans="1:13" ht="18.75" customHeight="1">
      <c r="A56" s="293" t="str">
        <f t="shared" si="27"/>
        <v>TP</v>
      </c>
      <c r="B56" s="306">
        <f t="shared" si="28"/>
        <v>15</v>
      </c>
      <c r="C56" s="189" t="s">
        <v>1855</v>
      </c>
      <c r="D56" s="305"/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565280</v>
      </c>
      <c r="I56" s="25">
        <f t="array" ref="I56">SUM(IF("155"&amp;C56=KHC&amp;MH,SL))</f>
        <v>55</v>
      </c>
      <c r="J56" s="25">
        <f t="array" ref="J56">SUM(IF("155"&amp;C56=KHC&amp;MH,TH))</f>
        <v>565280</v>
      </c>
      <c r="K56" s="8">
        <f t="shared" si="25"/>
        <v>0</v>
      </c>
      <c r="L56" s="8">
        <f t="shared" si="26"/>
        <v>0</v>
      </c>
      <c r="M56" s="293"/>
    </row>
    <row r="57" spans="1:13" ht="18.75" customHeight="1">
      <c r="A57" s="293" t="str">
        <f t="shared" si="27"/>
        <v>TP</v>
      </c>
      <c r="B57" s="306">
        <f t="shared" si="28"/>
        <v>16</v>
      </c>
      <c r="C57" s="192" t="s">
        <v>716</v>
      </c>
      <c r="D57" s="305"/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264250</v>
      </c>
      <c r="I57" s="25">
        <f t="array" ref="I57">SUM(IF("155"&amp;C57=KHC&amp;MH,SL))</f>
        <v>25</v>
      </c>
      <c r="J57" s="25">
        <f t="array" ref="J57">SUM(IF("155"&amp;C57=KHC&amp;MH,TH))</f>
        <v>264250</v>
      </c>
      <c r="K57" s="8">
        <f t="shared" si="25"/>
        <v>0</v>
      </c>
      <c r="L57" s="8">
        <f t="shared" si="26"/>
        <v>0</v>
      </c>
      <c r="M57" s="293"/>
    </row>
    <row r="58" spans="1:13" ht="18.75" customHeight="1">
      <c r="A58" s="293" t="str">
        <f t="shared" si="27"/>
        <v>TP</v>
      </c>
      <c r="B58" s="306">
        <f t="shared" si="28"/>
        <v>17</v>
      </c>
      <c r="C58" s="40" t="s">
        <v>1804</v>
      </c>
      <c r="D58" s="305"/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2989129</v>
      </c>
      <c r="I58" s="25">
        <f t="array" ref="I58">SUM(IF("155"&amp;C58=KHC&amp;MH,SL))</f>
        <v>300</v>
      </c>
      <c r="J58" s="25">
        <f t="array" ref="J58">SUM(IF("155"&amp;C58=KHC&amp;MH,TH))</f>
        <v>2989129</v>
      </c>
      <c r="K58" s="8">
        <f t="shared" si="25"/>
        <v>0</v>
      </c>
      <c r="L58" s="8">
        <f t="shared" si="26"/>
        <v>0</v>
      </c>
      <c r="M58" s="293"/>
    </row>
    <row r="59" spans="1:13" ht="18.75" customHeight="1">
      <c r="A59" s="293" t="str">
        <f t="shared" si="27"/>
        <v>TP</v>
      </c>
      <c r="B59" s="306">
        <f t="shared" si="28"/>
        <v>18</v>
      </c>
      <c r="C59" s="192" t="s">
        <v>1767</v>
      </c>
      <c r="D59" s="305"/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185219</v>
      </c>
      <c r="I59" s="25">
        <f t="array" ref="I59">SUM(IF("155"&amp;C59=KHC&amp;MH,SL))</f>
        <v>17</v>
      </c>
      <c r="J59" s="25">
        <f t="array" ref="J59">SUM(IF("155"&amp;C59=KHC&amp;MH,TH))</f>
        <v>185219</v>
      </c>
      <c r="K59" s="8">
        <f t="shared" si="25"/>
        <v>0</v>
      </c>
      <c r="L59" s="8">
        <f t="shared" si="26"/>
        <v>0</v>
      </c>
      <c r="M59" s="293"/>
    </row>
    <row r="60" spans="1:13" ht="18.75" customHeight="1">
      <c r="A60" s="293" t="str">
        <f t="shared" si="27"/>
        <v>TP</v>
      </c>
      <c r="B60" s="306">
        <f t="shared" si="28"/>
        <v>19</v>
      </c>
      <c r="C60" s="192" t="s">
        <v>1790</v>
      </c>
      <c r="D60" s="305"/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361941</v>
      </c>
      <c r="I60" s="25">
        <f t="array" ref="I60">SUM(IF("155"&amp;C60=KHC&amp;MH,SL))</f>
        <v>35</v>
      </c>
      <c r="J60" s="25">
        <f t="array" ref="J60">SUM(IF("155"&amp;C60=KHC&amp;MH,TH))</f>
        <v>361941</v>
      </c>
      <c r="K60" s="8">
        <f t="shared" si="25"/>
        <v>0</v>
      </c>
      <c r="L60" s="8">
        <f t="shared" si="26"/>
        <v>0</v>
      </c>
      <c r="M60" s="293"/>
    </row>
    <row r="61" spans="1:13" ht="18.75" customHeight="1">
      <c r="A61" s="293" t="str">
        <f t="shared" si="27"/>
        <v>TP</v>
      </c>
      <c r="B61" s="306">
        <f t="shared" si="28"/>
        <v>20</v>
      </c>
      <c r="C61" s="192" t="s">
        <v>1797</v>
      </c>
      <c r="D61" s="305"/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2025550</v>
      </c>
      <c r="I61" s="25">
        <f t="array" ref="I61">SUM(IF("155"&amp;C61=KHC&amp;MH,SL))</f>
        <v>170</v>
      </c>
      <c r="J61" s="25">
        <f t="array" ref="J61">SUM(IF("155"&amp;C61=KHC&amp;MH,TH))</f>
        <v>2025550</v>
      </c>
      <c r="K61" s="8">
        <f t="shared" si="25"/>
        <v>0</v>
      </c>
      <c r="L61" s="8">
        <f t="shared" si="26"/>
        <v>0</v>
      </c>
      <c r="M61" s="293"/>
    </row>
    <row r="62" spans="1:13" ht="18.75" customHeight="1">
      <c r="A62" s="293" t="str">
        <f t="shared" si="27"/>
        <v>TP</v>
      </c>
      <c r="B62" s="306">
        <f t="shared" si="28"/>
        <v>21</v>
      </c>
      <c r="C62" s="192" t="s">
        <v>1784</v>
      </c>
      <c r="D62" s="305"/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417421</v>
      </c>
      <c r="I62" s="25">
        <f t="array" ref="I62">SUM(IF("155"&amp;C62=KHC&amp;MH,SL))</f>
        <v>35</v>
      </c>
      <c r="J62" s="25">
        <f t="array" ref="J62">SUM(IF("155"&amp;C62=KHC&amp;MH,TH))</f>
        <v>417421</v>
      </c>
      <c r="K62" s="8">
        <f t="shared" si="25"/>
        <v>0</v>
      </c>
      <c r="L62" s="8">
        <f t="shared" si="26"/>
        <v>0</v>
      </c>
      <c r="M62" s="293"/>
    </row>
    <row r="63" spans="1:13" ht="18.75" customHeight="1">
      <c r="A63" s="293" t="str">
        <f t="shared" si="27"/>
        <v>TP</v>
      </c>
      <c r="B63" s="306">
        <f t="shared" si="28"/>
        <v>22</v>
      </c>
      <c r="C63" s="189" t="s">
        <v>1796</v>
      </c>
      <c r="D63" s="305"/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1230374</v>
      </c>
      <c r="I63" s="25">
        <f t="array" ref="I63">SUM(IF("155"&amp;C63=KHC&amp;MH,SL))</f>
        <v>100</v>
      </c>
      <c r="J63" s="25">
        <f t="array" ref="J63">SUM(IF("155"&amp;C63=KHC&amp;MH,TH))</f>
        <v>1230374</v>
      </c>
      <c r="K63" s="8">
        <f t="shared" si="25"/>
        <v>0</v>
      </c>
      <c r="L63" s="8">
        <f t="shared" si="26"/>
        <v>0</v>
      </c>
      <c r="M63" s="293"/>
    </row>
    <row r="64" spans="1:13" ht="18.75" customHeight="1">
      <c r="A64" s="293" t="str">
        <f t="shared" si="27"/>
        <v>TP</v>
      </c>
      <c r="B64" s="306">
        <f t="shared" si="28"/>
        <v>23</v>
      </c>
      <c r="C64" s="189" t="s">
        <v>1721</v>
      </c>
      <c r="D64" s="305"/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2349860</v>
      </c>
      <c r="I64" s="25">
        <f t="array" ref="I64">SUM(IF("155"&amp;C64=KHC&amp;MH,SL))</f>
        <v>165</v>
      </c>
      <c r="J64" s="25">
        <f t="array" ref="J64">SUM(IF("155"&amp;C64=KHC&amp;MH,TH))</f>
        <v>2349860</v>
      </c>
      <c r="K64" s="8">
        <f t="shared" si="25"/>
        <v>0</v>
      </c>
      <c r="L64" s="8">
        <f t="shared" si="26"/>
        <v>0</v>
      </c>
      <c r="M64" s="293"/>
    </row>
    <row r="65" spans="1:13" ht="18.75" customHeight="1">
      <c r="A65" s="293" t="str">
        <f t="shared" si="27"/>
        <v>TP</v>
      </c>
      <c r="B65" s="306">
        <f t="shared" si="28"/>
        <v>24</v>
      </c>
      <c r="C65" s="192" t="s">
        <v>1727</v>
      </c>
      <c r="D65" s="305"/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7971396</v>
      </c>
      <c r="I65" s="25">
        <f t="array" ref="I65">SUM(IF("155"&amp;C65=KHC&amp;MH,SL))</f>
        <v>570</v>
      </c>
      <c r="J65" s="25">
        <f t="array" ref="J65">SUM(IF("155"&amp;C65=KHC&amp;MH,TH))</f>
        <v>7971396</v>
      </c>
      <c r="K65" s="8">
        <f t="shared" si="25"/>
        <v>0</v>
      </c>
      <c r="L65" s="8">
        <f t="shared" si="26"/>
        <v>0</v>
      </c>
      <c r="M65" s="293"/>
    </row>
    <row r="66" spans="1:13" ht="18.75" customHeight="1">
      <c r="A66" s="293" t="str">
        <f t="shared" si="27"/>
        <v>TP</v>
      </c>
      <c r="B66" s="306">
        <f t="shared" si="28"/>
        <v>25</v>
      </c>
      <c r="C66" s="192" t="s">
        <v>1736</v>
      </c>
      <c r="D66" s="305"/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2829504</v>
      </c>
      <c r="I66" s="25">
        <f t="array" ref="I66">SUM(IF("155"&amp;C66=KHC&amp;MH,SL))</f>
        <v>200</v>
      </c>
      <c r="J66" s="25">
        <f t="array" ref="J66">SUM(IF("155"&amp;C66=KHC&amp;MH,TH))</f>
        <v>2829504</v>
      </c>
      <c r="K66" s="8">
        <f t="shared" si="25"/>
        <v>0</v>
      </c>
      <c r="L66" s="8">
        <f t="shared" si="26"/>
        <v>0</v>
      </c>
      <c r="M66" s="293"/>
    </row>
    <row r="67" spans="1:13" ht="18.75" customHeight="1">
      <c r="A67" s="293" t="str">
        <f t="shared" si="27"/>
        <v>TP</v>
      </c>
      <c r="B67" s="306">
        <f t="shared" si="28"/>
        <v>26</v>
      </c>
      <c r="C67" s="189" t="s">
        <v>1764</v>
      </c>
      <c r="D67" s="305"/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1207785</v>
      </c>
      <c r="I67" s="25">
        <f t="array" ref="I67">SUM(IF("155"&amp;C67=KHC&amp;MH,SL))</f>
        <v>85</v>
      </c>
      <c r="J67" s="25">
        <f t="array" ref="J67">SUM(IF("155"&amp;C67=KHC&amp;MH,TH))</f>
        <v>1207785</v>
      </c>
      <c r="K67" s="8">
        <f t="shared" si="25"/>
        <v>0</v>
      </c>
      <c r="L67" s="8">
        <f t="shared" si="26"/>
        <v>0</v>
      </c>
      <c r="M67" s="293"/>
    </row>
    <row r="68" spans="1:13" ht="18.75" customHeight="1">
      <c r="A68" s="293" t="str">
        <f t="shared" si="27"/>
        <v>TP</v>
      </c>
      <c r="B68" s="306">
        <f t="shared" si="28"/>
        <v>27</v>
      </c>
      <c r="C68" s="189" t="s">
        <v>1854</v>
      </c>
      <c r="D68" s="305"/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1124850</v>
      </c>
      <c r="I68" s="25">
        <f t="array" ref="I68">SUM(IF("155"&amp;C68=KHC&amp;MH,SL))</f>
        <v>70</v>
      </c>
      <c r="J68" s="25">
        <f t="array" ref="J68">SUM(IF("155"&amp;C68=KHC&amp;MH,TH))</f>
        <v>1124850</v>
      </c>
      <c r="K68" s="8">
        <f t="shared" si="25"/>
        <v>0</v>
      </c>
      <c r="L68" s="8">
        <f t="shared" si="26"/>
        <v>0</v>
      </c>
      <c r="M68" s="293"/>
    </row>
    <row r="69" spans="1:13" ht="18.75" customHeight="1">
      <c r="A69" s="293" t="str">
        <f t="shared" si="27"/>
        <v>TP</v>
      </c>
      <c r="B69" s="306">
        <f t="shared" si="28"/>
        <v>28</v>
      </c>
      <c r="C69" s="192" t="s">
        <v>1754</v>
      </c>
      <c r="D69" s="305"/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4045052</v>
      </c>
      <c r="I69" s="25">
        <f t="array" ref="I69">SUM(IF("155"&amp;C69=KHC&amp;MH,SL))</f>
        <v>250</v>
      </c>
      <c r="J69" s="25">
        <f t="array" ref="J69">SUM(IF("155"&amp;C69=KHC&amp;MH,TH))</f>
        <v>4045052</v>
      </c>
      <c r="K69" s="8">
        <f t="shared" si="25"/>
        <v>0</v>
      </c>
      <c r="L69" s="8">
        <f t="shared" si="26"/>
        <v>0</v>
      </c>
      <c r="M69" s="293"/>
    </row>
    <row r="70" spans="1:13" ht="18.75" customHeight="1">
      <c r="A70" s="293" t="str">
        <f t="shared" si="27"/>
        <v>TP</v>
      </c>
      <c r="B70" s="306">
        <f t="shared" si="28"/>
        <v>29</v>
      </c>
      <c r="C70" s="192" t="s">
        <v>1752</v>
      </c>
      <c r="D70" s="305"/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2834383</v>
      </c>
      <c r="I70" s="25">
        <f t="array" ref="I70">SUM(IF("155"&amp;C70=KHC&amp;MH,SL))</f>
        <v>166</v>
      </c>
      <c r="J70" s="25">
        <f t="array" ref="J70">SUM(IF("155"&amp;C70=KHC&amp;MH,TH))</f>
        <v>2834383</v>
      </c>
      <c r="K70" s="8">
        <f t="shared" si="25"/>
        <v>0</v>
      </c>
      <c r="L70" s="8">
        <f t="shared" si="26"/>
        <v>0</v>
      </c>
      <c r="M70" s="293"/>
    </row>
    <row r="71" spans="1:13" ht="18.75" customHeight="1">
      <c r="A71" s="293" t="str">
        <f t="shared" si="27"/>
        <v>TP</v>
      </c>
      <c r="B71" s="306">
        <f t="shared" si="28"/>
        <v>30</v>
      </c>
      <c r="C71" s="192" t="s">
        <v>757</v>
      </c>
      <c r="D71" s="305"/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593545</v>
      </c>
      <c r="I71" s="25">
        <f t="array" ref="I71">SUM(IF("155"&amp;C71=KHC&amp;MH,SL))</f>
        <v>100</v>
      </c>
      <c r="J71" s="25">
        <f t="array" ref="J71">SUM(IF("155"&amp;C71=KHC&amp;MH,TH))</f>
        <v>593545</v>
      </c>
      <c r="K71" s="8">
        <f t="shared" si="25"/>
        <v>0</v>
      </c>
      <c r="L71" s="8">
        <f t="shared" si="26"/>
        <v>0</v>
      </c>
      <c r="M71" s="293"/>
    </row>
    <row r="72" spans="1:13" ht="18.75" customHeight="1">
      <c r="A72" s="293" t="str">
        <f t="shared" si="27"/>
        <v>TP</v>
      </c>
      <c r="B72" s="306">
        <f t="shared" si="28"/>
        <v>31</v>
      </c>
      <c r="C72" s="189" t="s">
        <v>1771</v>
      </c>
      <c r="D72" s="305"/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1330935</v>
      </c>
      <c r="I72" s="25">
        <f t="array" ref="I72">SUM(IF("155"&amp;C72=KHC&amp;MH,SL))</f>
        <v>190</v>
      </c>
      <c r="J72" s="25">
        <f t="array" ref="J72">SUM(IF("155"&amp;C72=KHC&amp;MH,TH))</f>
        <v>1330935</v>
      </c>
      <c r="K72" s="8">
        <f t="shared" si="25"/>
        <v>0</v>
      </c>
      <c r="L72" s="8">
        <f t="shared" si="26"/>
        <v>0</v>
      </c>
      <c r="M72" s="293"/>
    </row>
    <row r="73" spans="1:13" ht="18.75" customHeight="1">
      <c r="A73" s="293" t="str">
        <f t="shared" si="27"/>
        <v>TP</v>
      </c>
      <c r="B73" s="306">
        <f t="shared" si="28"/>
        <v>32</v>
      </c>
      <c r="C73" s="40" t="s">
        <v>1808</v>
      </c>
      <c r="D73" s="305"/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2222723</v>
      </c>
      <c r="I73" s="25">
        <f t="array" ref="I73">SUM(IF("155"&amp;C73=KHC&amp;MH,SL))</f>
        <v>330</v>
      </c>
      <c r="J73" s="25">
        <f t="array" ref="J73">SUM(IF("155"&amp;C73=KHC&amp;MH,TH))</f>
        <v>2222723</v>
      </c>
      <c r="K73" s="8">
        <f t="shared" si="25"/>
        <v>0</v>
      </c>
      <c r="L73" s="8">
        <f t="shared" si="26"/>
        <v>0</v>
      </c>
      <c r="M73" s="293"/>
    </row>
    <row r="74" spans="1:13" ht="18.75" customHeight="1">
      <c r="A74" s="293" t="str">
        <f t="shared" si="27"/>
        <v>TP</v>
      </c>
      <c r="B74" s="306">
        <f t="shared" si="28"/>
        <v>33</v>
      </c>
      <c r="C74" s="192" t="s">
        <v>1861</v>
      </c>
      <c r="D74" s="305"/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999233</v>
      </c>
      <c r="I74" s="25">
        <f t="array" ref="I74">SUM(IF("155"&amp;C74=KHC&amp;MH,SL))</f>
        <v>125</v>
      </c>
      <c r="J74" s="25">
        <f t="array" ref="J74">SUM(IF("155"&amp;C74=KHC&amp;MH,TH))</f>
        <v>999233</v>
      </c>
      <c r="K74" s="8">
        <f t="shared" si="25"/>
        <v>0</v>
      </c>
      <c r="L74" s="8">
        <f t="shared" si="26"/>
        <v>0</v>
      </c>
      <c r="M74" s="293"/>
    </row>
    <row r="75" spans="1:13" ht="18.75" customHeight="1">
      <c r="A75" s="293" t="str">
        <f t="shared" si="27"/>
        <v>TP</v>
      </c>
      <c r="B75" s="306">
        <f t="shared" si="28"/>
        <v>34</v>
      </c>
      <c r="C75" s="40" t="s">
        <v>1852</v>
      </c>
      <c r="D75" s="305"/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5283289</v>
      </c>
      <c r="I75" s="25">
        <f t="array" ref="I75">SUM(IF("155"&amp;C75=KHC&amp;MH,SL))</f>
        <v>510</v>
      </c>
      <c r="J75" s="25">
        <f t="array" ref="J75">SUM(IF("155"&amp;C75=KHC&amp;MH,TH))</f>
        <v>5283289</v>
      </c>
      <c r="K75" s="8">
        <f t="shared" si="25"/>
        <v>0</v>
      </c>
      <c r="L75" s="8">
        <f t="shared" si="26"/>
        <v>0</v>
      </c>
      <c r="M75" s="293"/>
    </row>
    <row r="76" spans="1:13" ht="18.75" customHeight="1">
      <c r="A76" s="293" t="str">
        <f t="shared" si="27"/>
        <v>TP</v>
      </c>
      <c r="B76" s="306">
        <f t="shared" si="28"/>
        <v>35</v>
      </c>
      <c r="C76" s="192" t="s">
        <v>1766</v>
      </c>
      <c r="D76" s="305"/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268315</v>
      </c>
      <c r="I76" s="25">
        <f t="array" ref="I76">SUM(IF("155"&amp;C76=KHC&amp;MH,SL))</f>
        <v>25</v>
      </c>
      <c r="J76" s="25">
        <f t="array" ref="J76">SUM(IF("155"&amp;C76=KHC&amp;MH,TH))</f>
        <v>268315</v>
      </c>
      <c r="K76" s="8">
        <f t="shared" si="25"/>
        <v>0</v>
      </c>
      <c r="L76" s="8">
        <f t="shared" si="26"/>
        <v>0</v>
      </c>
      <c r="M76" s="293"/>
    </row>
    <row r="77" spans="1:13" ht="18.75" customHeight="1">
      <c r="A77" s="293" t="str">
        <f t="shared" si="27"/>
        <v>TP</v>
      </c>
      <c r="B77" s="306">
        <f t="shared" si="28"/>
        <v>36</v>
      </c>
      <c r="C77" s="192" t="s">
        <v>1839</v>
      </c>
      <c r="D77" s="305"/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1150137</v>
      </c>
      <c r="I77" s="25">
        <f t="array" ref="I77">SUM(IF("155"&amp;C77=KHC&amp;MH,SL))</f>
        <v>100</v>
      </c>
      <c r="J77" s="25">
        <f t="array" ref="J77">SUM(IF("155"&amp;C77=KHC&amp;MH,TH))</f>
        <v>1150137</v>
      </c>
      <c r="K77" s="8">
        <f t="shared" si="25"/>
        <v>0</v>
      </c>
      <c r="L77" s="8">
        <f t="shared" si="26"/>
        <v>0</v>
      </c>
      <c r="M77" s="293"/>
    </row>
    <row r="78" spans="1:13" ht="18.75" customHeight="1">
      <c r="A78" s="293" t="str">
        <f t="shared" si="27"/>
        <v>TP</v>
      </c>
      <c r="B78" s="306">
        <f t="shared" si="28"/>
        <v>37</v>
      </c>
      <c r="C78" s="192" t="s">
        <v>721</v>
      </c>
      <c r="D78" s="305"/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3544379</v>
      </c>
      <c r="I78" s="25">
        <f t="array" ref="I78">SUM(IF("155"&amp;C78=KHC&amp;MH,SL))</f>
        <v>305</v>
      </c>
      <c r="J78" s="25">
        <f t="array" ref="J78">SUM(IF("155"&amp;C78=KHC&amp;MH,TH))</f>
        <v>3544379</v>
      </c>
      <c r="K78" s="8">
        <f t="shared" si="25"/>
        <v>0</v>
      </c>
      <c r="L78" s="8">
        <f t="shared" si="26"/>
        <v>0</v>
      </c>
      <c r="M78" s="293"/>
    </row>
    <row r="79" spans="1:13" ht="18.75" customHeight="1">
      <c r="A79" s="293" t="str">
        <f t="shared" si="27"/>
        <v>TP</v>
      </c>
      <c r="B79" s="306">
        <f t="shared" si="28"/>
        <v>38</v>
      </c>
      <c r="C79" s="192" t="s">
        <v>720</v>
      </c>
      <c r="D79" s="305"/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306936</v>
      </c>
      <c r="I79" s="25">
        <f t="array" ref="I79">SUM(IF("155"&amp;C79=KHC&amp;MH,SL))</f>
        <v>25</v>
      </c>
      <c r="J79" s="25">
        <f t="array" ref="J79">SUM(IF("155"&amp;C79=KHC&amp;MH,TH))</f>
        <v>306936</v>
      </c>
      <c r="K79" s="8">
        <f t="shared" si="25"/>
        <v>0</v>
      </c>
      <c r="L79" s="8">
        <f t="shared" si="26"/>
        <v>0</v>
      </c>
      <c r="M79" s="293"/>
    </row>
    <row r="80" spans="1:13" ht="18.75" customHeight="1">
      <c r="A80" s="293" t="str">
        <f t="shared" si="27"/>
        <v>TP</v>
      </c>
      <c r="B80" s="306">
        <f t="shared" si="28"/>
        <v>39</v>
      </c>
      <c r="C80" s="192" t="s">
        <v>1732</v>
      </c>
      <c r="D80" s="305"/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1113409</v>
      </c>
      <c r="I80" s="25">
        <f t="array" ref="I80">SUM(IF("155"&amp;C80=KHC&amp;MH,SL))</f>
        <v>85</v>
      </c>
      <c r="J80" s="25">
        <f t="array" ref="J80">SUM(IF("155"&amp;C80=KHC&amp;MH,TH))</f>
        <v>1113409</v>
      </c>
      <c r="K80" s="8">
        <f t="shared" si="25"/>
        <v>0</v>
      </c>
      <c r="L80" s="8">
        <f t="shared" si="26"/>
        <v>0</v>
      </c>
      <c r="M80" s="293"/>
    </row>
    <row r="81" spans="1:13" ht="18.75" customHeight="1">
      <c r="A81" s="293" t="str">
        <f t="shared" si="27"/>
        <v>TP</v>
      </c>
      <c r="B81" s="306">
        <f t="shared" si="28"/>
        <v>40</v>
      </c>
      <c r="C81" s="192" t="s">
        <v>722</v>
      </c>
      <c r="D81" s="305"/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1767114</v>
      </c>
      <c r="I81" s="25">
        <f t="array" ref="I81">SUM(IF("155"&amp;C81=KHC&amp;MH,SL))</f>
        <v>128</v>
      </c>
      <c r="J81" s="25">
        <f t="array" ref="J81">SUM(IF("155"&amp;C81=KHC&amp;MH,TH))</f>
        <v>1767114</v>
      </c>
      <c r="K81" s="8">
        <f t="shared" si="25"/>
        <v>0</v>
      </c>
      <c r="L81" s="8">
        <f t="shared" si="26"/>
        <v>0</v>
      </c>
      <c r="M81" s="293"/>
    </row>
    <row r="82" spans="1:13" ht="18.75" customHeight="1">
      <c r="A82" s="293" t="str">
        <f t="shared" si="27"/>
        <v>TP</v>
      </c>
      <c r="B82" s="306">
        <f t="shared" si="28"/>
        <v>41</v>
      </c>
      <c r="C82" s="192" t="s">
        <v>719</v>
      </c>
      <c r="D82" s="305"/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237301011</v>
      </c>
      <c r="I82" s="25">
        <f t="array" ref="I82">SUM(IF("155"&amp;C82=KHC&amp;MH,SL))</f>
        <v>16263</v>
      </c>
      <c r="J82" s="25">
        <f t="array" ref="J82">SUM(IF("155"&amp;C82=KHC&amp;MH,TH))</f>
        <v>237301011</v>
      </c>
      <c r="K82" s="8">
        <f t="shared" si="25"/>
        <v>0</v>
      </c>
      <c r="L82" s="8">
        <f t="shared" si="26"/>
        <v>0</v>
      </c>
      <c r="M82" s="293"/>
    </row>
    <row r="83" spans="1:13" ht="18.75" customHeight="1">
      <c r="A83" s="293" t="str">
        <f t="shared" si="27"/>
        <v>TP</v>
      </c>
      <c r="B83" s="306">
        <f t="shared" si="28"/>
        <v>42</v>
      </c>
      <c r="C83" s="189" t="s">
        <v>1723</v>
      </c>
      <c r="D83" s="305"/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303262</v>
      </c>
      <c r="I83" s="25">
        <f t="array" ref="I83">SUM(IF("155"&amp;C83=KHC&amp;MH,SL))</f>
        <v>20</v>
      </c>
      <c r="J83" s="25">
        <f t="array" ref="J83">SUM(IF("155"&amp;C83=KHC&amp;MH,TH))</f>
        <v>303262</v>
      </c>
      <c r="K83" s="8">
        <f t="shared" si="25"/>
        <v>0</v>
      </c>
      <c r="L83" s="8">
        <f t="shared" si="26"/>
        <v>0</v>
      </c>
      <c r="M83" s="293"/>
    </row>
    <row r="84" spans="1:13" ht="18.75" customHeight="1">
      <c r="A84" s="293" t="str">
        <f t="shared" si="27"/>
        <v>TP</v>
      </c>
      <c r="B84" s="306">
        <f t="shared" si="28"/>
        <v>43</v>
      </c>
      <c r="C84" s="192" t="s">
        <v>1873</v>
      </c>
      <c r="D84" s="305"/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4353939</v>
      </c>
      <c r="I84" s="25">
        <f t="array" ref="I84">SUM(IF("155"&amp;C84=KHC&amp;MH,SL))</f>
        <v>550</v>
      </c>
      <c r="J84" s="25">
        <f t="array" ref="J84">SUM(IF("155"&amp;C84=KHC&amp;MH,TH))</f>
        <v>4353939</v>
      </c>
      <c r="K84" s="8">
        <f t="shared" si="25"/>
        <v>0</v>
      </c>
      <c r="L84" s="8">
        <f t="shared" si="26"/>
        <v>0</v>
      </c>
      <c r="M84" s="293"/>
    </row>
    <row r="85" spans="1:13" ht="18.75" customHeight="1">
      <c r="A85" s="293" t="str">
        <f t="shared" si="27"/>
        <v>TP</v>
      </c>
      <c r="B85" s="306">
        <f t="shared" si="28"/>
        <v>44</v>
      </c>
      <c r="C85" s="40" t="s">
        <v>1825</v>
      </c>
      <c r="D85" s="305"/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1416055</v>
      </c>
      <c r="I85" s="25">
        <f t="array" ref="I85">SUM(IF("155"&amp;C85=KHC&amp;MH,SL))</f>
        <v>155</v>
      </c>
      <c r="J85" s="25">
        <f t="array" ref="J85">SUM(IF("155"&amp;C85=KHC&amp;MH,TH))</f>
        <v>1416055</v>
      </c>
      <c r="K85" s="8">
        <f t="shared" si="25"/>
        <v>0</v>
      </c>
      <c r="L85" s="8">
        <f t="shared" si="26"/>
        <v>0</v>
      </c>
      <c r="M85" s="293"/>
    </row>
    <row r="86" spans="1:13" ht="18.75" customHeight="1">
      <c r="A86" s="293" t="str">
        <f t="shared" si="27"/>
        <v>TP</v>
      </c>
      <c r="B86" s="306">
        <f t="shared" si="28"/>
        <v>45</v>
      </c>
      <c r="C86" s="192" t="s">
        <v>1730</v>
      </c>
      <c r="D86" s="305"/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53074226</v>
      </c>
      <c r="I86" s="25">
        <f t="array" ref="I86">SUM(IF("155"&amp;C86=KHC&amp;MH,SL))</f>
        <v>5300</v>
      </c>
      <c r="J86" s="25">
        <f t="array" ref="J86">SUM(IF("155"&amp;C86=KHC&amp;MH,TH))</f>
        <v>53074226</v>
      </c>
      <c r="K86" s="8">
        <f t="shared" si="25"/>
        <v>0</v>
      </c>
      <c r="L86" s="8">
        <f t="shared" si="26"/>
        <v>0</v>
      </c>
      <c r="M86" s="293"/>
    </row>
    <row r="87" spans="1:13" ht="18.75" customHeight="1">
      <c r="A87" s="293" t="str">
        <f t="shared" si="27"/>
        <v>TP</v>
      </c>
      <c r="B87" s="306">
        <f t="shared" si="28"/>
        <v>46</v>
      </c>
      <c r="C87" s="40" t="s">
        <v>1794</v>
      </c>
      <c r="D87" s="305"/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91918741</v>
      </c>
      <c r="I87" s="25">
        <f t="array" ref="I87">SUM(IF("155"&amp;C87=KHC&amp;MH,SL))</f>
        <v>9500</v>
      </c>
      <c r="J87" s="25">
        <f t="array" ref="J87">SUM(IF("155"&amp;C87=KHC&amp;MH,TH))</f>
        <v>91918741</v>
      </c>
      <c r="K87" s="8">
        <f t="shared" si="25"/>
        <v>0</v>
      </c>
      <c r="L87" s="8">
        <f t="shared" si="26"/>
        <v>0</v>
      </c>
      <c r="M87" s="293"/>
    </row>
    <row r="88" spans="1:13" ht="18" customHeight="1">
      <c r="A88" s="293" t="str">
        <f t="shared" si="27"/>
        <v>TP</v>
      </c>
      <c r="B88" s="306">
        <f t="shared" si="28"/>
        <v>47</v>
      </c>
      <c r="C88" s="40" t="s">
        <v>1833</v>
      </c>
      <c r="D88" s="305"/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678662</v>
      </c>
      <c r="I88" s="25">
        <f t="array" ref="I88">SUM(IF("155"&amp;C88=KHC&amp;MH,SL))</f>
        <v>65</v>
      </c>
      <c r="J88" s="25">
        <f t="array" ref="J88">SUM(IF("155"&amp;C88=KHC&amp;MH,TH))</f>
        <v>678662</v>
      </c>
      <c r="K88" s="8">
        <f t="shared" si="25"/>
        <v>0</v>
      </c>
      <c r="L88" s="8">
        <f t="shared" si="26"/>
        <v>0</v>
      </c>
      <c r="M88" s="293"/>
    </row>
    <row r="89" spans="1:13" ht="18" customHeight="1">
      <c r="A89" s="293" t="str">
        <f t="shared" si="27"/>
        <v>TP</v>
      </c>
      <c r="B89" s="306">
        <f t="shared" si="28"/>
        <v>48</v>
      </c>
      <c r="C89" s="192" t="s">
        <v>771</v>
      </c>
      <c r="D89" s="305"/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294171</v>
      </c>
      <c r="I89" s="25">
        <f t="array" ref="I89">SUM(IF("155"&amp;C89=KHC&amp;MH,SL))</f>
        <v>27</v>
      </c>
      <c r="J89" s="25">
        <f t="array" ref="J89">SUM(IF("155"&amp;C89=KHC&amp;MH,TH))</f>
        <v>294171</v>
      </c>
      <c r="K89" s="8">
        <f t="shared" si="25"/>
        <v>0</v>
      </c>
      <c r="L89" s="8">
        <f t="shared" si="26"/>
        <v>0</v>
      </c>
      <c r="M89" s="293"/>
    </row>
    <row r="90" spans="1:13" ht="18.75" customHeight="1">
      <c r="A90" s="293" t="str">
        <f t="shared" si="27"/>
        <v>TP</v>
      </c>
      <c r="B90" s="306">
        <f t="shared" si="28"/>
        <v>49</v>
      </c>
      <c r="C90" s="40" t="s">
        <v>1851</v>
      </c>
      <c r="D90" s="305"/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5616095</v>
      </c>
      <c r="I90" s="25">
        <f t="array" ref="I90">SUM(IF("155"&amp;C90=KHC&amp;MH,SL))</f>
        <v>510</v>
      </c>
      <c r="J90" s="25">
        <f t="array" ref="J90">SUM(IF("155"&amp;C90=KHC&amp;MH,TH))</f>
        <v>5616095</v>
      </c>
      <c r="K90" s="8">
        <f t="shared" si="25"/>
        <v>0</v>
      </c>
      <c r="L90" s="8">
        <f t="shared" si="26"/>
        <v>0</v>
      </c>
      <c r="M90" s="293"/>
    </row>
    <row r="91" spans="1:13" ht="18.75" customHeight="1">
      <c r="A91" s="293" t="str">
        <f t="shared" si="27"/>
        <v>TP</v>
      </c>
      <c r="B91" s="306">
        <f t="shared" si="28"/>
        <v>50</v>
      </c>
      <c r="C91" s="40" t="s">
        <v>1789</v>
      </c>
      <c r="D91" s="305"/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2191474</v>
      </c>
      <c r="I91" s="25">
        <f t="array" ref="I91">SUM(IF("155"&amp;C91=KHC&amp;MH,SL))</f>
        <v>192</v>
      </c>
      <c r="J91" s="25">
        <f t="array" ref="J91">SUM(IF("155"&amp;C91=KHC&amp;MH,TH))</f>
        <v>2191474</v>
      </c>
      <c r="K91" s="8">
        <f t="shared" si="25"/>
        <v>0</v>
      </c>
      <c r="L91" s="8">
        <f t="shared" si="26"/>
        <v>0</v>
      </c>
      <c r="M91" s="293"/>
    </row>
    <row r="92" spans="1:13" ht="18.75" customHeight="1">
      <c r="A92" s="293" t="str">
        <f t="shared" si="27"/>
        <v>TP</v>
      </c>
      <c r="B92" s="306">
        <f t="shared" si="28"/>
        <v>51</v>
      </c>
      <c r="C92" s="192" t="s">
        <v>1780</v>
      </c>
      <c r="D92" s="305"/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1216676</v>
      </c>
      <c r="I92" s="25">
        <f t="array" ref="I92">SUM(IF("155"&amp;C92=KHC&amp;MH,SL))</f>
        <v>100</v>
      </c>
      <c r="J92" s="25">
        <f t="array" ref="J92">SUM(IF("155"&amp;C92=KHC&amp;MH,TH))</f>
        <v>1216676</v>
      </c>
      <c r="K92" s="8">
        <f t="shared" si="25"/>
        <v>0</v>
      </c>
      <c r="L92" s="8">
        <f t="shared" si="26"/>
        <v>0</v>
      </c>
      <c r="M92" s="293"/>
    </row>
    <row r="93" spans="1:13" ht="18.75" customHeight="1">
      <c r="A93" s="293" t="str">
        <f t="shared" si="27"/>
        <v>TP</v>
      </c>
      <c r="B93" s="306">
        <f t="shared" si="28"/>
        <v>52</v>
      </c>
      <c r="C93" s="192" t="s">
        <v>1753</v>
      </c>
      <c r="D93" s="305"/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3688112</v>
      </c>
      <c r="I93" s="25">
        <f t="array" ref="I93">SUM(IF("155"&amp;C93=KHC&amp;MH,SL))</f>
        <v>280</v>
      </c>
      <c r="J93" s="25">
        <f t="array" ref="J93">SUM(IF("155"&amp;C93=KHC&amp;MH,TH))</f>
        <v>3688112</v>
      </c>
      <c r="K93" s="8">
        <f t="shared" si="25"/>
        <v>0</v>
      </c>
      <c r="L93" s="8">
        <f t="shared" si="26"/>
        <v>0</v>
      </c>
      <c r="M93" s="293"/>
    </row>
    <row r="94" spans="1:13" ht="18.75" customHeight="1">
      <c r="A94" s="293" t="str">
        <f t="shared" si="27"/>
        <v>TP</v>
      </c>
      <c r="B94" s="306">
        <f t="shared" si="28"/>
        <v>53</v>
      </c>
      <c r="C94" s="192" t="s">
        <v>1756</v>
      </c>
      <c r="D94" s="305"/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619754</v>
      </c>
      <c r="I94" s="25">
        <f t="array" ref="I94">SUM(IF("155"&amp;C94=KHC&amp;MH,SL))</f>
        <v>45</v>
      </c>
      <c r="J94" s="25">
        <f t="array" ref="J94">SUM(IF("155"&amp;C94=KHC&amp;MH,TH))</f>
        <v>619754</v>
      </c>
      <c r="K94" s="8">
        <f t="shared" si="25"/>
        <v>0</v>
      </c>
      <c r="L94" s="8">
        <f t="shared" si="26"/>
        <v>0</v>
      </c>
      <c r="M94" s="293"/>
    </row>
    <row r="95" spans="1:13" ht="18.75" customHeight="1">
      <c r="A95" s="293" t="str">
        <f t="shared" si="27"/>
        <v>TP</v>
      </c>
      <c r="B95" s="306">
        <f t="shared" si="28"/>
        <v>54</v>
      </c>
      <c r="C95" s="40" t="s">
        <v>1724</v>
      </c>
      <c r="D95" s="305"/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294884</v>
      </c>
      <c r="I95" s="25">
        <f t="array" ref="I95">SUM(IF("155"&amp;C95=KHC&amp;MH,SL))</f>
        <v>20</v>
      </c>
      <c r="J95" s="25">
        <f t="array" ref="J95">SUM(IF("155"&amp;C95=KHC&amp;MH,TH))</f>
        <v>294884</v>
      </c>
      <c r="K95" s="8">
        <f t="shared" si="25"/>
        <v>0</v>
      </c>
      <c r="L95" s="8">
        <f t="shared" si="26"/>
        <v>0</v>
      </c>
      <c r="M95" s="293"/>
    </row>
    <row r="96" spans="1:13" ht="18.75" customHeight="1">
      <c r="A96" s="293" t="str">
        <f t="shared" si="27"/>
        <v>TP</v>
      </c>
      <c r="B96" s="306">
        <f t="shared" si="28"/>
        <v>55</v>
      </c>
      <c r="C96" s="192" t="s">
        <v>1735</v>
      </c>
      <c r="D96" s="305"/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813076</v>
      </c>
      <c r="I96" s="25">
        <f t="array" ref="I96">SUM(IF("155"&amp;C96=KHC&amp;MH,SL))</f>
        <v>50</v>
      </c>
      <c r="J96" s="25">
        <f t="array" ref="J96">SUM(IF("155"&amp;C96=KHC&amp;MH,TH))</f>
        <v>813076</v>
      </c>
      <c r="K96" s="8">
        <f t="shared" si="25"/>
        <v>0</v>
      </c>
      <c r="L96" s="8">
        <f t="shared" si="26"/>
        <v>0</v>
      </c>
      <c r="M96" s="293"/>
    </row>
    <row r="97" spans="1:13" ht="18.75" customHeight="1">
      <c r="A97" s="293" t="str">
        <f t="shared" si="27"/>
        <v>TP</v>
      </c>
      <c r="B97" s="306">
        <f t="shared" si="28"/>
        <v>56</v>
      </c>
      <c r="C97" s="192" t="s">
        <v>1803</v>
      </c>
      <c r="D97" s="305"/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160779</v>
      </c>
      <c r="I97" s="25">
        <f t="array" ref="I97">SUM(IF("155"&amp;C97=KHC&amp;MH,SL))</f>
        <v>10</v>
      </c>
      <c r="J97" s="25">
        <f t="array" ref="J97">SUM(IF("155"&amp;C97=KHC&amp;MH,TH))</f>
        <v>160779</v>
      </c>
      <c r="K97" s="8">
        <f t="shared" si="25"/>
        <v>0</v>
      </c>
      <c r="L97" s="8">
        <f t="shared" si="26"/>
        <v>0</v>
      </c>
      <c r="M97" s="293"/>
    </row>
    <row r="98" spans="1:13" ht="18.75" customHeight="1">
      <c r="A98" s="293" t="str">
        <f t="shared" si="27"/>
        <v>TP</v>
      </c>
      <c r="B98" s="306">
        <f t="shared" si="28"/>
        <v>57</v>
      </c>
      <c r="C98" s="192" t="s">
        <v>770</v>
      </c>
      <c r="D98" s="305"/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248801</v>
      </c>
      <c r="I98" s="25">
        <f t="array" ref="I98">SUM(IF("155"&amp;C98=KHC&amp;MH,SL))</f>
        <v>60</v>
      </c>
      <c r="J98" s="25">
        <f t="array" ref="J98">SUM(IF("155"&amp;C98=KHC&amp;MH,TH))</f>
        <v>248801</v>
      </c>
      <c r="K98" s="8">
        <f t="shared" si="25"/>
        <v>0</v>
      </c>
      <c r="L98" s="8">
        <f t="shared" si="26"/>
        <v>0</v>
      </c>
      <c r="M98" s="293"/>
    </row>
    <row r="99" spans="1:13" ht="18.75" customHeight="1">
      <c r="A99" s="293" t="str">
        <f t="shared" si="27"/>
        <v>TP</v>
      </c>
      <c r="B99" s="306">
        <f t="shared" si="28"/>
        <v>58</v>
      </c>
      <c r="C99" s="192" t="s">
        <v>1838</v>
      </c>
      <c r="D99" s="305"/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2144639</v>
      </c>
      <c r="I99" s="25">
        <f t="array" ref="I99">SUM(IF("155"&amp;C99=KHC&amp;MH,SL))</f>
        <v>313</v>
      </c>
      <c r="J99" s="25">
        <f t="array" ref="J99">SUM(IF("155"&amp;C99=KHC&amp;MH,TH))</f>
        <v>2144639</v>
      </c>
      <c r="K99" s="8">
        <f t="shared" si="25"/>
        <v>0</v>
      </c>
      <c r="L99" s="8">
        <f t="shared" si="26"/>
        <v>0</v>
      </c>
      <c r="M99" s="293"/>
    </row>
    <row r="100" spans="1:13" ht="18.75" customHeight="1">
      <c r="A100" s="293" t="str">
        <f t="shared" si="27"/>
        <v>TP</v>
      </c>
      <c r="B100" s="306">
        <f t="shared" si="28"/>
        <v>59</v>
      </c>
      <c r="C100" s="192" t="s">
        <v>1874</v>
      </c>
      <c r="D100" s="305"/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318238</v>
      </c>
      <c r="I100" s="25">
        <f t="array" ref="I100">SUM(IF("155"&amp;C100=KHC&amp;MH,SL))</f>
        <v>38</v>
      </c>
      <c r="J100" s="25">
        <f t="array" ref="J100">SUM(IF("155"&amp;C100=KHC&amp;MH,TH))</f>
        <v>318238</v>
      </c>
      <c r="K100" s="8">
        <f t="shared" si="25"/>
        <v>0</v>
      </c>
      <c r="L100" s="8">
        <f t="shared" si="26"/>
        <v>0</v>
      </c>
      <c r="M100" s="293"/>
    </row>
    <row r="101" spans="1:13" ht="18.75" customHeight="1">
      <c r="A101" s="293" t="str">
        <f t="shared" si="27"/>
        <v>TP</v>
      </c>
      <c r="B101" s="306">
        <f t="shared" si="28"/>
        <v>60</v>
      </c>
      <c r="C101" s="192" t="s">
        <v>775</v>
      </c>
      <c r="D101" s="305"/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12345520</v>
      </c>
      <c r="I101" s="25">
        <f t="array" ref="I101">SUM(IF("155"&amp;C101=KHC&amp;MH,SL))</f>
        <v>825</v>
      </c>
      <c r="J101" s="25">
        <f t="array" ref="J101">SUM(IF("155"&amp;C101=KHC&amp;MH,TH))</f>
        <v>12345520</v>
      </c>
      <c r="K101" s="8">
        <f t="shared" si="25"/>
        <v>0</v>
      </c>
      <c r="L101" s="8">
        <f t="shared" si="26"/>
        <v>0</v>
      </c>
      <c r="M101" s="293"/>
    </row>
    <row r="102" spans="1:13" ht="18.75" customHeight="1">
      <c r="A102" s="293" t="str">
        <f t="shared" si="27"/>
        <v>TP</v>
      </c>
      <c r="B102" s="306">
        <f t="shared" si="28"/>
        <v>61</v>
      </c>
      <c r="C102" s="189" t="s">
        <v>1782</v>
      </c>
      <c r="D102" s="305"/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424592</v>
      </c>
      <c r="I102" s="25">
        <f t="array" ref="I102">SUM(IF("155"&amp;C102=KHC&amp;MH,SL))</f>
        <v>25</v>
      </c>
      <c r="J102" s="25">
        <f t="array" ref="J102">SUM(IF("155"&amp;C102=KHC&amp;MH,TH))</f>
        <v>424592</v>
      </c>
      <c r="K102" s="8">
        <f t="shared" si="25"/>
        <v>0</v>
      </c>
      <c r="L102" s="8">
        <f t="shared" si="26"/>
        <v>0</v>
      </c>
      <c r="M102" s="293"/>
    </row>
    <row r="103" spans="1:13" ht="18.75" customHeight="1">
      <c r="A103" s="293" t="str">
        <f t="shared" si="27"/>
        <v>TP</v>
      </c>
      <c r="B103" s="306">
        <f t="shared" si="28"/>
        <v>62</v>
      </c>
      <c r="C103" s="40" t="s">
        <v>1842</v>
      </c>
      <c r="D103" s="305"/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1827168</v>
      </c>
      <c r="I103" s="25">
        <f t="array" ref="I103">SUM(IF("155"&amp;C103=KHC&amp;MH,SL))</f>
        <v>350</v>
      </c>
      <c r="J103" s="25">
        <f t="array" ref="J103">SUM(IF("155"&amp;C103=KHC&amp;MH,TH))</f>
        <v>1827168</v>
      </c>
      <c r="K103" s="8">
        <f t="shared" si="25"/>
        <v>0</v>
      </c>
      <c r="L103" s="8">
        <f t="shared" si="26"/>
        <v>0</v>
      </c>
      <c r="M103" s="293"/>
    </row>
    <row r="104" spans="1:13" ht="18.75" customHeight="1">
      <c r="A104" s="293" t="str">
        <f t="shared" si="27"/>
        <v>TP</v>
      </c>
      <c r="B104" s="306">
        <f t="shared" si="28"/>
        <v>63</v>
      </c>
      <c r="C104" s="189" t="s">
        <v>1788</v>
      </c>
      <c r="D104" s="305"/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2142209</v>
      </c>
      <c r="I104" s="25">
        <f t="array" ref="I104">SUM(IF("155"&amp;C104=KHC&amp;MH,SL))</f>
        <v>215</v>
      </c>
      <c r="J104" s="25">
        <f t="array" ref="J104">SUM(IF("155"&amp;C104=KHC&amp;MH,TH))</f>
        <v>2142209</v>
      </c>
      <c r="K104" s="8">
        <f t="shared" si="25"/>
        <v>0</v>
      </c>
      <c r="L104" s="8">
        <f t="shared" si="26"/>
        <v>0</v>
      </c>
      <c r="M104" s="293"/>
    </row>
    <row r="105" spans="1:13" ht="19.5" customHeight="1">
      <c r="A105" s="293" t="str">
        <f t="shared" si="27"/>
        <v>TP</v>
      </c>
      <c r="B105" s="306">
        <f t="shared" si="28"/>
        <v>64</v>
      </c>
      <c r="C105" s="297" t="s">
        <v>1807</v>
      </c>
      <c r="D105" s="305"/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524607</v>
      </c>
      <c r="I105" s="25">
        <f t="array" ref="I105">SUM(IF("155"&amp;C105=KHC&amp;MH,SL))</f>
        <v>50</v>
      </c>
      <c r="J105" s="25">
        <f t="array" ref="J105">SUM(IF("155"&amp;C105=KHC&amp;MH,TH))</f>
        <v>524607</v>
      </c>
      <c r="K105" s="8">
        <f t="shared" ref="K105:K168" si="29">E105+G105-I105</f>
        <v>0</v>
      </c>
      <c r="L105" s="8">
        <f t="shared" ref="L105:L168" si="30">F105+H105-J105</f>
        <v>0</v>
      </c>
      <c r="M105" s="293"/>
    </row>
    <row r="106" spans="1:13" ht="19.5" customHeight="1">
      <c r="A106" s="293" t="str">
        <f t="shared" si="27"/>
        <v>TP</v>
      </c>
      <c r="B106" s="306">
        <f t="shared" si="28"/>
        <v>65</v>
      </c>
      <c r="C106" s="192" t="s">
        <v>1755</v>
      </c>
      <c r="D106" s="305"/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521266</v>
      </c>
      <c r="I106" s="25">
        <f t="array" ref="I106">SUM(IF("155"&amp;C106=KHC&amp;MH,SL))</f>
        <v>35</v>
      </c>
      <c r="J106" s="25">
        <f t="array" ref="J106">SUM(IF("155"&amp;C106=KHC&amp;MH,TH))</f>
        <v>521266</v>
      </c>
      <c r="K106" s="8">
        <f t="shared" si="29"/>
        <v>0</v>
      </c>
      <c r="L106" s="8">
        <f t="shared" si="30"/>
        <v>0</v>
      </c>
      <c r="M106" s="293"/>
    </row>
    <row r="107" spans="1:13" ht="19.5" customHeight="1">
      <c r="A107" s="293" t="str">
        <f t="shared" ref="A107:A170" si="31">IF(B107&lt;&gt;"","TP","")</f>
        <v>TP</v>
      </c>
      <c r="B107" s="306">
        <f t="shared" ref="B107:B170" si="32">IF(C107&lt;&gt;"",B106+1,"")</f>
        <v>66</v>
      </c>
      <c r="C107" s="40" t="s">
        <v>1828</v>
      </c>
      <c r="D107" s="305"/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1130968</v>
      </c>
      <c r="I107" s="25">
        <f t="array" ref="I107">SUM(IF("155"&amp;C107=KHC&amp;MH,SL))</f>
        <v>59</v>
      </c>
      <c r="J107" s="25">
        <f t="array" ref="J107">SUM(IF("155"&amp;C107=KHC&amp;MH,TH))</f>
        <v>1130968</v>
      </c>
      <c r="K107" s="8">
        <f t="shared" si="29"/>
        <v>0</v>
      </c>
      <c r="L107" s="8">
        <f t="shared" si="30"/>
        <v>0</v>
      </c>
      <c r="M107" s="293"/>
    </row>
    <row r="108" spans="1:13" ht="19.5" customHeight="1">
      <c r="A108" s="293" t="str">
        <f t="shared" si="31"/>
        <v>TP</v>
      </c>
      <c r="B108" s="306">
        <f t="shared" si="32"/>
        <v>67</v>
      </c>
      <c r="C108" s="189" t="s">
        <v>1822</v>
      </c>
      <c r="D108" s="305"/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1773852</v>
      </c>
      <c r="I108" s="25">
        <f t="array" ref="I108">SUM(IF("155"&amp;C108=KHC&amp;MH,SL))</f>
        <v>500</v>
      </c>
      <c r="J108" s="25">
        <f t="array" ref="J108">SUM(IF("155"&amp;C108=KHC&amp;MH,TH))</f>
        <v>1773852</v>
      </c>
      <c r="K108" s="8">
        <f t="shared" si="29"/>
        <v>0</v>
      </c>
      <c r="L108" s="8">
        <f t="shared" si="30"/>
        <v>0</v>
      </c>
      <c r="M108" s="293"/>
    </row>
    <row r="109" spans="1:13" ht="19.5" customHeight="1">
      <c r="A109" s="293" t="str">
        <f t="shared" si="31"/>
        <v>TP</v>
      </c>
      <c r="B109" s="306">
        <f t="shared" si="32"/>
        <v>68</v>
      </c>
      <c r="C109" s="192" t="s">
        <v>1820</v>
      </c>
      <c r="D109" s="305"/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12343746</v>
      </c>
      <c r="I109" s="25">
        <f t="array" ref="I109">SUM(IF("155"&amp;C109=KHC&amp;MH,SL))</f>
        <v>2070</v>
      </c>
      <c r="J109" s="25">
        <f t="array" ref="J109">SUM(IF("155"&amp;C109=KHC&amp;MH,TH))</f>
        <v>12343746</v>
      </c>
      <c r="K109" s="8">
        <f t="shared" si="29"/>
        <v>0</v>
      </c>
      <c r="L109" s="8">
        <f t="shared" si="30"/>
        <v>0</v>
      </c>
      <c r="M109" s="293"/>
    </row>
    <row r="110" spans="1:13" ht="19.5" customHeight="1">
      <c r="A110" s="293" t="str">
        <f t="shared" si="31"/>
        <v>TP</v>
      </c>
      <c r="B110" s="306">
        <f t="shared" si="32"/>
        <v>69</v>
      </c>
      <c r="C110" s="40" t="s">
        <v>1845</v>
      </c>
      <c r="D110" s="305"/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246831</v>
      </c>
      <c r="I110" s="25">
        <f t="array" ref="I110">SUM(IF("155"&amp;C110=KHC&amp;MH,SL))</f>
        <v>34</v>
      </c>
      <c r="J110" s="25">
        <f t="array" ref="J110">SUM(IF("155"&amp;C110=KHC&amp;MH,TH))</f>
        <v>246831</v>
      </c>
      <c r="K110" s="8">
        <f t="shared" si="29"/>
        <v>0</v>
      </c>
      <c r="L110" s="8">
        <f t="shared" si="30"/>
        <v>0</v>
      </c>
      <c r="M110" s="293"/>
    </row>
    <row r="111" spans="1:13" ht="19.5" customHeight="1">
      <c r="A111" s="293" t="str">
        <f t="shared" si="31"/>
        <v>TP</v>
      </c>
      <c r="B111" s="306">
        <f t="shared" si="32"/>
        <v>70</v>
      </c>
      <c r="C111" s="192" t="s">
        <v>754</v>
      </c>
      <c r="D111" s="305"/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7446541</v>
      </c>
      <c r="I111" s="25">
        <f t="array" ref="I111">SUM(IF("155"&amp;C111=KHC&amp;MH,SL))</f>
        <v>934</v>
      </c>
      <c r="J111" s="25">
        <f t="array" ref="J111">SUM(IF("155"&amp;C111=KHC&amp;MH,TH))</f>
        <v>7446541</v>
      </c>
      <c r="K111" s="8">
        <f t="shared" si="29"/>
        <v>0</v>
      </c>
      <c r="L111" s="8">
        <f t="shared" si="30"/>
        <v>0</v>
      </c>
      <c r="M111" s="293"/>
    </row>
    <row r="112" spans="1:13" ht="19.5" customHeight="1">
      <c r="A112" s="293" t="str">
        <f t="shared" si="31"/>
        <v>TP</v>
      </c>
      <c r="B112" s="306">
        <f t="shared" si="32"/>
        <v>71</v>
      </c>
      <c r="C112" s="192" t="s">
        <v>1778</v>
      </c>
      <c r="D112" s="305"/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2636805</v>
      </c>
      <c r="I112" s="25">
        <f t="array" ref="I112">SUM(IF("155"&amp;C112=KHC&amp;MH,SL))</f>
        <v>230</v>
      </c>
      <c r="J112" s="25">
        <f t="array" ref="J112">SUM(IF("155"&amp;C112=KHC&amp;MH,TH))</f>
        <v>2636805</v>
      </c>
      <c r="K112" s="8">
        <f t="shared" si="29"/>
        <v>0</v>
      </c>
      <c r="L112" s="8">
        <f t="shared" si="30"/>
        <v>0</v>
      </c>
      <c r="M112" s="293"/>
    </row>
    <row r="113" spans="1:13" ht="19.5" customHeight="1">
      <c r="A113" s="293" t="str">
        <f t="shared" si="31"/>
        <v>TP</v>
      </c>
      <c r="B113" s="306">
        <f t="shared" si="32"/>
        <v>72</v>
      </c>
      <c r="C113" s="189" t="s">
        <v>1783</v>
      </c>
      <c r="D113" s="305"/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2852581</v>
      </c>
      <c r="I113" s="25">
        <f t="array" ref="I113">SUM(IF("155"&amp;C113=KHC&amp;MH,SL))</f>
        <v>247</v>
      </c>
      <c r="J113" s="25">
        <f t="array" ref="J113">SUM(IF("155"&amp;C113=KHC&amp;MH,TH))</f>
        <v>2852581</v>
      </c>
      <c r="K113" s="8">
        <f t="shared" si="29"/>
        <v>0</v>
      </c>
      <c r="L113" s="8">
        <f t="shared" si="30"/>
        <v>0</v>
      </c>
      <c r="M113" s="293"/>
    </row>
    <row r="114" spans="1:13" ht="19.5" customHeight="1">
      <c r="A114" s="293" t="str">
        <f t="shared" si="31"/>
        <v>TP</v>
      </c>
      <c r="B114" s="306">
        <f t="shared" si="32"/>
        <v>73</v>
      </c>
      <c r="C114" s="192" t="s">
        <v>766</v>
      </c>
      <c r="D114" s="305"/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5073593</v>
      </c>
      <c r="I114" s="25">
        <f t="array" ref="I114">SUM(IF("155"&amp;C114=KHC&amp;MH,SL))</f>
        <v>400</v>
      </c>
      <c r="J114" s="25">
        <f t="array" ref="J114">SUM(IF("155"&amp;C114=KHC&amp;MH,TH))</f>
        <v>5073593</v>
      </c>
      <c r="K114" s="8">
        <f t="shared" si="29"/>
        <v>0</v>
      </c>
      <c r="L114" s="8">
        <f t="shared" si="30"/>
        <v>0</v>
      </c>
      <c r="M114" s="293"/>
    </row>
    <row r="115" spans="1:13" ht="19.5" customHeight="1">
      <c r="A115" s="293" t="str">
        <f t="shared" si="31"/>
        <v>TP</v>
      </c>
      <c r="B115" s="306">
        <f t="shared" si="32"/>
        <v>74</v>
      </c>
      <c r="C115" s="40" t="s">
        <v>750</v>
      </c>
      <c r="D115" s="305"/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453371</v>
      </c>
      <c r="I115" s="25">
        <f t="array" ref="I115">SUM(IF("155"&amp;C115=KHC&amp;MH,SL))</f>
        <v>34</v>
      </c>
      <c r="J115" s="25">
        <f t="array" ref="J115">SUM(IF("155"&amp;C115=KHC&amp;MH,TH))</f>
        <v>453371</v>
      </c>
      <c r="K115" s="8">
        <f t="shared" si="29"/>
        <v>0</v>
      </c>
      <c r="L115" s="8">
        <f t="shared" si="30"/>
        <v>0</v>
      </c>
      <c r="M115" s="293"/>
    </row>
    <row r="116" spans="1:13" ht="19.5" customHeight="1">
      <c r="A116" s="293" t="str">
        <f t="shared" si="31"/>
        <v>TP</v>
      </c>
      <c r="B116" s="306">
        <f t="shared" si="32"/>
        <v>75</v>
      </c>
      <c r="C116" s="40" t="s">
        <v>1848</v>
      </c>
      <c r="D116" s="305"/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5714142</v>
      </c>
      <c r="I116" s="25">
        <f t="array" ref="I116">SUM(IF("155"&amp;C116=KHC&amp;MH,SL))</f>
        <v>422</v>
      </c>
      <c r="J116" s="25">
        <f t="array" ref="J116">SUM(IF("155"&amp;C116=KHC&amp;MH,TH))</f>
        <v>5714142</v>
      </c>
      <c r="K116" s="8">
        <f t="shared" si="29"/>
        <v>0</v>
      </c>
      <c r="L116" s="8">
        <f t="shared" si="30"/>
        <v>0</v>
      </c>
      <c r="M116" s="293"/>
    </row>
    <row r="117" spans="1:13" ht="19.5" customHeight="1">
      <c r="A117" s="293" t="str">
        <f t="shared" si="31"/>
        <v>TP</v>
      </c>
      <c r="B117" s="306">
        <f t="shared" si="32"/>
        <v>76</v>
      </c>
      <c r="C117" s="189" t="s">
        <v>1762</v>
      </c>
      <c r="D117" s="305"/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2916910</v>
      </c>
      <c r="I117" s="25">
        <f t="array" ref="I117">SUM(IF("155"&amp;C117=KHC&amp;MH,SL))</f>
        <v>205</v>
      </c>
      <c r="J117" s="25">
        <f t="array" ref="J117">SUM(IF("155"&amp;C117=KHC&amp;MH,TH))</f>
        <v>2916910</v>
      </c>
      <c r="K117" s="8">
        <f t="shared" si="29"/>
        <v>0</v>
      </c>
      <c r="L117" s="8">
        <f t="shared" si="30"/>
        <v>0</v>
      </c>
      <c r="M117" s="293"/>
    </row>
    <row r="118" spans="1:13" ht="19.5" customHeight="1">
      <c r="A118" s="293" t="str">
        <f t="shared" si="31"/>
        <v>TP</v>
      </c>
      <c r="B118" s="306">
        <f t="shared" si="32"/>
        <v>77</v>
      </c>
      <c r="C118" s="189" t="s">
        <v>1781</v>
      </c>
      <c r="D118" s="305"/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94109793</v>
      </c>
      <c r="I118" s="25">
        <f t="array" ref="I118">SUM(IF("155"&amp;C118=KHC&amp;MH,SL))</f>
        <v>6312</v>
      </c>
      <c r="J118" s="25">
        <f t="array" ref="J118">SUM(IF("155"&amp;C118=KHC&amp;MH,TH))</f>
        <v>94109793</v>
      </c>
      <c r="K118" s="8">
        <f t="shared" si="29"/>
        <v>0</v>
      </c>
      <c r="L118" s="8">
        <f t="shared" si="30"/>
        <v>0</v>
      </c>
      <c r="M118" s="293"/>
    </row>
    <row r="119" spans="1:13" ht="19.5" customHeight="1">
      <c r="A119" s="293" t="str">
        <f t="shared" si="31"/>
        <v>TP</v>
      </c>
      <c r="B119" s="306">
        <f t="shared" si="32"/>
        <v>78</v>
      </c>
      <c r="C119" s="40" t="s">
        <v>1777</v>
      </c>
      <c r="D119" s="305"/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11036707</v>
      </c>
      <c r="I119" s="25">
        <f t="array" ref="I119">SUM(IF("155"&amp;C119=KHC&amp;MH,SL))</f>
        <v>759</v>
      </c>
      <c r="J119" s="25">
        <f t="array" ref="J119">SUM(IF("155"&amp;C119=KHC&amp;MH,TH))</f>
        <v>11036707</v>
      </c>
      <c r="K119" s="8">
        <f t="shared" si="29"/>
        <v>0</v>
      </c>
      <c r="L119" s="8">
        <f t="shared" si="30"/>
        <v>0</v>
      </c>
      <c r="M119" s="293"/>
    </row>
    <row r="120" spans="1:13" ht="19.5" customHeight="1">
      <c r="A120" s="293" t="str">
        <f t="shared" si="31"/>
        <v>TP</v>
      </c>
      <c r="B120" s="306">
        <f t="shared" si="32"/>
        <v>79</v>
      </c>
      <c r="C120" s="192" t="s">
        <v>1862</v>
      </c>
      <c r="D120" s="305"/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897270</v>
      </c>
      <c r="I120" s="25">
        <f t="array" ref="I120">SUM(IF("155"&amp;C120=KHC&amp;MH,SL))</f>
        <v>55</v>
      </c>
      <c r="J120" s="25">
        <f t="array" ref="J120">SUM(IF("155"&amp;C120=KHC&amp;MH,TH))</f>
        <v>897270</v>
      </c>
      <c r="K120" s="8">
        <f t="shared" si="29"/>
        <v>0</v>
      </c>
      <c r="L120" s="8">
        <f t="shared" si="30"/>
        <v>0</v>
      </c>
      <c r="M120" s="293"/>
    </row>
    <row r="121" spans="1:13" ht="19.5" customHeight="1">
      <c r="A121" s="293" t="str">
        <f t="shared" si="31"/>
        <v>TP</v>
      </c>
      <c r="B121" s="306">
        <f t="shared" si="32"/>
        <v>80</v>
      </c>
      <c r="C121" s="192" t="s">
        <v>773</v>
      </c>
      <c r="D121" s="305"/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104348019</v>
      </c>
      <c r="I121" s="25">
        <f t="array" ref="I121">SUM(IF("155"&amp;C121=KHC&amp;MH,SL))</f>
        <v>5800</v>
      </c>
      <c r="J121" s="25">
        <f t="array" ref="J121">SUM(IF("155"&amp;C121=KHC&amp;MH,TH))</f>
        <v>104348019</v>
      </c>
      <c r="K121" s="8">
        <f t="shared" si="29"/>
        <v>0</v>
      </c>
      <c r="L121" s="8">
        <f t="shared" si="30"/>
        <v>0</v>
      </c>
      <c r="M121" s="293"/>
    </row>
    <row r="122" spans="1:13" ht="19.5" customHeight="1">
      <c r="A122" s="293" t="str">
        <f t="shared" si="31"/>
        <v>TP</v>
      </c>
      <c r="B122" s="306">
        <f t="shared" si="32"/>
        <v>81</v>
      </c>
      <c r="C122" s="40" t="s">
        <v>751</v>
      </c>
      <c r="D122" s="305"/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3541271</v>
      </c>
      <c r="I122" s="25">
        <f t="array" ref="I122">SUM(IF("155"&amp;C122=KHC&amp;MH,SL))</f>
        <v>183</v>
      </c>
      <c r="J122" s="25">
        <f t="array" ref="J122">SUM(IF("155"&amp;C122=KHC&amp;MH,TH))</f>
        <v>3541271</v>
      </c>
      <c r="K122" s="8">
        <f t="shared" si="29"/>
        <v>0</v>
      </c>
      <c r="L122" s="8">
        <f t="shared" si="30"/>
        <v>0</v>
      </c>
      <c r="M122" s="293"/>
    </row>
    <row r="123" spans="1:13" ht="19.5" customHeight="1">
      <c r="A123" s="293" t="str">
        <f t="shared" si="31"/>
        <v>TP</v>
      </c>
      <c r="B123" s="306">
        <f t="shared" si="32"/>
        <v>82</v>
      </c>
      <c r="C123" s="192" t="s">
        <v>1737</v>
      </c>
      <c r="D123" s="305"/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2781582</v>
      </c>
      <c r="I123" s="25">
        <f t="array" ref="I123">SUM(IF("155"&amp;C123=KHC&amp;MH,SL))</f>
        <v>413</v>
      </c>
      <c r="J123" s="25">
        <f t="array" ref="J123">SUM(IF("155"&amp;C123=KHC&amp;MH,TH))</f>
        <v>2781582</v>
      </c>
      <c r="K123" s="8">
        <f t="shared" si="29"/>
        <v>0</v>
      </c>
      <c r="L123" s="8">
        <f t="shared" si="30"/>
        <v>0</v>
      </c>
      <c r="M123" s="293"/>
    </row>
    <row r="124" spans="1:13" ht="19.5" customHeight="1">
      <c r="A124" s="293" t="str">
        <f t="shared" si="31"/>
        <v>TP</v>
      </c>
      <c r="B124" s="306">
        <f t="shared" si="32"/>
        <v>83</v>
      </c>
      <c r="C124" s="192" t="s">
        <v>1830</v>
      </c>
      <c r="D124" s="305"/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1517202</v>
      </c>
      <c r="I124" s="25">
        <f t="array" ref="I124">SUM(IF("155"&amp;C124=KHC&amp;MH,SL))</f>
        <v>200</v>
      </c>
      <c r="J124" s="25">
        <f t="array" ref="J124">SUM(IF("155"&amp;C124=KHC&amp;MH,TH))</f>
        <v>1517202</v>
      </c>
      <c r="K124" s="8">
        <f t="shared" si="29"/>
        <v>0</v>
      </c>
      <c r="L124" s="8">
        <f t="shared" si="30"/>
        <v>0</v>
      </c>
      <c r="M124" s="293"/>
    </row>
    <row r="125" spans="1:13" ht="19.5" customHeight="1">
      <c r="A125" s="293" t="str">
        <f t="shared" si="31"/>
        <v>TP</v>
      </c>
      <c r="B125" s="306">
        <f t="shared" si="32"/>
        <v>84</v>
      </c>
      <c r="C125" s="40" t="s">
        <v>1816</v>
      </c>
      <c r="D125" s="305"/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1664402</v>
      </c>
      <c r="I125" s="25">
        <f t="array" ref="I125">SUM(IF("155"&amp;C125=KHC&amp;MH,SL))</f>
        <v>210</v>
      </c>
      <c r="J125" s="25">
        <f t="array" ref="J125">SUM(IF("155"&amp;C125=KHC&amp;MH,TH))</f>
        <v>1664402</v>
      </c>
      <c r="K125" s="8">
        <f t="shared" si="29"/>
        <v>0</v>
      </c>
      <c r="L125" s="8">
        <f t="shared" si="30"/>
        <v>0</v>
      </c>
      <c r="M125" s="293"/>
    </row>
    <row r="126" spans="1:13" ht="19.5" customHeight="1">
      <c r="A126" s="293" t="str">
        <f t="shared" si="31"/>
        <v>TP</v>
      </c>
      <c r="B126" s="306">
        <f t="shared" si="32"/>
        <v>85</v>
      </c>
      <c r="C126" s="192" t="s">
        <v>715</v>
      </c>
      <c r="D126" s="305"/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2390443</v>
      </c>
      <c r="I126" s="25">
        <f t="array" ref="I126">SUM(IF("155"&amp;C126=KHC&amp;MH,SL))</f>
        <v>200</v>
      </c>
      <c r="J126" s="25">
        <f t="array" ref="J126">SUM(IF("155"&amp;C126=KHC&amp;MH,TH))</f>
        <v>2390443</v>
      </c>
      <c r="K126" s="8">
        <f t="shared" si="29"/>
        <v>0</v>
      </c>
      <c r="L126" s="8">
        <f t="shared" si="30"/>
        <v>0</v>
      </c>
      <c r="M126" s="293"/>
    </row>
    <row r="127" spans="1:13" ht="19.5" customHeight="1">
      <c r="A127" s="293" t="str">
        <f t="shared" si="31"/>
        <v>TP</v>
      </c>
      <c r="B127" s="306">
        <f t="shared" si="32"/>
        <v>86</v>
      </c>
      <c r="C127" s="192" t="s">
        <v>1868</v>
      </c>
      <c r="D127" s="305"/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2775827</v>
      </c>
      <c r="I127" s="25">
        <f t="array" ref="I127">SUM(IF("155"&amp;C127=KHC&amp;MH,SL))</f>
        <v>205</v>
      </c>
      <c r="J127" s="25">
        <f t="array" ref="J127">SUM(IF("155"&amp;C127=KHC&amp;MH,TH))</f>
        <v>2775827</v>
      </c>
      <c r="K127" s="8">
        <f t="shared" si="29"/>
        <v>0</v>
      </c>
      <c r="L127" s="8">
        <f t="shared" si="30"/>
        <v>0</v>
      </c>
      <c r="M127" s="293"/>
    </row>
    <row r="128" spans="1:13" ht="19.5" customHeight="1">
      <c r="A128" s="293" t="str">
        <f t="shared" si="31"/>
        <v>TP</v>
      </c>
      <c r="B128" s="306">
        <f t="shared" si="32"/>
        <v>87</v>
      </c>
      <c r="C128" s="297" t="s">
        <v>1870</v>
      </c>
      <c r="D128" s="305"/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328890</v>
      </c>
      <c r="I128" s="25">
        <f t="array" ref="I128">SUM(IF("155"&amp;C128=KHC&amp;MH,SL))</f>
        <v>24</v>
      </c>
      <c r="J128" s="25">
        <f t="array" ref="J128">SUM(IF("155"&amp;C128=KHC&amp;MH,TH))</f>
        <v>328890</v>
      </c>
      <c r="K128" s="8">
        <f t="shared" si="29"/>
        <v>0</v>
      </c>
      <c r="L128" s="8">
        <f t="shared" si="30"/>
        <v>0</v>
      </c>
      <c r="M128" s="293"/>
    </row>
    <row r="129" spans="1:13" ht="19.5" customHeight="1">
      <c r="A129" s="293" t="str">
        <f t="shared" si="31"/>
        <v>TP</v>
      </c>
      <c r="B129" s="306">
        <f t="shared" si="32"/>
        <v>88</v>
      </c>
      <c r="C129" s="40" t="s">
        <v>1850</v>
      </c>
      <c r="D129" s="305"/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2757066</v>
      </c>
      <c r="I129" s="25">
        <f t="array" ref="I129">SUM(IF("155"&amp;C129=KHC&amp;MH,SL))</f>
        <v>200</v>
      </c>
      <c r="J129" s="25">
        <f t="array" ref="J129">SUM(IF("155"&amp;C129=KHC&amp;MH,TH))</f>
        <v>2757066</v>
      </c>
      <c r="K129" s="8">
        <f t="shared" si="29"/>
        <v>0</v>
      </c>
      <c r="L129" s="8">
        <f t="shared" si="30"/>
        <v>0</v>
      </c>
      <c r="M129" s="293"/>
    </row>
    <row r="130" spans="1:13" ht="19.5" customHeight="1">
      <c r="A130" s="293" t="str">
        <f t="shared" si="31"/>
        <v>TP</v>
      </c>
      <c r="B130" s="306">
        <f t="shared" si="32"/>
        <v>89</v>
      </c>
      <c r="C130" s="192" t="s">
        <v>718</v>
      </c>
      <c r="D130" s="305"/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308969</v>
      </c>
      <c r="I130" s="25">
        <f t="array" ref="I130">SUM(IF("155"&amp;C130=KHC&amp;MH,SL))</f>
        <v>20</v>
      </c>
      <c r="J130" s="25">
        <f t="array" ref="J130">SUM(IF("155"&amp;C130=KHC&amp;MH,TH))</f>
        <v>308969</v>
      </c>
      <c r="K130" s="8">
        <f t="shared" si="29"/>
        <v>0</v>
      </c>
      <c r="L130" s="8">
        <f t="shared" si="30"/>
        <v>0</v>
      </c>
      <c r="M130" s="293"/>
    </row>
    <row r="131" spans="1:13" ht="19.5" customHeight="1">
      <c r="A131" s="293" t="str">
        <f t="shared" si="31"/>
        <v>TP</v>
      </c>
      <c r="B131" s="306">
        <f t="shared" si="32"/>
        <v>90</v>
      </c>
      <c r="C131" s="40" t="s">
        <v>1846</v>
      </c>
      <c r="D131" s="305"/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1998465</v>
      </c>
      <c r="I131" s="25">
        <f t="array" ref="I131">SUM(IF("155"&amp;C131=KHC&amp;MH,SL))</f>
        <v>125</v>
      </c>
      <c r="J131" s="25">
        <f t="array" ref="J131">SUM(IF("155"&amp;C131=KHC&amp;MH,TH))</f>
        <v>1998465</v>
      </c>
      <c r="K131" s="8">
        <f t="shared" si="29"/>
        <v>0</v>
      </c>
      <c r="L131" s="8">
        <f t="shared" si="30"/>
        <v>0</v>
      </c>
      <c r="M131" s="293"/>
    </row>
    <row r="132" spans="1:13" ht="19.5" customHeight="1">
      <c r="A132" s="293" t="str">
        <f t="shared" si="31"/>
        <v>TP</v>
      </c>
      <c r="B132" s="306">
        <f t="shared" si="32"/>
        <v>91</v>
      </c>
      <c r="C132" s="192" t="s">
        <v>717</v>
      </c>
      <c r="D132" s="305"/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1271799</v>
      </c>
      <c r="I132" s="25">
        <f t="array" ref="I132">SUM(IF("155"&amp;C132=KHC&amp;MH,SL))</f>
        <v>80</v>
      </c>
      <c r="J132" s="25">
        <f t="array" ref="J132">SUM(IF("155"&amp;C132=KHC&amp;MH,TH))</f>
        <v>1271799</v>
      </c>
      <c r="K132" s="8">
        <f t="shared" si="29"/>
        <v>0</v>
      </c>
      <c r="L132" s="8">
        <f t="shared" si="30"/>
        <v>0</v>
      </c>
      <c r="M132" s="293"/>
    </row>
    <row r="133" spans="1:13" ht="19.5" customHeight="1">
      <c r="A133" s="293" t="str">
        <f t="shared" si="31"/>
        <v>TP</v>
      </c>
      <c r="B133" s="306">
        <f t="shared" si="32"/>
        <v>92</v>
      </c>
      <c r="C133" s="192" t="s">
        <v>1872</v>
      </c>
      <c r="D133" s="305"/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1077326</v>
      </c>
      <c r="I133" s="25">
        <f t="array" ref="I133">SUM(IF("155"&amp;C133=KHC&amp;MH,SL))</f>
        <v>53</v>
      </c>
      <c r="J133" s="25">
        <f t="array" ref="J133">SUM(IF("155"&amp;C133=KHC&amp;MH,TH))</f>
        <v>1077326</v>
      </c>
      <c r="K133" s="8">
        <f t="shared" si="29"/>
        <v>0</v>
      </c>
      <c r="L133" s="8">
        <f t="shared" si="30"/>
        <v>0</v>
      </c>
      <c r="M133" s="293"/>
    </row>
    <row r="134" spans="1:13" ht="19.5" customHeight="1">
      <c r="A134" s="293" t="str">
        <f t="shared" si="31"/>
        <v>TP</v>
      </c>
      <c r="B134" s="306">
        <f t="shared" si="32"/>
        <v>93</v>
      </c>
      <c r="C134" s="192" t="s">
        <v>1739</v>
      </c>
      <c r="D134" s="305"/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5219947</v>
      </c>
      <c r="I134" s="25">
        <f t="array" ref="I134">SUM(IF("155"&amp;C134=KHC&amp;MH,SL))</f>
        <v>600</v>
      </c>
      <c r="J134" s="25">
        <f t="array" ref="J134">SUM(IF("155"&amp;C134=KHC&amp;MH,TH))</f>
        <v>5219947</v>
      </c>
      <c r="K134" s="8">
        <f t="shared" si="29"/>
        <v>0</v>
      </c>
      <c r="L134" s="8">
        <f t="shared" si="30"/>
        <v>0</v>
      </c>
      <c r="M134" s="293"/>
    </row>
    <row r="135" spans="1:13" ht="19.5" customHeight="1">
      <c r="A135" s="293" t="str">
        <f t="shared" si="31"/>
        <v>TP</v>
      </c>
      <c r="B135" s="306">
        <f t="shared" si="32"/>
        <v>94</v>
      </c>
      <c r="C135" s="40" t="s">
        <v>1847</v>
      </c>
      <c r="D135" s="305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7178160</v>
      </c>
      <c r="I135" s="25">
        <f t="array" ref="I135">SUM(IF("155"&amp;C135=KHC&amp;MH,SL))</f>
        <v>500</v>
      </c>
      <c r="J135" s="25">
        <f t="array" ref="J135">SUM(IF("155"&amp;C135=KHC&amp;MH,TH))</f>
        <v>7178160</v>
      </c>
      <c r="K135" s="8">
        <f t="shared" si="29"/>
        <v>0</v>
      </c>
      <c r="L135" s="8">
        <f t="shared" si="30"/>
        <v>0</v>
      </c>
      <c r="M135" s="293"/>
    </row>
    <row r="136" spans="1:13" ht="19.5" customHeight="1">
      <c r="A136" s="293" t="str">
        <f t="shared" si="31"/>
        <v>TP</v>
      </c>
      <c r="B136" s="306">
        <f t="shared" si="32"/>
        <v>95</v>
      </c>
      <c r="C136" s="192" t="s">
        <v>1811</v>
      </c>
      <c r="D136" s="305"/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1607789</v>
      </c>
      <c r="I136" s="25">
        <f t="array" ref="I136">SUM(IF("155"&amp;C136=KHC&amp;MH,SL))</f>
        <v>150</v>
      </c>
      <c r="J136" s="25">
        <f t="array" ref="J136">SUM(IF("155"&amp;C136=KHC&amp;MH,TH))</f>
        <v>1607789</v>
      </c>
      <c r="K136" s="8">
        <f t="shared" si="29"/>
        <v>0</v>
      </c>
      <c r="L136" s="8">
        <f t="shared" si="30"/>
        <v>0</v>
      </c>
      <c r="M136" s="293"/>
    </row>
    <row r="137" spans="1:13" ht="19.5" customHeight="1">
      <c r="A137" s="293" t="str">
        <f t="shared" si="31"/>
        <v>TP</v>
      </c>
      <c r="B137" s="306">
        <f t="shared" si="32"/>
        <v>96</v>
      </c>
      <c r="C137" s="189" t="s">
        <v>1813</v>
      </c>
      <c r="D137" s="305"/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377793</v>
      </c>
      <c r="I137" s="25">
        <f t="array" ref="I137">SUM(IF("155"&amp;C137=KHC&amp;MH,SL))</f>
        <v>35</v>
      </c>
      <c r="J137" s="25">
        <f t="array" ref="J137">SUM(IF("155"&amp;C137=KHC&amp;MH,TH))</f>
        <v>377793</v>
      </c>
      <c r="K137" s="8">
        <f t="shared" si="29"/>
        <v>0</v>
      </c>
      <c r="L137" s="8">
        <f t="shared" si="30"/>
        <v>0</v>
      </c>
      <c r="M137" s="293"/>
    </row>
    <row r="138" spans="1:13" ht="19.5" customHeight="1">
      <c r="A138" s="293" t="str">
        <f t="shared" si="31"/>
        <v>TP</v>
      </c>
      <c r="B138" s="306">
        <f t="shared" si="32"/>
        <v>97</v>
      </c>
      <c r="C138" s="192" t="s">
        <v>1867</v>
      </c>
      <c r="D138" s="305"/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1483758</v>
      </c>
      <c r="I138" s="25">
        <f t="array" ref="I138">SUM(IF("155"&amp;C138=KHC&amp;MH,SL))</f>
        <v>107</v>
      </c>
      <c r="J138" s="25">
        <f t="array" ref="J138">SUM(IF("155"&amp;C138=KHC&amp;MH,TH))</f>
        <v>1483758</v>
      </c>
      <c r="K138" s="8">
        <f t="shared" si="29"/>
        <v>0</v>
      </c>
      <c r="L138" s="8">
        <f t="shared" si="30"/>
        <v>0</v>
      </c>
      <c r="M138" s="293"/>
    </row>
    <row r="139" spans="1:13" ht="19.5" customHeight="1">
      <c r="A139" s="293" t="str">
        <f t="shared" si="31"/>
        <v>TP</v>
      </c>
      <c r="B139" s="306">
        <f t="shared" si="32"/>
        <v>98</v>
      </c>
      <c r="C139" s="189" t="s">
        <v>1722</v>
      </c>
      <c r="D139" s="305"/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4419078</v>
      </c>
      <c r="I139" s="25">
        <f t="array" ref="I139">SUM(IF("155"&amp;C139=KHC&amp;MH,SL))</f>
        <v>250</v>
      </c>
      <c r="J139" s="25">
        <f t="array" ref="J139">SUM(IF("155"&amp;C139=KHC&amp;MH,TH))</f>
        <v>4419078</v>
      </c>
      <c r="K139" s="8">
        <f t="shared" si="29"/>
        <v>0</v>
      </c>
      <c r="L139" s="8">
        <f t="shared" si="30"/>
        <v>0</v>
      </c>
      <c r="M139" s="293"/>
    </row>
    <row r="140" spans="1:13" ht="19.5" customHeight="1">
      <c r="A140" s="293" t="str">
        <f t="shared" si="31"/>
        <v>TP</v>
      </c>
      <c r="B140" s="306">
        <f t="shared" si="32"/>
        <v>99</v>
      </c>
      <c r="C140" s="192" t="s">
        <v>1795</v>
      </c>
      <c r="D140" s="305"/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1871980</v>
      </c>
      <c r="I140" s="25">
        <f t="array" ref="I140">SUM(IF("155"&amp;C140=KHC&amp;MH,SL))</f>
        <v>100</v>
      </c>
      <c r="J140" s="25">
        <f t="array" ref="J140">SUM(IF("155"&amp;C140=KHC&amp;MH,TH))</f>
        <v>1871980</v>
      </c>
      <c r="K140" s="8">
        <f t="shared" si="29"/>
        <v>0</v>
      </c>
      <c r="L140" s="8">
        <f t="shared" si="30"/>
        <v>0</v>
      </c>
      <c r="M140" s="293"/>
    </row>
    <row r="141" spans="1:13" ht="19.5" customHeight="1">
      <c r="A141" s="293" t="str">
        <f t="shared" si="31"/>
        <v>TP</v>
      </c>
      <c r="B141" s="306">
        <f t="shared" si="32"/>
        <v>100</v>
      </c>
      <c r="C141" s="192" t="s">
        <v>1819</v>
      </c>
      <c r="D141" s="305"/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14898847</v>
      </c>
      <c r="I141" s="25">
        <f t="array" ref="I141">SUM(IF("155"&amp;C141=KHC&amp;MH,SL))</f>
        <v>710</v>
      </c>
      <c r="J141" s="25">
        <f t="array" ref="J141">SUM(IF("155"&amp;C141=KHC&amp;MH,TH))</f>
        <v>14898847</v>
      </c>
      <c r="K141" s="8">
        <f t="shared" si="29"/>
        <v>0</v>
      </c>
      <c r="L141" s="8">
        <f t="shared" si="30"/>
        <v>0</v>
      </c>
      <c r="M141" s="293"/>
    </row>
    <row r="142" spans="1:13" ht="19.5" customHeight="1">
      <c r="A142" s="293" t="str">
        <f t="shared" si="31"/>
        <v>TP</v>
      </c>
      <c r="B142" s="306">
        <f t="shared" si="32"/>
        <v>101</v>
      </c>
      <c r="C142" s="40" t="s">
        <v>1812</v>
      </c>
      <c r="D142" s="305"/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449124</v>
      </c>
      <c r="I142" s="25">
        <f t="array" ref="I142">SUM(IF("155"&amp;C142=KHC&amp;MH,SL))</f>
        <v>50</v>
      </c>
      <c r="J142" s="25">
        <f t="array" ref="J142">SUM(IF("155"&amp;C142=KHC&amp;MH,TH))</f>
        <v>449124</v>
      </c>
      <c r="K142" s="8">
        <f t="shared" si="29"/>
        <v>0</v>
      </c>
      <c r="L142" s="8">
        <f t="shared" si="30"/>
        <v>0</v>
      </c>
      <c r="M142" s="293"/>
    </row>
    <row r="143" spans="1:13" ht="19.5" customHeight="1">
      <c r="A143" s="293" t="str">
        <f t="shared" si="31"/>
        <v>TP</v>
      </c>
      <c r="B143" s="306">
        <f t="shared" si="32"/>
        <v>102</v>
      </c>
      <c r="C143" s="192" t="s">
        <v>1860</v>
      </c>
      <c r="D143" s="305"/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1495994</v>
      </c>
      <c r="I143" s="25">
        <f t="array" ref="I143">SUM(IF("155"&amp;C143=KHC&amp;MH,SL))</f>
        <v>140</v>
      </c>
      <c r="J143" s="25">
        <f t="array" ref="J143">SUM(IF("155"&amp;C143=KHC&amp;MH,TH))</f>
        <v>1495994</v>
      </c>
      <c r="K143" s="8">
        <f t="shared" si="29"/>
        <v>0</v>
      </c>
      <c r="L143" s="8">
        <f t="shared" si="30"/>
        <v>0</v>
      </c>
      <c r="M143" s="293"/>
    </row>
    <row r="144" spans="1:13" ht="19.5" customHeight="1">
      <c r="A144" s="293" t="str">
        <f t="shared" si="31"/>
        <v>TP</v>
      </c>
      <c r="B144" s="306">
        <f t="shared" si="32"/>
        <v>103</v>
      </c>
      <c r="C144" s="192" t="s">
        <v>712</v>
      </c>
      <c r="D144" s="305"/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3561272</v>
      </c>
      <c r="I144" s="25">
        <f t="array" ref="I144">SUM(IF("155"&amp;C144=KHC&amp;MH,SL))</f>
        <v>300</v>
      </c>
      <c r="J144" s="25">
        <f t="array" ref="J144">SUM(IF("155"&amp;C144=KHC&amp;MH,TH))</f>
        <v>3561272</v>
      </c>
      <c r="K144" s="8">
        <f t="shared" si="29"/>
        <v>0</v>
      </c>
      <c r="L144" s="8">
        <f t="shared" si="30"/>
        <v>0</v>
      </c>
      <c r="M144" s="293"/>
    </row>
    <row r="145" spans="1:13" ht="19.5" customHeight="1">
      <c r="A145" s="293" t="str">
        <f t="shared" si="31"/>
        <v>TP</v>
      </c>
      <c r="B145" s="306">
        <f t="shared" si="32"/>
        <v>104</v>
      </c>
      <c r="C145" s="40" t="s">
        <v>1843</v>
      </c>
      <c r="D145" s="305"/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4271005</v>
      </c>
      <c r="I145" s="25">
        <f t="array" ref="I145">SUM(IF("155"&amp;C145=KHC&amp;MH,SL))</f>
        <v>340</v>
      </c>
      <c r="J145" s="25">
        <f t="array" ref="J145">SUM(IF("155"&amp;C145=KHC&amp;MH,TH))</f>
        <v>4271005</v>
      </c>
      <c r="K145" s="8">
        <f t="shared" si="29"/>
        <v>0</v>
      </c>
      <c r="L145" s="8">
        <f t="shared" si="30"/>
        <v>0</v>
      </c>
      <c r="M145" s="293"/>
    </row>
    <row r="146" spans="1:13" ht="19.5" customHeight="1">
      <c r="A146" s="293" t="str">
        <f t="shared" si="31"/>
        <v>TP</v>
      </c>
      <c r="B146" s="306">
        <f t="shared" si="32"/>
        <v>105</v>
      </c>
      <c r="C146" s="192" t="s">
        <v>723</v>
      </c>
      <c r="D146" s="305"/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30059577</v>
      </c>
      <c r="I146" s="25">
        <f t="array" ref="I146">SUM(IF("155"&amp;C146=KHC&amp;MH,SL))</f>
        <v>2162</v>
      </c>
      <c r="J146" s="25">
        <f t="array" ref="J146">SUM(IF("155"&amp;C146=KHC&amp;MH,TH))</f>
        <v>30059577</v>
      </c>
      <c r="K146" s="8">
        <f t="shared" si="29"/>
        <v>0</v>
      </c>
      <c r="L146" s="8">
        <f t="shared" si="30"/>
        <v>0</v>
      </c>
      <c r="M146" s="293"/>
    </row>
    <row r="147" spans="1:13" ht="19.5" customHeight="1">
      <c r="A147" s="293" t="str">
        <f t="shared" si="31"/>
        <v>TP</v>
      </c>
      <c r="B147" s="306">
        <f t="shared" si="32"/>
        <v>106</v>
      </c>
      <c r="C147" s="192" t="s">
        <v>769</v>
      </c>
      <c r="D147" s="305"/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16791706</v>
      </c>
      <c r="I147" s="25">
        <f t="array" ref="I147">SUM(IF("155"&amp;C147=KHC&amp;MH,SL))</f>
        <v>1085</v>
      </c>
      <c r="J147" s="25">
        <f t="array" ref="J147">SUM(IF("155"&amp;C147=KHC&amp;MH,TH))</f>
        <v>16791706</v>
      </c>
      <c r="K147" s="8">
        <f t="shared" si="29"/>
        <v>0</v>
      </c>
      <c r="L147" s="8">
        <f t="shared" si="30"/>
        <v>0</v>
      </c>
      <c r="M147" s="293"/>
    </row>
    <row r="148" spans="1:13" ht="19.5" customHeight="1">
      <c r="A148" s="293" t="str">
        <f t="shared" si="31"/>
        <v>TP</v>
      </c>
      <c r="B148" s="306">
        <f t="shared" si="32"/>
        <v>107</v>
      </c>
      <c r="C148" s="192" t="s">
        <v>1738</v>
      </c>
      <c r="D148" s="305"/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934631</v>
      </c>
      <c r="I148" s="25">
        <f t="array" ref="I148">SUM(IF("155"&amp;C148=KHC&amp;MH,SL))</f>
        <v>55</v>
      </c>
      <c r="J148" s="25">
        <f t="array" ref="J148">SUM(IF("155"&amp;C148=KHC&amp;MH,TH))</f>
        <v>934631</v>
      </c>
      <c r="K148" s="8">
        <f t="shared" si="29"/>
        <v>0</v>
      </c>
      <c r="L148" s="8">
        <f t="shared" si="30"/>
        <v>0</v>
      </c>
      <c r="M148" s="293"/>
    </row>
    <row r="149" spans="1:13" ht="19.5" customHeight="1">
      <c r="A149" s="293" t="str">
        <f t="shared" si="31"/>
        <v>TP</v>
      </c>
      <c r="B149" s="306">
        <f t="shared" si="32"/>
        <v>108</v>
      </c>
      <c r="C149" s="189" t="s">
        <v>1792</v>
      </c>
      <c r="D149" s="305"/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5386094</v>
      </c>
      <c r="I149" s="25">
        <f t="array" ref="I149">SUM(IF("155"&amp;C149=KHC&amp;MH,SL))</f>
        <v>335</v>
      </c>
      <c r="J149" s="25">
        <f t="array" ref="J149">SUM(IF("155"&amp;C149=KHC&amp;MH,TH))</f>
        <v>5386094</v>
      </c>
      <c r="K149" s="8">
        <f t="shared" si="29"/>
        <v>0</v>
      </c>
      <c r="L149" s="8">
        <f t="shared" si="30"/>
        <v>0</v>
      </c>
      <c r="M149" s="293"/>
    </row>
    <row r="150" spans="1:13" ht="19.5" customHeight="1">
      <c r="A150" s="293" t="str">
        <f t="shared" si="31"/>
        <v>TP</v>
      </c>
      <c r="B150" s="306">
        <f t="shared" si="32"/>
        <v>109</v>
      </c>
      <c r="C150" s="189" t="s">
        <v>1831</v>
      </c>
      <c r="D150" s="305"/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200662</v>
      </c>
      <c r="I150" s="25">
        <f t="array" ref="I150">SUM(IF("155"&amp;C150=KHC&amp;MH,SL))</f>
        <v>10</v>
      </c>
      <c r="J150" s="25">
        <f t="array" ref="J150">SUM(IF("155"&amp;C150=KHC&amp;MH,TH))</f>
        <v>200662</v>
      </c>
      <c r="K150" s="8">
        <f t="shared" si="29"/>
        <v>0</v>
      </c>
      <c r="L150" s="8">
        <f t="shared" si="30"/>
        <v>0</v>
      </c>
      <c r="M150" s="293"/>
    </row>
    <row r="151" spans="1:13" ht="19.5" customHeight="1">
      <c r="A151" s="293" t="str">
        <f t="shared" si="31"/>
        <v>TP</v>
      </c>
      <c r="B151" s="306">
        <f t="shared" si="32"/>
        <v>110</v>
      </c>
      <c r="C151" s="189" t="s">
        <v>1832</v>
      </c>
      <c r="D151" s="305"/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1126074</v>
      </c>
      <c r="I151" s="25">
        <f t="array" ref="I151">SUM(IF("155"&amp;C151=KHC&amp;MH,SL))</f>
        <v>55</v>
      </c>
      <c r="J151" s="25">
        <f t="array" ref="J151">SUM(IF("155"&amp;C151=KHC&amp;MH,TH))</f>
        <v>1126074</v>
      </c>
      <c r="K151" s="8">
        <f t="shared" si="29"/>
        <v>0</v>
      </c>
      <c r="L151" s="8">
        <f t="shared" si="30"/>
        <v>0</v>
      </c>
      <c r="M151" s="293"/>
    </row>
    <row r="152" spans="1:13" ht="19.5" customHeight="1">
      <c r="A152" s="293" t="str">
        <f t="shared" si="31"/>
        <v>TP</v>
      </c>
      <c r="B152" s="306">
        <f t="shared" si="32"/>
        <v>111</v>
      </c>
      <c r="C152" s="192" t="s">
        <v>1761</v>
      </c>
      <c r="D152" s="305"/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5614126</v>
      </c>
      <c r="I152" s="25">
        <f t="array" ref="I152">SUM(IF("155"&amp;C152=KHC&amp;MH,SL))</f>
        <v>274</v>
      </c>
      <c r="J152" s="25">
        <f t="array" ref="J152">SUM(IF("155"&amp;C152=KHC&amp;MH,TH))</f>
        <v>5614126</v>
      </c>
      <c r="K152" s="8">
        <f t="shared" si="29"/>
        <v>0</v>
      </c>
      <c r="L152" s="8">
        <f t="shared" si="30"/>
        <v>0</v>
      </c>
      <c r="M152" s="293"/>
    </row>
    <row r="153" spans="1:13" ht="19.5" customHeight="1">
      <c r="A153" s="293" t="str">
        <f t="shared" si="31"/>
        <v>TP</v>
      </c>
      <c r="B153" s="306">
        <f t="shared" si="32"/>
        <v>112</v>
      </c>
      <c r="C153" s="192" t="s">
        <v>1863</v>
      </c>
      <c r="D153" s="305"/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2939457</v>
      </c>
      <c r="I153" s="25">
        <f t="array" ref="I153">SUM(IF("155"&amp;C153=KHC&amp;MH,SL))</f>
        <v>234</v>
      </c>
      <c r="J153" s="25">
        <f t="array" ref="J153">SUM(IF("155"&amp;C153=KHC&amp;MH,TH))</f>
        <v>2939457</v>
      </c>
      <c r="K153" s="8">
        <f t="shared" si="29"/>
        <v>0</v>
      </c>
      <c r="L153" s="8">
        <f t="shared" si="30"/>
        <v>0</v>
      </c>
      <c r="M153" s="293"/>
    </row>
    <row r="154" spans="1:13" ht="19.5" customHeight="1">
      <c r="A154" s="293" t="str">
        <f t="shared" si="31"/>
        <v>TP</v>
      </c>
      <c r="B154" s="306">
        <f t="shared" si="32"/>
        <v>113</v>
      </c>
      <c r="C154" s="192" t="s">
        <v>1779</v>
      </c>
      <c r="D154" s="305"/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6813369</v>
      </c>
      <c r="I154" s="25">
        <f t="array" ref="I154">SUM(IF("155"&amp;C154=KHC&amp;MH,SL))</f>
        <v>530</v>
      </c>
      <c r="J154" s="25">
        <f t="array" ref="J154">SUM(IF("155"&amp;C154=KHC&amp;MH,TH))</f>
        <v>6813369</v>
      </c>
      <c r="K154" s="8">
        <f t="shared" si="29"/>
        <v>0</v>
      </c>
      <c r="L154" s="8">
        <f t="shared" si="30"/>
        <v>0</v>
      </c>
      <c r="M154" s="293"/>
    </row>
    <row r="155" spans="1:13" ht="19.5" customHeight="1">
      <c r="A155" s="293" t="str">
        <f t="shared" si="31"/>
        <v>TP</v>
      </c>
      <c r="B155" s="306">
        <f t="shared" si="32"/>
        <v>114</v>
      </c>
      <c r="C155" s="189" t="s">
        <v>752</v>
      </c>
      <c r="D155" s="305"/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12264441</v>
      </c>
      <c r="I155" s="25">
        <f t="array" ref="I155">SUM(IF("155"&amp;C155=KHC&amp;MH,SL))</f>
        <v>950</v>
      </c>
      <c r="J155" s="25">
        <f t="array" ref="J155">SUM(IF("155"&amp;C155=KHC&amp;MH,TH))</f>
        <v>12264441</v>
      </c>
      <c r="K155" s="8">
        <f t="shared" si="29"/>
        <v>0</v>
      </c>
      <c r="L155" s="8">
        <f t="shared" si="30"/>
        <v>0</v>
      </c>
      <c r="M155" s="293"/>
    </row>
    <row r="156" spans="1:13" ht="19.5" customHeight="1">
      <c r="A156" s="293" t="str">
        <f t="shared" si="31"/>
        <v>TP</v>
      </c>
      <c r="B156" s="306">
        <f t="shared" si="32"/>
        <v>115</v>
      </c>
      <c r="C156" s="192" t="s">
        <v>1865</v>
      </c>
      <c r="D156" s="305"/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21289771</v>
      </c>
      <c r="I156" s="25">
        <f t="array" ref="I156">SUM(IF("155"&amp;C156=KHC&amp;MH,SL))</f>
        <v>1500</v>
      </c>
      <c r="J156" s="25">
        <f t="array" ref="J156">SUM(IF("155"&amp;C156=KHC&amp;MH,TH))</f>
        <v>21289771</v>
      </c>
      <c r="K156" s="8">
        <f t="shared" si="29"/>
        <v>0</v>
      </c>
      <c r="L156" s="8">
        <f t="shared" si="30"/>
        <v>0</v>
      </c>
      <c r="M156" s="293"/>
    </row>
    <row r="157" spans="1:13" ht="19.5" customHeight="1">
      <c r="A157" s="293" t="str">
        <f t="shared" si="31"/>
        <v>TP</v>
      </c>
      <c r="B157" s="306">
        <f t="shared" si="32"/>
        <v>116</v>
      </c>
      <c r="C157" s="40" t="s">
        <v>1814</v>
      </c>
      <c r="D157" s="305"/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4108553</v>
      </c>
      <c r="I157" s="25">
        <f t="array" ref="I157">SUM(IF("155"&amp;C157=KHC&amp;MH,SL))</f>
        <v>200</v>
      </c>
      <c r="J157" s="25">
        <f t="array" ref="J157">SUM(IF("155"&amp;C157=KHC&amp;MH,TH))</f>
        <v>4108553</v>
      </c>
      <c r="K157" s="8">
        <f t="shared" si="29"/>
        <v>0</v>
      </c>
      <c r="L157" s="8">
        <f t="shared" si="30"/>
        <v>0</v>
      </c>
      <c r="M157" s="293"/>
    </row>
    <row r="158" spans="1:13" ht="19.5" customHeight="1">
      <c r="A158" s="293" t="str">
        <f t="shared" si="31"/>
        <v>TP</v>
      </c>
      <c r="B158" s="306">
        <f t="shared" si="32"/>
        <v>117</v>
      </c>
      <c r="C158" s="40" t="s">
        <v>1849</v>
      </c>
      <c r="D158" s="305"/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2937336</v>
      </c>
      <c r="I158" s="25">
        <f t="array" ref="I158">SUM(IF("155"&amp;C158=KHC&amp;MH,SL))</f>
        <v>130</v>
      </c>
      <c r="J158" s="25">
        <f t="array" ref="J158">SUM(IF("155"&amp;C158=KHC&amp;MH,TH))</f>
        <v>2937336</v>
      </c>
      <c r="K158" s="8">
        <f t="shared" si="29"/>
        <v>0</v>
      </c>
      <c r="L158" s="8">
        <f t="shared" si="30"/>
        <v>0</v>
      </c>
      <c r="M158" s="293"/>
    </row>
    <row r="159" spans="1:13" ht="19.5" customHeight="1">
      <c r="A159" s="293" t="str">
        <f t="shared" si="31"/>
        <v>TP</v>
      </c>
      <c r="B159" s="306">
        <f t="shared" si="32"/>
        <v>118</v>
      </c>
      <c r="C159" s="192" t="s">
        <v>1726</v>
      </c>
      <c r="D159" s="305"/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11286794</v>
      </c>
      <c r="I159" s="25">
        <f t="array" ref="I159">SUM(IF("155"&amp;C159=KHC&amp;MH,SL))</f>
        <v>723</v>
      </c>
      <c r="J159" s="25">
        <f t="array" ref="J159">SUM(IF("155"&amp;C159=KHC&amp;MH,TH))</f>
        <v>11286794</v>
      </c>
      <c r="K159" s="8">
        <f t="shared" si="29"/>
        <v>0</v>
      </c>
      <c r="L159" s="8">
        <f t="shared" si="30"/>
        <v>0</v>
      </c>
      <c r="M159" s="293"/>
    </row>
    <row r="160" spans="1:13" ht="19.5" customHeight="1">
      <c r="A160" s="293" t="str">
        <f t="shared" si="31"/>
        <v>TP</v>
      </c>
      <c r="B160" s="306">
        <f t="shared" si="32"/>
        <v>119</v>
      </c>
      <c r="C160" s="192" t="s">
        <v>1864</v>
      </c>
      <c r="D160" s="305"/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1241903</v>
      </c>
      <c r="I160" s="25">
        <f t="array" ref="I160">SUM(IF("155"&amp;C160=KHC&amp;MH,SL))</f>
        <v>75</v>
      </c>
      <c r="J160" s="25">
        <f t="array" ref="J160">SUM(IF("155"&amp;C160=KHC&amp;MH,TH))</f>
        <v>1241903</v>
      </c>
      <c r="K160" s="8">
        <f t="shared" si="29"/>
        <v>0</v>
      </c>
      <c r="L160" s="8">
        <f t="shared" si="30"/>
        <v>0</v>
      </c>
      <c r="M160" s="293"/>
    </row>
    <row r="161" spans="1:13" ht="19.5" customHeight="1">
      <c r="A161" s="293" t="str">
        <f t="shared" si="31"/>
        <v>TP</v>
      </c>
      <c r="B161" s="306">
        <f t="shared" si="32"/>
        <v>120</v>
      </c>
      <c r="C161" s="189" t="s">
        <v>1716</v>
      </c>
      <c r="D161" s="305"/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536154</v>
      </c>
      <c r="I161" s="25">
        <f t="array" ref="I161">SUM(IF("155"&amp;C161=KHC&amp;MH,SL))</f>
        <v>400</v>
      </c>
      <c r="J161" s="25">
        <f t="array" ref="J161">SUM(IF("155"&amp;C161=KHC&amp;MH,TH))</f>
        <v>536154</v>
      </c>
      <c r="K161" s="8">
        <f t="shared" si="29"/>
        <v>0</v>
      </c>
      <c r="L161" s="8">
        <f t="shared" si="30"/>
        <v>0</v>
      </c>
      <c r="M161" s="293"/>
    </row>
    <row r="162" spans="1:13" ht="19.5" customHeight="1">
      <c r="A162" s="293" t="str">
        <f t="shared" si="31"/>
        <v>TP</v>
      </c>
      <c r="B162" s="306">
        <f t="shared" si="32"/>
        <v>121</v>
      </c>
      <c r="C162" s="40" t="s">
        <v>1720</v>
      </c>
      <c r="D162" s="305"/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1564298</v>
      </c>
      <c r="I162" s="25">
        <f t="array" ref="I162">SUM(IF("155"&amp;C162=KHC&amp;MH,SL))</f>
        <v>2400</v>
      </c>
      <c r="J162" s="25">
        <f t="array" ref="J162">SUM(IF("155"&amp;C162=KHC&amp;MH,TH))</f>
        <v>1564298</v>
      </c>
      <c r="K162" s="8">
        <f t="shared" si="29"/>
        <v>0</v>
      </c>
      <c r="L162" s="8">
        <f t="shared" si="30"/>
        <v>0</v>
      </c>
      <c r="M162" s="293"/>
    </row>
    <row r="163" spans="1:13" ht="19.5" customHeight="1">
      <c r="A163" s="293" t="str">
        <f t="shared" si="31"/>
        <v>TP</v>
      </c>
      <c r="B163" s="306">
        <f t="shared" si="32"/>
        <v>122</v>
      </c>
      <c r="C163" s="40" t="s">
        <v>1719</v>
      </c>
      <c r="D163" s="305"/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740742</v>
      </c>
      <c r="I163" s="25">
        <f t="array" ref="I163">SUM(IF("155"&amp;C163=KHC&amp;MH,SL))</f>
        <v>1500</v>
      </c>
      <c r="J163" s="25">
        <f t="array" ref="J163">SUM(IF("155"&amp;C163=KHC&amp;MH,TH))</f>
        <v>740742</v>
      </c>
      <c r="K163" s="8">
        <f t="shared" si="29"/>
        <v>0</v>
      </c>
      <c r="L163" s="8">
        <f t="shared" si="30"/>
        <v>0</v>
      </c>
      <c r="M163" s="293"/>
    </row>
    <row r="164" spans="1:13" ht="19.5" customHeight="1">
      <c r="A164" s="293" t="str">
        <f t="shared" si="31"/>
        <v>TP</v>
      </c>
      <c r="B164" s="306">
        <f t="shared" si="32"/>
        <v>123</v>
      </c>
      <c r="C164" s="40" t="s">
        <v>1844</v>
      </c>
      <c r="D164" s="305"/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1201363</v>
      </c>
      <c r="I164" s="25">
        <f t="array" ref="I164">SUM(IF("155"&amp;C164=KHC&amp;MH,SL))</f>
        <v>2104</v>
      </c>
      <c r="J164" s="25">
        <f t="array" ref="J164">SUM(IF("155"&amp;C164=KHC&amp;MH,TH))</f>
        <v>1201363</v>
      </c>
      <c r="K164" s="8">
        <f t="shared" si="29"/>
        <v>0</v>
      </c>
      <c r="L164" s="8">
        <f t="shared" si="30"/>
        <v>0</v>
      </c>
      <c r="M164" s="293"/>
    </row>
    <row r="165" spans="1:13" ht="19.5" customHeight="1">
      <c r="A165" s="293" t="str">
        <f t="shared" si="31"/>
        <v>TP</v>
      </c>
      <c r="B165" s="306">
        <f t="shared" si="32"/>
        <v>124</v>
      </c>
      <c r="C165" s="192" t="s">
        <v>1799</v>
      </c>
      <c r="D165" s="305"/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564236</v>
      </c>
      <c r="I165" s="25">
        <f t="array" ref="I165">SUM(IF("155"&amp;C165=KHC&amp;MH,SL))</f>
        <v>575</v>
      </c>
      <c r="J165" s="25">
        <f t="array" ref="J165">SUM(IF("155"&amp;C165=KHC&amp;MH,TH))</f>
        <v>564236</v>
      </c>
      <c r="K165" s="8">
        <f t="shared" si="29"/>
        <v>0</v>
      </c>
      <c r="L165" s="8">
        <f t="shared" si="30"/>
        <v>0</v>
      </c>
      <c r="M165" s="293"/>
    </row>
    <row r="166" spans="1:13" ht="19.5" customHeight="1">
      <c r="A166" s="293" t="str">
        <f t="shared" si="31"/>
        <v>TP</v>
      </c>
      <c r="B166" s="306">
        <f t="shared" si="32"/>
        <v>125</v>
      </c>
      <c r="C166" s="40" t="s">
        <v>1717</v>
      </c>
      <c r="D166" s="305"/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854495</v>
      </c>
      <c r="I166" s="25">
        <f t="array" ref="I166">SUM(IF("155"&amp;C166=KHC&amp;MH,SL))</f>
        <v>600</v>
      </c>
      <c r="J166" s="25">
        <f t="array" ref="J166">SUM(IF("155"&amp;C166=KHC&amp;MH,TH))</f>
        <v>854495</v>
      </c>
      <c r="K166" s="8">
        <f t="shared" si="29"/>
        <v>0</v>
      </c>
      <c r="L166" s="8">
        <f t="shared" si="30"/>
        <v>0</v>
      </c>
      <c r="M166" s="293"/>
    </row>
    <row r="167" spans="1:13" ht="19.5" customHeight="1">
      <c r="A167" s="293" t="str">
        <f t="shared" si="31"/>
        <v>TP</v>
      </c>
      <c r="B167" s="306">
        <f t="shared" si="32"/>
        <v>126</v>
      </c>
      <c r="C167" s="40" t="s">
        <v>1824</v>
      </c>
      <c r="D167" s="305"/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1386690</v>
      </c>
      <c r="I167" s="25">
        <f t="array" ref="I167">SUM(IF("155"&amp;C167=KHC&amp;MH,SL))</f>
        <v>1000</v>
      </c>
      <c r="J167" s="25">
        <f t="array" ref="J167">SUM(IF("155"&amp;C167=KHC&amp;MH,TH))</f>
        <v>1386690</v>
      </c>
      <c r="K167" s="8">
        <f t="shared" si="29"/>
        <v>0</v>
      </c>
      <c r="L167" s="8">
        <f t="shared" si="30"/>
        <v>0</v>
      </c>
      <c r="M167" s="293"/>
    </row>
    <row r="168" spans="1:13" ht="19.5" customHeight="1">
      <c r="A168" s="293" t="str">
        <f t="shared" si="31"/>
        <v>TP</v>
      </c>
      <c r="B168" s="306">
        <f t="shared" si="32"/>
        <v>127</v>
      </c>
      <c r="C168" s="40" t="s">
        <v>1718</v>
      </c>
      <c r="D168" s="305"/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1377806</v>
      </c>
      <c r="I168" s="25">
        <f t="array" ref="I168">SUM(IF("155"&amp;C168=KHC&amp;MH,SL))</f>
        <v>700</v>
      </c>
      <c r="J168" s="25">
        <f t="array" ref="J168">SUM(IF("155"&amp;C168=KHC&amp;MH,TH))</f>
        <v>1377806</v>
      </c>
      <c r="K168" s="8">
        <f t="shared" si="29"/>
        <v>0</v>
      </c>
      <c r="L168" s="8">
        <f t="shared" si="30"/>
        <v>0</v>
      </c>
      <c r="M168" s="293"/>
    </row>
    <row r="169" spans="1:13" ht="19.5" customHeight="1">
      <c r="A169" s="293" t="str">
        <f t="shared" si="31"/>
        <v>TP</v>
      </c>
      <c r="B169" s="306">
        <f t="shared" si="32"/>
        <v>128</v>
      </c>
      <c r="C169" s="192" t="s">
        <v>1815</v>
      </c>
      <c r="D169" s="305"/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1245471</v>
      </c>
      <c r="I169" s="25">
        <f t="array" ref="I169">SUM(IF("155"&amp;C169=KHC&amp;MH,SL))</f>
        <v>750</v>
      </c>
      <c r="J169" s="25">
        <f t="array" ref="J169">SUM(IF("155"&amp;C169=KHC&amp;MH,TH))</f>
        <v>1245471</v>
      </c>
      <c r="K169" s="8">
        <f t="shared" ref="K169:K232" si="33">E169+G169-I169</f>
        <v>0</v>
      </c>
      <c r="L169" s="8">
        <f t="shared" ref="L169:L232" si="34">F169+H169-J169</f>
        <v>0</v>
      </c>
      <c r="M169" s="293"/>
    </row>
    <row r="170" spans="1:13" ht="19.5" customHeight="1">
      <c r="A170" s="293" t="str">
        <f t="shared" si="31"/>
        <v>TP</v>
      </c>
      <c r="B170" s="306">
        <f t="shared" si="32"/>
        <v>129</v>
      </c>
      <c r="C170" s="40" t="s">
        <v>1759</v>
      </c>
      <c r="D170" s="305"/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1974326</v>
      </c>
      <c r="I170" s="25">
        <f t="array" ref="I170">SUM(IF("155"&amp;C170=KHC&amp;MH,SL))</f>
        <v>1500</v>
      </c>
      <c r="J170" s="25">
        <f t="array" ref="J170">SUM(IF("155"&amp;C170=KHC&amp;MH,TH))</f>
        <v>1974326</v>
      </c>
      <c r="K170" s="8">
        <f t="shared" si="33"/>
        <v>0</v>
      </c>
      <c r="L170" s="8">
        <f t="shared" si="34"/>
        <v>0</v>
      </c>
      <c r="M170" s="293"/>
    </row>
    <row r="171" spans="1:13" ht="19.5" customHeight="1">
      <c r="A171" s="293" t="str">
        <f t="shared" ref="A171:A234" si="35">IF(B171&lt;&gt;"","TP","")</f>
        <v>TP</v>
      </c>
      <c r="B171" s="306">
        <f t="shared" ref="B171:B234" si="36">IF(C171&lt;&gt;"",B170+1,"")</f>
        <v>130</v>
      </c>
      <c r="C171" s="192" t="s">
        <v>1734</v>
      </c>
      <c r="D171" s="305"/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390276</v>
      </c>
      <c r="I171" s="25">
        <f t="array" ref="I171">SUM(IF("155"&amp;C171=KHC&amp;MH,SL))</f>
        <v>200</v>
      </c>
      <c r="J171" s="25">
        <f t="array" ref="J171">SUM(IF("155"&amp;C171=KHC&amp;MH,TH))</f>
        <v>390276</v>
      </c>
      <c r="K171" s="8">
        <f t="shared" si="33"/>
        <v>0</v>
      </c>
      <c r="L171" s="8">
        <f t="shared" si="34"/>
        <v>0</v>
      </c>
      <c r="M171" s="293"/>
    </row>
    <row r="172" spans="1:13" ht="19.5" customHeight="1">
      <c r="A172" s="293" t="str">
        <f t="shared" si="35"/>
        <v>TP</v>
      </c>
      <c r="B172" s="306">
        <f t="shared" si="36"/>
        <v>131</v>
      </c>
      <c r="C172" s="192" t="s">
        <v>1749</v>
      </c>
      <c r="D172" s="305"/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13822290</v>
      </c>
      <c r="I172" s="25">
        <f t="array" ref="I172">SUM(IF("155"&amp;C172=KHC&amp;MH,SL))</f>
        <v>2000</v>
      </c>
      <c r="J172" s="25">
        <f t="array" ref="J172">SUM(IF("155"&amp;C172=KHC&amp;MH,TH))</f>
        <v>13822290</v>
      </c>
      <c r="K172" s="8">
        <f t="shared" si="33"/>
        <v>0</v>
      </c>
      <c r="L172" s="8">
        <f t="shared" si="34"/>
        <v>0</v>
      </c>
      <c r="M172" s="293"/>
    </row>
    <row r="173" spans="1:13" ht="19.5" customHeight="1">
      <c r="A173" s="293" t="str">
        <f t="shared" si="35"/>
        <v>TP</v>
      </c>
      <c r="B173" s="306">
        <f t="shared" si="36"/>
        <v>132</v>
      </c>
      <c r="C173" s="192" t="s">
        <v>774</v>
      </c>
      <c r="D173" s="305"/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9216544</v>
      </c>
      <c r="I173" s="25">
        <f t="array" ref="I173">SUM(IF("155"&amp;C173=KHC&amp;MH,SL))</f>
        <v>2200</v>
      </c>
      <c r="J173" s="25">
        <f t="array" ref="J173">SUM(IF("155"&amp;C173=KHC&amp;MH,TH))</f>
        <v>9216544</v>
      </c>
      <c r="K173" s="8">
        <f t="shared" si="33"/>
        <v>0</v>
      </c>
      <c r="L173" s="8">
        <f t="shared" si="34"/>
        <v>0</v>
      </c>
      <c r="M173" s="293"/>
    </row>
    <row r="174" spans="1:13" ht="19.5" customHeight="1">
      <c r="A174" s="293" t="str">
        <f t="shared" si="35"/>
        <v>TP</v>
      </c>
      <c r="B174" s="306">
        <f t="shared" si="36"/>
        <v>133</v>
      </c>
      <c r="C174" s="189" t="s">
        <v>1763</v>
      </c>
      <c r="D174" s="305"/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699245</v>
      </c>
      <c r="I174" s="25">
        <f t="array" ref="I174">SUM(IF("155"&amp;C174=KHC&amp;MH,SL))</f>
        <v>100</v>
      </c>
      <c r="J174" s="25">
        <f t="array" ref="J174">SUM(IF("155"&amp;C174=KHC&amp;MH,TH))</f>
        <v>699245</v>
      </c>
      <c r="K174" s="8">
        <f t="shared" si="33"/>
        <v>0</v>
      </c>
      <c r="L174" s="8">
        <f t="shared" si="34"/>
        <v>0</v>
      </c>
      <c r="M174" s="293"/>
    </row>
    <row r="175" spans="1:13" ht="19.5" customHeight="1">
      <c r="A175" s="293" t="str">
        <f t="shared" si="35"/>
        <v>TP</v>
      </c>
      <c r="B175" s="306">
        <f t="shared" si="36"/>
        <v>134</v>
      </c>
      <c r="C175" s="192" t="s">
        <v>1748</v>
      </c>
      <c r="D175" s="305"/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813889</v>
      </c>
      <c r="I175" s="25">
        <f t="array" ref="I175">SUM(IF("155"&amp;C175=KHC&amp;MH,SL))</f>
        <v>110</v>
      </c>
      <c r="J175" s="25">
        <f t="array" ref="J175">SUM(IF("155"&amp;C175=KHC&amp;MH,TH))</f>
        <v>813889</v>
      </c>
      <c r="K175" s="8">
        <f t="shared" si="33"/>
        <v>0</v>
      </c>
      <c r="L175" s="8">
        <f t="shared" si="34"/>
        <v>0</v>
      </c>
      <c r="M175" s="293"/>
    </row>
    <row r="176" spans="1:13" ht="19.5" customHeight="1">
      <c r="A176" s="293" t="str">
        <f t="shared" si="35"/>
        <v>TP</v>
      </c>
      <c r="B176" s="306">
        <f t="shared" si="36"/>
        <v>135</v>
      </c>
      <c r="C176" s="192" t="s">
        <v>1840</v>
      </c>
      <c r="D176" s="305"/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3328056</v>
      </c>
      <c r="I176" s="25">
        <f t="array" ref="I176">SUM(IF("155"&amp;C176=KHC&amp;MH,SL))</f>
        <v>400</v>
      </c>
      <c r="J176" s="25">
        <f t="array" ref="J176">SUM(IF("155"&amp;C176=KHC&amp;MH,TH))</f>
        <v>3328056</v>
      </c>
      <c r="K176" s="8">
        <f t="shared" si="33"/>
        <v>0</v>
      </c>
      <c r="L176" s="8">
        <f t="shared" si="34"/>
        <v>0</v>
      </c>
      <c r="M176" s="293"/>
    </row>
    <row r="177" spans="1:13" ht="19.5" customHeight="1">
      <c r="A177" s="293" t="str">
        <f t="shared" si="35"/>
        <v>TP</v>
      </c>
      <c r="B177" s="306">
        <f t="shared" si="36"/>
        <v>136</v>
      </c>
      <c r="C177" s="192" t="s">
        <v>1747</v>
      </c>
      <c r="D177" s="305"/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1144811</v>
      </c>
      <c r="I177" s="25">
        <f t="array" ref="I177">SUM(IF("155"&amp;C177=KHC&amp;MH,SL))</f>
        <v>110</v>
      </c>
      <c r="J177" s="25">
        <f t="array" ref="J177">SUM(IF("155"&amp;C177=KHC&amp;MH,TH))</f>
        <v>1144811</v>
      </c>
      <c r="K177" s="8">
        <f t="shared" si="33"/>
        <v>0</v>
      </c>
      <c r="L177" s="8">
        <f t="shared" si="34"/>
        <v>0</v>
      </c>
      <c r="M177" s="293"/>
    </row>
    <row r="178" spans="1:13" ht="19.5" customHeight="1">
      <c r="A178" s="293" t="str">
        <f t="shared" si="35"/>
        <v>TP</v>
      </c>
      <c r="B178" s="306">
        <f t="shared" si="36"/>
        <v>137</v>
      </c>
      <c r="C178" s="192" t="s">
        <v>1746</v>
      </c>
      <c r="D178" s="305"/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1317183</v>
      </c>
      <c r="I178" s="25">
        <f t="array" ref="I178">SUM(IF("155"&amp;C178=KHC&amp;MH,SL))</f>
        <v>120</v>
      </c>
      <c r="J178" s="25">
        <f t="array" ref="J178">SUM(IF("155"&amp;C178=KHC&amp;MH,TH))</f>
        <v>1317183</v>
      </c>
      <c r="K178" s="8">
        <f t="shared" si="33"/>
        <v>0</v>
      </c>
      <c r="L178" s="8">
        <f t="shared" si="34"/>
        <v>0</v>
      </c>
      <c r="M178" s="293"/>
    </row>
    <row r="179" spans="1:13" ht="19.5" customHeight="1">
      <c r="A179" s="293" t="str">
        <f t="shared" si="35"/>
        <v>TP</v>
      </c>
      <c r="B179" s="306">
        <f t="shared" si="36"/>
        <v>138</v>
      </c>
      <c r="C179" s="192" t="s">
        <v>1859</v>
      </c>
      <c r="D179" s="305"/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2551510</v>
      </c>
      <c r="I179" s="25">
        <f t="array" ref="I179">SUM(IF("155"&amp;C179=KHC&amp;MH,SL))</f>
        <v>230</v>
      </c>
      <c r="J179" s="25">
        <f t="array" ref="J179">SUM(IF("155"&amp;C179=KHC&amp;MH,TH))</f>
        <v>2551510</v>
      </c>
      <c r="K179" s="8">
        <f t="shared" si="33"/>
        <v>0</v>
      </c>
      <c r="L179" s="8">
        <f t="shared" si="34"/>
        <v>0</v>
      </c>
      <c r="M179" s="293"/>
    </row>
    <row r="180" spans="1:13" ht="19.5" customHeight="1">
      <c r="A180" s="293" t="str">
        <f t="shared" si="35"/>
        <v>TP</v>
      </c>
      <c r="B180" s="306">
        <f t="shared" si="36"/>
        <v>139</v>
      </c>
      <c r="C180" s="192" t="s">
        <v>756</v>
      </c>
      <c r="D180" s="305"/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237418</v>
      </c>
      <c r="I180" s="25">
        <f t="array" ref="I180">SUM(IF("155"&amp;C180=KHC&amp;MH,SL))</f>
        <v>20</v>
      </c>
      <c r="J180" s="25">
        <f t="array" ref="J180">SUM(IF("155"&amp;C180=KHC&amp;MH,TH))</f>
        <v>237418</v>
      </c>
      <c r="K180" s="8">
        <f t="shared" si="33"/>
        <v>0</v>
      </c>
      <c r="L180" s="8">
        <f t="shared" si="34"/>
        <v>0</v>
      </c>
      <c r="M180" s="293"/>
    </row>
    <row r="181" spans="1:13" ht="19.5" customHeight="1">
      <c r="A181" s="293" t="str">
        <f t="shared" si="35"/>
        <v>TP</v>
      </c>
      <c r="B181" s="306">
        <f t="shared" si="36"/>
        <v>140</v>
      </c>
      <c r="C181" s="189" t="s">
        <v>1823</v>
      </c>
      <c r="D181" s="305"/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1320954</v>
      </c>
      <c r="I181" s="25">
        <f t="array" ref="I181">SUM(IF("155"&amp;C181=KHC&amp;MH,SL))</f>
        <v>500</v>
      </c>
      <c r="J181" s="25">
        <f t="array" ref="J181">SUM(IF("155"&amp;C181=KHC&amp;MH,TH))</f>
        <v>1320954</v>
      </c>
      <c r="K181" s="8">
        <f t="shared" si="33"/>
        <v>0</v>
      </c>
      <c r="L181" s="8">
        <f t="shared" si="34"/>
        <v>0</v>
      </c>
      <c r="M181" s="293"/>
    </row>
    <row r="182" spans="1:13" ht="19.5" customHeight="1">
      <c r="A182" s="293" t="str">
        <f t="shared" si="35"/>
        <v>TP</v>
      </c>
      <c r="B182" s="306">
        <f t="shared" si="36"/>
        <v>141</v>
      </c>
      <c r="C182" s="40" t="s">
        <v>1826</v>
      </c>
      <c r="D182" s="305"/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756154</v>
      </c>
      <c r="I182" s="25">
        <f t="array" ref="I182">SUM(IF("155"&amp;C182=KHC&amp;MH,SL))</f>
        <v>103</v>
      </c>
      <c r="J182" s="25">
        <f t="array" ref="J182">SUM(IF("155"&amp;C182=KHC&amp;MH,TH))</f>
        <v>756154</v>
      </c>
      <c r="K182" s="8">
        <f t="shared" si="33"/>
        <v>0</v>
      </c>
      <c r="L182" s="8">
        <f t="shared" si="34"/>
        <v>0</v>
      </c>
      <c r="M182" s="293"/>
    </row>
    <row r="183" spans="1:13" ht="19.5" customHeight="1">
      <c r="A183" s="293" t="str">
        <f t="shared" si="35"/>
        <v>TP</v>
      </c>
      <c r="B183" s="306">
        <f t="shared" si="36"/>
        <v>142</v>
      </c>
      <c r="C183" s="40" t="s">
        <v>1866</v>
      </c>
      <c r="D183" s="305"/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848328</v>
      </c>
      <c r="I183" s="25">
        <f t="array" ref="I183">SUM(IF("155"&amp;C183=KHC&amp;MH,SL))</f>
        <v>100</v>
      </c>
      <c r="J183" s="25">
        <f t="array" ref="J183">SUM(IF("155"&amp;C183=KHC&amp;MH,TH))</f>
        <v>848328</v>
      </c>
      <c r="K183" s="8">
        <f t="shared" si="33"/>
        <v>0</v>
      </c>
      <c r="L183" s="8">
        <f t="shared" si="34"/>
        <v>0</v>
      </c>
      <c r="M183" s="293"/>
    </row>
    <row r="184" spans="1:13" ht="19.5" customHeight="1">
      <c r="A184" s="293" t="str">
        <f t="shared" si="35"/>
        <v>TP</v>
      </c>
      <c r="B184" s="306">
        <f t="shared" si="36"/>
        <v>143</v>
      </c>
      <c r="C184" s="40" t="s">
        <v>1768</v>
      </c>
      <c r="D184" s="305"/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28632517</v>
      </c>
      <c r="I184" s="25">
        <f t="array" ref="I184">SUM(IF("155"&amp;C184=KHC&amp;MH,SL))</f>
        <v>2975</v>
      </c>
      <c r="J184" s="25">
        <f t="array" ref="J184">SUM(IF("155"&amp;C184=KHC&amp;MH,TH))</f>
        <v>28632517</v>
      </c>
      <c r="K184" s="8">
        <f t="shared" si="33"/>
        <v>0</v>
      </c>
      <c r="L184" s="8">
        <f t="shared" si="34"/>
        <v>0</v>
      </c>
      <c r="M184" s="293"/>
    </row>
    <row r="185" spans="1:13" ht="19.5" customHeight="1">
      <c r="A185" s="293" t="str">
        <f t="shared" si="35"/>
        <v>TP</v>
      </c>
      <c r="B185" s="306">
        <f t="shared" si="36"/>
        <v>144</v>
      </c>
      <c r="C185" s="189" t="s">
        <v>1853</v>
      </c>
      <c r="D185" s="305"/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291205</v>
      </c>
      <c r="I185" s="25">
        <f t="array" ref="I185">SUM(IF("155"&amp;C185=KHC&amp;MH,SL))</f>
        <v>30</v>
      </c>
      <c r="J185" s="25">
        <f t="array" ref="J185">SUM(IF("155"&amp;C185=KHC&amp;MH,TH))</f>
        <v>291205</v>
      </c>
      <c r="K185" s="8">
        <f t="shared" si="33"/>
        <v>0</v>
      </c>
      <c r="L185" s="8">
        <f t="shared" si="34"/>
        <v>0</v>
      </c>
      <c r="M185" s="293"/>
    </row>
    <row r="186" spans="1:13" ht="19.5" customHeight="1">
      <c r="A186" s="293" t="str">
        <f t="shared" si="35"/>
        <v>TP</v>
      </c>
      <c r="B186" s="306">
        <f t="shared" si="36"/>
        <v>145</v>
      </c>
      <c r="C186" s="40" t="s">
        <v>1835</v>
      </c>
      <c r="D186" s="305"/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225133</v>
      </c>
      <c r="I186" s="25">
        <f t="array" ref="I186">SUM(IF("155"&amp;C186=KHC&amp;MH,SL))</f>
        <v>20</v>
      </c>
      <c r="J186" s="25">
        <f t="array" ref="J186">SUM(IF("155"&amp;C186=KHC&amp;MH,TH))</f>
        <v>225133</v>
      </c>
      <c r="K186" s="8">
        <f t="shared" si="33"/>
        <v>0</v>
      </c>
      <c r="L186" s="8">
        <f t="shared" si="34"/>
        <v>0</v>
      </c>
      <c r="M186" s="293"/>
    </row>
    <row r="187" spans="1:13" ht="19.5" customHeight="1">
      <c r="A187" s="293" t="str">
        <f t="shared" si="35"/>
        <v>TP</v>
      </c>
      <c r="B187" s="306">
        <f t="shared" si="36"/>
        <v>146</v>
      </c>
      <c r="C187" s="192" t="s">
        <v>1760</v>
      </c>
      <c r="D187" s="305"/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897636</v>
      </c>
      <c r="I187" s="25">
        <f t="array" ref="I187">SUM(IF("155"&amp;C187=KHC&amp;MH,SL))</f>
        <v>80</v>
      </c>
      <c r="J187" s="25">
        <f t="array" ref="J187">SUM(IF("155"&amp;C187=KHC&amp;MH,TH))</f>
        <v>897636</v>
      </c>
      <c r="K187" s="8">
        <f t="shared" si="33"/>
        <v>0</v>
      </c>
      <c r="L187" s="8">
        <f t="shared" si="34"/>
        <v>0</v>
      </c>
      <c r="M187" s="293"/>
    </row>
    <row r="188" spans="1:13" ht="19.5" customHeight="1">
      <c r="A188" s="293" t="str">
        <f t="shared" si="35"/>
        <v>TP</v>
      </c>
      <c r="B188" s="306">
        <f t="shared" si="36"/>
        <v>147</v>
      </c>
      <c r="C188" s="192" t="s">
        <v>1751</v>
      </c>
      <c r="D188" s="305"/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853730</v>
      </c>
      <c r="I188" s="25">
        <f t="array" ref="I188">SUM(IF("155"&amp;C188=KHC&amp;MH,SL))</f>
        <v>75</v>
      </c>
      <c r="J188" s="25">
        <f t="array" ref="J188">SUM(IF("155"&amp;C188=KHC&amp;MH,TH))</f>
        <v>853730</v>
      </c>
      <c r="K188" s="8">
        <f t="shared" si="33"/>
        <v>0</v>
      </c>
      <c r="L188" s="8">
        <f t="shared" si="34"/>
        <v>0</v>
      </c>
      <c r="M188" s="293"/>
    </row>
    <row r="189" spans="1:13" ht="19.5" customHeight="1">
      <c r="A189" s="293" t="str">
        <f t="shared" si="35"/>
        <v>TP</v>
      </c>
      <c r="B189" s="306">
        <f t="shared" si="36"/>
        <v>148</v>
      </c>
      <c r="C189" s="40" t="s">
        <v>1810</v>
      </c>
      <c r="D189" s="305"/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2371914</v>
      </c>
      <c r="I189" s="25">
        <f t="array" ref="I189">SUM(IF("155"&amp;C189=KHC&amp;MH,SL))</f>
        <v>210</v>
      </c>
      <c r="J189" s="25">
        <f t="array" ref="J189">SUM(IF("155"&amp;C189=KHC&amp;MH,TH))</f>
        <v>2371914</v>
      </c>
      <c r="K189" s="8">
        <f t="shared" si="33"/>
        <v>0</v>
      </c>
      <c r="L189" s="8">
        <f t="shared" si="34"/>
        <v>0</v>
      </c>
      <c r="M189" s="293"/>
    </row>
    <row r="190" spans="1:13" ht="19.5" customHeight="1">
      <c r="A190" s="293" t="str">
        <f t="shared" si="35"/>
        <v>TP</v>
      </c>
      <c r="B190" s="306">
        <f t="shared" si="36"/>
        <v>149</v>
      </c>
      <c r="C190" s="192" t="s">
        <v>1741</v>
      </c>
      <c r="D190" s="305"/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13311581</v>
      </c>
      <c r="I190" s="25">
        <f t="array" ref="I190">SUM(IF("155"&amp;C190=KHC&amp;MH,SL))</f>
        <v>1195</v>
      </c>
      <c r="J190" s="25">
        <f t="array" ref="J190">SUM(IF("155"&amp;C190=KHC&amp;MH,TH))</f>
        <v>13311581</v>
      </c>
      <c r="K190" s="8">
        <f t="shared" si="33"/>
        <v>0</v>
      </c>
      <c r="L190" s="8">
        <f t="shared" si="34"/>
        <v>0</v>
      </c>
      <c r="M190" s="293"/>
    </row>
    <row r="191" spans="1:13" ht="19.5" customHeight="1">
      <c r="A191" s="293" t="str">
        <f t="shared" si="35"/>
        <v>TP</v>
      </c>
      <c r="B191" s="306">
        <f t="shared" si="36"/>
        <v>150</v>
      </c>
      <c r="C191" s="189" t="s">
        <v>1798</v>
      </c>
      <c r="D191" s="305"/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551026</v>
      </c>
      <c r="I191" s="25">
        <f t="array" ref="I191">SUM(IF("155"&amp;C191=KHC&amp;MH,SL))</f>
        <v>50</v>
      </c>
      <c r="J191" s="25">
        <f t="array" ref="J191">SUM(IF("155"&amp;C191=KHC&amp;MH,TH))</f>
        <v>551026</v>
      </c>
      <c r="K191" s="8">
        <f t="shared" si="33"/>
        <v>0</v>
      </c>
      <c r="L191" s="8">
        <f t="shared" si="34"/>
        <v>0</v>
      </c>
      <c r="M191" s="293"/>
    </row>
    <row r="192" spans="1:13" ht="19.5" customHeight="1">
      <c r="A192" s="293" t="str">
        <f t="shared" si="35"/>
        <v>TP</v>
      </c>
      <c r="B192" s="306">
        <f t="shared" si="36"/>
        <v>151</v>
      </c>
      <c r="C192" s="192" t="s">
        <v>1742</v>
      </c>
      <c r="D192" s="305"/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601676</v>
      </c>
      <c r="I192" s="25">
        <f t="array" ref="I192">SUM(IF("155"&amp;C192=KHC&amp;MH,SL))</f>
        <v>50</v>
      </c>
      <c r="J192" s="25">
        <f t="array" ref="J192">SUM(IF("155"&amp;C192=KHC&amp;MH,TH))</f>
        <v>601676</v>
      </c>
      <c r="K192" s="8">
        <f t="shared" si="33"/>
        <v>0</v>
      </c>
      <c r="L192" s="8">
        <f t="shared" si="34"/>
        <v>0</v>
      </c>
      <c r="M192" s="293"/>
    </row>
    <row r="193" spans="1:13" ht="19.5" customHeight="1">
      <c r="A193" s="293" t="str">
        <f t="shared" si="35"/>
        <v>TP</v>
      </c>
      <c r="B193" s="306">
        <f t="shared" si="36"/>
        <v>152</v>
      </c>
      <c r="C193" s="192" t="s">
        <v>1743</v>
      </c>
      <c r="D193" s="305"/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12114830</v>
      </c>
      <c r="I193" s="25">
        <f t="array" ref="I193">SUM(IF("155"&amp;C193=KHC&amp;MH,SL))</f>
        <v>1000</v>
      </c>
      <c r="J193" s="25">
        <f t="array" ref="J193">SUM(IF("155"&amp;C193=KHC&amp;MH,TH))</f>
        <v>12114830</v>
      </c>
      <c r="K193" s="8">
        <f t="shared" si="33"/>
        <v>0</v>
      </c>
      <c r="L193" s="8">
        <f t="shared" si="34"/>
        <v>0</v>
      </c>
      <c r="M193" s="293"/>
    </row>
    <row r="194" spans="1:13" ht="19.5" customHeight="1">
      <c r="A194" s="293" t="str">
        <f t="shared" si="35"/>
        <v>TP</v>
      </c>
      <c r="B194" s="306">
        <f t="shared" si="36"/>
        <v>153</v>
      </c>
      <c r="C194" s="189" t="s">
        <v>755</v>
      </c>
      <c r="D194" s="305"/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32326954</v>
      </c>
      <c r="I194" s="25">
        <f t="array" ref="I194">SUM(IF("155"&amp;C194=KHC&amp;MH,SL))</f>
        <v>2400</v>
      </c>
      <c r="J194" s="25">
        <f t="array" ref="J194">SUM(IF("155"&amp;C194=KHC&amp;MH,TH))</f>
        <v>32326954</v>
      </c>
      <c r="K194" s="8">
        <f t="shared" si="33"/>
        <v>0</v>
      </c>
      <c r="L194" s="8">
        <f t="shared" si="34"/>
        <v>0</v>
      </c>
      <c r="M194" s="293"/>
    </row>
    <row r="195" spans="1:13" ht="19.5" customHeight="1">
      <c r="A195" s="293" t="str">
        <f t="shared" si="35"/>
        <v>TP</v>
      </c>
      <c r="B195" s="306">
        <f t="shared" si="36"/>
        <v>154</v>
      </c>
      <c r="C195" s="192" t="s">
        <v>1836</v>
      </c>
      <c r="D195" s="305"/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350751</v>
      </c>
      <c r="I195" s="25">
        <f t="array" ref="I195">SUM(IF("155"&amp;C195=KHC&amp;MH,SL))</f>
        <v>86</v>
      </c>
      <c r="J195" s="25">
        <f t="array" ref="J195">SUM(IF("155"&amp;C195=KHC&amp;MH,TH))</f>
        <v>350751</v>
      </c>
      <c r="K195" s="8">
        <f t="shared" si="33"/>
        <v>0</v>
      </c>
      <c r="L195" s="8">
        <f t="shared" si="34"/>
        <v>0</v>
      </c>
      <c r="M195" s="293"/>
    </row>
    <row r="196" spans="1:13" ht="19.5" customHeight="1">
      <c r="A196" s="293" t="str">
        <f t="shared" si="35"/>
        <v>TP</v>
      </c>
      <c r="B196" s="306">
        <f t="shared" si="36"/>
        <v>155</v>
      </c>
      <c r="C196" s="40" t="s">
        <v>1821</v>
      </c>
      <c r="D196" s="305"/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1207729</v>
      </c>
      <c r="I196" s="25">
        <f t="array" ref="I196">SUM(IF("155"&amp;C196=KHC&amp;MH,SL))</f>
        <v>1000</v>
      </c>
      <c r="J196" s="25">
        <f t="array" ref="J196">SUM(IF("155"&amp;C196=KHC&amp;MH,TH))</f>
        <v>1207729</v>
      </c>
      <c r="K196" s="8">
        <f t="shared" si="33"/>
        <v>0</v>
      </c>
      <c r="L196" s="8">
        <f t="shared" si="34"/>
        <v>0</v>
      </c>
      <c r="M196" s="293"/>
    </row>
    <row r="197" spans="1:13" ht="19.5" customHeight="1">
      <c r="A197" s="293" t="str">
        <f t="shared" si="35"/>
        <v>TP</v>
      </c>
      <c r="B197" s="306">
        <f t="shared" si="36"/>
        <v>156</v>
      </c>
      <c r="C197" s="192" t="s">
        <v>1733</v>
      </c>
      <c r="D197" s="305"/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2166694</v>
      </c>
      <c r="I197" s="25">
        <f t="array" ref="I197">SUM(IF("155"&amp;C197=KHC&amp;MH,SL))</f>
        <v>300</v>
      </c>
      <c r="J197" s="25">
        <f t="array" ref="J197">SUM(IF("155"&amp;C197=KHC&amp;MH,TH))</f>
        <v>2166694</v>
      </c>
      <c r="K197" s="8">
        <f t="shared" si="33"/>
        <v>0</v>
      </c>
      <c r="L197" s="8">
        <f t="shared" si="34"/>
        <v>0</v>
      </c>
      <c r="M197" s="293"/>
    </row>
    <row r="198" spans="1:13" ht="19.5" customHeight="1">
      <c r="A198" s="293" t="str">
        <f t="shared" si="35"/>
        <v>TP</v>
      </c>
      <c r="B198" s="306">
        <f t="shared" si="36"/>
        <v>157</v>
      </c>
      <c r="C198" s="192" t="s">
        <v>1871</v>
      </c>
      <c r="D198" s="305"/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1528583</v>
      </c>
      <c r="I198" s="25">
        <f t="array" ref="I198">SUM(IF("155"&amp;C198=KHC&amp;MH,SL))</f>
        <v>200</v>
      </c>
      <c r="J198" s="25">
        <f t="array" ref="J198">SUM(IF("155"&amp;C198=KHC&amp;MH,TH))</f>
        <v>1528583</v>
      </c>
      <c r="K198" s="8">
        <f t="shared" si="33"/>
        <v>0</v>
      </c>
      <c r="L198" s="8">
        <f t="shared" si="34"/>
        <v>0</v>
      </c>
      <c r="M198" s="293"/>
    </row>
    <row r="199" spans="1:13" ht="19.5" customHeight="1">
      <c r="A199" s="293" t="str">
        <f t="shared" si="35"/>
        <v>TP</v>
      </c>
      <c r="B199" s="306">
        <f t="shared" si="36"/>
        <v>158</v>
      </c>
      <c r="C199" s="189" t="s">
        <v>1785</v>
      </c>
      <c r="D199" s="305"/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1610809</v>
      </c>
      <c r="I199" s="25">
        <f t="array" ref="I199">SUM(IF("155"&amp;C199=KHC&amp;MH,SL))</f>
        <v>220</v>
      </c>
      <c r="J199" s="25">
        <f t="array" ref="J199">SUM(IF("155"&amp;C199=KHC&amp;MH,TH))</f>
        <v>1610809</v>
      </c>
      <c r="K199" s="8">
        <f t="shared" si="33"/>
        <v>0</v>
      </c>
      <c r="L199" s="8">
        <f t="shared" si="34"/>
        <v>0</v>
      </c>
      <c r="M199" s="293"/>
    </row>
    <row r="200" spans="1:13" ht="19.5" customHeight="1">
      <c r="A200" s="293" t="str">
        <f t="shared" si="35"/>
        <v>TP</v>
      </c>
      <c r="B200" s="306">
        <f t="shared" si="36"/>
        <v>159</v>
      </c>
      <c r="C200" s="192" t="s">
        <v>768</v>
      </c>
      <c r="D200" s="305"/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11952149</v>
      </c>
      <c r="I200" s="25">
        <f t="array" ref="I200">SUM(IF("155"&amp;C200=KHC&amp;MH,SL))</f>
        <v>1521</v>
      </c>
      <c r="J200" s="25">
        <f t="array" ref="J200">SUM(IF("155"&amp;C200=KHC&amp;MH,TH))</f>
        <v>11952149</v>
      </c>
      <c r="K200" s="8">
        <f t="shared" si="33"/>
        <v>0</v>
      </c>
      <c r="L200" s="8">
        <f t="shared" si="34"/>
        <v>0</v>
      </c>
      <c r="M200" s="293"/>
    </row>
    <row r="201" spans="1:13" ht="19.5" customHeight="1">
      <c r="A201" s="293" t="str">
        <f t="shared" si="35"/>
        <v>TP</v>
      </c>
      <c r="B201" s="306">
        <f t="shared" si="36"/>
        <v>160</v>
      </c>
      <c r="C201" s="192" t="s">
        <v>1801</v>
      </c>
      <c r="D201" s="305"/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3396738</v>
      </c>
      <c r="I201" s="25">
        <f t="array" ref="I201">SUM(IF("155"&amp;C201=KHC&amp;MH,SL))</f>
        <v>450</v>
      </c>
      <c r="J201" s="25">
        <f t="array" ref="J201">SUM(IF("155"&amp;C201=KHC&amp;MH,TH))</f>
        <v>3396738</v>
      </c>
      <c r="K201" s="8">
        <f t="shared" si="33"/>
        <v>0</v>
      </c>
      <c r="L201" s="8">
        <f t="shared" si="34"/>
        <v>0</v>
      </c>
      <c r="M201" s="293"/>
    </row>
    <row r="202" spans="1:13" ht="19.5" customHeight="1">
      <c r="A202" s="293" t="str">
        <f t="shared" si="35"/>
        <v>TP</v>
      </c>
      <c r="B202" s="306">
        <f t="shared" si="36"/>
        <v>161</v>
      </c>
      <c r="C202" s="189" t="s">
        <v>1793</v>
      </c>
      <c r="D202" s="305"/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4710143</v>
      </c>
      <c r="I202" s="25">
        <f t="array" ref="I202">SUM(IF("155"&amp;C202=KHC&amp;MH,SL))</f>
        <v>600</v>
      </c>
      <c r="J202" s="25">
        <f t="array" ref="J202">SUM(IF("155"&amp;C202=KHC&amp;MH,TH))</f>
        <v>4710143</v>
      </c>
      <c r="K202" s="8">
        <f t="shared" si="33"/>
        <v>0</v>
      </c>
      <c r="L202" s="8">
        <f t="shared" si="34"/>
        <v>0</v>
      </c>
      <c r="M202" s="293"/>
    </row>
    <row r="203" spans="1:13" ht="19.5" customHeight="1">
      <c r="A203" s="293" t="str">
        <f t="shared" si="35"/>
        <v>TP</v>
      </c>
      <c r="B203" s="306">
        <f t="shared" si="36"/>
        <v>162</v>
      </c>
      <c r="C203" s="192" t="s">
        <v>1745</v>
      </c>
      <c r="D203" s="305"/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597611</v>
      </c>
      <c r="I203" s="25">
        <f t="array" ref="I203">SUM(IF("155"&amp;C203=KHC&amp;MH,SL))</f>
        <v>70</v>
      </c>
      <c r="J203" s="25">
        <f t="array" ref="J203">SUM(IF("155"&amp;C203=KHC&amp;MH,TH))</f>
        <v>597611</v>
      </c>
      <c r="K203" s="8">
        <f t="shared" si="33"/>
        <v>0</v>
      </c>
      <c r="L203" s="8">
        <f t="shared" si="34"/>
        <v>0</v>
      </c>
      <c r="M203" s="293"/>
    </row>
    <row r="204" spans="1:13" ht="19.5" customHeight="1">
      <c r="A204" s="293" t="str">
        <f t="shared" si="35"/>
        <v>TP</v>
      </c>
      <c r="B204" s="306">
        <f t="shared" si="36"/>
        <v>163</v>
      </c>
      <c r="C204" s="192" t="s">
        <v>772</v>
      </c>
      <c r="D204" s="305"/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14048136</v>
      </c>
      <c r="I204" s="25">
        <f t="array" ref="I204">SUM(IF("155"&amp;C204=KHC&amp;MH,SL))</f>
        <v>1700</v>
      </c>
      <c r="J204" s="25">
        <f t="array" ref="J204">SUM(IF("155"&amp;C204=KHC&amp;MH,TH))</f>
        <v>14048136</v>
      </c>
      <c r="K204" s="8">
        <f t="shared" si="33"/>
        <v>0</v>
      </c>
      <c r="L204" s="8">
        <f t="shared" si="34"/>
        <v>0</v>
      </c>
      <c r="M204" s="293"/>
    </row>
    <row r="205" spans="1:13" ht="19.5" customHeight="1">
      <c r="A205" s="293" t="str">
        <f t="shared" si="35"/>
        <v>TP</v>
      </c>
      <c r="B205" s="306">
        <f t="shared" si="36"/>
        <v>164</v>
      </c>
      <c r="C205" s="40" t="s">
        <v>1769</v>
      </c>
      <c r="D205" s="305"/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3701403</v>
      </c>
      <c r="I205" s="25">
        <f t="array" ref="I205">SUM(IF("155"&amp;C205=KHC&amp;MH,SL))</f>
        <v>435</v>
      </c>
      <c r="J205" s="25">
        <f t="array" ref="J205">SUM(IF("155"&amp;C205=KHC&amp;MH,TH))</f>
        <v>3701403</v>
      </c>
      <c r="K205" s="8">
        <f t="shared" si="33"/>
        <v>0</v>
      </c>
      <c r="L205" s="8">
        <f t="shared" si="34"/>
        <v>0</v>
      </c>
      <c r="M205" s="293"/>
    </row>
    <row r="206" spans="1:13" ht="19.5" customHeight="1">
      <c r="A206" s="293" t="str">
        <f t="shared" si="35"/>
        <v>TP</v>
      </c>
      <c r="B206" s="306">
        <f t="shared" si="36"/>
        <v>165</v>
      </c>
      <c r="C206" s="189" t="s">
        <v>1776</v>
      </c>
      <c r="D206" s="305"/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2169286</v>
      </c>
      <c r="I206" s="25">
        <f t="array" ref="I206">SUM(IF("155"&amp;C206=KHC&amp;MH,SL))</f>
        <v>230</v>
      </c>
      <c r="J206" s="25">
        <f t="array" ref="J206">SUM(IF("155"&amp;C206=KHC&amp;MH,TH))</f>
        <v>2169286</v>
      </c>
      <c r="K206" s="8">
        <f t="shared" si="33"/>
        <v>0</v>
      </c>
      <c r="L206" s="8">
        <f t="shared" si="34"/>
        <v>0</v>
      </c>
      <c r="M206" s="293"/>
    </row>
    <row r="207" spans="1:13" ht="19.5" customHeight="1">
      <c r="A207" s="293" t="str">
        <f t="shared" si="35"/>
        <v>TP</v>
      </c>
      <c r="B207" s="306">
        <f t="shared" si="36"/>
        <v>166</v>
      </c>
      <c r="C207" s="189" t="s">
        <v>1806</v>
      </c>
      <c r="D207" s="305"/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1095108</v>
      </c>
      <c r="I207" s="25">
        <f t="array" ref="I207">SUM(IF("155"&amp;C207=KHC&amp;MH,SL))</f>
        <v>124</v>
      </c>
      <c r="J207" s="25">
        <f t="array" ref="J207">SUM(IF("155"&amp;C207=KHC&amp;MH,TH))</f>
        <v>1095108</v>
      </c>
      <c r="K207" s="8">
        <f t="shared" si="33"/>
        <v>0</v>
      </c>
      <c r="L207" s="8">
        <f t="shared" si="34"/>
        <v>0</v>
      </c>
      <c r="M207" s="293"/>
    </row>
    <row r="208" spans="1:13" ht="19.5" customHeight="1">
      <c r="A208" s="293" t="str">
        <f t="shared" si="35"/>
        <v>TP</v>
      </c>
      <c r="B208" s="306">
        <f t="shared" si="36"/>
        <v>167</v>
      </c>
      <c r="C208" s="40" t="s">
        <v>1770</v>
      </c>
      <c r="D208" s="305"/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270348</v>
      </c>
      <c r="I208" s="25">
        <f t="array" ref="I208">SUM(IF("155"&amp;C208=KHC&amp;MH,SL))</f>
        <v>25</v>
      </c>
      <c r="J208" s="25">
        <f t="array" ref="J208">SUM(IF("155"&amp;C208=KHC&amp;MH,TH))</f>
        <v>270348</v>
      </c>
      <c r="K208" s="8">
        <f t="shared" si="33"/>
        <v>0</v>
      </c>
      <c r="L208" s="8">
        <f t="shared" si="34"/>
        <v>0</v>
      </c>
      <c r="M208" s="293"/>
    </row>
    <row r="209" spans="1:13" ht="19.5" customHeight="1">
      <c r="A209" s="293" t="str">
        <f t="shared" si="35"/>
        <v>TP</v>
      </c>
      <c r="B209" s="306">
        <f t="shared" si="36"/>
        <v>168</v>
      </c>
      <c r="C209" s="192" t="s">
        <v>1740</v>
      </c>
      <c r="D209" s="305"/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565088</v>
      </c>
      <c r="I209" s="25">
        <f t="array" ref="I209">SUM(IF("155"&amp;C209=KHC&amp;MH,SL))</f>
        <v>50</v>
      </c>
      <c r="J209" s="25">
        <f t="array" ref="J209">SUM(IF("155"&amp;C209=KHC&amp;MH,TH))</f>
        <v>565088</v>
      </c>
      <c r="K209" s="8">
        <f t="shared" si="33"/>
        <v>0</v>
      </c>
      <c r="L209" s="8">
        <f t="shared" si="34"/>
        <v>0</v>
      </c>
      <c r="M209" s="293"/>
    </row>
    <row r="210" spans="1:13" ht="19.5" customHeight="1">
      <c r="A210" s="293" t="str">
        <f t="shared" si="35"/>
        <v>TP</v>
      </c>
      <c r="B210" s="306">
        <f t="shared" si="36"/>
        <v>169</v>
      </c>
      <c r="C210" s="192" t="s">
        <v>1744</v>
      </c>
      <c r="D210" s="305"/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1479798</v>
      </c>
      <c r="I210" s="25">
        <f t="array" ref="I210">SUM(IF("155"&amp;C210=KHC&amp;MH,SL))</f>
        <v>130</v>
      </c>
      <c r="J210" s="25">
        <f t="array" ref="J210">SUM(IF("155"&amp;C210=KHC&amp;MH,TH))</f>
        <v>1479798</v>
      </c>
      <c r="K210" s="8">
        <f t="shared" si="33"/>
        <v>0</v>
      </c>
      <c r="L210" s="8">
        <f t="shared" si="34"/>
        <v>0</v>
      </c>
      <c r="M210" s="293"/>
    </row>
    <row r="211" spans="1:13" ht="19.5" customHeight="1">
      <c r="A211" s="293" t="str">
        <f t="shared" si="35"/>
        <v>TP</v>
      </c>
      <c r="B211" s="306">
        <f t="shared" si="36"/>
        <v>170</v>
      </c>
      <c r="C211" s="40" t="s">
        <v>1827</v>
      </c>
      <c r="D211" s="305"/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3079268</v>
      </c>
      <c r="I211" s="25">
        <f t="array" ref="I211">SUM(IF("155"&amp;C211=KHC&amp;MH,SL))</f>
        <v>250</v>
      </c>
      <c r="J211" s="25">
        <f t="array" ref="J211">SUM(IF("155"&amp;C211=KHC&amp;MH,TH))</f>
        <v>3079268</v>
      </c>
      <c r="K211" s="8">
        <f t="shared" si="33"/>
        <v>0</v>
      </c>
      <c r="L211" s="8">
        <f t="shared" si="34"/>
        <v>0</v>
      </c>
      <c r="M211" s="293"/>
    </row>
    <row r="212" spans="1:13" ht="19.5" customHeight="1">
      <c r="A212" s="293" t="str">
        <f t="shared" si="35"/>
        <v>TP</v>
      </c>
      <c r="B212" s="306">
        <f t="shared" si="36"/>
        <v>171</v>
      </c>
      <c r="C212" s="189" t="s">
        <v>1786</v>
      </c>
      <c r="D212" s="305"/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1847825</v>
      </c>
      <c r="I212" s="25">
        <f t="array" ref="I212">SUM(IF("155"&amp;C212=KHC&amp;MH,SL))</f>
        <v>160</v>
      </c>
      <c r="J212" s="25">
        <f t="array" ref="J212">SUM(IF("155"&amp;C212=KHC&amp;MH,TH))</f>
        <v>1847825</v>
      </c>
      <c r="K212" s="8">
        <f t="shared" si="33"/>
        <v>0</v>
      </c>
      <c r="L212" s="8">
        <f t="shared" si="34"/>
        <v>0</v>
      </c>
      <c r="M212" s="293"/>
    </row>
    <row r="213" spans="1:13" ht="19.5" customHeight="1">
      <c r="A213" s="293" t="str">
        <f t="shared" si="35"/>
        <v>TP</v>
      </c>
      <c r="B213" s="306">
        <f t="shared" si="36"/>
        <v>172</v>
      </c>
      <c r="C213" s="192" t="s">
        <v>1805</v>
      </c>
      <c r="D213" s="305"/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15584761</v>
      </c>
      <c r="I213" s="25">
        <f t="array" ref="I213">SUM(IF("155"&amp;C213=KHC&amp;MH,SL))</f>
        <v>1232</v>
      </c>
      <c r="J213" s="25">
        <f t="array" ref="J213">SUM(IF("155"&amp;C213=KHC&amp;MH,TH))</f>
        <v>15584761</v>
      </c>
      <c r="K213" s="8">
        <f t="shared" si="33"/>
        <v>0</v>
      </c>
      <c r="L213" s="8">
        <f t="shared" si="34"/>
        <v>0</v>
      </c>
      <c r="M213" s="293"/>
    </row>
    <row r="214" spans="1:13" ht="19.5" customHeight="1">
      <c r="A214" s="293" t="str">
        <f t="shared" si="35"/>
        <v>TP</v>
      </c>
      <c r="B214" s="306">
        <f t="shared" si="36"/>
        <v>173</v>
      </c>
      <c r="C214" s="192" t="s">
        <v>1765</v>
      </c>
      <c r="D214" s="305"/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670788</v>
      </c>
      <c r="I214" s="25">
        <f t="array" ref="I214">SUM(IF("155"&amp;C214=KHC&amp;MH,SL))</f>
        <v>50</v>
      </c>
      <c r="J214" s="25">
        <f t="array" ref="J214">SUM(IF("155"&amp;C214=KHC&amp;MH,TH))</f>
        <v>670788</v>
      </c>
      <c r="K214" s="8">
        <f t="shared" si="33"/>
        <v>0</v>
      </c>
      <c r="L214" s="8">
        <f t="shared" si="34"/>
        <v>0</v>
      </c>
      <c r="M214" s="293"/>
    </row>
    <row r="215" spans="1:13" ht="19.5" customHeight="1">
      <c r="A215" s="293" t="str">
        <f t="shared" si="35"/>
        <v>TP</v>
      </c>
      <c r="B215" s="306">
        <f t="shared" si="36"/>
        <v>174</v>
      </c>
      <c r="C215" s="192" t="s">
        <v>1728</v>
      </c>
      <c r="D215" s="305"/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1039424</v>
      </c>
      <c r="I215" s="25">
        <f t="array" ref="I215">SUM(IF("155"&amp;C215=KHC&amp;MH,SL))</f>
        <v>75</v>
      </c>
      <c r="J215" s="25">
        <f t="array" ref="J215">SUM(IF("155"&amp;C215=KHC&amp;MH,TH))</f>
        <v>1039424</v>
      </c>
      <c r="K215" s="8">
        <f t="shared" si="33"/>
        <v>0</v>
      </c>
      <c r="L215" s="8">
        <f t="shared" si="34"/>
        <v>0</v>
      </c>
      <c r="M215" s="293"/>
    </row>
    <row r="216" spans="1:13" ht="19.5" customHeight="1">
      <c r="A216" s="293" t="str">
        <f t="shared" si="35"/>
        <v>TP</v>
      </c>
      <c r="B216" s="306">
        <f t="shared" si="36"/>
        <v>175</v>
      </c>
      <c r="C216" s="189" t="s">
        <v>1809</v>
      </c>
      <c r="D216" s="305"/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2823067</v>
      </c>
      <c r="I216" s="25">
        <f t="array" ref="I216">SUM(IF("155"&amp;C216=KHC&amp;MH,SL))</f>
        <v>200</v>
      </c>
      <c r="J216" s="25">
        <f t="array" ref="J216">SUM(IF("155"&amp;C216=KHC&amp;MH,TH))</f>
        <v>2823067</v>
      </c>
      <c r="K216" s="8">
        <f t="shared" si="33"/>
        <v>0</v>
      </c>
      <c r="L216" s="8">
        <f t="shared" si="34"/>
        <v>0</v>
      </c>
      <c r="M216" s="293"/>
    </row>
    <row r="217" spans="1:13" ht="19.5" customHeight="1">
      <c r="A217" s="293" t="str">
        <f t="shared" si="35"/>
        <v>TP</v>
      </c>
      <c r="B217" s="306">
        <f t="shared" si="36"/>
        <v>176</v>
      </c>
      <c r="C217" s="189" t="s">
        <v>1775</v>
      </c>
      <c r="D217" s="305"/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1678595</v>
      </c>
      <c r="I217" s="25">
        <f t="array" ref="I217">SUM(IF("155"&amp;C217=KHC&amp;MH,SL))</f>
        <v>290</v>
      </c>
      <c r="J217" s="25">
        <f t="array" ref="J217">SUM(IF("155"&amp;C217=KHC&amp;MH,TH))</f>
        <v>1678595</v>
      </c>
      <c r="K217" s="8">
        <f t="shared" si="33"/>
        <v>0</v>
      </c>
      <c r="L217" s="8">
        <f t="shared" si="34"/>
        <v>0</v>
      </c>
      <c r="M217" s="293"/>
    </row>
    <row r="218" spans="1:13" ht="19.5" customHeight="1">
      <c r="A218" s="293" t="str">
        <f t="shared" si="35"/>
        <v>TP</v>
      </c>
      <c r="B218" s="306">
        <f t="shared" si="36"/>
        <v>177</v>
      </c>
      <c r="C218" s="40" t="s">
        <v>1829</v>
      </c>
      <c r="D218" s="305"/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652560</v>
      </c>
      <c r="I218" s="25">
        <f t="array" ref="I218">SUM(IF("155"&amp;C218=KHC&amp;MH,SL))</f>
        <v>100</v>
      </c>
      <c r="J218" s="25">
        <f t="array" ref="J218">SUM(IF("155"&amp;C218=KHC&amp;MH,TH))</f>
        <v>652560</v>
      </c>
      <c r="K218" s="8">
        <f t="shared" si="33"/>
        <v>0</v>
      </c>
      <c r="L218" s="8">
        <f t="shared" si="34"/>
        <v>0</v>
      </c>
      <c r="M218" s="293"/>
    </row>
    <row r="219" spans="1:13" ht="19.5" customHeight="1">
      <c r="A219" s="293" t="str">
        <f t="shared" si="35"/>
        <v>TP</v>
      </c>
      <c r="B219" s="306">
        <f t="shared" si="36"/>
        <v>178</v>
      </c>
      <c r="C219" s="189" t="s">
        <v>753</v>
      </c>
      <c r="D219" s="305"/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334987</v>
      </c>
      <c r="I219" s="25">
        <f t="array" ref="I219">SUM(IF("155"&amp;C219=KHC&amp;MH,SL))</f>
        <v>40</v>
      </c>
      <c r="J219" s="25">
        <f t="array" ref="J219">SUM(IF("155"&amp;C219=KHC&amp;MH,TH))</f>
        <v>334987</v>
      </c>
      <c r="K219" s="8">
        <f t="shared" si="33"/>
        <v>0</v>
      </c>
      <c r="L219" s="8">
        <f t="shared" si="34"/>
        <v>0</v>
      </c>
      <c r="M219" s="293"/>
    </row>
    <row r="220" spans="1:13" ht="19.5" customHeight="1">
      <c r="A220" s="293" t="str">
        <f t="shared" si="35"/>
        <v>TP</v>
      </c>
      <c r="B220" s="306">
        <f t="shared" si="36"/>
        <v>179</v>
      </c>
      <c r="C220" s="40" t="s">
        <v>1869</v>
      </c>
      <c r="D220" s="305"/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1060410</v>
      </c>
      <c r="I220" s="25">
        <f t="array" ref="I220">SUM(IF("155"&amp;C220=KHC&amp;MH,SL))</f>
        <v>125</v>
      </c>
      <c r="J220" s="25">
        <f t="array" ref="J220">SUM(IF("155"&amp;C220=KHC&amp;MH,TH))</f>
        <v>1060410</v>
      </c>
      <c r="K220" s="8">
        <f t="shared" si="33"/>
        <v>0</v>
      </c>
      <c r="L220" s="8">
        <f t="shared" si="34"/>
        <v>0</v>
      </c>
      <c r="M220" s="293"/>
    </row>
    <row r="221" spans="1:13" ht="19.5" customHeight="1">
      <c r="A221" s="293" t="str">
        <f t="shared" si="35"/>
        <v>TP</v>
      </c>
      <c r="B221" s="306">
        <f t="shared" si="36"/>
        <v>180</v>
      </c>
      <c r="C221" s="189" t="s">
        <v>1787</v>
      </c>
      <c r="D221" s="305"/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2302988</v>
      </c>
      <c r="I221" s="25">
        <f t="array" ref="I221">SUM(IF("155"&amp;C221=KHC&amp;MH,SL))</f>
        <v>270</v>
      </c>
      <c r="J221" s="25">
        <f t="array" ref="J221">SUM(IF("155"&amp;C221=KHC&amp;MH,TH))</f>
        <v>2302988</v>
      </c>
      <c r="K221" s="8">
        <f t="shared" si="33"/>
        <v>0</v>
      </c>
      <c r="L221" s="8">
        <f t="shared" si="34"/>
        <v>0</v>
      </c>
      <c r="M221" s="293"/>
    </row>
    <row r="222" spans="1:13" ht="19.5" customHeight="1">
      <c r="A222" s="293" t="str">
        <f t="shared" si="35"/>
        <v>TP</v>
      </c>
      <c r="B222" s="306">
        <f t="shared" si="36"/>
        <v>181</v>
      </c>
      <c r="C222" s="192" t="s">
        <v>1857</v>
      </c>
      <c r="D222" s="305"/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1453985</v>
      </c>
      <c r="I222" s="25">
        <f t="array" ref="I222">SUM(IF("155"&amp;C222=KHC&amp;MH,SL))</f>
        <v>155</v>
      </c>
      <c r="J222" s="25">
        <f t="array" ref="J222">SUM(IF("155"&amp;C222=KHC&amp;MH,TH))</f>
        <v>1453985</v>
      </c>
      <c r="K222" s="8">
        <f t="shared" si="33"/>
        <v>0</v>
      </c>
      <c r="L222" s="8">
        <f t="shared" si="34"/>
        <v>0</v>
      </c>
      <c r="M222" s="293"/>
    </row>
    <row r="223" spans="1:13" ht="19.5" customHeight="1">
      <c r="A223" s="293" t="str">
        <f t="shared" si="35"/>
        <v>TP</v>
      </c>
      <c r="B223" s="306">
        <f t="shared" si="36"/>
        <v>182</v>
      </c>
      <c r="C223" s="40" t="s">
        <v>749</v>
      </c>
      <c r="D223" s="305"/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1204980</v>
      </c>
      <c r="I223" s="25">
        <f t="array" ref="I223">SUM(IF("155"&amp;C223=KHC&amp;MH,SL))</f>
        <v>107</v>
      </c>
      <c r="J223" s="25">
        <f t="array" ref="J223">SUM(IF("155"&amp;C223=KHC&amp;MH,TH))</f>
        <v>1204980</v>
      </c>
      <c r="K223" s="8">
        <f t="shared" si="33"/>
        <v>0</v>
      </c>
      <c r="L223" s="8">
        <f t="shared" si="34"/>
        <v>0</v>
      </c>
      <c r="M223" s="293"/>
    </row>
    <row r="224" spans="1:13" ht="19.5" customHeight="1">
      <c r="A224" s="293" t="str">
        <f t="shared" si="35"/>
        <v>TP</v>
      </c>
      <c r="B224" s="306">
        <f t="shared" si="36"/>
        <v>183</v>
      </c>
      <c r="C224" s="189" t="s">
        <v>1856</v>
      </c>
      <c r="D224" s="305"/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744734</v>
      </c>
      <c r="I224" s="25">
        <f t="array" ref="I224">SUM(IF("155"&amp;C224=KHC&amp;MH,SL))</f>
        <v>55</v>
      </c>
      <c r="J224" s="25">
        <f t="array" ref="J224">SUM(IF("155"&amp;C224=KHC&amp;MH,TH))</f>
        <v>744734</v>
      </c>
      <c r="K224" s="8">
        <f t="shared" si="33"/>
        <v>0</v>
      </c>
      <c r="L224" s="8">
        <f t="shared" si="34"/>
        <v>0</v>
      </c>
      <c r="M224" s="293"/>
    </row>
    <row r="225" spans="1:13" ht="18" customHeight="1">
      <c r="A225" s="293" t="str">
        <f t="shared" si="35"/>
        <v>TP</v>
      </c>
      <c r="B225" s="306">
        <f t="shared" si="36"/>
        <v>184</v>
      </c>
      <c r="C225" s="192" t="s">
        <v>1758</v>
      </c>
      <c r="D225" s="305"/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543135</v>
      </c>
      <c r="I225" s="25">
        <f t="array" ref="I225">SUM(IF("155"&amp;C225=KHC&amp;MH,SL))</f>
        <v>40</v>
      </c>
      <c r="J225" s="25">
        <f t="array" ref="J225">SUM(IF("155"&amp;C225=KHC&amp;MH,TH))</f>
        <v>543135</v>
      </c>
      <c r="K225" s="8">
        <f t="shared" si="33"/>
        <v>0</v>
      </c>
      <c r="L225" s="8">
        <f t="shared" si="34"/>
        <v>0</v>
      </c>
      <c r="M225" s="293"/>
    </row>
    <row r="226" spans="1:13" ht="18" customHeight="1">
      <c r="A226" s="293" t="str">
        <f t="shared" si="35"/>
        <v>TP</v>
      </c>
      <c r="B226" s="306">
        <f t="shared" si="36"/>
        <v>185</v>
      </c>
      <c r="C226" s="192" t="s">
        <v>1729</v>
      </c>
      <c r="D226" s="305"/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4480861</v>
      </c>
      <c r="I226" s="25">
        <f t="array" ref="I226">SUM(IF("155"&amp;C226=KHC&amp;MH,SL))</f>
        <v>330</v>
      </c>
      <c r="J226" s="25">
        <f t="array" ref="J226">SUM(IF("155"&amp;C226=KHC&amp;MH,TH))</f>
        <v>4480861</v>
      </c>
      <c r="K226" s="8">
        <f t="shared" si="33"/>
        <v>0</v>
      </c>
      <c r="L226" s="8">
        <f t="shared" si="34"/>
        <v>0</v>
      </c>
      <c r="M226" s="293"/>
    </row>
    <row r="227" spans="1:13" ht="18.75" customHeight="1">
      <c r="A227" s="293" t="str">
        <f t="shared" si="35"/>
        <v>TP</v>
      </c>
      <c r="B227" s="306">
        <f t="shared" si="36"/>
        <v>186</v>
      </c>
      <c r="C227" s="192" t="s">
        <v>1750</v>
      </c>
      <c r="D227" s="305"/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3516553</v>
      </c>
      <c r="I227" s="25">
        <f t="array" ref="I227">SUM(IF("155"&amp;C227=KHC&amp;MH,SL))</f>
        <v>250</v>
      </c>
      <c r="J227" s="25">
        <f t="array" ref="J227">SUM(IF("155"&amp;C227=KHC&amp;MH,TH))</f>
        <v>3516553</v>
      </c>
      <c r="K227" s="8">
        <f t="shared" si="33"/>
        <v>0</v>
      </c>
      <c r="L227" s="8">
        <f t="shared" si="34"/>
        <v>0</v>
      </c>
      <c r="M227" s="293"/>
    </row>
    <row r="228" spans="1:13" ht="18.75" customHeight="1">
      <c r="A228" s="293" t="str">
        <f t="shared" si="35"/>
        <v>TP</v>
      </c>
      <c r="B228" s="306">
        <f t="shared" si="36"/>
        <v>187</v>
      </c>
      <c r="C228" s="189" t="s">
        <v>747</v>
      </c>
      <c r="D228" s="305"/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1821042</v>
      </c>
      <c r="I228" s="25">
        <f t="array" ref="I228">SUM(IF("155"&amp;C228=KHC&amp;MH,SL))</f>
        <v>134</v>
      </c>
      <c r="J228" s="25">
        <f t="array" ref="J228">SUM(IF("155"&amp;C228=KHC&amp;MH,TH))</f>
        <v>1821042</v>
      </c>
      <c r="K228" s="8">
        <f t="shared" si="33"/>
        <v>0</v>
      </c>
      <c r="L228" s="8">
        <f t="shared" si="34"/>
        <v>0</v>
      </c>
      <c r="M228" s="293"/>
    </row>
    <row r="229" spans="1:13" ht="18.75" customHeight="1">
      <c r="A229" s="293" t="str">
        <f t="shared" si="35"/>
        <v>TP</v>
      </c>
      <c r="B229" s="306">
        <f t="shared" si="36"/>
        <v>188</v>
      </c>
      <c r="C229" s="192" t="s">
        <v>1757</v>
      </c>
      <c r="D229" s="305"/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614685</v>
      </c>
      <c r="I229" s="25">
        <f t="array" ref="I229">SUM(IF("155"&amp;C229=KHC&amp;MH,SL))</f>
        <v>40</v>
      </c>
      <c r="J229" s="25">
        <f t="array" ref="J229">SUM(IF("155"&amp;C229=KHC&amp;MH,TH))</f>
        <v>614685</v>
      </c>
      <c r="K229" s="8">
        <f t="shared" si="33"/>
        <v>0</v>
      </c>
      <c r="L229" s="8">
        <f t="shared" si="34"/>
        <v>0</v>
      </c>
      <c r="M229" s="293"/>
    </row>
    <row r="230" spans="1:13" ht="18.75" customHeight="1">
      <c r="A230" s="293" t="str">
        <f t="shared" si="35"/>
        <v>TP</v>
      </c>
      <c r="B230" s="306">
        <f t="shared" si="36"/>
        <v>189</v>
      </c>
      <c r="C230" s="192" t="s">
        <v>1818</v>
      </c>
      <c r="D230" s="305"/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317935</v>
      </c>
      <c r="I230" s="25">
        <f t="array" ref="I230">SUM(IF("155"&amp;C230=KHC&amp;MH,SL))</f>
        <v>52</v>
      </c>
      <c r="J230" s="25">
        <f t="array" ref="J230">SUM(IF("155"&amp;C230=KHC&amp;MH,TH))</f>
        <v>317935</v>
      </c>
      <c r="K230" s="8">
        <f t="shared" si="33"/>
        <v>0</v>
      </c>
      <c r="L230" s="8">
        <f t="shared" si="34"/>
        <v>0</v>
      </c>
      <c r="M230" s="293"/>
    </row>
    <row r="231" spans="1:13" ht="18.75" customHeight="1">
      <c r="A231" s="293" t="str">
        <f t="shared" si="35"/>
        <v>TP</v>
      </c>
      <c r="B231" s="306">
        <f t="shared" si="36"/>
        <v>190</v>
      </c>
      <c r="C231" s="192" t="s">
        <v>1837</v>
      </c>
      <c r="D231" s="305"/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1672185</v>
      </c>
      <c r="I231" s="25">
        <f t="array" ref="I231">SUM(IF("155"&amp;C231=KHC&amp;MH,SL))</f>
        <v>250</v>
      </c>
      <c r="J231" s="25">
        <f t="array" ref="J231">SUM(IF("155"&amp;C231=KHC&amp;MH,TH))</f>
        <v>1672185</v>
      </c>
      <c r="K231" s="8">
        <f t="shared" si="33"/>
        <v>0</v>
      </c>
      <c r="L231" s="8">
        <f t="shared" si="34"/>
        <v>0</v>
      </c>
      <c r="M231" s="293"/>
    </row>
    <row r="232" spans="1:13" ht="18.75" customHeight="1">
      <c r="A232" s="293" t="str">
        <f t="shared" si="35"/>
        <v>TP</v>
      </c>
      <c r="B232" s="306">
        <f t="shared" si="36"/>
        <v>191</v>
      </c>
      <c r="C232" s="40" t="s">
        <v>1774</v>
      </c>
      <c r="D232" s="305"/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2176803</v>
      </c>
      <c r="I232" s="25">
        <f t="array" ref="I232">SUM(IF("155"&amp;C232=KHC&amp;MH,SL))</f>
        <v>250</v>
      </c>
      <c r="J232" s="25">
        <f t="array" ref="J232">SUM(IF("155"&amp;C232=KHC&amp;MH,TH))</f>
        <v>2176803</v>
      </c>
      <c r="K232" s="8">
        <f t="shared" si="33"/>
        <v>0</v>
      </c>
      <c r="L232" s="8">
        <f t="shared" si="34"/>
        <v>0</v>
      </c>
      <c r="M232" s="293"/>
    </row>
    <row r="233" spans="1:13" ht="18.75" customHeight="1">
      <c r="A233" s="293" t="str">
        <f t="shared" si="35"/>
        <v>TP</v>
      </c>
      <c r="B233" s="306">
        <f t="shared" si="36"/>
        <v>192</v>
      </c>
      <c r="C233" s="189" t="s">
        <v>1791</v>
      </c>
      <c r="D233" s="305"/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338164</v>
      </c>
      <c r="I233" s="25">
        <f t="array" ref="I233">SUM(IF("155"&amp;C233=KHC&amp;MH,SL))</f>
        <v>35</v>
      </c>
      <c r="J233" s="25">
        <f t="array" ref="J233">SUM(IF("155"&amp;C233=KHC&amp;MH,TH))</f>
        <v>338164</v>
      </c>
      <c r="K233" s="8">
        <f t="shared" ref="K233:K294" si="37">E233+G233-I233</f>
        <v>0</v>
      </c>
      <c r="L233" s="8">
        <f t="shared" ref="L233:L294" si="38">F233+H233-J233</f>
        <v>0</v>
      </c>
      <c r="M233" s="293"/>
    </row>
    <row r="234" spans="1:13" ht="18.75" customHeight="1">
      <c r="A234" s="293" t="str">
        <f t="shared" si="35"/>
        <v>TP</v>
      </c>
      <c r="B234" s="306">
        <f t="shared" si="36"/>
        <v>193</v>
      </c>
      <c r="C234" s="192" t="s">
        <v>714</v>
      </c>
      <c r="D234" s="305"/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11289754</v>
      </c>
      <c r="I234" s="25">
        <f t="array" ref="I234">SUM(IF("155"&amp;C234=KHC&amp;MH,SL))</f>
        <v>1080</v>
      </c>
      <c r="J234" s="25">
        <f t="array" ref="J234">SUM(IF("155"&amp;C234=KHC&amp;MH,TH))</f>
        <v>11289754</v>
      </c>
      <c r="K234" s="8">
        <f t="shared" si="37"/>
        <v>0</v>
      </c>
      <c r="L234" s="8">
        <f t="shared" si="38"/>
        <v>0</v>
      </c>
      <c r="M234" s="293"/>
    </row>
    <row r="235" spans="1:13" ht="18.75" customHeight="1">
      <c r="A235" s="293" t="str">
        <f t="shared" ref="A235:A298" si="39">IF(B235&lt;&gt;"","TP","")</f>
        <v>TP</v>
      </c>
      <c r="B235" s="306">
        <f t="shared" ref="B235:B298" si="40">IF(C235&lt;&gt;"",B234+1,"")</f>
        <v>194</v>
      </c>
      <c r="C235" s="192" t="s">
        <v>1858</v>
      </c>
      <c r="D235" s="305"/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2235018</v>
      </c>
      <c r="I235" s="25">
        <f t="array" ref="I235">SUM(IF("155"&amp;C235=KHC&amp;MH,SL))</f>
        <v>200</v>
      </c>
      <c r="J235" s="25">
        <f t="array" ref="J235">SUM(IF("155"&amp;C235=KHC&amp;MH,TH))</f>
        <v>2235018</v>
      </c>
      <c r="K235" s="8">
        <f t="shared" si="37"/>
        <v>0</v>
      </c>
      <c r="L235" s="8">
        <f t="shared" si="38"/>
        <v>0</v>
      </c>
      <c r="M235" s="293"/>
    </row>
    <row r="236" spans="1:13" ht="18.75" customHeight="1">
      <c r="A236" s="293" t="str">
        <f t="shared" si="39"/>
        <v>TP</v>
      </c>
      <c r="B236" s="306">
        <f t="shared" si="40"/>
        <v>195</v>
      </c>
      <c r="C236" s="192" t="s">
        <v>1802</v>
      </c>
      <c r="D236" s="305"/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788043</v>
      </c>
      <c r="I236" s="25">
        <f t="array" ref="I236">SUM(IF("155"&amp;C236=KHC&amp;MH,SL))</f>
        <v>58</v>
      </c>
      <c r="J236" s="25">
        <f t="array" ref="J236">SUM(IF("155"&amp;C236=KHC&amp;MH,TH))</f>
        <v>788043</v>
      </c>
      <c r="K236" s="8">
        <f t="shared" si="37"/>
        <v>0</v>
      </c>
      <c r="L236" s="8">
        <f t="shared" si="38"/>
        <v>0</v>
      </c>
      <c r="M236" s="293"/>
    </row>
    <row r="237" spans="1:13" ht="18.75" customHeight="1">
      <c r="A237" s="293" t="str">
        <f t="shared" si="39"/>
        <v>TP</v>
      </c>
      <c r="B237" s="306">
        <f t="shared" si="40"/>
        <v>196</v>
      </c>
      <c r="C237" s="192" t="s">
        <v>1731</v>
      </c>
      <c r="D237" s="305"/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715832</v>
      </c>
      <c r="I237" s="25">
        <f t="array" ref="I237">SUM(IF("155"&amp;C237=KHC&amp;MH,SL))</f>
        <v>124</v>
      </c>
      <c r="J237" s="25">
        <f t="array" ref="J237">SUM(IF("155"&amp;C237=KHC&amp;MH,TH))</f>
        <v>715832</v>
      </c>
      <c r="K237" s="8">
        <f t="shared" si="37"/>
        <v>0</v>
      </c>
      <c r="L237" s="8">
        <f t="shared" si="38"/>
        <v>0</v>
      </c>
      <c r="M237" s="293"/>
    </row>
    <row r="238" spans="1:13" ht="18.75" customHeight="1">
      <c r="A238" s="293" t="str">
        <f t="shared" si="39"/>
        <v>TP</v>
      </c>
      <c r="B238" s="306">
        <f t="shared" si="40"/>
        <v>197</v>
      </c>
      <c r="C238" s="40" t="s">
        <v>1772</v>
      </c>
      <c r="D238" s="305"/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1222603</v>
      </c>
      <c r="I238" s="25">
        <f t="array" ref="I238">SUM(IF("155"&amp;C238=KHC&amp;MH,SL))</f>
        <v>190</v>
      </c>
      <c r="J238" s="25">
        <f t="array" ref="J238">SUM(IF("155"&amp;C238=KHC&amp;MH,TH))</f>
        <v>1222603</v>
      </c>
      <c r="K238" s="8">
        <f t="shared" si="37"/>
        <v>0</v>
      </c>
      <c r="L238" s="8">
        <f t="shared" si="38"/>
        <v>0</v>
      </c>
      <c r="M238" s="293"/>
    </row>
    <row r="239" spans="1:13" ht="18.75" customHeight="1">
      <c r="A239" s="293" t="str">
        <f t="shared" si="39"/>
        <v>TP</v>
      </c>
      <c r="B239" s="306">
        <f t="shared" si="40"/>
        <v>198</v>
      </c>
      <c r="C239" s="40" t="s">
        <v>1841</v>
      </c>
      <c r="D239" s="305"/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3910466</v>
      </c>
      <c r="I239" s="25">
        <f t="array" ref="I239">SUM(IF("155"&amp;C239=KHC&amp;MH,SL))</f>
        <v>510</v>
      </c>
      <c r="J239" s="25">
        <f t="array" ref="J239">SUM(IF("155"&amp;C239=KHC&amp;MH,TH))</f>
        <v>3910466</v>
      </c>
      <c r="K239" s="8">
        <f t="shared" si="37"/>
        <v>0</v>
      </c>
      <c r="L239" s="8">
        <f t="shared" si="38"/>
        <v>0</v>
      </c>
      <c r="M239" s="293"/>
    </row>
    <row r="240" spans="1:13" ht="18.75" customHeight="1">
      <c r="A240" s="293" t="str">
        <f t="shared" si="39"/>
        <v>TP</v>
      </c>
      <c r="B240" s="306">
        <f t="shared" si="40"/>
        <v>199</v>
      </c>
      <c r="C240" s="40" t="s">
        <v>1817</v>
      </c>
      <c r="D240" s="305"/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1508152</v>
      </c>
      <c r="I240" s="25">
        <f t="array" ref="I240">SUM(IF("155"&amp;C240=KHC&amp;MH,SL))</f>
        <v>185</v>
      </c>
      <c r="J240" s="25">
        <f t="array" ref="J240">SUM(IF("155"&amp;C240=KHC&amp;MH,TH))</f>
        <v>1508152</v>
      </c>
      <c r="K240" s="8">
        <f t="shared" si="37"/>
        <v>0</v>
      </c>
      <c r="L240" s="8">
        <f t="shared" si="38"/>
        <v>0</v>
      </c>
      <c r="M240" s="293"/>
    </row>
    <row r="241" spans="1:13" ht="18.75" customHeight="1">
      <c r="A241" s="293" t="str">
        <f t="shared" si="39"/>
        <v>TP</v>
      </c>
      <c r="B241" s="306">
        <f t="shared" si="40"/>
        <v>200</v>
      </c>
      <c r="C241" s="192" t="s">
        <v>1964</v>
      </c>
      <c r="D241" s="305"/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39375232</v>
      </c>
      <c r="I241" s="25">
        <f t="array" ref="I241">SUM(IF("155"&amp;C241=KHC&amp;MH,SL))</f>
        <v>6457</v>
      </c>
      <c r="J241" s="25">
        <f t="array" ref="J241">SUM(IF("155"&amp;C241=KHC&amp;MH,TH))</f>
        <v>39375232</v>
      </c>
      <c r="K241" s="8">
        <f t="shared" si="37"/>
        <v>0</v>
      </c>
      <c r="L241" s="8">
        <f t="shared" si="38"/>
        <v>0</v>
      </c>
      <c r="M241" s="293"/>
    </row>
    <row r="242" spans="1:13" ht="18.75" customHeight="1">
      <c r="A242" s="293" t="str">
        <f t="shared" si="39"/>
        <v>TP</v>
      </c>
      <c r="B242" s="306">
        <f t="shared" si="40"/>
        <v>201</v>
      </c>
      <c r="C242" s="189" t="s">
        <v>2041</v>
      </c>
      <c r="D242" s="305"/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3321255</v>
      </c>
      <c r="I242" s="25">
        <f t="array" ref="I242">SUM(IF("155"&amp;C242=KHC&amp;MH,SL))</f>
        <v>2000</v>
      </c>
      <c r="J242" s="25">
        <f t="array" ref="J242">SUM(IF("155"&amp;C242=KHC&amp;MH,TH))</f>
        <v>3321255</v>
      </c>
      <c r="K242" s="8">
        <f t="shared" si="37"/>
        <v>0</v>
      </c>
      <c r="L242" s="8">
        <f t="shared" si="38"/>
        <v>0</v>
      </c>
      <c r="M242" s="293"/>
    </row>
    <row r="243" spans="1:13" ht="18.75" customHeight="1">
      <c r="A243" s="293" t="str">
        <f t="shared" si="39"/>
        <v>TP</v>
      </c>
      <c r="B243" s="306">
        <f t="shared" si="40"/>
        <v>202</v>
      </c>
      <c r="C243" s="192" t="s">
        <v>1691</v>
      </c>
      <c r="D243" s="305"/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2235634</v>
      </c>
      <c r="I243" s="25">
        <f t="array" ref="I243">SUM(IF("155"&amp;C243=KHC&amp;MH,SL))</f>
        <v>6874</v>
      </c>
      <c r="J243" s="25">
        <f t="array" ref="J243">SUM(IF("155"&amp;C243=KHC&amp;MH,TH))</f>
        <v>2235634</v>
      </c>
      <c r="K243" s="8">
        <f t="shared" si="37"/>
        <v>0</v>
      </c>
      <c r="L243" s="8">
        <f t="shared" si="38"/>
        <v>0</v>
      </c>
      <c r="M243" s="293"/>
    </row>
    <row r="244" spans="1:13" ht="18.75" customHeight="1">
      <c r="A244" s="293" t="str">
        <f t="shared" si="39"/>
        <v>TP</v>
      </c>
      <c r="B244" s="306">
        <f t="shared" si="40"/>
        <v>203</v>
      </c>
      <c r="C244" s="189" t="s">
        <v>1690</v>
      </c>
      <c r="D244" s="305"/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167548</v>
      </c>
      <c r="I244" s="25">
        <f t="array" ref="I244">SUM(IF("155"&amp;C244=KHC&amp;MH,SL))</f>
        <v>500</v>
      </c>
      <c r="J244" s="25">
        <f t="array" ref="J244">SUM(IF("155"&amp;C244=KHC&amp;MH,TH))</f>
        <v>167548</v>
      </c>
      <c r="K244" s="8">
        <f t="shared" si="37"/>
        <v>0</v>
      </c>
      <c r="L244" s="8">
        <f t="shared" si="38"/>
        <v>0</v>
      </c>
      <c r="M244" s="293"/>
    </row>
    <row r="245" spans="1:13" ht="18.75" customHeight="1">
      <c r="A245" s="293" t="str">
        <f t="shared" si="39"/>
        <v>TP</v>
      </c>
      <c r="B245" s="306">
        <f t="shared" si="40"/>
        <v>204</v>
      </c>
      <c r="C245" s="40" t="s">
        <v>1689</v>
      </c>
      <c r="D245" s="305"/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2882632</v>
      </c>
      <c r="I245" s="25">
        <f t="array" ref="I245">SUM(IF("155"&amp;C245=KHC&amp;MH,SL))</f>
        <v>5845</v>
      </c>
      <c r="J245" s="25">
        <f t="array" ref="J245">SUM(IF("155"&amp;C245=KHC&amp;MH,TH))</f>
        <v>2882632</v>
      </c>
      <c r="K245" s="8">
        <f t="shared" si="37"/>
        <v>0</v>
      </c>
      <c r="L245" s="8">
        <f t="shared" si="38"/>
        <v>0</v>
      </c>
      <c r="M245" s="293"/>
    </row>
    <row r="246" spans="1:13" ht="18.75" customHeight="1">
      <c r="A246" s="293" t="str">
        <f t="shared" si="39"/>
        <v>TP</v>
      </c>
      <c r="B246" s="306">
        <f t="shared" si="40"/>
        <v>205</v>
      </c>
      <c r="C246" s="192" t="s">
        <v>1345</v>
      </c>
      <c r="D246" s="305"/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370002</v>
      </c>
      <c r="I246" s="25">
        <f t="array" ref="I246">SUM(IF("155"&amp;C246=KHC&amp;MH,SL))</f>
        <v>648</v>
      </c>
      <c r="J246" s="25">
        <f t="array" ref="J246">SUM(IF("155"&amp;C246=KHC&amp;MH,TH))</f>
        <v>370002</v>
      </c>
      <c r="K246" s="8">
        <f t="shared" si="37"/>
        <v>0</v>
      </c>
      <c r="L246" s="8">
        <f t="shared" si="38"/>
        <v>0</v>
      </c>
      <c r="M246" s="293"/>
    </row>
    <row r="247" spans="1:13" ht="18.75" customHeight="1">
      <c r="A247" s="293" t="str">
        <f t="shared" si="39"/>
        <v>TP</v>
      </c>
      <c r="B247" s="306">
        <f t="shared" si="40"/>
        <v>206</v>
      </c>
      <c r="C247" s="192" t="s">
        <v>1715</v>
      </c>
      <c r="D247" s="305"/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176925</v>
      </c>
      <c r="I247" s="25">
        <f t="array" ref="I247">SUM(IF("155"&amp;C247=KHC&amp;MH,SL))</f>
        <v>241</v>
      </c>
      <c r="J247" s="25">
        <f t="array" ref="J247">SUM(IF("155"&amp;C247=KHC&amp;MH,TH))</f>
        <v>176925</v>
      </c>
      <c r="K247" s="8">
        <f t="shared" si="37"/>
        <v>0</v>
      </c>
      <c r="L247" s="8">
        <f t="shared" si="38"/>
        <v>0</v>
      </c>
      <c r="M247" s="293"/>
    </row>
    <row r="248" spans="1:13" ht="18.75" customHeight="1">
      <c r="A248" s="293" t="str">
        <f t="shared" si="39"/>
        <v>TP</v>
      </c>
      <c r="B248" s="306">
        <f t="shared" si="40"/>
        <v>207</v>
      </c>
      <c r="C248" s="189" t="s">
        <v>1699</v>
      </c>
      <c r="D248" s="305"/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2135462</v>
      </c>
      <c r="I248" s="25">
        <f t="array" ref="I248">SUM(IF("155"&amp;C248=KHC&amp;MH,SL))</f>
        <v>3752</v>
      </c>
      <c r="J248" s="25">
        <f t="array" ref="J248">SUM(IF("155"&amp;C248=KHC&amp;MH,TH))</f>
        <v>2135462</v>
      </c>
      <c r="K248" s="8">
        <f t="shared" si="37"/>
        <v>0</v>
      </c>
      <c r="L248" s="8">
        <f t="shared" si="38"/>
        <v>0</v>
      </c>
      <c r="M248" s="293"/>
    </row>
    <row r="249" spans="1:13" ht="18.75" customHeight="1">
      <c r="A249" s="293" t="str">
        <f t="shared" si="39"/>
        <v>TP</v>
      </c>
      <c r="B249" s="306">
        <f t="shared" si="40"/>
        <v>208</v>
      </c>
      <c r="C249" s="189" t="s">
        <v>1693</v>
      </c>
      <c r="D249" s="305"/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492724</v>
      </c>
      <c r="I249" s="25">
        <f t="array" ref="I249">SUM(IF("155"&amp;C249=KHC&amp;MH,SL))</f>
        <v>606</v>
      </c>
      <c r="J249" s="25">
        <f t="array" ref="J249">SUM(IF("155"&amp;C249=KHC&amp;MH,TH))</f>
        <v>492724</v>
      </c>
      <c r="K249" s="8">
        <f t="shared" si="37"/>
        <v>0</v>
      </c>
      <c r="L249" s="8">
        <f t="shared" si="38"/>
        <v>0</v>
      </c>
      <c r="M249" s="293"/>
    </row>
    <row r="250" spans="1:13" ht="18.75" customHeight="1">
      <c r="A250" s="293" t="str">
        <f t="shared" si="39"/>
        <v>TP</v>
      </c>
      <c r="B250" s="306">
        <f t="shared" si="40"/>
        <v>209</v>
      </c>
      <c r="C250" s="189" t="s">
        <v>1702</v>
      </c>
      <c r="D250" s="305"/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144927</v>
      </c>
      <c r="I250" s="25">
        <f t="array" ref="I250">SUM(IF("155"&amp;C250=KHC&amp;MH,SL))</f>
        <v>160</v>
      </c>
      <c r="J250" s="25">
        <f t="array" ref="J250">SUM(IF("155"&amp;C250=KHC&amp;MH,TH))</f>
        <v>144927</v>
      </c>
      <c r="K250" s="8">
        <f t="shared" si="37"/>
        <v>0</v>
      </c>
      <c r="L250" s="8">
        <f t="shared" si="38"/>
        <v>0</v>
      </c>
      <c r="M250" s="293"/>
    </row>
    <row r="251" spans="1:13" ht="18.75" customHeight="1">
      <c r="A251" s="293" t="str">
        <f t="shared" si="39"/>
        <v>TP</v>
      </c>
      <c r="B251" s="306">
        <f t="shared" si="40"/>
        <v>210</v>
      </c>
      <c r="C251" s="189" t="s">
        <v>1683</v>
      </c>
      <c r="D251" s="305"/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1006293</v>
      </c>
      <c r="I251" s="25">
        <f t="array" ref="I251">SUM(IF("155"&amp;C251=KHC&amp;MH,SL))</f>
        <v>1716</v>
      </c>
      <c r="J251" s="25">
        <f t="array" ref="J251">SUM(IF("155"&amp;C251=KHC&amp;MH,TH))</f>
        <v>1006293</v>
      </c>
      <c r="K251" s="8">
        <f t="shared" si="37"/>
        <v>0</v>
      </c>
      <c r="L251" s="8">
        <f t="shared" si="38"/>
        <v>0</v>
      </c>
      <c r="M251" s="293"/>
    </row>
    <row r="252" spans="1:13" ht="18.75" customHeight="1">
      <c r="A252" s="293" t="str">
        <f t="shared" si="39"/>
        <v>TP</v>
      </c>
      <c r="B252" s="306">
        <f t="shared" si="40"/>
        <v>211</v>
      </c>
      <c r="C252" s="40" t="s">
        <v>1714</v>
      </c>
      <c r="D252" s="305"/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437868</v>
      </c>
      <c r="I252" s="25">
        <f t="array" ref="I252">SUM(IF("155"&amp;C252=KHC&amp;MH,SL))</f>
        <v>488</v>
      </c>
      <c r="J252" s="25">
        <f t="array" ref="J252">SUM(IF("155"&amp;C252=KHC&amp;MH,TH))</f>
        <v>437868</v>
      </c>
      <c r="K252" s="8">
        <f t="shared" si="37"/>
        <v>0</v>
      </c>
      <c r="L252" s="8">
        <f t="shared" si="38"/>
        <v>0</v>
      </c>
      <c r="M252" s="293"/>
    </row>
    <row r="253" spans="1:13" ht="18.75" customHeight="1">
      <c r="A253" s="293" t="str">
        <f t="shared" si="39"/>
        <v>TP</v>
      </c>
      <c r="B253" s="306">
        <f t="shared" si="40"/>
        <v>212</v>
      </c>
      <c r="C253" s="192" t="s">
        <v>1706</v>
      </c>
      <c r="D253" s="305"/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453121</v>
      </c>
      <c r="I253" s="25">
        <f t="array" ref="I253">SUM(IF("155"&amp;C253=KHC&amp;MH,SL))</f>
        <v>505</v>
      </c>
      <c r="J253" s="25">
        <f t="array" ref="J253">SUM(IF("155"&amp;C253=KHC&amp;MH,TH))</f>
        <v>453121</v>
      </c>
      <c r="K253" s="8">
        <f t="shared" si="37"/>
        <v>0</v>
      </c>
      <c r="L253" s="8">
        <f t="shared" si="38"/>
        <v>0</v>
      </c>
      <c r="M253" s="293"/>
    </row>
    <row r="254" spans="1:13" ht="18.75" customHeight="1">
      <c r="A254" s="293" t="str">
        <f t="shared" si="39"/>
        <v>TP</v>
      </c>
      <c r="B254" s="306">
        <f t="shared" si="40"/>
        <v>213</v>
      </c>
      <c r="C254" s="192" t="s">
        <v>1694</v>
      </c>
      <c r="D254" s="305"/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331898</v>
      </c>
      <c r="I254" s="25">
        <f t="array" ref="I254">SUM(IF("155"&amp;C254=KHC&amp;MH,SL))</f>
        <v>314</v>
      </c>
      <c r="J254" s="25">
        <f t="array" ref="J254">SUM(IF("155"&amp;C254=KHC&amp;MH,TH))</f>
        <v>331898</v>
      </c>
      <c r="K254" s="8">
        <f t="shared" si="37"/>
        <v>0</v>
      </c>
      <c r="L254" s="8">
        <f t="shared" si="38"/>
        <v>0</v>
      </c>
      <c r="M254" s="293"/>
    </row>
    <row r="255" spans="1:13" ht="18.75" customHeight="1">
      <c r="A255" s="293" t="str">
        <f t="shared" si="39"/>
        <v>TP</v>
      </c>
      <c r="B255" s="306">
        <f t="shared" si="40"/>
        <v>214</v>
      </c>
      <c r="C255" s="189" t="s">
        <v>1696</v>
      </c>
      <c r="D255" s="305"/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227661</v>
      </c>
      <c r="I255" s="25">
        <f t="array" ref="I255">SUM(IF("155"&amp;C255=KHC&amp;MH,SL))</f>
        <v>200</v>
      </c>
      <c r="J255" s="25">
        <f t="array" ref="J255">SUM(IF("155"&amp;C255=KHC&amp;MH,TH))</f>
        <v>227661</v>
      </c>
      <c r="K255" s="8">
        <f t="shared" si="37"/>
        <v>0</v>
      </c>
      <c r="L255" s="8">
        <f t="shared" si="38"/>
        <v>0</v>
      </c>
      <c r="M255" s="293"/>
    </row>
    <row r="256" spans="1:13" ht="18.75" customHeight="1">
      <c r="A256" s="293" t="str">
        <f t="shared" si="39"/>
        <v>TP</v>
      </c>
      <c r="B256" s="306">
        <f t="shared" si="40"/>
        <v>215</v>
      </c>
      <c r="C256" s="192" t="s">
        <v>1692</v>
      </c>
      <c r="D256" s="305"/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1465501</v>
      </c>
      <c r="I256" s="25">
        <f t="array" ref="I256">SUM(IF("155"&amp;C256=KHC&amp;MH,SL))</f>
        <v>2296</v>
      </c>
      <c r="J256" s="25">
        <f t="array" ref="J256">SUM(IF("155"&amp;C256=KHC&amp;MH,TH))</f>
        <v>1465501</v>
      </c>
      <c r="K256" s="8">
        <f t="shared" si="37"/>
        <v>0</v>
      </c>
      <c r="L256" s="8">
        <f t="shared" si="38"/>
        <v>0</v>
      </c>
      <c r="M256" s="293"/>
    </row>
    <row r="257" spans="1:13" ht="18.75" customHeight="1">
      <c r="A257" s="293" t="str">
        <f t="shared" si="39"/>
        <v>TP</v>
      </c>
      <c r="B257" s="306">
        <f t="shared" si="40"/>
        <v>216</v>
      </c>
      <c r="C257" s="192" t="s">
        <v>1342</v>
      </c>
      <c r="D257" s="305"/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978840</v>
      </c>
      <c r="I257" s="25">
        <f t="array" ref="I257">SUM(IF("155"&amp;C257=KHC&amp;MH,SL))</f>
        <v>1000</v>
      </c>
      <c r="J257" s="25">
        <f t="array" ref="J257">SUM(IF("155"&amp;C257=KHC&amp;MH,TH))</f>
        <v>978840</v>
      </c>
      <c r="K257" s="8">
        <f t="shared" si="37"/>
        <v>0</v>
      </c>
      <c r="L257" s="8">
        <f t="shared" si="38"/>
        <v>0</v>
      </c>
      <c r="M257" s="293"/>
    </row>
    <row r="258" spans="1:13" ht="18.75" customHeight="1">
      <c r="A258" s="293" t="str">
        <f t="shared" si="39"/>
        <v>TP</v>
      </c>
      <c r="B258" s="306">
        <f t="shared" si="40"/>
        <v>217</v>
      </c>
      <c r="C258" s="189" t="s">
        <v>1681</v>
      </c>
      <c r="D258" s="305"/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1054212</v>
      </c>
      <c r="I258" s="25">
        <f t="array" ref="I258">SUM(IF("155"&amp;C258=KHC&amp;MH,SL))</f>
        <v>1144</v>
      </c>
      <c r="J258" s="25">
        <f t="array" ref="J258">SUM(IF("155"&amp;C258=KHC&amp;MH,TH))</f>
        <v>1054212</v>
      </c>
      <c r="K258" s="8">
        <f t="shared" si="37"/>
        <v>0</v>
      </c>
      <c r="L258" s="8">
        <f t="shared" si="38"/>
        <v>0</v>
      </c>
      <c r="M258" s="293"/>
    </row>
    <row r="259" spans="1:13" ht="18.75" customHeight="1">
      <c r="A259" s="293" t="str">
        <f t="shared" si="39"/>
        <v>TP</v>
      </c>
      <c r="B259" s="306">
        <f t="shared" si="40"/>
        <v>218</v>
      </c>
      <c r="C259" s="192" t="s">
        <v>1344</v>
      </c>
      <c r="D259" s="305"/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118929</v>
      </c>
      <c r="I259" s="25">
        <f t="array" ref="I259">SUM(IF("155"&amp;C259=KHC&amp;MH,SL))</f>
        <v>162</v>
      </c>
      <c r="J259" s="25">
        <f t="array" ref="J259">SUM(IF("155"&amp;C259=KHC&amp;MH,TH))</f>
        <v>118929</v>
      </c>
      <c r="K259" s="8">
        <f t="shared" si="37"/>
        <v>0</v>
      </c>
      <c r="L259" s="8">
        <f t="shared" si="38"/>
        <v>0</v>
      </c>
      <c r="M259" s="293"/>
    </row>
    <row r="260" spans="1:13" ht="18.75" customHeight="1">
      <c r="A260" s="293" t="str">
        <f t="shared" si="39"/>
        <v>TP</v>
      </c>
      <c r="B260" s="306">
        <f t="shared" si="40"/>
        <v>219</v>
      </c>
      <c r="C260" s="40" t="s">
        <v>1704</v>
      </c>
      <c r="D260" s="305"/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3033262</v>
      </c>
      <c r="I260" s="25">
        <f t="array" ref="I260">SUM(IF("155"&amp;C260=KHC&amp;MH,SL))</f>
        <v>2513</v>
      </c>
      <c r="J260" s="25">
        <f t="array" ref="J260">SUM(IF("155"&amp;C260=KHC&amp;MH,TH))</f>
        <v>3033262</v>
      </c>
      <c r="K260" s="8">
        <f t="shared" si="37"/>
        <v>0</v>
      </c>
      <c r="L260" s="8">
        <f t="shared" si="38"/>
        <v>0</v>
      </c>
      <c r="M260" s="293"/>
    </row>
    <row r="261" spans="1:13" ht="18.75" customHeight="1">
      <c r="A261" s="293" t="str">
        <f t="shared" si="39"/>
        <v>TP</v>
      </c>
      <c r="B261" s="306">
        <f t="shared" si="40"/>
        <v>220</v>
      </c>
      <c r="C261" s="192" t="s">
        <v>1713</v>
      </c>
      <c r="D261" s="305"/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1885898</v>
      </c>
      <c r="I261" s="25">
        <f t="array" ref="I261">SUM(IF("155"&amp;C261=KHC&amp;MH,SL))</f>
        <v>1360</v>
      </c>
      <c r="J261" s="25">
        <f t="array" ref="J261">SUM(IF("155"&amp;C261=KHC&amp;MH,TH))</f>
        <v>1885898</v>
      </c>
      <c r="K261" s="8">
        <f t="shared" si="37"/>
        <v>0</v>
      </c>
      <c r="L261" s="8">
        <f t="shared" si="38"/>
        <v>0</v>
      </c>
      <c r="M261" s="293"/>
    </row>
    <row r="262" spans="1:13" ht="18.75" customHeight="1">
      <c r="A262" s="293" t="str">
        <f t="shared" si="39"/>
        <v>TP</v>
      </c>
      <c r="B262" s="306">
        <f t="shared" si="40"/>
        <v>221</v>
      </c>
      <c r="C262" s="189" t="s">
        <v>1705</v>
      </c>
      <c r="D262" s="305"/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1212783</v>
      </c>
      <c r="I262" s="25">
        <f t="array" ref="I262">SUM(IF("155"&amp;C262=KHC&amp;MH,SL))</f>
        <v>1652</v>
      </c>
      <c r="J262" s="25">
        <f t="array" ref="J262">SUM(IF("155"&amp;C262=KHC&amp;MH,TH))</f>
        <v>1212783</v>
      </c>
      <c r="K262" s="8">
        <f t="shared" si="37"/>
        <v>0</v>
      </c>
      <c r="L262" s="8">
        <f t="shared" si="38"/>
        <v>0</v>
      </c>
      <c r="M262" s="293"/>
    </row>
    <row r="263" spans="1:13" ht="18.75" customHeight="1">
      <c r="A263" s="293" t="str">
        <f t="shared" si="39"/>
        <v>TP</v>
      </c>
      <c r="B263" s="306">
        <f t="shared" si="40"/>
        <v>222</v>
      </c>
      <c r="C263" s="189" t="s">
        <v>1685</v>
      </c>
      <c r="D263" s="305"/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116111</v>
      </c>
      <c r="I263" s="25">
        <f t="array" ref="I263">SUM(IF("155"&amp;C263=KHC&amp;MH,SL))</f>
        <v>126</v>
      </c>
      <c r="J263" s="25">
        <f t="array" ref="J263">SUM(IF("155"&amp;C263=KHC&amp;MH,TH))</f>
        <v>116111</v>
      </c>
      <c r="K263" s="8">
        <f t="shared" si="37"/>
        <v>0</v>
      </c>
      <c r="L263" s="8">
        <f t="shared" si="38"/>
        <v>0</v>
      </c>
      <c r="M263" s="293"/>
    </row>
    <row r="264" spans="1:13" ht="18.75" customHeight="1">
      <c r="A264" s="293" t="str">
        <f t="shared" si="39"/>
        <v>TP</v>
      </c>
      <c r="B264" s="306">
        <f t="shared" si="40"/>
        <v>223</v>
      </c>
      <c r="C264" s="189" t="s">
        <v>1682</v>
      </c>
      <c r="D264" s="305"/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11185204</v>
      </c>
      <c r="I264" s="25">
        <f t="array" ref="I264">SUM(IF("155"&amp;C264=KHC&amp;MH,SL))</f>
        <v>13880</v>
      </c>
      <c r="J264" s="25">
        <f t="array" ref="J264">SUM(IF("155"&amp;C264=KHC&amp;MH,TH))</f>
        <v>11185204</v>
      </c>
      <c r="K264" s="8">
        <f t="shared" si="37"/>
        <v>0</v>
      </c>
      <c r="L264" s="8">
        <f t="shared" si="38"/>
        <v>0</v>
      </c>
      <c r="M264" s="293"/>
    </row>
    <row r="265" spans="1:13" ht="18.75" customHeight="1">
      <c r="A265" s="293" t="str">
        <f t="shared" si="39"/>
        <v>TP</v>
      </c>
      <c r="B265" s="306">
        <f t="shared" si="40"/>
        <v>224</v>
      </c>
      <c r="C265" s="192" t="s">
        <v>1695</v>
      </c>
      <c r="D265" s="305"/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860560</v>
      </c>
      <c r="I265" s="25">
        <f t="array" ref="I265">SUM(IF("155"&amp;C265=KHC&amp;MH,SL))</f>
        <v>504</v>
      </c>
      <c r="J265" s="25">
        <f t="array" ref="J265">SUM(IF("155"&amp;C265=KHC&amp;MH,TH))</f>
        <v>860560</v>
      </c>
      <c r="K265" s="8">
        <f t="shared" si="37"/>
        <v>0</v>
      </c>
      <c r="L265" s="8">
        <f t="shared" si="38"/>
        <v>0</v>
      </c>
      <c r="M265" s="293"/>
    </row>
    <row r="266" spans="1:13" ht="18.75" customHeight="1">
      <c r="A266" s="293" t="str">
        <f t="shared" si="39"/>
        <v>TP</v>
      </c>
      <c r="B266" s="306">
        <f t="shared" si="40"/>
        <v>225</v>
      </c>
      <c r="C266" s="192" t="s">
        <v>1697</v>
      </c>
      <c r="D266" s="305"/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468332</v>
      </c>
      <c r="I266" s="25">
        <f t="array" ref="I266">SUM(IF("155"&amp;C266=KHC&amp;MH,SL))</f>
        <v>320</v>
      </c>
      <c r="J266" s="25">
        <f t="array" ref="J266">SUM(IF("155"&amp;C266=KHC&amp;MH,TH))</f>
        <v>468332</v>
      </c>
      <c r="K266" s="8">
        <f t="shared" si="37"/>
        <v>0</v>
      </c>
      <c r="L266" s="8">
        <f t="shared" si="38"/>
        <v>0</v>
      </c>
      <c r="M266" s="293"/>
    </row>
    <row r="267" spans="1:13" ht="18.75" customHeight="1">
      <c r="A267" s="293" t="str">
        <f t="shared" si="39"/>
        <v>TP</v>
      </c>
      <c r="B267" s="306">
        <f t="shared" si="40"/>
        <v>226</v>
      </c>
      <c r="C267" s="192" t="s">
        <v>1341</v>
      </c>
      <c r="D267" s="305"/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326280</v>
      </c>
      <c r="I267" s="25">
        <f t="array" ref="I267">SUM(IF("155"&amp;C267=KHC&amp;MH,SL))</f>
        <v>250</v>
      </c>
      <c r="J267" s="25">
        <f t="array" ref="J267">SUM(IF("155"&amp;C267=KHC&amp;MH,TH))</f>
        <v>326280</v>
      </c>
      <c r="K267" s="8">
        <f t="shared" si="37"/>
        <v>0</v>
      </c>
      <c r="L267" s="8">
        <f t="shared" si="38"/>
        <v>0</v>
      </c>
      <c r="M267" s="293"/>
    </row>
    <row r="268" spans="1:13" ht="18.75" customHeight="1">
      <c r="A268" s="293" t="str">
        <f t="shared" si="39"/>
        <v>TP</v>
      </c>
      <c r="B268" s="306">
        <f t="shared" si="40"/>
        <v>227</v>
      </c>
      <c r="C268" s="192" t="s">
        <v>1700</v>
      </c>
      <c r="D268" s="305"/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283967</v>
      </c>
      <c r="I268" s="25">
        <f t="array" ref="I268">SUM(IF("155"&amp;C268=KHC&amp;MH,SL))</f>
        <v>209</v>
      </c>
      <c r="J268" s="25">
        <f t="array" ref="J268">SUM(IF("155"&amp;C268=KHC&amp;MH,TH))</f>
        <v>283967</v>
      </c>
      <c r="K268" s="8">
        <f t="shared" si="37"/>
        <v>0</v>
      </c>
      <c r="L268" s="8">
        <f t="shared" si="38"/>
        <v>0</v>
      </c>
      <c r="M268" s="293"/>
    </row>
    <row r="269" spans="1:13" ht="18.75" customHeight="1">
      <c r="A269" s="293" t="str">
        <f t="shared" si="39"/>
        <v>TP</v>
      </c>
      <c r="B269" s="306">
        <f t="shared" si="40"/>
        <v>228</v>
      </c>
      <c r="C269" s="189" t="s">
        <v>1687</v>
      </c>
      <c r="D269" s="305"/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192680</v>
      </c>
      <c r="I269" s="25">
        <f t="array" ref="I269">SUM(IF("155"&amp;C269=KHC&amp;MH,SL))</f>
        <v>100</v>
      </c>
      <c r="J269" s="25">
        <f t="array" ref="J269">SUM(IF("155"&amp;C269=KHC&amp;MH,TH))</f>
        <v>192680</v>
      </c>
      <c r="K269" s="8">
        <f t="shared" si="37"/>
        <v>0</v>
      </c>
      <c r="L269" s="8">
        <f t="shared" si="38"/>
        <v>0</v>
      </c>
      <c r="M269" s="293"/>
    </row>
    <row r="270" spans="1:13" ht="18.75" customHeight="1">
      <c r="A270" s="293" t="str">
        <f t="shared" si="39"/>
        <v>TP</v>
      </c>
      <c r="B270" s="306">
        <f t="shared" si="40"/>
        <v>229</v>
      </c>
      <c r="C270" s="192" t="s">
        <v>1698</v>
      </c>
      <c r="D270" s="305"/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676479</v>
      </c>
      <c r="I270" s="25">
        <f t="array" ref="I270">SUM(IF("155"&amp;C270=KHC&amp;MH,SL))</f>
        <v>320</v>
      </c>
      <c r="J270" s="25">
        <f t="array" ref="J270">SUM(IF("155"&amp;C270=KHC&amp;MH,TH))</f>
        <v>676479</v>
      </c>
      <c r="K270" s="8">
        <f t="shared" si="37"/>
        <v>0</v>
      </c>
      <c r="L270" s="8">
        <f t="shared" si="38"/>
        <v>0</v>
      </c>
      <c r="M270" s="293"/>
    </row>
    <row r="271" spans="1:13" ht="18.75" customHeight="1">
      <c r="A271" s="293" t="str">
        <f t="shared" si="39"/>
        <v>TP</v>
      </c>
      <c r="B271" s="306">
        <f t="shared" si="40"/>
        <v>230</v>
      </c>
      <c r="C271" s="189" t="s">
        <v>1703</v>
      </c>
      <c r="D271" s="305"/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905797</v>
      </c>
      <c r="I271" s="25">
        <f t="array" ref="I271">SUM(IF("155"&amp;C271=KHC&amp;MH,SL))</f>
        <v>500</v>
      </c>
      <c r="J271" s="25">
        <f t="array" ref="J271">SUM(IF("155"&amp;C271=KHC&amp;MH,TH))</f>
        <v>905797</v>
      </c>
      <c r="K271" s="8">
        <f t="shared" si="37"/>
        <v>0</v>
      </c>
      <c r="L271" s="8">
        <f t="shared" si="38"/>
        <v>0</v>
      </c>
      <c r="M271" s="293"/>
    </row>
    <row r="272" spans="1:13" ht="18.75" customHeight="1">
      <c r="A272" s="293" t="str">
        <f t="shared" si="39"/>
        <v>TP</v>
      </c>
      <c r="B272" s="306">
        <f t="shared" si="40"/>
        <v>231</v>
      </c>
      <c r="C272" s="189" t="s">
        <v>1701</v>
      </c>
      <c r="D272" s="305"/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452898</v>
      </c>
      <c r="I272" s="25">
        <f t="array" ref="I272">SUM(IF("155"&amp;C272=KHC&amp;MH,SL))</f>
        <v>100</v>
      </c>
      <c r="J272" s="25">
        <f t="array" ref="J272">SUM(IF("155"&amp;C272=KHC&amp;MH,TH))</f>
        <v>452898</v>
      </c>
      <c r="K272" s="8">
        <f t="shared" si="37"/>
        <v>0</v>
      </c>
      <c r="L272" s="8">
        <f t="shared" si="38"/>
        <v>0</v>
      </c>
      <c r="M272" s="293"/>
    </row>
    <row r="273" spans="1:13" ht="18.75" customHeight="1">
      <c r="A273" s="293" t="str">
        <f t="shared" si="39"/>
        <v>TP</v>
      </c>
      <c r="B273" s="306">
        <f t="shared" si="40"/>
        <v>232</v>
      </c>
      <c r="C273" s="189" t="s">
        <v>1680</v>
      </c>
      <c r="D273" s="305"/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449866</v>
      </c>
      <c r="I273" s="25">
        <f t="array" ref="I273">SUM(IF("155"&amp;C273=KHC&amp;MH,SL))</f>
        <v>358</v>
      </c>
      <c r="J273" s="25">
        <f t="array" ref="J273">SUM(IF("155"&amp;C273=KHC&amp;MH,TH))</f>
        <v>449866</v>
      </c>
      <c r="K273" s="8">
        <f t="shared" si="37"/>
        <v>0</v>
      </c>
      <c r="L273" s="8">
        <f t="shared" si="38"/>
        <v>0</v>
      </c>
      <c r="M273" s="293"/>
    </row>
    <row r="274" spans="1:13" ht="18.75" customHeight="1">
      <c r="A274" s="293" t="str">
        <f t="shared" si="39"/>
        <v>TP</v>
      </c>
      <c r="B274" s="306">
        <f t="shared" si="40"/>
        <v>233</v>
      </c>
      <c r="C274" s="189" t="s">
        <v>1686</v>
      </c>
      <c r="D274" s="305"/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211110</v>
      </c>
      <c r="I274" s="25">
        <f t="array" ref="I274">SUM(IF("155"&amp;C274=KHC&amp;MH,SL))</f>
        <v>126</v>
      </c>
      <c r="J274" s="25">
        <f t="array" ref="J274">SUM(IF("155"&amp;C274=KHC&amp;MH,TH))</f>
        <v>211110</v>
      </c>
      <c r="K274" s="8">
        <f t="shared" si="37"/>
        <v>0</v>
      </c>
      <c r="L274" s="8">
        <f t="shared" si="38"/>
        <v>0</v>
      </c>
      <c r="M274" s="293"/>
    </row>
    <row r="275" spans="1:13" ht="18.75" customHeight="1">
      <c r="A275" s="293" t="str">
        <f t="shared" si="39"/>
        <v>TP</v>
      </c>
      <c r="B275" s="306">
        <f t="shared" si="40"/>
        <v>234</v>
      </c>
      <c r="C275" s="192" t="s">
        <v>1712</v>
      </c>
      <c r="D275" s="305"/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114524</v>
      </c>
      <c r="I275" s="25">
        <f t="array" ref="I275">SUM(IF("155"&amp;C275=KHC&amp;MH,SL))</f>
        <v>78</v>
      </c>
      <c r="J275" s="25">
        <f t="array" ref="J275">SUM(IF("155"&amp;C275=KHC&amp;MH,TH))</f>
        <v>114524</v>
      </c>
      <c r="K275" s="8">
        <f t="shared" si="37"/>
        <v>0</v>
      </c>
      <c r="L275" s="8">
        <f t="shared" si="38"/>
        <v>0</v>
      </c>
      <c r="M275" s="293"/>
    </row>
    <row r="276" spans="1:13" ht="18.75" customHeight="1">
      <c r="A276" s="293" t="str">
        <f t="shared" si="39"/>
        <v>TP</v>
      </c>
      <c r="B276" s="306">
        <f t="shared" si="40"/>
        <v>235</v>
      </c>
      <c r="C276" s="40" t="s">
        <v>1684</v>
      </c>
      <c r="D276" s="305"/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6534</v>
      </c>
      <c r="I276" s="25">
        <f t="array" ref="I276">SUM(IF("155"&amp;C276=KHC&amp;MH,SL))</f>
        <v>6</v>
      </c>
      <c r="J276" s="25">
        <f t="array" ref="J276">SUM(IF("155"&amp;C276=KHC&amp;MH,TH))</f>
        <v>6534</v>
      </c>
      <c r="K276" s="8">
        <f t="shared" si="37"/>
        <v>0</v>
      </c>
      <c r="L276" s="8">
        <f t="shared" si="38"/>
        <v>0</v>
      </c>
      <c r="M276" s="293"/>
    </row>
    <row r="277" spans="1:13" ht="18.75" customHeight="1">
      <c r="A277" s="293" t="str">
        <f t="shared" si="39"/>
        <v>TP</v>
      </c>
      <c r="B277" s="306">
        <f t="shared" si="40"/>
        <v>236</v>
      </c>
      <c r="C277" s="189" t="s">
        <v>1710</v>
      </c>
      <c r="D277" s="305"/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638693</v>
      </c>
      <c r="I277" s="25">
        <f t="array" ref="I277">SUM(IF("155"&amp;C277=KHC&amp;MH,SL))</f>
        <v>435</v>
      </c>
      <c r="J277" s="25">
        <f t="array" ref="J277">SUM(IF("155"&amp;C277=KHC&amp;MH,TH))</f>
        <v>638693</v>
      </c>
      <c r="K277" s="8">
        <f t="shared" si="37"/>
        <v>0</v>
      </c>
      <c r="L277" s="8">
        <f t="shared" si="38"/>
        <v>0</v>
      </c>
      <c r="M277" s="293"/>
    </row>
    <row r="278" spans="1:13" ht="18.75" customHeight="1">
      <c r="A278" s="293" t="str">
        <f t="shared" si="39"/>
        <v>TP</v>
      </c>
      <c r="B278" s="306">
        <f t="shared" si="40"/>
        <v>237</v>
      </c>
      <c r="C278" s="189" t="s">
        <v>1707</v>
      </c>
      <c r="D278" s="305"/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983408</v>
      </c>
      <c r="I278" s="25">
        <f t="array" ref="I278">SUM(IF("155"&amp;C278=KHC&amp;MH,SL))</f>
        <v>274</v>
      </c>
      <c r="J278" s="25">
        <f t="array" ref="J278">SUM(IF("155"&amp;C278=KHC&amp;MH,TH))</f>
        <v>983408</v>
      </c>
      <c r="K278" s="8">
        <f t="shared" si="37"/>
        <v>0</v>
      </c>
      <c r="L278" s="8">
        <f t="shared" si="38"/>
        <v>0</v>
      </c>
      <c r="M278" s="293"/>
    </row>
    <row r="279" spans="1:13" ht="18.75" customHeight="1">
      <c r="A279" s="293" t="str">
        <f t="shared" si="39"/>
        <v>TP</v>
      </c>
      <c r="B279" s="306">
        <f t="shared" si="40"/>
        <v>238</v>
      </c>
      <c r="C279" s="192" t="s">
        <v>1343</v>
      </c>
      <c r="D279" s="305"/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811377</v>
      </c>
      <c r="I279" s="25">
        <f t="array" ref="I279">SUM(IF("155"&amp;C279=KHC&amp;MH,SL))</f>
        <v>343</v>
      </c>
      <c r="J279" s="25">
        <f t="array" ref="J279">SUM(IF("155"&amp;C279=KHC&amp;MH,TH))</f>
        <v>811377</v>
      </c>
      <c r="K279" s="8">
        <f t="shared" si="37"/>
        <v>0</v>
      </c>
      <c r="L279" s="8">
        <f t="shared" si="38"/>
        <v>0</v>
      </c>
      <c r="M279" s="293"/>
    </row>
    <row r="280" spans="1:13" ht="18.75" customHeight="1">
      <c r="A280" s="293" t="str">
        <f t="shared" si="39"/>
        <v>TP</v>
      </c>
      <c r="B280" s="306">
        <f t="shared" si="40"/>
        <v>239</v>
      </c>
      <c r="C280" s="189" t="s">
        <v>1709</v>
      </c>
      <c r="D280" s="305"/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559896</v>
      </c>
      <c r="I280" s="25">
        <f t="array" ref="I280">SUM(IF("155"&amp;C280=KHC&amp;MH,SL))</f>
        <v>312</v>
      </c>
      <c r="J280" s="25">
        <f t="array" ref="J280">SUM(IF("155"&amp;C280=KHC&amp;MH,TH))</f>
        <v>559896</v>
      </c>
      <c r="K280" s="8">
        <f t="shared" si="37"/>
        <v>0</v>
      </c>
      <c r="L280" s="8">
        <f t="shared" si="38"/>
        <v>0</v>
      </c>
      <c r="M280" s="293"/>
    </row>
    <row r="281" spans="1:13" ht="18.75" customHeight="1">
      <c r="A281" s="293" t="str">
        <f t="shared" si="39"/>
        <v>TP</v>
      </c>
      <c r="B281" s="306">
        <f t="shared" si="40"/>
        <v>240</v>
      </c>
      <c r="C281" s="189" t="s">
        <v>1711</v>
      </c>
      <c r="D281" s="305"/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1367440</v>
      </c>
      <c r="I281" s="25">
        <f t="array" ref="I281">SUM(IF("155"&amp;C281=KHC&amp;MH,SL))</f>
        <v>508</v>
      </c>
      <c r="J281" s="25">
        <f t="array" ref="J281">SUM(IF("155"&amp;C281=KHC&amp;MH,TH))</f>
        <v>1367440</v>
      </c>
      <c r="K281" s="8">
        <f t="shared" si="37"/>
        <v>0</v>
      </c>
      <c r="L281" s="8">
        <f t="shared" si="38"/>
        <v>0</v>
      </c>
      <c r="M281" s="293"/>
    </row>
    <row r="282" spans="1:13" ht="18.75" customHeight="1">
      <c r="A282" s="293" t="str">
        <f t="shared" si="39"/>
        <v>TP</v>
      </c>
      <c r="B282" s="306">
        <f t="shared" si="40"/>
        <v>241</v>
      </c>
      <c r="C282" s="189" t="s">
        <v>1708</v>
      </c>
      <c r="D282" s="305"/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585346</v>
      </c>
      <c r="I282" s="25">
        <f t="array" ref="I282">SUM(IF("155"&amp;C282=KHC&amp;MH,SL))</f>
        <v>156</v>
      </c>
      <c r="J282" s="25">
        <f t="array" ref="J282">SUM(IF("155"&amp;C282=KHC&amp;MH,TH))</f>
        <v>585346</v>
      </c>
      <c r="K282" s="8">
        <f t="shared" si="37"/>
        <v>0</v>
      </c>
      <c r="L282" s="8">
        <f t="shared" si="38"/>
        <v>0</v>
      </c>
      <c r="M282" s="293"/>
    </row>
    <row r="283" spans="1:13" ht="18.75" customHeight="1">
      <c r="A283" s="293" t="str">
        <f t="shared" si="39"/>
        <v>TP</v>
      </c>
      <c r="B283" s="306">
        <f t="shared" si="40"/>
        <v>242</v>
      </c>
      <c r="C283" s="189" t="s">
        <v>1688</v>
      </c>
      <c r="D283" s="305"/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134038</v>
      </c>
      <c r="I283" s="25">
        <f t="array" ref="I283">SUM(IF("155"&amp;C283=KHC&amp;MH,SL))</f>
        <v>100</v>
      </c>
      <c r="J283" s="25">
        <f t="array" ref="J283">SUM(IF("155"&amp;C283=KHC&amp;MH,TH))</f>
        <v>134038</v>
      </c>
      <c r="K283" s="8">
        <f t="shared" si="37"/>
        <v>0</v>
      </c>
      <c r="L283" s="8">
        <f t="shared" si="38"/>
        <v>0</v>
      </c>
      <c r="M283" s="293"/>
    </row>
    <row r="284" spans="1:13" ht="18.75" customHeight="1">
      <c r="A284" s="293" t="str">
        <f t="shared" si="39"/>
        <v>TP</v>
      </c>
      <c r="B284" s="306">
        <f t="shared" si="40"/>
        <v>243</v>
      </c>
      <c r="C284" s="192" t="s">
        <v>1346</v>
      </c>
      <c r="D284" s="305"/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2251332</v>
      </c>
      <c r="I284" s="25">
        <f t="array" ref="I284">SUM(IF("155"&amp;C284=KHC&amp;MH,SL))</f>
        <v>600</v>
      </c>
      <c r="J284" s="25">
        <f t="array" ref="J284">SUM(IF("155"&amp;C284=KHC&amp;MH,TH))</f>
        <v>2251332</v>
      </c>
      <c r="K284" s="8">
        <f t="shared" si="37"/>
        <v>0</v>
      </c>
      <c r="L284" s="8">
        <f t="shared" si="38"/>
        <v>0</v>
      </c>
      <c r="M284" s="293"/>
    </row>
    <row r="285" spans="1:13" ht="18.75" customHeight="1">
      <c r="A285" s="293" t="str">
        <f t="shared" si="39"/>
        <v>TP</v>
      </c>
      <c r="B285" s="306">
        <f t="shared" si="40"/>
        <v>244</v>
      </c>
      <c r="C285" s="189" t="s">
        <v>811</v>
      </c>
      <c r="D285" s="305"/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2464921</v>
      </c>
      <c r="I285" s="25">
        <f t="array" ref="I285">SUM(IF("155"&amp;C285=KHC&amp;MH,SL))</f>
        <v>286</v>
      </c>
      <c r="J285" s="25">
        <f t="array" ref="J285">SUM(IF("155"&amp;C285=KHC&amp;MH,TH))</f>
        <v>2464921</v>
      </c>
      <c r="K285" s="8">
        <f t="shared" si="37"/>
        <v>0</v>
      </c>
      <c r="L285" s="8">
        <f t="shared" si="38"/>
        <v>0</v>
      </c>
      <c r="M285" s="293"/>
    </row>
    <row r="286" spans="1:13" ht="18.75" customHeight="1">
      <c r="A286" s="293" t="str">
        <f t="shared" si="39"/>
        <v>TP</v>
      </c>
      <c r="B286" s="306">
        <f t="shared" si="40"/>
        <v>245</v>
      </c>
      <c r="C286" s="192" t="s">
        <v>1326</v>
      </c>
      <c r="D286" s="305"/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3499027</v>
      </c>
      <c r="I286" s="25">
        <f t="array" ref="I286">SUM(IF("155"&amp;C286=KHC&amp;MH,SL))</f>
        <v>56</v>
      </c>
      <c r="J286" s="25">
        <f t="array" ref="J286">SUM(IF("155"&amp;C286=KHC&amp;MH,TH))</f>
        <v>3499027</v>
      </c>
      <c r="K286" s="8">
        <f t="shared" si="37"/>
        <v>0</v>
      </c>
      <c r="L286" s="8">
        <f t="shared" si="38"/>
        <v>0</v>
      </c>
      <c r="M286" s="293"/>
    </row>
    <row r="287" spans="1:13" ht="18.75" customHeight="1">
      <c r="A287" s="293" t="str">
        <f t="shared" si="39"/>
        <v>TP</v>
      </c>
      <c r="B287" s="306">
        <f t="shared" si="40"/>
        <v>246</v>
      </c>
      <c r="C287" s="192" t="s">
        <v>655</v>
      </c>
      <c r="D287" s="305"/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3573875</v>
      </c>
      <c r="I287" s="25">
        <f t="array" ref="I287">SUM(IF("155"&amp;C287=KHC&amp;MH,SL))</f>
        <v>59</v>
      </c>
      <c r="J287" s="25">
        <f t="array" ref="J287">SUM(IF("155"&amp;C287=KHC&amp;MH,TH))</f>
        <v>3573875</v>
      </c>
      <c r="K287" s="8">
        <f t="shared" si="37"/>
        <v>0</v>
      </c>
      <c r="L287" s="8">
        <f t="shared" si="38"/>
        <v>0</v>
      </c>
      <c r="M287" s="293"/>
    </row>
    <row r="288" spans="1:13" ht="18.75" customHeight="1">
      <c r="A288" s="293" t="str">
        <f t="shared" si="39"/>
        <v>TP</v>
      </c>
      <c r="B288" s="306">
        <f t="shared" si="40"/>
        <v>247</v>
      </c>
      <c r="C288" s="189" t="s">
        <v>481</v>
      </c>
      <c r="D288" s="305"/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167206478</v>
      </c>
      <c r="I288" s="25">
        <f t="array" ref="I288">SUM(IF("155"&amp;C288=KHC&amp;MH,SL))</f>
        <v>2847</v>
      </c>
      <c r="J288" s="25">
        <f t="array" ref="J288">SUM(IF("155"&amp;C288=KHC&amp;MH,TH))</f>
        <v>167206478</v>
      </c>
      <c r="K288" s="8">
        <f t="shared" si="37"/>
        <v>0</v>
      </c>
      <c r="L288" s="8">
        <f t="shared" si="38"/>
        <v>0</v>
      </c>
      <c r="M288" s="293"/>
    </row>
    <row r="289" spans="1:13" ht="18.75" customHeight="1">
      <c r="A289" s="293" t="str">
        <f t="shared" si="39"/>
        <v>TP</v>
      </c>
      <c r="B289" s="306">
        <f t="shared" si="40"/>
        <v>248</v>
      </c>
      <c r="C289" s="189" t="s">
        <v>930</v>
      </c>
      <c r="D289" s="305"/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9374997</v>
      </c>
      <c r="I289" s="25">
        <f t="array" ref="I289">SUM(IF("155"&amp;C289=KHC&amp;MH,SL))</f>
        <v>300</v>
      </c>
      <c r="J289" s="25">
        <f t="array" ref="J289">SUM(IF("155"&amp;C289=KHC&amp;MH,TH))</f>
        <v>9374997</v>
      </c>
      <c r="K289" s="8">
        <f t="shared" si="37"/>
        <v>0</v>
      </c>
      <c r="L289" s="8">
        <f t="shared" si="38"/>
        <v>0</v>
      </c>
      <c r="M289" s="293"/>
    </row>
    <row r="290" spans="1:13" ht="18.75" customHeight="1">
      <c r="A290" s="293" t="str">
        <f t="shared" si="39"/>
        <v>TP</v>
      </c>
      <c r="B290" s="306">
        <f t="shared" si="40"/>
        <v>249</v>
      </c>
      <c r="C290" s="189" t="s">
        <v>974</v>
      </c>
      <c r="D290" s="305"/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1952294</v>
      </c>
      <c r="I290" s="25">
        <f t="array" ref="I290">SUM(IF("155"&amp;C290=KHC&amp;MH,SL))</f>
        <v>106</v>
      </c>
      <c r="J290" s="25">
        <f t="array" ref="J290">SUM(IF("155"&amp;C290=KHC&amp;MH,TH))</f>
        <v>1952294</v>
      </c>
      <c r="K290" s="8">
        <f t="shared" si="37"/>
        <v>0</v>
      </c>
      <c r="L290" s="8">
        <f t="shared" si="38"/>
        <v>0</v>
      </c>
      <c r="M290" s="293"/>
    </row>
    <row r="291" spans="1:13" ht="18.75" customHeight="1">
      <c r="A291" s="293" t="str">
        <f t="shared" si="39"/>
        <v>TP</v>
      </c>
      <c r="B291" s="306">
        <f t="shared" si="40"/>
        <v>250</v>
      </c>
      <c r="C291" s="40" t="s">
        <v>441</v>
      </c>
      <c r="D291" s="305"/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1909377</v>
      </c>
      <c r="I291" s="25">
        <f t="array" ref="I291">SUM(IF("155"&amp;C291=KHC&amp;MH,SL))</f>
        <v>77</v>
      </c>
      <c r="J291" s="25">
        <f t="array" ref="J291">SUM(IF("155"&amp;C291=KHC&amp;MH,TH))</f>
        <v>1909377</v>
      </c>
      <c r="K291" s="8">
        <f t="shared" si="37"/>
        <v>0</v>
      </c>
      <c r="L291" s="8">
        <f t="shared" si="38"/>
        <v>0</v>
      </c>
      <c r="M291" s="293"/>
    </row>
    <row r="292" spans="1:13" ht="18.75" customHeight="1">
      <c r="A292" s="293" t="str">
        <f t="shared" si="39"/>
        <v>TP</v>
      </c>
      <c r="B292" s="306">
        <f t="shared" si="40"/>
        <v>251</v>
      </c>
      <c r="C292" s="189" t="s">
        <v>855</v>
      </c>
      <c r="D292" s="305"/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1167902</v>
      </c>
      <c r="I292" s="25">
        <f t="array" ref="I292">SUM(IF("155"&amp;C292=KHC&amp;MH,SL))</f>
        <v>21</v>
      </c>
      <c r="J292" s="25">
        <f t="array" ref="J292">SUM(IF("155"&amp;C292=KHC&amp;MH,TH))</f>
        <v>1167902</v>
      </c>
      <c r="K292" s="8">
        <f t="shared" si="37"/>
        <v>0</v>
      </c>
      <c r="L292" s="8">
        <f t="shared" si="38"/>
        <v>0</v>
      </c>
      <c r="M292" s="293"/>
    </row>
    <row r="293" spans="1:13" ht="18.75" customHeight="1">
      <c r="A293" s="293" t="str">
        <f t="shared" si="39"/>
        <v>TP</v>
      </c>
      <c r="B293" s="306">
        <f t="shared" si="40"/>
        <v>252</v>
      </c>
      <c r="C293" s="189" t="s">
        <v>839</v>
      </c>
      <c r="D293" s="305"/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1343201</v>
      </c>
      <c r="I293" s="25">
        <f t="array" ref="I293">SUM(IF("155"&amp;C293=KHC&amp;MH,SL))</f>
        <v>20</v>
      </c>
      <c r="J293" s="25">
        <f t="array" ref="J293">SUM(IF("155"&amp;C293=KHC&amp;MH,TH))</f>
        <v>1343201</v>
      </c>
      <c r="K293" s="8">
        <f t="shared" si="37"/>
        <v>0</v>
      </c>
      <c r="L293" s="8">
        <f t="shared" si="38"/>
        <v>0</v>
      </c>
      <c r="M293" s="293"/>
    </row>
    <row r="294" spans="1:13" ht="18.75" customHeight="1">
      <c r="A294" s="293" t="str">
        <f t="shared" si="39"/>
        <v>TP</v>
      </c>
      <c r="B294" s="306">
        <f t="shared" si="40"/>
        <v>253</v>
      </c>
      <c r="C294" s="189" t="s">
        <v>838</v>
      </c>
      <c r="D294" s="305"/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1505817</v>
      </c>
      <c r="I294" s="25">
        <f t="array" ref="I294">SUM(IF("155"&amp;C294=KHC&amp;MH,SL))</f>
        <v>20</v>
      </c>
      <c r="J294" s="25">
        <f t="array" ref="J294">SUM(IF("155"&amp;C294=KHC&amp;MH,TH))</f>
        <v>1505817</v>
      </c>
      <c r="K294" s="8">
        <f t="shared" si="37"/>
        <v>0</v>
      </c>
      <c r="L294" s="8">
        <f t="shared" si="38"/>
        <v>0</v>
      </c>
      <c r="M294" s="293"/>
    </row>
    <row r="295" spans="1:13" ht="18.75" customHeight="1">
      <c r="A295" s="293" t="str">
        <f t="shared" si="39"/>
        <v>TP</v>
      </c>
      <c r="B295" s="306">
        <f t="shared" si="40"/>
        <v>254</v>
      </c>
      <c r="C295" s="189" t="s">
        <v>792</v>
      </c>
      <c r="D295" s="305"/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1405808</v>
      </c>
      <c r="I295" s="25">
        <f t="array" ref="I295">SUM(IF("155"&amp;C295=KHC&amp;MH,SL))</f>
        <v>70</v>
      </c>
      <c r="J295" s="25">
        <f t="array" ref="J295">SUM(IF("155"&amp;C295=KHC&amp;MH,TH))</f>
        <v>1405808</v>
      </c>
      <c r="K295" s="8">
        <f t="shared" ref="K295:K358" si="41">E295+G295-I295</f>
        <v>0</v>
      </c>
      <c r="L295" s="8">
        <f t="shared" ref="L295:L358" si="42">F295+H295-J295</f>
        <v>0</v>
      </c>
      <c r="M295" s="293"/>
    </row>
    <row r="296" spans="1:13" ht="18.75" customHeight="1">
      <c r="A296" s="293" t="str">
        <f t="shared" si="39"/>
        <v>TP</v>
      </c>
      <c r="B296" s="306">
        <f t="shared" si="40"/>
        <v>255</v>
      </c>
      <c r="C296" s="189" t="s">
        <v>795</v>
      </c>
      <c r="D296" s="305"/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2072043</v>
      </c>
      <c r="I296" s="25">
        <f t="array" ref="I296">SUM(IF("155"&amp;C296=KHC&amp;MH,SL))</f>
        <v>92</v>
      </c>
      <c r="J296" s="25">
        <f t="array" ref="J296">SUM(IF("155"&amp;C296=KHC&amp;MH,TH))</f>
        <v>2072043</v>
      </c>
      <c r="K296" s="8">
        <f t="shared" si="41"/>
        <v>0</v>
      </c>
      <c r="L296" s="8">
        <f t="shared" si="42"/>
        <v>0</v>
      </c>
      <c r="M296" s="293"/>
    </row>
    <row r="297" spans="1:13" ht="18.75" customHeight="1">
      <c r="A297" s="293" t="str">
        <f t="shared" si="39"/>
        <v>TP</v>
      </c>
      <c r="B297" s="306">
        <f t="shared" si="40"/>
        <v>256</v>
      </c>
      <c r="C297" s="189" t="s">
        <v>796</v>
      </c>
      <c r="D297" s="305"/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1699654</v>
      </c>
      <c r="I297" s="25">
        <f t="array" ref="I297">SUM(IF("155"&amp;C297=KHC&amp;MH,SL))</f>
        <v>67</v>
      </c>
      <c r="J297" s="25">
        <f t="array" ref="J297">SUM(IF("155"&amp;C297=KHC&amp;MH,TH))</f>
        <v>1699654</v>
      </c>
      <c r="K297" s="8">
        <f t="shared" si="41"/>
        <v>0</v>
      </c>
      <c r="L297" s="8">
        <f t="shared" si="42"/>
        <v>0</v>
      </c>
      <c r="M297" s="293"/>
    </row>
    <row r="298" spans="1:13" ht="18.75" customHeight="1">
      <c r="A298" s="293" t="str">
        <f t="shared" si="39"/>
        <v>TP</v>
      </c>
      <c r="B298" s="306">
        <f t="shared" si="40"/>
        <v>257</v>
      </c>
      <c r="C298" s="192" t="s">
        <v>1240</v>
      </c>
      <c r="D298" s="305"/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4136823</v>
      </c>
      <c r="I298" s="25">
        <f t="array" ref="I298">SUM(IF("155"&amp;C298=KHC&amp;MH,SL))</f>
        <v>63</v>
      </c>
      <c r="J298" s="25">
        <f t="array" ref="J298">SUM(IF("155"&amp;C298=KHC&amp;MH,TH))</f>
        <v>4136823</v>
      </c>
      <c r="K298" s="8">
        <f t="shared" si="41"/>
        <v>0</v>
      </c>
      <c r="L298" s="8">
        <f t="shared" si="42"/>
        <v>0</v>
      </c>
      <c r="M298" s="293"/>
    </row>
    <row r="299" spans="1:13" ht="18.75" customHeight="1">
      <c r="A299" s="293" t="str">
        <f t="shared" ref="A299:A362" si="43">IF(B299&lt;&gt;"","TP","")</f>
        <v>TP</v>
      </c>
      <c r="B299" s="306">
        <f t="shared" ref="B299:B362" si="44">IF(C299&lt;&gt;"",B298+1,"")</f>
        <v>258</v>
      </c>
      <c r="C299" s="192" t="s">
        <v>1118</v>
      </c>
      <c r="D299" s="305"/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8589321</v>
      </c>
      <c r="I299" s="25">
        <f t="array" ref="I299">SUM(IF("155"&amp;C299=KHC&amp;MH,SL))</f>
        <v>300</v>
      </c>
      <c r="J299" s="25">
        <f t="array" ref="J299">SUM(IF("155"&amp;C299=KHC&amp;MH,TH))</f>
        <v>8589321</v>
      </c>
      <c r="K299" s="8">
        <f t="shared" si="41"/>
        <v>0</v>
      </c>
      <c r="L299" s="8">
        <f t="shared" si="42"/>
        <v>0</v>
      </c>
      <c r="M299" s="293"/>
    </row>
    <row r="300" spans="1:13" ht="18.75" customHeight="1">
      <c r="A300" s="293" t="str">
        <f t="shared" si="43"/>
        <v>TP</v>
      </c>
      <c r="B300" s="306">
        <f t="shared" si="44"/>
        <v>259</v>
      </c>
      <c r="C300" s="40" t="s">
        <v>1330</v>
      </c>
      <c r="D300" s="305"/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3425940</v>
      </c>
      <c r="I300" s="25">
        <f t="array" ref="I300">SUM(IF("155"&amp;C300=KHC&amp;MH,SL))</f>
        <v>150</v>
      </c>
      <c r="J300" s="25">
        <f t="array" ref="J300">SUM(IF("155"&amp;C300=KHC&amp;MH,TH))</f>
        <v>3425940</v>
      </c>
      <c r="K300" s="8">
        <f t="shared" si="41"/>
        <v>0</v>
      </c>
      <c r="L300" s="8">
        <f t="shared" si="42"/>
        <v>0</v>
      </c>
      <c r="M300" s="293"/>
    </row>
    <row r="301" spans="1:13" ht="18.75" customHeight="1">
      <c r="A301" s="293" t="str">
        <f t="shared" si="43"/>
        <v>TP</v>
      </c>
      <c r="B301" s="306">
        <f t="shared" si="44"/>
        <v>260</v>
      </c>
      <c r="C301" s="297" t="s">
        <v>1034</v>
      </c>
      <c r="D301" s="305"/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3678317</v>
      </c>
      <c r="I301" s="25">
        <f t="array" ref="I301">SUM(IF("155"&amp;C301=KHC&amp;MH,SL))</f>
        <v>56</v>
      </c>
      <c r="J301" s="25">
        <f t="array" ref="J301">SUM(IF("155"&amp;C301=KHC&amp;MH,TH))</f>
        <v>3678317</v>
      </c>
      <c r="K301" s="8">
        <f t="shared" si="41"/>
        <v>0</v>
      </c>
      <c r="L301" s="8">
        <f t="shared" si="42"/>
        <v>0</v>
      </c>
      <c r="M301" s="293"/>
    </row>
    <row r="302" spans="1:13" ht="18.75" customHeight="1">
      <c r="A302" s="293" t="str">
        <f t="shared" si="43"/>
        <v>TP</v>
      </c>
      <c r="B302" s="306">
        <f t="shared" si="44"/>
        <v>261</v>
      </c>
      <c r="C302" s="192" t="s">
        <v>1324</v>
      </c>
      <c r="D302" s="305"/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7848339</v>
      </c>
      <c r="I302" s="25">
        <f t="array" ref="I302">SUM(IF("155"&amp;C302=KHC&amp;MH,SL))</f>
        <v>114</v>
      </c>
      <c r="J302" s="25">
        <f t="array" ref="J302">SUM(IF("155"&amp;C302=KHC&amp;MH,TH))</f>
        <v>7848339</v>
      </c>
      <c r="K302" s="8">
        <f t="shared" si="41"/>
        <v>0</v>
      </c>
      <c r="L302" s="8">
        <f t="shared" si="42"/>
        <v>0</v>
      </c>
      <c r="M302" s="293"/>
    </row>
    <row r="303" spans="1:13" ht="18.75" customHeight="1">
      <c r="A303" s="293" t="str">
        <f t="shared" si="43"/>
        <v>TP</v>
      </c>
      <c r="B303" s="306">
        <f t="shared" si="44"/>
        <v>262</v>
      </c>
      <c r="C303" s="192" t="s">
        <v>954</v>
      </c>
      <c r="D303" s="305"/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9939004</v>
      </c>
      <c r="I303" s="25">
        <f t="array" ref="I303">SUM(IF("155"&amp;C303=KHC&amp;MH,SL))</f>
        <v>151</v>
      </c>
      <c r="J303" s="25">
        <f t="array" ref="J303">SUM(IF("155"&amp;C303=KHC&amp;MH,TH))</f>
        <v>9939004</v>
      </c>
      <c r="K303" s="8">
        <f t="shared" si="41"/>
        <v>0</v>
      </c>
      <c r="L303" s="8">
        <f t="shared" si="42"/>
        <v>0</v>
      </c>
      <c r="M303" s="293"/>
    </row>
    <row r="304" spans="1:13" ht="18.75" customHeight="1">
      <c r="A304" s="293" t="str">
        <f t="shared" si="43"/>
        <v>TP</v>
      </c>
      <c r="B304" s="306">
        <f t="shared" si="44"/>
        <v>263</v>
      </c>
      <c r="C304" s="192" t="s">
        <v>597</v>
      </c>
      <c r="D304" s="305"/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4322738</v>
      </c>
      <c r="I304" s="25">
        <f t="array" ref="I304">SUM(IF("155"&amp;C304=KHC&amp;MH,SL))</f>
        <v>60</v>
      </c>
      <c r="J304" s="25">
        <f t="array" ref="J304">SUM(IF("155"&amp;C304=KHC&amp;MH,TH))</f>
        <v>4322738</v>
      </c>
      <c r="K304" s="8">
        <f t="shared" si="41"/>
        <v>0</v>
      </c>
      <c r="L304" s="8">
        <f t="shared" si="42"/>
        <v>0</v>
      </c>
      <c r="M304" s="293"/>
    </row>
    <row r="305" spans="1:13" ht="18.75" customHeight="1">
      <c r="A305" s="293" t="str">
        <f t="shared" si="43"/>
        <v>TP</v>
      </c>
      <c r="B305" s="306">
        <f t="shared" si="44"/>
        <v>264</v>
      </c>
      <c r="C305" s="189" t="s">
        <v>797</v>
      </c>
      <c r="D305" s="305"/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2357920</v>
      </c>
      <c r="I305" s="25">
        <f t="array" ref="I305">SUM(IF("155"&amp;C305=KHC&amp;MH,SL))</f>
        <v>100</v>
      </c>
      <c r="J305" s="25">
        <f t="array" ref="J305">SUM(IF("155"&amp;C305=KHC&amp;MH,TH))</f>
        <v>2357920</v>
      </c>
      <c r="K305" s="8">
        <f t="shared" si="41"/>
        <v>0</v>
      </c>
      <c r="L305" s="8">
        <f t="shared" si="42"/>
        <v>0</v>
      </c>
      <c r="M305" s="293"/>
    </row>
    <row r="306" spans="1:13" ht="18.75" customHeight="1">
      <c r="A306" s="293" t="str">
        <f t="shared" si="43"/>
        <v>TP</v>
      </c>
      <c r="B306" s="306">
        <f t="shared" si="44"/>
        <v>265</v>
      </c>
      <c r="C306" s="809" t="s">
        <v>1268</v>
      </c>
      <c r="D306" s="305"/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41254029</v>
      </c>
      <c r="I306" s="25">
        <f t="array" ref="I306">SUM(IF("155"&amp;C306=KHC&amp;MH,SL))</f>
        <v>595</v>
      </c>
      <c r="J306" s="25">
        <f t="array" ref="J306">SUM(IF("155"&amp;C306=KHC&amp;MH,TH))</f>
        <v>41254029</v>
      </c>
      <c r="K306" s="8">
        <f t="shared" si="41"/>
        <v>0</v>
      </c>
      <c r="L306" s="8">
        <f t="shared" si="42"/>
        <v>0</v>
      </c>
      <c r="M306" s="293"/>
    </row>
    <row r="307" spans="1:13" ht="18.75" customHeight="1">
      <c r="A307" s="293" t="str">
        <f t="shared" si="43"/>
        <v>TP</v>
      </c>
      <c r="B307" s="306">
        <f t="shared" si="44"/>
        <v>266</v>
      </c>
      <c r="C307" s="192" t="s">
        <v>651</v>
      </c>
      <c r="D307" s="305"/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15352839</v>
      </c>
      <c r="I307" s="25">
        <f t="array" ref="I307">SUM(IF("155"&amp;C307=KHC&amp;MH,SL))</f>
        <v>337</v>
      </c>
      <c r="J307" s="25">
        <f t="array" ref="J307">SUM(IF("155"&amp;C307=KHC&amp;MH,TH))</f>
        <v>15352839</v>
      </c>
      <c r="K307" s="8">
        <f t="shared" si="41"/>
        <v>0</v>
      </c>
      <c r="L307" s="8">
        <f t="shared" si="42"/>
        <v>0</v>
      </c>
      <c r="M307" s="293"/>
    </row>
    <row r="308" spans="1:13" ht="18.75" customHeight="1">
      <c r="A308" s="293" t="str">
        <f t="shared" si="43"/>
        <v>TP</v>
      </c>
      <c r="B308" s="306">
        <f t="shared" si="44"/>
        <v>267</v>
      </c>
      <c r="C308" s="189" t="s">
        <v>951</v>
      </c>
      <c r="D308" s="305"/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4506339</v>
      </c>
      <c r="I308" s="25">
        <f t="array" ref="I308">SUM(IF("155"&amp;C308=KHC&amp;MH,SL))</f>
        <v>100</v>
      </c>
      <c r="J308" s="25">
        <f t="array" ref="J308">SUM(IF("155"&amp;C308=KHC&amp;MH,TH))</f>
        <v>4506339</v>
      </c>
      <c r="K308" s="8">
        <f t="shared" si="41"/>
        <v>0</v>
      </c>
      <c r="L308" s="8">
        <f t="shared" si="42"/>
        <v>0</v>
      </c>
      <c r="M308" s="293"/>
    </row>
    <row r="309" spans="1:13" ht="18.75" customHeight="1">
      <c r="A309" s="293" t="str">
        <f t="shared" si="43"/>
        <v>TP</v>
      </c>
      <c r="B309" s="306">
        <f t="shared" si="44"/>
        <v>268</v>
      </c>
      <c r="C309" s="192" t="s">
        <v>1144</v>
      </c>
      <c r="D309" s="305"/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6541914</v>
      </c>
      <c r="I309" s="25">
        <f t="array" ref="I309">SUM(IF("155"&amp;C309=KHC&amp;MH,SL))</f>
        <v>200</v>
      </c>
      <c r="J309" s="25">
        <f t="array" ref="J309">SUM(IF("155"&amp;C309=KHC&amp;MH,TH))</f>
        <v>6541914</v>
      </c>
      <c r="K309" s="8">
        <f t="shared" si="41"/>
        <v>0</v>
      </c>
      <c r="L309" s="8">
        <f t="shared" si="42"/>
        <v>0</v>
      </c>
      <c r="M309" s="293"/>
    </row>
    <row r="310" spans="1:13" ht="18.75" customHeight="1">
      <c r="A310" s="293" t="str">
        <f t="shared" si="43"/>
        <v>TP</v>
      </c>
      <c r="B310" s="306">
        <f t="shared" si="44"/>
        <v>269</v>
      </c>
      <c r="C310" s="297" t="s">
        <v>574</v>
      </c>
      <c r="D310" s="305"/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670192</v>
      </c>
      <c r="I310" s="25">
        <f t="array" ref="I310">SUM(IF("155"&amp;C310=KHC&amp;MH,SL))</f>
        <v>500</v>
      </c>
      <c r="J310" s="25">
        <f t="array" ref="J310">SUM(IF("155"&amp;C310=KHC&amp;MH,TH))</f>
        <v>670192</v>
      </c>
      <c r="K310" s="8">
        <f t="shared" si="41"/>
        <v>0</v>
      </c>
      <c r="L310" s="8">
        <f t="shared" si="42"/>
        <v>0</v>
      </c>
      <c r="M310" s="293"/>
    </row>
    <row r="311" spans="1:13" ht="18.75" customHeight="1">
      <c r="A311" s="293" t="str">
        <f t="shared" si="43"/>
        <v>TP</v>
      </c>
      <c r="B311" s="306">
        <f t="shared" si="44"/>
        <v>270</v>
      </c>
      <c r="C311" s="192" t="s">
        <v>1146</v>
      </c>
      <c r="D311" s="305"/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5102204</v>
      </c>
      <c r="I311" s="25">
        <f t="array" ref="I311">SUM(IF("155"&amp;C311=KHC&amp;MH,SL))</f>
        <v>150</v>
      </c>
      <c r="J311" s="25">
        <f t="array" ref="J311">SUM(IF("155"&amp;C311=KHC&amp;MH,TH))</f>
        <v>5102204</v>
      </c>
      <c r="K311" s="8">
        <f t="shared" si="41"/>
        <v>0</v>
      </c>
      <c r="L311" s="8">
        <f t="shared" si="42"/>
        <v>0</v>
      </c>
      <c r="M311" s="293"/>
    </row>
    <row r="312" spans="1:13" ht="18.75" customHeight="1">
      <c r="A312" s="293" t="str">
        <f t="shared" si="43"/>
        <v>TP</v>
      </c>
      <c r="B312" s="306">
        <f t="shared" si="44"/>
        <v>271</v>
      </c>
      <c r="C312" s="192" t="s">
        <v>1329</v>
      </c>
      <c r="D312" s="305"/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4612784</v>
      </c>
      <c r="I312" s="25">
        <f t="array" ref="I312">SUM(IF("155"&amp;C312=KHC&amp;MH,SL))</f>
        <v>130</v>
      </c>
      <c r="J312" s="25">
        <f t="array" ref="J312">SUM(IF("155"&amp;C312=KHC&amp;MH,TH))</f>
        <v>4612784</v>
      </c>
      <c r="K312" s="8">
        <f t="shared" si="41"/>
        <v>0</v>
      </c>
      <c r="L312" s="8">
        <f t="shared" si="42"/>
        <v>0</v>
      </c>
      <c r="M312" s="293"/>
    </row>
    <row r="313" spans="1:13" ht="18.75" customHeight="1">
      <c r="A313" s="293" t="str">
        <f t="shared" si="43"/>
        <v>TP</v>
      </c>
      <c r="B313" s="306">
        <f t="shared" si="44"/>
        <v>272</v>
      </c>
      <c r="C313" s="192" t="s">
        <v>761</v>
      </c>
      <c r="D313" s="305"/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5838535</v>
      </c>
      <c r="I313" s="25">
        <f t="array" ref="I313">SUM(IF("155"&amp;C313=KHC&amp;MH,SL))</f>
        <v>102</v>
      </c>
      <c r="J313" s="25">
        <f t="array" ref="J313">SUM(IF("155"&amp;C313=KHC&amp;MH,TH))</f>
        <v>5838535</v>
      </c>
      <c r="K313" s="8">
        <f t="shared" si="41"/>
        <v>0</v>
      </c>
      <c r="L313" s="8">
        <f t="shared" si="42"/>
        <v>0</v>
      </c>
      <c r="M313" s="293"/>
    </row>
    <row r="314" spans="1:13" ht="18.75" customHeight="1">
      <c r="A314" s="293" t="str">
        <f t="shared" si="43"/>
        <v>TP</v>
      </c>
      <c r="B314" s="306">
        <f t="shared" si="44"/>
        <v>273</v>
      </c>
      <c r="C314" s="192" t="s">
        <v>1164</v>
      </c>
      <c r="D314" s="305"/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12954622</v>
      </c>
      <c r="I314" s="25">
        <f t="array" ref="I314">SUM(IF("155"&amp;C314=KHC&amp;MH,SL))</f>
        <v>1418</v>
      </c>
      <c r="J314" s="25">
        <f t="array" ref="J314">SUM(IF("155"&amp;C314=KHC&amp;MH,TH))</f>
        <v>12954622</v>
      </c>
      <c r="K314" s="8">
        <f t="shared" si="41"/>
        <v>0</v>
      </c>
      <c r="L314" s="8">
        <f t="shared" si="42"/>
        <v>0</v>
      </c>
      <c r="M314" s="293"/>
    </row>
    <row r="315" spans="1:13" ht="18.75" customHeight="1">
      <c r="A315" s="293" t="str">
        <f t="shared" si="43"/>
        <v>TP</v>
      </c>
      <c r="B315" s="306">
        <f t="shared" si="44"/>
        <v>274</v>
      </c>
      <c r="C315" s="40" t="s">
        <v>1332</v>
      </c>
      <c r="D315" s="305"/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3394291</v>
      </c>
      <c r="I315" s="25">
        <f t="array" ref="I315">SUM(IF("155"&amp;C315=KHC&amp;MH,SL))</f>
        <v>103</v>
      </c>
      <c r="J315" s="25">
        <f t="array" ref="J315">SUM(IF("155"&amp;C315=KHC&amp;MH,TH))</f>
        <v>3394291</v>
      </c>
      <c r="K315" s="8">
        <f t="shared" si="41"/>
        <v>0</v>
      </c>
      <c r="L315" s="8">
        <f t="shared" si="42"/>
        <v>0</v>
      </c>
      <c r="M315" s="293"/>
    </row>
    <row r="316" spans="1:13" ht="18.75" customHeight="1">
      <c r="A316" s="293" t="str">
        <f t="shared" si="43"/>
        <v>TP</v>
      </c>
      <c r="B316" s="306">
        <f t="shared" si="44"/>
        <v>275</v>
      </c>
      <c r="C316" s="192" t="s">
        <v>1121</v>
      </c>
      <c r="D316" s="305"/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2271725</v>
      </c>
      <c r="I316" s="25">
        <f t="array" ref="I316">SUM(IF("155"&amp;C316=KHC&amp;MH,SL))</f>
        <v>50</v>
      </c>
      <c r="J316" s="25">
        <f t="array" ref="J316">SUM(IF("155"&amp;C316=KHC&amp;MH,TH))</f>
        <v>2271725</v>
      </c>
      <c r="K316" s="8">
        <f t="shared" si="41"/>
        <v>0</v>
      </c>
      <c r="L316" s="8">
        <f t="shared" si="42"/>
        <v>0</v>
      </c>
      <c r="M316" s="293"/>
    </row>
    <row r="317" spans="1:13" ht="18.75" customHeight="1">
      <c r="A317" s="293" t="str">
        <f t="shared" si="43"/>
        <v>TP</v>
      </c>
      <c r="B317" s="306">
        <f t="shared" si="44"/>
        <v>276</v>
      </c>
      <c r="C317" s="189" t="s">
        <v>635</v>
      </c>
      <c r="D317" s="305"/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1835112</v>
      </c>
      <c r="I317" s="25">
        <f t="array" ref="I317">SUM(IF("155"&amp;C317=KHC&amp;MH,SL))</f>
        <v>305</v>
      </c>
      <c r="J317" s="25">
        <f t="array" ref="J317">SUM(IF("155"&amp;C317=KHC&amp;MH,TH))</f>
        <v>1835112</v>
      </c>
      <c r="K317" s="8">
        <f t="shared" si="41"/>
        <v>0</v>
      </c>
      <c r="L317" s="8">
        <f t="shared" si="42"/>
        <v>0</v>
      </c>
      <c r="M317" s="293"/>
    </row>
    <row r="318" spans="1:13" ht="18.75" customHeight="1">
      <c r="A318" s="293" t="str">
        <f t="shared" si="43"/>
        <v>TP</v>
      </c>
      <c r="B318" s="306">
        <f t="shared" si="44"/>
        <v>277</v>
      </c>
      <c r="C318" s="189" t="s">
        <v>468</v>
      </c>
      <c r="D318" s="305"/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32803310</v>
      </c>
      <c r="I318" s="25">
        <f t="array" ref="I318">SUM(IF("155"&amp;C318=KHC&amp;MH,SL))</f>
        <v>8036</v>
      </c>
      <c r="J318" s="25">
        <f t="array" ref="J318">SUM(IF("155"&amp;C318=KHC&amp;MH,TH))</f>
        <v>32803310</v>
      </c>
      <c r="K318" s="8">
        <f t="shared" si="41"/>
        <v>0</v>
      </c>
      <c r="L318" s="8">
        <f t="shared" si="42"/>
        <v>0</v>
      </c>
      <c r="M318" s="293"/>
    </row>
    <row r="319" spans="1:13" ht="18.75" customHeight="1">
      <c r="A319" s="293" t="str">
        <f t="shared" si="43"/>
        <v>TP</v>
      </c>
      <c r="B319" s="306">
        <f t="shared" si="44"/>
        <v>278</v>
      </c>
      <c r="C319" s="192" t="s">
        <v>906</v>
      </c>
      <c r="D319" s="305"/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1915005</v>
      </c>
      <c r="I319" s="25">
        <f t="array" ref="I319">SUM(IF("155"&amp;C319=KHC&amp;MH,SL))</f>
        <v>430</v>
      </c>
      <c r="J319" s="25">
        <f t="array" ref="J319">SUM(IF("155"&amp;C319=KHC&amp;MH,TH))</f>
        <v>1915005</v>
      </c>
      <c r="K319" s="8">
        <f t="shared" si="41"/>
        <v>0</v>
      </c>
      <c r="L319" s="8">
        <f t="shared" si="42"/>
        <v>0</v>
      </c>
      <c r="M319" s="293"/>
    </row>
    <row r="320" spans="1:13" ht="18.75" customHeight="1">
      <c r="A320" s="293" t="str">
        <f t="shared" si="43"/>
        <v>TP</v>
      </c>
      <c r="B320" s="306">
        <f t="shared" si="44"/>
        <v>279</v>
      </c>
      <c r="C320" s="192" t="s">
        <v>1317</v>
      </c>
      <c r="D320" s="305"/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1567368</v>
      </c>
      <c r="I320" s="25">
        <f t="array" ref="I320">SUM(IF("155"&amp;C320=KHC&amp;MH,SL))</f>
        <v>305</v>
      </c>
      <c r="J320" s="25">
        <f t="array" ref="J320">SUM(IF("155"&amp;C320=KHC&amp;MH,TH))</f>
        <v>1567368</v>
      </c>
      <c r="K320" s="8">
        <f t="shared" si="41"/>
        <v>0</v>
      </c>
      <c r="L320" s="8">
        <f t="shared" si="42"/>
        <v>0</v>
      </c>
      <c r="M320" s="293"/>
    </row>
    <row r="321" spans="1:13" ht="18.75" customHeight="1">
      <c r="A321" s="293" t="str">
        <f t="shared" si="43"/>
        <v>TP</v>
      </c>
      <c r="B321" s="306">
        <f t="shared" si="44"/>
        <v>280</v>
      </c>
      <c r="C321" s="192" t="s">
        <v>707</v>
      </c>
      <c r="D321" s="305"/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1502808</v>
      </c>
      <c r="I321" s="25">
        <f t="array" ref="I321">SUM(IF("155"&amp;C321=KHC&amp;MH,SL))</f>
        <v>303</v>
      </c>
      <c r="J321" s="25">
        <f t="array" ref="J321">SUM(IF("155"&amp;C321=KHC&amp;MH,TH))</f>
        <v>1502808</v>
      </c>
      <c r="K321" s="8">
        <f t="shared" si="41"/>
        <v>0</v>
      </c>
      <c r="L321" s="8">
        <f t="shared" si="42"/>
        <v>0</v>
      </c>
      <c r="M321" s="293"/>
    </row>
    <row r="322" spans="1:13" ht="18.75" customHeight="1">
      <c r="A322" s="293" t="str">
        <f t="shared" si="43"/>
        <v>TP</v>
      </c>
      <c r="B322" s="306">
        <f t="shared" si="44"/>
        <v>281</v>
      </c>
      <c r="C322" s="189" t="s">
        <v>496</v>
      </c>
      <c r="D322" s="305"/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429174</v>
      </c>
      <c r="I322" s="25">
        <f t="array" ref="I322">SUM(IF("155"&amp;C322=KHC&amp;MH,SL))</f>
        <v>109</v>
      </c>
      <c r="J322" s="25">
        <f t="array" ref="J322">SUM(IF("155"&amp;C322=KHC&amp;MH,TH))</f>
        <v>429174</v>
      </c>
      <c r="K322" s="8">
        <f t="shared" si="41"/>
        <v>0</v>
      </c>
      <c r="L322" s="8">
        <f t="shared" si="42"/>
        <v>0</v>
      </c>
      <c r="M322" s="293"/>
    </row>
    <row r="323" spans="1:13" ht="18.75" customHeight="1">
      <c r="A323" s="293" t="str">
        <f t="shared" si="43"/>
        <v>TP</v>
      </c>
      <c r="B323" s="306">
        <f t="shared" si="44"/>
        <v>282</v>
      </c>
      <c r="C323" s="192" t="s">
        <v>628</v>
      </c>
      <c r="D323" s="305"/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708596</v>
      </c>
      <c r="I323" s="25">
        <f t="array" ref="I323">SUM(IF("155"&amp;C323=KHC&amp;MH,SL))</f>
        <v>105</v>
      </c>
      <c r="J323" s="25">
        <f t="array" ref="J323">SUM(IF("155"&amp;C323=KHC&amp;MH,TH))</f>
        <v>708596</v>
      </c>
      <c r="K323" s="8">
        <f t="shared" si="41"/>
        <v>0</v>
      </c>
      <c r="L323" s="8">
        <f t="shared" si="42"/>
        <v>0</v>
      </c>
      <c r="M323" s="293"/>
    </row>
    <row r="324" spans="1:13" ht="18.75" customHeight="1">
      <c r="A324" s="293" t="str">
        <f t="shared" si="43"/>
        <v>TP</v>
      </c>
      <c r="B324" s="306">
        <f t="shared" si="44"/>
        <v>283</v>
      </c>
      <c r="C324" s="189" t="s">
        <v>535</v>
      </c>
      <c r="D324" s="305"/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3256379</v>
      </c>
      <c r="I324" s="25">
        <f t="array" ref="I324">SUM(IF("155"&amp;C324=KHC&amp;MH,SL))</f>
        <v>617</v>
      </c>
      <c r="J324" s="25">
        <f t="array" ref="J324">SUM(IF("155"&amp;C324=KHC&amp;MH,TH))</f>
        <v>3256379</v>
      </c>
      <c r="K324" s="8">
        <f t="shared" si="41"/>
        <v>0</v>
      </c>
      <c r="L324" s="8">
        <f t="shared" si="42"/>
        <v>0</v>
      </c>
      <c r="M324" s="293"/>
    </row>
    <row r="325" spans="1:13" ht="18.75" customHeight="1">
      <c r="A325" s="293" t="str">
        <f t="shared" si="43"/>
        <v>TP</v>
      </c>
      <c r="B325" s="306">
        <f t="shared" si="44"/>
        <v>284</v>
      </c>
      <c r="C325" s="297" t="s">
        <v>779</v>
      </c>
      <c r="D325" s="305"/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2468498</v>
      </c>
      <c r="I325" s="25">
        <f t="array" ref="I325">SUM(IF("155"&amp;C325=KHC&amp;MH,SL))</f>
        <v>506</v>
      </c>
      <c r="J325" s="25">
        <f t="array" ref="J325">SUM(IF("155"&amp;C325=KHC&amp;MH,TH))</f>
        <v>2468498</v>
      </c>
      <c r="K325" s="8">
        <f t="shared" si="41"/>
        <v>0</v>
      </c>
      <c r="L325" s="8">
        <f t="shared" si="42"/>
        <v>0</v>
      </c>
      <c r="M325" s="293"/>
    </row>
    <row r="326" spans="1:13" ht="18.75" customHeight="1">
      <c r="A326" s="293" t="str">
        <f t="shared" si="43"/>
        <v>TP</v>
      </c>
      <c r="B326" s="306">
        <f t="shared" si="44"/>
        <v>285</v>
      </c>
      <c r="C326" s="189" t="s">
        <v>973</v>
      </c>
      <c r="D326" s="305"/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2871074</v>
      </c>
      <c r="I326" s="25">
        <f t="array" ref="I326">SUM(IF("155"&amp;C326=KHC&amp;MH,SL))</f>
        <v>514</v>
      </c>
      <c r="J326" s="25">
        <f t="array" ref="J326">SUM(IF("155"&amp;C326=KHC&amp;MH,TH))</f>
        <v>2871074</v>
      </c>
      <c r="K326" s="8">
        <f t="shared" si="41"/>
        <v>0</v>
      </c>
      <c r="L326" s="8">
        <f t="shared" si="42"/>
        <v>0</v>
      </c>
      <c r="M326" s="293"/>
    </row>
    <row r="327" spans="1:13" ht="18.75" customHeight="1">
      <c r="A327" s="293" t="str">
        <f t="shared" si="43"/>
        <v>TP</v>
      </c>
      <c r="B327" s="306">
        <f t="shared" si="44"/>
        <v>286</v>
      </c>
      <c r="C327" s="192" t="s">
        <v>1259</v>
      </c>
      <c r="D327" s="305"/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1195164</v>
      </c>
      <c r="I327" s="25">
        <f t="array" ref="I327">SUM(IF("155"&amp;C327=KHC&amp;MH,SL))</f>
        <v>444</v>
      </c>
      <c r="J327" s="25">
        <f t="array" ref="J327">SUM(IF("155"&amp;C327=KHC&amp;MH,TH))</f>
        <v>1195164</v>
      </c>
      <c r="K327" s="8">
        <f t="shared" si="41"/>
        <v>0</v>
      </c>
      <c r="L327" s="8">
        <f t="shared" si="42"/>
        <v>0</v>
      </c>
      <c r="M327" s="293"/>
    </row>
    <row r="328" spans="1:13" ht="18.75" customHeight="1">
      <c r="A328" s="293" t="str">
        <f t="shared" si="43"/>
        <v>TP</v>
      </c>
      <c r="B328" s="306">
        <f t="shared" si="44"/>
        <v>287</v>
      </c>
      <c r="C328" s="189" t="s">
        <v>922</v>
      </c>
      <c r="D328" s="305"/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923611</v>
      </c>
      <c r="I328" s="25">
        <f t="array" ref="I328">SUM(IF("155"&amp;C328=KHC&amp;MH,SL))</f>
        <v>161</v>
      </c>
      <c r="J328" s="25">
        <f t="array" ref="J328">SUM(IF("155"&amp;C328=KHC&amp;MH,TH))</f>
        <v>923611</v>
      </c>
      <c r="K328" s="8">
        <f t="shared" si="41"/>
        <v>0</v>
      </c>
      <c r="L328" s="8">
        <f t="shared" si="42"/>
        <v>0</v>
      </c>
      <c r="M328" s="293"/>
    </row>
    <row r="329" spans="1:13" ht="18.75" customHeight="1">
      <c r="A329" s="293" t="str">
        <f t="shared" si="43"/>
        <v>TP</v>
      </c>
      <c r="B329" s="306">
        <f t="shared" si="44"/>
        <v>288</v>
      </c>
      <c r="C329" s="189" t="s">
        <v>923</v>
      </c>
      <c r="D329" s="305"/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917119</v>
      </c>
      <c r="I329" s="25">
        <f t="array" ref="I329">SUM(IF("155"&amp;C329=KHC&amp;MH,SL))</f>
        <v>150</v>
      </c>
      <c r="J329" s="25">
        <f t="array" ref="J329">SUM(IF("155"&amp;C329=KHC&amp;MH,TH))</f>
        <v>917119</v>
      </c>
      <c r="K329" s="8">
        <f t="shared" si="41"/>
        <v>0</v>
      </c>
      <c r="L329" s="8">
        <f t="shared" si="42"/>
        <v>0</v>
      </c>
      <c r="M329" s="293"/>
    </row>
    <row r="330" spans="1:13" ht="18.75" customHeight="1">
      <c r="A330" s="293" t="str">
        <f t="shared" si="43"/>
        <v>TP</v>
      </c>
      <c r="B330" s="306">
        <f t="shared" si="44"/>
        <v>289</v>
      </c>
      <c r="C330" s="40" t="s">
        <v>1322</v>
      </c>
      <c r="D330" s="305"/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4160070</v>
      </c>
      <c r="I330" s="25">
        <f t="array" ref="I330">SUM(IF("155"&amp;C330=KHC&amp;MH,SL))</f>
        <v>1000</v>
      </c>
      <c r="J330" s="25">
        <f t="array" ref="J330">SUM(IF("155"&amp;C330=KHC&amp;MH,TH))</f>
        <v>4160070</v>
      </c>
      <c r="K330" s="8">
        <f t="shared" si="41"/>
        <v>0</v>
      </c>
      <c r="L330" s="8">
        <f t="shared" si="42"/>
        <v>0</v>
      </c>
      <c r="M330" s="293"/>
    </row>
    <row r="331" spans="1:13" ht="18.75" customHeight="1">
      <c r="A331" s="293" t="str">
        <f t="shared" si="43"/>
        <v>TP</v>
      </c>
      <c r="B331" s="306">
        <f t="shared" si="44"/>
        <v>290</v>
      </c>
      <c r="C331" s="189" t="s">
        <v>570</v>
      </c>
      <c r="D331" s="305"/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1172836</v>
      </c>
      <c r="I331" s="25">
        <f t="array" ref="I331">SUM(IF("155"&amp;C331=KHC&amp;MH,SL))</f>
        <v>200</v>
      </c>
      <c r="J331" s="25">
        <f t="array" ref="J331">SUM(IF("155"&amp;C331=KHC&amp;MH,TH))</f>
        <v>1172836</v>
      </c>
      <c r="K331" s="8">
        <f t="shared" si="41"/>
        <v>0</v>
      </c>
      <c r="L331" s="8">
        <f t="shared" si="42"/>
        <v>0</v>
      </c>
      <c r="M331" s="293"/>
    </row>
    <row r="332" spans="1:13" ht="18.75" customHeight="1">
      <c r="A332" s="293" t="str">
        <f t="shared" si="43"/>
        <v>TP</v>
      </c>
      <c r="B332" s="306">
        <f t="shared" si="44"/>
        <v>291</v>
      </c>
      <c r="C332" s="40" t="s">
        <v>549</v>
      </c>
      <c r="D332" s="305"/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7077170</v>
      </c>
      <c r="I332" s="25">
        <f t="array" ref="I332">SUM(IF("155"&amp;C332=KHC&amp;MH,SL))</f>
        <v>1705</v>
      </c>
      <c r="J332" s="25">
        <f t="array" ref="J332">SUM(IF("155"&amp;C332=KHC&amp;MH,TH))</f>
        <v>7077170</v>
      </c>
      <c r="K332" s="8">
        <f t="shared" si="41"/>
        <v>0</v>
      </c>
      <c r="L332" s="8">
        <f t="shared" si="42"/>
        <v>0</v>
      </c>
      <c r="M332" s="293"/>
    </row>
    <row r="333" spans="1:13" ht="18.75" customHeight="1">
      <c r="A333" s="293" t="str">
        <f t="shared" si="43"/>
        <v>TP</v>
      </c>
      <c r="B333" s="306">
        <f t="shared" si="44"/>
        <v>292</v>
      </c>
      <c r="C333" s="189" t="s">
        <v>524</v>
      </c>
      <c r="D333" s="305"/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1190428</v>
      </c>
      <c r="I333" s="25">
        <f t="array" ref="I333">SUM(IF("155"&amp;C333=KHC&amp;MH,SL))</f>
        <v>203</v>
      </c>
      <c r="J333" s="25">
        <f t="array" ref="J333">SUM(IF("155"&amp;C333=KHC&amp;MH,TH))</f>
        <v>1190428</v>
      </c>
      <c r="K333" s="8">
        <f t="shared" si="41"/>
        <v>0</v>
      </c>
      <c r="L333" s="8">
        <f t="shared" si="42"/>
        <v>0</v>
      </c>
      <c r="M333" s="293"/>
    </row>
    <row r="334" spans="1:13" ht="18.75" customHeight="1">
      <c r="A334" s="293" t="str">
        <f t="shared" si="43"/>
        <v>TP</v>
      </c>
      <c r="B334" s="306">
        <f t="shared" si="44"/>
        <v>293</v>
      </c>
      <c r="C334" s="189" t="s">
        <v>463</v>
      </c>
      <c r="D334" s="305"/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3587217</v>
      </c>
      <c r="I334" s="25">
        <f t="array" ref="I334">SUM(IF("155"&amp;C334=KHC&amp;MH,SL))</f>
        <v>497</v>
      </c>
      <c r="J334" s="25">
        <f t="array" ref="J334">SUM(IF("155"&amp;C334=KHC&amp;MH,TH))</f>
        <v>3587217</v>
      </c>
      <c r="K334" s="8">
        <f t="shared" si="41"/>
        <v>0</v>
      </c>
      <c r="L334" s="8">
        <f t="shared" si="42"/>
        <v>0</v>
      </c>
      <c r="M334" s="293"/>
    </row>
    <row r="335" spans="1:13" ht="18.75" customHeight="1">
      <c r="A335" s="293" t="str">
        <f t="shared" si="43"/>
        <v>TP</v>
      </c>
      <c r="B335" s="306">
        <f t="shared" si="44"/>
        <v>294</v>
      </c>
      <c r="C335" s="189" t="s">
        <v>573</v>
      </c>
      <c r="D335" s="305"/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1167474</v>
      </c>
      <c r="I335" s="25">
        <f t="array" ref="I335">SUM(IF("155"&amp;C335=KHC&amp;MH,SL))</f>
        <v>208</v>
      </c>
      <c r="J335" s="25">
        <f t="array" ref="J335">SUM(IF("155"&amp;C335=KHC&amp;MH,TH))</f>
        <v>1167474</v>
      </c>
      <c r="K335" s="8">
        <f t="shared" si="41"/>
        <v>0</v>
      </c>
      <c r="L335" s="8">
        <f t="shared" si="42"/>
        <v>0</v>
      </c>
      <c r="M335" s="293"/>
    </row>
    <row r="336" spans="1:13" ht="18.75" customHeight="1">
      <c r="A336" s="293" t="str">
        <f t="shared" si="43"/>
        <v>TP</v>
      </c>
      <c r="B336" s="306">
        <f t="shared" si="44"/>
        <v>295</v>
      </c>
      <c r="C336" s="189" t="s">
        <v>493</v>
      </c>
      <c r="D336" s="305"/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1593298</v>
      </c>
      <c r="I336" s="25">
        <f t="array" ref="I336">SUM(IF("155"&amp;C336=KHC&amp;MH,SL))</f>
        <v>247</v>
      </c>
      <c r="J336" s="25">
        <f t="array" ref="J336">SUM(IF("155"&amp;C336=KHC&amp;MH,TH))</f>
        <v>1593298</v>
      </c>
      <c r="K336" s="8">
        <f t="shared" si="41"/>
        <v>0</v>
      </c>
      <c r="L336" s="8">
        <f t="shared" si="42"/>
        <v>0</v>
      </c>
      <c r="M336" s="293"/>
    </row>
    <row r="337" spans="1:13" ht="18.75" customHeight="1">
      <c r="A337" s="293" t="str">
        <f t="shared" si="43"/>
        <v>TP</v>
      </c>
      <c r="B337" s="306">
        <f t="shared" si="44"/>
        <v>296</v>
      </c>
      <c r="C337" s="40" t="s">
        <v>1183</v>
      </c>
      <c r="D337" s="305"/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3667958</v>
      </c>
      <c r="I337" s="25">
        <f t="array" ref="I337">SUM(IF("155"&amp;C337=KHC&amp;MH,SL))</f>
        <v>997</v>
      </c>
      <c r="J337" s="25">
        <f t="array" ref="J337">SUM(IF("155"&amp;C337=KHC&amp;MH,TH))</f>
        <v>3667958</v>
      </c>
      <c r="K337" s="8">
        <f t="shared" si="41"/>
        <v>0</v>
      </c>
      <c r="L337" s="8">
        <f t="shared" si="42"/>
        <v>0</v>
      </c>
      <c r="M337" s="293"/>
    </row>
    <row r="338" spans="1:13" ht="18.75" customHeight="1">
      <c r="A338" s="293" t="str">
        <f t="shared" si="43"/>
        <v>TP</v>
      </c>
      <c r="B338" s="306">
        <f t="shared" si="44"/>
        <v>297</v>
      </c>
      <c r="C338" s="189" t="s">
        <v>523</v>
      </c>
      <c r="D338" s="305"/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1407487</v>
      </c>
      <c r="I338" s="25">
        <f t="array" ref="I338">SUM(IF("155"&amp;C338=KHC&amp;MH,SL))</f>
        <v>317</v>
      </c>
      <c r="J338" s="25">
        <f t="array" ref="J338">SUM(IF("155"&amp;C338=KHC&amp;MH,TH))</f>
        <v>1407487</v>
      </c>
      <c r="K338" s="8">
        <f t="shared" si="41"/>
        <v>0</v>
      </c>
      <c r="L338" s="8">
        <f t="shared" si="42"/>
        <v>0</v>
      </c>
      <c r="M338" s="293"/>
    </row>
    <row r="339" spans="1:13" ht="18.75" customHeight="1">
      <c r="A339" s="293" t="str">
        <f t="shared" si="43"/>
        <v>TP</v>
      </c>
      <c r="B339" s="306">
        <f t="shared" si="44"/>
        <v>298</v>
      </c>
      <c r="C339" s="192" t="s">
        <v>709</v>
      </c>
      <c r="D339" s="305"/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6388293</v>
      </c>
      <c r="I339" s="25">
        <f t="array" ref="I339">SUM(IF("155"&amp;C339=KHC&amp;MH,SL))</f>
        <v>1527</v>
      </c>
      <c r="J339" s="25">
        <f t="array" ref="J339">SUM(IF("155"&amp;C339=KHC&amp;MH,TH))</f>
        <v>6388293</v>
      </c>
      <c r="K339" s="8">
        <f t="shared" si="41"/>
        <v>0</v>
      </c>
      <c r="L339" s="8">
        <f t="shared" si="42"/>
        <v>0</v>
      </c>
      <c r="M339" s="293"/>
    </row>
    <row r="340" spans="1:13" ht="18.75" customHeight="1">
      <c r="A340" s="293" t="str">
        <f t="shared" si="43"/>
        <v>TP</v>
      </c>
      <c r="B340" s="306">
        <f t="shared" si="44"/>
        <v>299</v>
      </c>
      <c r="C340" s="189" t="s">
        <v>1290</v>
      </c>
      <c r="D340" s="305"/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510791</v>
      </c>
      <c r="I340" s="25">
        <f t="array" ref="I340">SUM(IF("155"&amp;C340=KHC&amp;MH,SL))</f>
        <v>101</v>
      </c>
      <c r="J340" s="25">
        <f t="array" ref="J340">SUM(IF("155"&amp;C340=KHC&amp;MH,TH))</f>
        <v>510791</v>
      </c>
      <c r="K340" s="8">
        <f t="shared" si="41"/>
        <v>0</v>
      </c>
      <c r="L340" s="8">
        <f t="shared" si="42"/>
        <v>0</v>
      </c>
      <c r="M340" s="293"/>
    </row>
    <row r="341" spans="1:13" ht="18.75" customHeight="1">
      <c r="A341" s="293" t="str">
        <f t="shared" si="43"/>
        <v>TP</v>
      </c>
      <c r="B341" s="306">
        <f t="shared" si="44"/>
        <v>300</v>
      </c>
      <c r="C341" s="192" t="s">
        <v>1288</v>
      </c>
      <c r="D341" s="305"/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1873745</v>
      </c>
      <c r="I341" s="25">
        <f t="array" ref="I341">SUM(IF("155"&amp;C341=KHC&amp;MH,SL))</f>
        <v>403</v>
      </c>
      <c r="J341" s="25">
        <f t="array" ref="J341">SUM(IF("155"&amp;C341=KHC&amp;MH,TH))</f>
        <v>1873745</v>
      </c>
      <c r="K341" s="8">
        <f t="shared" si="41"/>
        <v>0</v>
      </c>
      <c r="L341" s="8">
        <f t="shared" si="42"/>
        <v>0</v>
      </c>
      <c r="M341" s="293"/>
    </row>
    <row r="342" spans="1:13" ht="18.75" customHeight="1">
      <c r="A342" s="293" t="str">
        <f t="shared" si="43"/>
        <v>TP</v>
      </c>
      <c r="B342" s="306">
        <f t="shared" si="44"/>
        <v>301</v>
      </c>
      <c r="C342" s="189" t="s">
        <v>526</v>
      </c>
      <c r="D342" s="305"/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1428514</v>
      </c>
      <c r="I342" s="25">
        <f t="array" ref="I342">SUM(IF("155"&amp;C342=KHC&amp;MH,SL))</f>
        <v>203</v>
      </c>
      <c r="J342" s="25">
        <f t="array" ref="J342">SUM(IF("155"&amp;C342=KHC&amp;MH,TH))</f>
        <v>1428514</v>
      </c>
      <c r="K342" s="8">
        <f t="shared" si="41"/>
        <v>0</v>
      </c>
      <c r="L342" s="8">
        <f t="shared" si="42"/>
        <v>0</v>
      </c>
      <c r="M342" s="293"/>
    </row>
    <row r="343" spans="1:13" ht="18.75" customHeight="1">
      <c r="A343" s="293" t="str">
        <f t="shared" si="43"/>
        <v>TP</v>
      </c>
      <c r="B343" s="306">
        <f t="shared" si="44"/>
        <v>302</v>
      </c>
      <c r="C343" s="189" t="s">
        <v>780</v>
      </c>
      <c r="D343" s="305"/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2955693</v>
      </c>
      <c r="I343" s="25">
        <f t="array" ref="I343">SUM(IF("155"&amp;C343=KHC&amp;MH,SL))</f>
        <v>512</v>
      </c>
      <c r="J343" s="25">
        <f t="array" ref="J343">SUM(IF("155"&amp;C343=KHC&amp;MH,TH))</f>
        <v>2955693</v>
      </c>
      <c r="K343" s="8">
        <f t="shared" si="41"/>
        <v>0</v>
      </c>
      <c r="L343" s="8">
        <f t="shared" si="42"/>
        <v>0</v>
      </c>
      <c r="M343" s="293"/>
    </row>
    <row r="344" spans="1:13" ht="18.75" customHeight="1">
      <c r="A344" s="293" t="str">
        <f t="shared" si="43"/>
        <v>TP</v>
      </c>
      <c r="B344" s="306">
        <f t="shared" si="44"/>
        <v>303</v>
      </c>
      <c r="C344" s="189" t="s">
        <v>889</v>
      </c>
      <c r="D344" s="305"/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1601597</v>
      </c>
      <c r="I344" s="25">
        <f t="array" ref="I344">SUM(IF("155"&amp;C344=KHC&amp;MH,SL))</f>
        <v>201</v>
      </c>
      <c r="J344" s="25">
        <f t="array" ref="J344">SUM(IF("155"&amp;C344=KHC&amp;MH,TH))</f>
        <v>1601597</v>
      </c>
      <c r="K344" s="8">
        <f t="shared" si="41"/>
        <v>0</v>
      </c>
      <c r="L344" s="8">
        <f t="shared" si="42"/>
        <v>0</v>
      </c>
      <c r="M344" s="293"/>
    </row>
    <row r="345" spans="1:13" ht="18.75" customHeight="1">
      <c r="A345" s="293" t="str">
        <f t="shared" si="43"/>
        <v>TP</v>
      </c>
      <c r="B345" s="306">
        <f t="shared" si="44"/>
        <v>304</v>
      </c>
      <c r="C345" s="189" t="s">
        <v>799</v>
      </c>
      <c r="D345" s="305"/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3973014</v>
      </c>
      <c r="I345" s="25">
        <f t="array" ref="I345">SUM(IF("155"&amp;C345=KHC&amp;MH,SL))</f>
        <v>1018</v>
      </c>
      <c r="J345" s="25">
        <f t="array" ref="J345">SUM(IF("155"&amp;C345=KHC&amp;MH,TH))</f>
        <v>3973014</v>
      </c>
      <c r="K345" s="8">
        <f t="shared" si="41"/>
        <v>0</v>
      </c>
      <c r="L345" s="8">
        <f t="shared" si="42"/>
        <v>0</v>
      </c>
      <c r="M345" s="293"/>
    </row>
    <row r="346" spans="1:13" ht="18.75" customHeight="1">
      <c r="A346" s="293" t="str">
        <f t="shared" si="43"/>
        <v>TP</v>
      </c>
      <c r="B346" s="306">
        <f t="shared" si="44"/>
        <v>305</v>
      </c>
      <c r="C346" s="189" t="s">
        <v>897</v>
      </c>
      <c r="D346" s="305"/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483242</v>
      </c>
      <c r="I346" s="25">
        <f t="array" ref="I346">SUM(IF("155"&amp;C346=KHC&amp;MH,SL))</f>
        <v>97</v>
      </c>
      <c r="J346" s="25">
        <f t="array" ref="J346">SUM(IF("155"&amp;C346=KHC&amp;MH,TH))</f>
        <v>483242</v>
      </c>
      <c r="K346" s="8">
        <f t="shared" si="41"/>
        <v>0</v>
      </c>
      <c r="L346" s="8">
        <f t="shared" si="42"/>
        <v>0</v>
      </c>
      <c r="M346" s="293"/>
    </row>
    <row r="347" spans="1:13" ht="18.75" customHeight="1">
      <c r="A347" s="293" t="str">
        <f t="shared" si="43"/>
        <v>TP</v>
      </c>
      <c r="B347" s="306">
        <f t="shared" si="44"/>
        <v>306</v>
      </c>
      <c r="C347" s="192" t="s">
        <v>902</v>
      </c>
      <c r="D347" s="305"/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29061</v>
      </c>
      <c r="I347" s="25">
        <f t="array" ref="I347">SUM(IF("155"&amp;C347=KHC&amp;MH,SL))</f>
        <v>5</v>
      </c>
      <c r="J347" s="25">
        <f t="array" ref="J347">SUM(IF("155"&amp;C347=KHC&amp;MH,TH))</f>
        <v>29061</v>
      </c>
      <c r="K347" s="8">
        <f t="shared" si="41"/>
        <v>0</v>
      </c>
      <c r="L347" s="8">
        <f t="shared" si="42"/>
        <v>0</v>
      </c>
      <c r="M347" s="293"/>
    </row>
    <row r="348" spans="1:13" ht="18.75" customHeight="1">
      <c r="A348" s="293" t="str">
        <f t="shared" si="43"/>
        <v>TP</v>
      </c>
      <c r="B348" s="306">
        <f t="shared" si="44"/>
        <v>307</v>
      </c>
      <c r="C348" s="192" t="s">
        <v>901</v>
      </c>
      <c r="D348" s="305"/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33213</v>
      </c>
      <c r="I348" s="25">
        <f t="array" ref="I348">SUM(IF("155"&amp;C348=KHC&amp;MH,SL))</f>
        <v>5</v>
      </c>
      <c r="J348" s="25">
        <f t="array" ref="J348">SUM(IF("155"&amp;C348=KHC&amp;MH,TH))</f>
        <v>33213</v>
      </c>
      <c r="K348" s="8">
        <f t="shared" si="41"/>
        <v>0</v>
      </c>
      <c r="L348" s="8">
        <f t="shared" si="42"/>
        <v>0</v>
      </c>
      <c r="M348" s="293"/>
    </row>
    <row r="349" spans="1:13" ht="18.75" customHeight="1">
      <c r="A349" s="293" t="str">
        <f t="shared" si="43"/>
        <v>TP</v>
      </c>
      <c r="B349" s="306">
        <f t="shared" si="44"/>
        <v>308</v>
      </c>
      <c r="C349" s="297" t="s">
        <v>900</v>
      </c>
      <c r="D349" s="305"/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493206</v>
      </c>
      <c r="I349" s="25">
        <f t="array" ref="I349">SUM(IF("155"&amp;C349=KHC&amp;MH,SL))</f>
        <v>66</v>
      </c>
      <c r="J349" s="25">
        <f t="array" ref="J349">SUM(IF("155"&amp;C349=KHC&amp;MH,TH))</f>
        <v>493206</v>
      </c>
      <c r="K349" s="8">
        <f t="shared" si="41"/>
        <v>0</v>
      </c>
      <c r="L349" s="8">
        <f t="shared" si="42"/>
        <v>0</v>
      </c>
      <c r="M349" s="293"/>
    </row>
    <row r="350" spans="1:13" ht="18.75" customHeight="1">
      <c r="A350" s="293" t="str">
        <f t="shared" si="43"/>
        <v>TP</v>
      </c>
      <c r="B350" s="306">
        <f t="shared" si="44"/>
        <v>309</v>
      </c>
      <c r="C350" s="40" t="s">
        <v>1171</v>
      </c>
      <c r="D350" s="305"/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364781</v>
      </c>
      <c r="I350" s="25">
        <f t="array" ref="I350">SUM(IF("155"&amp;C350=KHC&amp;MH,SL))</f>
        <v>52</v>
      </c>
      <c r="J350" s="25">
        <f t="array" ref="J350">SUM(IF("155"&amp;C350=KHC&amp;MH,TH))</f>
        <v>364781</v>
      </c>
      <c r="K350" s="8">
        <f t="shared" si="41"/>
        <v>0</v>
      </c>
      <c r="L350" s="8">
        <f t="shared" si="42"/>
        <v>0</v>
      </c>
      <c r="M350" s="293"/>
    </row>
    <row r="351" spans="1:13" ht="18.75" customHeight="1">
      <c r="A351" s="293" t="str">
        <f t="shared" si="43"/>
        <v>TP</v>
      </c>
      <c r="B351" s="306">
        <f t="shared" si="44"/>
        <v>310</v>
      </c>
      <c r="C351" s="189" t="s">
        <v>457</v>
      </c>
      <c r="D351" s="305"/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1980940</v>
      </c>
      <c r="I351" s="25">
        <f t="array" ref="I351">SUM(IF("155"&amp;C351=KHC&amp;MH,SL))</f>
        <v>297</v>
      </c>
      <c r="J351" s="25">
        <f t="array" ref="J351">SUM(IF("155"&amp;C351=KHC&amp;MH,TH))</f>
        <v>1980940</v>
      </c>
      <c r="K351" s="8">
        <f t="shared" si="41"/>
        <v>0</v>
      </c>
      <c r="L351" s="8">
        <f t="shared" si="42"/>
        <v>0</v>
      </c>
      <c r="M351" s="293"/>
    </row>
    <row r="352" spans="1:13" ht="18.75" customHeight="1">
      <c r="A352" s="293" t="str">
        <f t="shared" si="43"/>
        <v>TP</v>
      </c>
      <c r="B352" s="306">
        <f t="shared" si="44"/>
        <v>311</v>
      </c>
      <c r="C352" s="40" t="s">
        <v>958</v>
      </c>
      <c r="D352" s="305"/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3102216</v>
      </c>
      <c r="I352" s="25">
        <f t="array" ref="I352">SUM(IF("155"&amp;C352=KHC&amp;MH,SL))</f>
        <v>407</v>
      </c>
      <c r="J352" s="25">
        <f t="array" ref="J352">SUM(IF("155"&amp;C352=KHC&amp;MH,TH))</f>
        <v>3102216</v>
      </c>
      <c r="K352" s="8">
        <f t="shared" si="41"/>
        <v>0</v>
      </c>
      <c r="L352" s="8">
        <f t="shared" si="42"/>
        <v>0</v>
      </c>
      <c r="M352" s="293"/>
    </row>
    <row r="353" spans="1:13" ht="18.75" customHeight="1">
      <c r="A353" s="293" t="str">
        <f t="shared" si="43"/>
        <v>TP</v>
      </c>
      <c r="B353" s="306">
        <f t="shared" si="44"/>
        <v>312</v>
      </c>
      <c r="C353" s="189" t="s">
        <v>909</v>
      </c>
      <c r="D353" s="305"/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1434178</v>
      </c>
      <c r="I353" s="25">
        <f t="array" ref="I353">SUM(IF("155"&amp;C353=KHC&amp;MH,SL))</f>
        <v>380</v>
      </c>
      <c r="J353" s="25">
        <f t="array" ref="J353">SUM(IF("155"&amp;C353=KHC&amp;MH,TH))</f>
        <v>1434178</v>
      </c>
      <c r="K353" s="8">
        <f t="shared" si="41"/>
        <v>0</v>
      </c>
      <c r="L353" s="8">
        <f t="shared" si="42"/>
        <v>0</v>
      </c>
      <c r="M353" s="293"/>
    </row>
    <row r="354" spans="1:13" ht="18.75" customHeight="1">
      <c r="A354" s="293" t="str">
        <f t="shared" si="43"/>
        <v>TP</v>
      </c>
      <c r="B354" s="306">
        <f t="shared" si="44"/>
        <v>313</v>
      </c>
      <c r="C354" s="192" t="s">
        <v>641</v>
      </c>
      <c r="D354" s="305"/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16673729</v>
      </c>
      <c r="I354" s="25">
        <f t="array" ref="I354">SUM(IF("155"&amp;C354=KHC&amp;MH,SL))</f>
        <v>3202</v>
      </c>
      <c r="J354" s="25">
        <f t="array" ref="J354">SUM(IF("155"&amp;C354=KHC&amp;MH,TH))</f>
        <v>16673729</v>
      </c>
      <c r="K354" s="8">
        <f t="shared" si="41"/>
        <v>0</v>
      </c>
      <c r="L354" s="8">
        <f t="shared" si="42"/>
        <v>0</v>
      </c>
      <c r="M354" s="293"/>
    </row>
    <row r="355" spans="1:13" ht="18.75" customHeight="1">
      <c r="A355" s="293" t="str">
        <f t="shared" si="43"/>
        <v>TP</v>
      </c>
      <c r="B355" s="306">
        <f t="shared" si="44"/>
        <v>314</v>
      </c>
      <c r="C355" s="40" t="s">
        <v>436</v>
      </c>
      <c r="D355" s="305"/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89720621</v>
      </c>
      <c r="I355" s="25">
        <f t="array" ref="I355">SUM(IF("155"&amp;C355=KHC&amp;MH,SL))</f>
        <v>14768</v>
      </c>
      <c r="J355" s="25">
        <f t="array" ref="J355">SUM(IF("155"&amp;C355=KHC&amp;MH,TH))</f>
        <v>89720621</v>
      </c>
      <c r="K355" s="8">
        <f t="shared" si="41"/>
        <v>0</v>
      </c>
      <c r="L355" s="8">
        <f t="shared" si="42"/>
        <v>0</v>
      </c>
      <c r="M355" s="293"/>
    </row>
    <row r="356" spans="1:13" ht="18.75" customHeight="1">
      <c r="A356" s="293" t="str">
        <f t="shared" si="43"/>
        <v>TP</v>
      </c>
      <c r="B356" s="306">
        <f t="shared" si="44"/>
        <v>315</v>
      </c>
      <c r="C356" s="192" t="s">
        <v>924</v>
      </c>
      <c r="D356" s="305"/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11283209</v>
      </c>
      <c r="I356" s="25">
        <f t="array" ref="I356">SUM(IF("155"&amp;C356=KHC&amp;MH,SL))</f>
        <v>2020</v>
      </c>
      <c r="J356" s="25">
        <f t="array" ref="J356">SUM(IF("155"&amp;C356=KHC&amp;MH,TH))</f>
        <v>11283209</v>
      </c>
      <c r="K356" s="8">
        <f t="shared" si="41"/>
        <v>0</v>
      </c>
      <c r="L356" s="8">
        <f t="shared" si="42"/>
        <v>0</v>
      </c>
      <c r="M356" s="293"/>
    </row>
    <row r="357" spans="1:13" ht="18.75" customHeight="1">
      <c r="A357" s="293" t="str">
        <f t="shared" si="43"/>
        <v>TP</v>
      </c>
      <c r="B357" s="306">
        <f t="shared" si="44"/>
        <v>316</v>
      </c>
      <c r="C357" s="192" t="s">
        <v>1301</v>
      </c>
      <c r="D357" s="305"/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1395744</v>
      </c>
      <c r="I357" s="25">
        <f t="array" ref="I357">SUM(IF("155"&amp;C357=KHC&amp;MH,SL))</f>
        <v>241</v>
      </c>
      <c r="J357" s="25">
        <f t="array" ref="J357">SUM(IF("155"&amp;C357=KHC&amp;MH,TH))</f>
        <v>1395744</v>
      </c>
      <c r="K357" s="8">
        <f t="shared" si="41"/>
        <v>0</v>
      </c>
      <c r="L357" s="8">
        <f t="shared" si="42"/>
        <v>0</v>
      </c>
      <c r="M357" s="293"/>
    </row>
    <row r="358" spans="1:13" ht="18.75" customHeight="1">
      <c r="A358" s="293" t="str">
        <f t="shared" si="43"/>
        <v>TP</v>
      </c>
      <c r="B358" s="306">
        <f t="shared" si="44"/>
        <v>317</v>
      </c>
      <c r="C358" s="189" t="s">
        <v>1295</v>
      </c>
      <c r="D358" s="305"/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848328</v>
      </c>
      <c r="I358" s="25">
        <f t="array" ref="I358">SUM(IF("155"&amp;C358=KHC&amp;MH,SL))</f>
        <v>130</v>
      </c>
      <c r="J358" s="25">
        <f t="array" ref="J358">SUM(IF("155"&amp;C358=KHC&amp;MH,TH))</f>
        <v>848328</v>
      </c>
      <c r="K358" s="8">
        <f t="shared" si="41"/>
        <v>0</v>
      </c>
      <c r="L358" s="8">
        <f t="shared" si="42"/>
        <v>0</v>
      </c>
      <c r="M358" s="293"/>
    </row>
    <row r="359" spans="1:13" ht="18.75" customHeight="1">
      <c r="A359" s="293" t="str">
        <f t="shared" si="43"/>
        <v>TP</v>
      </c>
      <c r="B359" s="306">
        <f t="shared" si="44"/>
        <v>318</v>
      </c>
      <c r="C359" s="192" t="s">
        <v>736</v>
      </c>
      <c r="D359" s="305"/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1593629</v>
      </c>
      <c r="I359" s="25">
        <f t="array" ref="I359">SUM(IF("155"&amp;C359=KHC&amp;MH,SL))</f>
        <v>200</v>
      </c>
      <c r="J359" s="25">
        <f t="array" ref="J359">SUM(IF("155"&amp;C359=KHC&amp;MH,TH))</f>
        <v>1593629</v>
      </c>
      <c r="K359" s="8">
        <f t="shared" ref="K359:K422" si="45">E359+G359-I359</f>
        <v>0</v>
      </c>
      <c r="L359" s="8">
        <f t="shared" ref="L359:L422" si="46">F359+H359-J359</f>
        <v>0</v>
      </c>
      <c r="M359" s="293"/>
    </row>
    <row r="360" spans="1:13" ht="18.75" customHeight="1">
      <c r="A360" s="293" t="str">
        <f t="shared" si="43"/>
        <v>TP</v>
      </c>
      <c r="B360" s="306">
        <f t="shared" si="44"/>
        <v>319</v>
      </c>
      <c r="C360" s="445" t="s">
        <v>638</v>
      </c>
      <c r="D360" s="305"/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332304</v>
      </c>
      <c r="I360" s="25">
        <f t="array" ref="I360">SUM(IF("155"&amp;C360=KHC&amp;MH,SL))</f>
        <v>61</v>
      </c>
      <c r="J360" s="25">
        <f t="array" ref="J360">SUM(IF("155"&amp;C360=KHC&amp;MH,TH))</f>
        <v>332304</v>
      </c>
      <c r="K360" s="8">
        <f t="shared" si="45"/>
        <v>0</v>
      </c>
      <c r="L360" s="8">
        <f t="shared" si="46"/>
        <v>0</v>
      </c>
      <c r="M360" s="293"/>
    </row>
    <row r="361" spans="1:13" ht="18.75" customHeight="1">
      <c r="A361" s="293" t="str">
        <f t="shared" si="43"/>
        <v>TP</v>
      </c>
      <c r="B361" s="306">
        <f t="shared" si="44"/>
        <v>320</v>
      </c>
      <c r="C361" s="192" t="s">
        <v>1089</v>
      </c>
      <c r="D361" s="305"/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5359298</v>
      </c>
      <c r="I361" s="25">
        <f t="array" ref="I361">SUM(IF("155"&amp;C361=KHC&amp;MH,SL))</f>
        <v>1000</v>
      </c>
      <c r="J361" s="25">
        <f t="array" ref="J361">SUM(IF("155"&amp;C361=KHC&amp;MH,TH))</f>
        <v>5359298</v>
      </c>
      <c r="K361" s="8">
        <f t="shared" si="45"/>
        <v>0</v>
      </c>
      <c r="L361" s="8">
        <f t="shared" si="46"/>
        <v>0</v>
      </c>
      <c r="M361" s="293"/>
    </row>
    <row r="362" spans="1:13" ht="18.75" customHeight="1">
      <c r="A362" s="293" t="str">
        <f t="shared" si="43"/>
        <v>TP</v>
      </c>
      <c r="B362" s="306">
        <f t="shared" si="44"/>
        <v>321</v>
      </c>
      <c r="C362" s="192" t="s">
        <v>644</v>
      </c>
      <c r="D362" s="305"/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1946260</v>
      </c>
      <c r="I362" s="25">
        <f t="array" ref="I362">SUM(IF("155"&amp;C362=KHC&amp;MH,SL))</f>
        <v>303</v>
      </c>
      <c r="J362" s="25">
        <f t="array" ref="J362">SUM(IF("155"&amp;C362=KHC&amp;MH,TH))</f>
        <v>1946260</v>
      </c>
      <c r="K362" s="8">
        <f t="shared" si="45"/>
        <v>0</v>
      </c>
      <c r="L362" s="8">
        <f t="shared" si="46"/>
        <v>0</v>
      </c>
      <c r="M362" s="293"/>
    </row>
    <row r="363" spans="1:13" ht="18.75" customHeight="1">
      <c r="A363" s="293" t="str">
        <f t="shared" ref="A363:A426" si="47">IF(B363&lt;&gt;"","TP","")</f>
        <v>TP</v>
      </c>
      <c r="B363" s="306">
        <f t="shared" ref="B363:B426" si="48">IF(C363&lt;&gt;"",B362+1,"")</f>
        <v>322</v>
      </c>
      <c r="C363" s="297" t="s">
        <v>937</v>
      </c>
      <c r="D363" s="305"/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9947839</v>
      </c>
      <c r="I363" s="25">
        <f t="array" ref="I363">SUM(IF("155"&amp;C363=KHC&amp;MH,SL))</f>
        <v>1967</v>
      </c>
      <c r="J363" s="25">
        <f t="array" ref="J363">SUM(IF("155"&amp;C363=KHC&amp;MH,TH))</f>
        <v>9947839</v>
      </c>
      <c r="K363" s="8">
        <f t="shared" si="45"/>
        <v>0</v>
      </c>
      <c r="L363" s="8">
        <f t="shared" si="46"/>
        <v>0</v>
      </c>
      <c r="M363" s="293"/>
    </row>
    <row r="364" spans="1:13" ht="18.75" customHeight="1">
      <c r="A364" s="293" t="str">
        <f t="shared" si="47"/>
        <v>TP</v>
      </c>
      <c r="B364" s="306">
        <f t="shared" si="48"/>
        <v>323</v>
      </c>
      <c r="C364" s="189" t="s">
        <v>914</v>
      </c>
      <c r="D364" s="305"/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1434178</v>
      </c>
      <c r="I364" s="25">
        <f t="array" ref="I364">SUM(IF("155"&amp;C364=KHC&amp;MH,SL))</f>
        <v>380</v>
      </c>
      <c r="J364" s="25">
        <f t="array" ref="J364">SUM(IF("155"&amp;C364=KHC&amp;MH,TH))</f>
        <v>1434178</v>
      </c>
      <c r="K364" s="8">
        <f t="shared" si="45"/>
        <v>0</v>
      </c>
      <c r="L364" s="8">
        <f t="shared" si="46"/>
        <v>0</v>
      </c>
      <c r="M364" s="293"/>
    </row>
    <row r="365" spans="1:13" ht="18.75" customHeight="1">
      <c r="A365" s="293" t="str">
        <f t="shared" si="47"/>
        <v>TP</v>
      </c>
      <c r="B365" s="306">
        <f t="shared" si="48"/>
        <v>324</v>
      </c>
      <c r="C365" s="192" t="s">
        <v>643</v>
      </c>
      <c r="D365" s="305"/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26366816</v>
      </c>
      <c r="I365" s="25">
        <f t="array" ref="I365">SUM(IF("155"&amp;C365=KHC&amp;MH,SL))</f>
        <v>4975</v>
      </c>
      <c r="J365" s="25">
        <f t="array" ref="J365">SUM(IF("155"&amp;C365=KHC&amp;MH,TH))</f>
        <v>26366816</v>
      </c>
      <c r="K365" s="8">
        <f t="shared" si="45"/>
        <v>0</v>
      </c>
      <c r="L365" s="8">
        <f t="shared" si="46"/>
        <v>0</v>
      </c>
      <c r="M365" s="293"/>
    </row>
    <row r="366" spans="1:13" ht="18.75" customHeight="1">
      <c r="A366" s="293" t="str">
        <f t="shared" si="47"/>
        <v>TP</v>
      </c>
      <c r="B366" s="306">
        <f t="shared" si="48"/>
        <v>325</v>
      </c>
      <c r="C366" s="189" t="s">
        <v>521</v>
      </c>
      <c r="D366" s="305"/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104306117</v>
      </c>
      <c r="I366" s="25">
        <f t="array" ref="I366">SUM(IF("155"&amp;C366=KHC&amp;MH,SL))</f>
        <v>19287</v>
      </c>
      <c r="J366" s="25">
        <f t="array" ref="J366">SUM(IF("155"&amp;C366=KHC&amp;MH,TH))</f>
        <v>104306117</v>
      </c>
      <c r="K366" s="8">
        <f t="shared" si="45"/>
        <v>0</v>
      </c>
      <c r="L366" s="8">
        <f t="shared" si="46"/>
        <v>0</v>
      </c>
      <c r="M366" s="293"/>
    </row>
    <row r="367" spans="1:13" ht="18.75" customHeight="1">
      <c r="A367" s="293" t="str">
        <f t="shared" si="47"/>
        <v>TP</v>
      </c>
      <c r="B367" s="306">
        <f t="shared" si="48"/>
        <v>326</v>
      </c>
      <c r="C367" s="40" t="s">
        <v>1276</v>
      </c>
      <c r="D367" s="305"/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1745598</v>
      </c>
      <c r="I367" s="25">
        <f t="array" ref="I367">SUM(IF("155"&amp;C367=KHC&amp;MH,SL))</f>
        <v>200</v>
      </c>
      <c r="J367" s="25">
        <f t="array" ref="J367">SUM(IF("155"&amp;C367=KHC&amp;MH,TH))</f>
        <v>1745598</v>
      </c>
      <c r="K367" s="8">
        <f t="shared" si="45"/>
        <v>0</v>
      </c>
      <c r="L367" s="8">
        <f t="shared" si="46"/>
        <v>0</v>
      </c>
      <c r="M367" s="293"/>
    </row>
    <row r="368" spans="1:13" ht="18.75" customHeight="1">
      <c r="A368" s="293" t="str">
        <f t="shared" si="47"/>
        <v>TP</v>
      </c>
      <c r="B368" s="306">
        <f t="shared" si="48"/>
        <v>327</v>
      </c>
      <c r="C368" s="189" t="s">
        <v>636</v>
      </c>
      <c r="D368" s="305"/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8221498</v>
      </c>
      <c r="I368" s="25">
        <f t="array" ref="I368">SUM(IF("155"&amp;C368=KHC&amp;MH,SL))</f>
        <v>1487</v>
      </c>
      <c r="J368" s="25">
        <f t="array" ref="J368">SUM(IF("155"&amp;C368=KHC&amp;MH,TH))</f>
        <v>8221498</v>
      </c>
      <c r="K368" s="8">
        <f t="shared" si="45"/>
        <v>0</v>
      </c>
      <c r="L368" s="8">
        <f t="shared" si="46"/>
        <v>0</v>
      </c>
      <c r="M368" s="293"/>
    </row>
    <row r="369" spans="1:13" ht="18.75" customHeight="1">
      <c r="A369" s="293" t="str">
        <f t="shared" si="47"/>
        <v>TP</v>
      </c>
      <c r="B369" s="306">
        <f t="shared" si="48"/>
        <v>328</v>
      </c>
      <c r="C369" s="192" t="s">
        <v>1137</v>
      </c>
      <c r="D369" s="305"/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2343343</v>
      </c>
      <c r="I369" s="25">
        <f t="array" ref="I369">SUM(IF("155"&amp;C369=KHC&amp;MH,SL))</f>
        <v>252</v>
      </c>
      <c r="J369" s="25">
        <f t="array" ref="J369">SUM(IF("155"&amp;C369=KHC&amp;MH,TH))</f>
        <v>2343343</v>
      </c>
      <c r="K369" s="8">
        <f t="shared" si="45"/>
        <v>0</v>
      </c>
      <c r="L369" s="8">
        <f t="shared" si="46"/>
        <v>0</v>
      </c>
      <c r="M369" s="293"/>
    </row>
    <row r="370" spans="1:13" ht="18.75" customHeight="1">
      <c r="A370" s="293" t="str">
        <f t="shared" si="47"/>
        <v>TP</v>
      </c>
      <c r="B370" s="306">
        <f t="shared" si="48"/>
        <v>329</v>
      </c>
      <c r="C370" s="40" t="s">
        <v>1271</v>
      </c>
      <c r="D370" s="305"/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1655953</v>
      </c>
      <c r="I370" s="25">
        <f t="array" ref="I370">SUM(IF("155"&amp;C370=KHC&amp;MH,SL))</f>
        <v>201</v>
      </c>
      <c r="J370" s="25">
        <f t="array" ref="J370">SUM(IF("155"&amp;C370=KHC&amp;MH,TH))</f>
        <v>1655953</v>
      </c>
      <c r="K370" s="8">
        <f t="shared" si="45"/>
        <v>0</v>
      </c>
      <c r="L370" s="8">
        <f t="shared" si="46"/>
        <v>0</v>
      </c>
      <c r="M370" s="293"/>
    </row>
    <row r="371" spans="1:13" ht="18.75" customHeight="1">
      <c r="A371" s="293" t="str">
        <f t="shared" si="47"/>
        <v>TP</v>
      </c>
      <c r="B371" s="306">
        <f t="shared" si="48"/>
        <v>330</v>
      </c>
      <c r="C371" s="192" t="s">
        <v>685</v>
      </c>
      <c r="D371" s="305"/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1451240</v>
      </c>
      <c r="I371" s="25">
        <f t="array" ref="I371">SUM(IF("155"&amp;C371=KHC&amp;MH,SL))</f>
        <v>180</v>
      </c>
      <c r="J371" s="25">
        <f t="array" ref="J371">SUM(IF("155"&amp;C371=KHC&amp;MH,TH))</f>
        <v>1451240</v>
      </c>
      <c r="K371" s="8">
        <f t="shared" si="45"/>
        <v>0</v>
      </c>
      <c r="L371" s="8">
        <f t="shared" si="46"/>
        <v>0</v>
      </c>
      <c r="M371" s="293"/>
    </row>
    <row r="372" spans="1:13" ht="18.75" customHeight="1">
      <c r="A372" s="293" t="str">
        <f t="shared" si="47"/>
        <v>TP</v>
      </c>
      <c r="B372" s="306">
        <f t="shared" si="48"/>
        <v>331</v>
      </c>
      <c r="C372" s="192" t="s">
        <v>615</v>
      </c>
      <c r="D372" s="305"/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7968957</v>
      </c>
      <c r="I372" s="25">
        <f t="array" ref="I372">SUM(IF("155"&amp;C372=KHC&amp;MH,SL))</f>
        <v>990</v>
      </c>
      <c r="J372" s="25">
        <f t="array" ref="J372">SUM(IF("155"&amp;C372=KHC&amp;MH,TH))</f>
        <v>7968957</v>
      </c>
      <c r="K372" s="8">
        <f t="shared" si="45"/>
        <v>0</v>
      </c>
      <c r="L372" s="8">
        <f t="shared" si="46"/>
        <v>0</v>
      </c>
      <c r="M372" s="293"/>
    </row>
    <row r="373" spans="1:13" ht="18.75" customHeight="1">
      <c r="A373" s="293" t="str">
        <f t="shared" si="47"/>
        <v>TP</v>
      </c>
      <c r="B373" s="306">
        <f t="shared" si="48"/>
        <v>332</v>
      </c>
      <c r="C373" s="189" t="s">
        <v>458</v>
      </c>
      <c r="D373" s="305"/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1403988</v>
      </c>
      <c r="I373" s="25">
        <f t="array" ref="I373">SUM(IF("155"&amp;C373=KHC&amp;MH,SL))</f>
        <v>161</v>
      </c>
      <c r="J373" s="25">
        <f t="array" ref="J373">SUM(IF("155"&amp;C373=KHC&amp;MH,TH))</f>
        <v>1403988</v>
      </c>
      <c r="K373" s="8">
        <f t="shared" si="45"/>
        <v>0</v>
      </c>
      <c r="L373" s="8">
        <f t="shared" si="46"/>
        <v>0</v>
      </c>
      <c r="M373" s="293"/>
    </row>
    <row r="374" spans="1:13" ht="18.75" customHeight="1">
      <c r="A374" s="293" t="str">
        <f t="shared" si="47"/>
        <v>TP</v>
      </c>
      <c r="B374" s="306">
        <f t="shared" si="48"/>
        <v>333</v>
      </c>
      <c r="C374" s="192" t="s">
        <v>975</v>
      </c>
      <c r="D374" s="305"/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1598127</v>
      </c>
      <c r="I374" s="25">
        <f t="array" ref="I374">SUM(IF("155"&amp;C374=KHC&amp;MH,SL))</f>
        <v>316</v>
      </c>
      <c r="J374" s="25">
        <f t="array" ref="J374">SUM(IF("155"&amp;C374=KHC&amp;MH,TH))</f>
        <v>1598127</v>
      </c>
      <c r="K374" s="8">
        <f t="shared" si="45"/>
        <v>0</v>
      </c>
      <c r="L374" s="8">
        <f t="shared" si="46"/>
        <v>0</v>
      </c>
      <c r="M374" s="293"/>
    </row>
    <row r="375" spans="1:13" ht="18.75" customHeight="1">
      <c r="A375" s="293" t="str">
        <f t="shared" si="47"/>
        <v>TP</v>
      </c>
      <c r="B375" s="306">
        <f t="shared" si="48"/>
        <v>334</v>
      </c>
      <c r="C375" s="192" t="s">
        <v>680</v>
      </c>
      <c r="D375" s="305"/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21145177</v>
      </c>
      <c r="I375" s="25">
        <f t="array" ref="I375">SUM(IF("155"&amp;C375=KHC&amp;MH,SL))</f>
        <v>3024</v>
      </c>
      <c r="J375" s="25">
        <f t="array" ref="J375">SUM(IF("155"&amp;C375=KHC&amp;MH,TH))</f>
        <v>21145177</v>
      </c>
      <c r="K375" s="8">
        <f t="shared" si="45"/>
        <v>0</v>
      </c>
      <c r="L375" s="8">
        <f t="shared" si="46"/>
        <v>0</v>
      </c>
      <c r="M375" s="293"/>
    </row>
    <row r="376" spans="1:13" ht="18.75" customHeight="1">
      <c r="A376" s="293" t="str">
        <f t="shared" si="47"/>
        <v>TP</v>
      </c>
      <c r="B376" s="306">
        <f t="shared" si="48"/>
        <v>335</v>
      </c>
      <c r="C376" s="189" t="s">
        <v>474</v>
      </c>
      <c r="D376" s="305"/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6397150</v>
      </c>
      <c r="I376" s="25">
        <f t="array" ref="I376">SUM(IF("155"&amp;C376=KHC&amp;MH,SL))</f>
        <v>858</v>
      </c>
      <c r="J376" s="25">
        <f t="array" ref="J376">SUM(IF("155"&amp;C376=KHC&amp;MH,TH))</f>
        <v>6397150</v>
      </c>
      <c r="K376" s="8">
        <f t="shared" si="45"/>
        <v>0</v>
      </c>
      <c r="L376" s="8">
        <f t="shared" si="46"/>
        <v>0</v>
      </c>
      <c r="M376" s="293"/>
    </row>
    <row r="377" spans="1:13" ht="18.75" customHeight="1">
      <c r="A377" s="293" t="str">
        <f t="shared" si="47"/>
        <v>TP</v>
      </c>
      <c r="B377" s="306">
        <f t="shared" si="48"/>
        <v>336</v>
      </c>
      <c r="C377" s="192" t="s">
        <v>743</v>
      </c>
      <c r="D377" s="305"/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1931868</v>
      </c>
      <c r="I377" s="25">
        <f t="array" ref="I377">SUM(IF("155"&amp;C377=KHC&amp;MH,SL))</f>
        <v>297</v>
      </c>
      <c r="J377" s="25">
        <f t="array" ref="J377">SUM(IF("155"&amp;C377=KHC&amp;MH,TH))</f>
        <v>1931868</v>
      </c>
      <c r="K377" s="8">
        <f t="shared" si="45"/>
        <v>0</v>
      </c>
      <c r="L377" s="8">
        <f t="shared" si="46"/>
        <v>0</v>
      </c>
      <c r="M377" s="293"/>
    </row>
    <row r="378" spans="1:13" ht="18.75" customHeight="1">
      <c r="A378" s="293" t="str">
        <f t="shared" si="47"/>
        <v>TP</v>
      </c>
      <c r="B378" s="306">
        <f t="shared" si="48"/>
        <v>337</v>
      </c>
      <c r="C378" s="40" t="s">
        <v>1227</v>
      </c>
      <c r="D378" s="305"/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2109727</v>
      </c>
      <c r="I378" s="25">
        <f t="array" ref="I378">SUM(IF("155"&amp;C378=KHC&amp;MH,SL))</f>
        <v>212</v>
      </c>
      <c r="J378" s="25">
        <f t="array" ref="J378">SUM(IF("155"&amp;C378=KHC&amp;MH,TH))</f>
        <v>2109727</v>
      </c>
      <c r="K378" s="8">
        <f t="shared" si="45"/>
        <v>0</v>
      </c>
      <c r="L378" s="8">
        <f t="shared" si="46"/>
        <v>0</v>
      </c>
      <c r="M378" s="293"/>
    </row>
    <row r="379" spans="1:13" ht="18.75" customHeight="1">
      <c r="A379" s="293" t="str">
        <f t="shared" si="47"/>
        <v>TP</v>
      </c>
      <c r="B379" s="306">
        <f t="shared" si="48"/>
        <v>338</v>
      </c>
      <c r="C379" s="192" t="s">
        <v>1051</v>
      </c>
      <c r="D379" s="305"/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200181</v>
      </c>
      <c r="I379" s="25">
        <f t="array" ref="I379">SUM(IF("155"&amp;C379=KHC&amp;MH,SL))</f>
        <v>34</v>
      </c>
      <c r="J379" s="25">
        <f t="array" ref="J379">SUM(IF("155"&amp;C379=KHC&amp;MH,TH))</f>
        <v>200181</v>
      </c>
      <c r="K379" s="8">
        <f t="shared" si="45"/>
        <v>0</v>
      </c>
      <c r="L379" s="8">
        <f t="shared" si="46"/>
        <v>0</v>
      </c>
      <c r="M379" s="293"/>
    </row>
    <row r="380" spans="1:13" ht="18.75" customHeight="1">
      <c r="A380" s="293" t="str">
        <f t="shared" si="47"/>
        <v>TP</v>
      </c>
      <c r="B380" s="306">
        <f t="shared" si="48"/>
        <v>339</v>
      </c>
      <c r="C380" s="192" t="s">
        <v>614</v>
      </c>
      <c r="D380" s="305"/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1926990</v>
      </c>
      <c r="I380" s="25">
        <f t="array" ref="I380">SUM(IF("155"&amp;C380=KHC&amp;MH,SL))</f>
        <v>300</v>
      </c>
      <c r="J380" s="25">
        <f t="array" ref="J380">SUM(IF("155"&amp;C380=KHC&amp;MH,TH))</f>
        <v>1926990</v>
      </c>
      <c r="K380" s="8">
        <f t="shared" si="45"/>
        <v>0</v>
      </c>
      <c r="L380" s="8">
        <f t="shared" si="46"/>
        <v>0</v>
      </c>
      <c r="M380" s="293"/>
    </row>
    <row r="381" spans="1:13" ht="18.75" customHeight="1">
      <c r="A381" s="293" t="str">
        <f t="shared" si="47"/>
        <v>TP</v>
      </c>
      <c r="B381" s="306">
        <f t="shared" si="48"/>
        <v>340</v>
      </c>
      <c r="C381" s="192" t="s">
        <v>1192</v>
      </c>
      <c r="D381" s="305"/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153841</v>
      </c>
      <c r="I381" s="25">
        <f t="array" ref="I381">SUM(IF("155"&amp;C381=KHC&amp;MH,SL))</f>
        <v>23</v>
      </c>
      <c r="J381" s="25">
        <f t="array" ref="J381">SUM(IF("155"&amp;C381=KHC&amp;MH,TH))</f>
        <v>153841</v>
      </c>
      <c r="K381" s="8">
        <f t="shared" si="45"/>
        <v>0</v>
      </c>
      <c r="L381" s="8">
        <f t="shared" si="46"/>
        <v>0</v>
      </c>
      <c r="M381" s="293"/>
    </row>
    <row r="382" spans="1:13" ht="18.75" customHeight="1">
      <c r="A382" s="293" t="str">
        <f t="shared" si="47"/>
        <v>TP</v>
      </c>
      <c r="B382" s="306">
        <f t="shared" si="48"/>
        <v>341</v>
      </c>
      <c r="C382" s="40" t="s">
        <v>1191</v>
      </c>
      <c r="D382" s="305"/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187611</v>
      </c>
      <c r="I382" s="25">
        <f t="array" ref="I382">SUM(IF("155"&amp;C382=KHC&amp;MH,SL))</f>
        <v>23</v>
      </c>
      <c r="J382" s="25">
        <f t="array" ref="J382">SUM(IF("155"&amp;C382=KHC&amp;MH,TH))</f>
        <v>187611</v>
      </c>
      <c r="K382" s="8">
        <f t="shared" si="45"/>
        <v>0</v>
      </c>
      <c r="L382" s="8">
        <f t="shared" si="46"/>
        <v>0</v>
      </c>
      <c r="M382" s="293"/>
    </row>
    <row r="383" spans="1:13" ht="18.75" customHeight="1">
      <c r="A383" s="293" t="str">
        <f t="shared" si="47"/>
        <v>TP</v>
      </c>
      <c r="B383" s="306">
        <f t="shared" si="48"/>
        <v>342</v>
      </c>
      <c r="C383" s="189" t="s">
        <v>553</v>
      </c>
      <c r="D383" s="305"/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1962992</v>
      </c>
      <c r="I383" s="25">
        <f t="array" ref="I383">SUM(IF("155"&amp;C383=KHC&amp;MH,SL))</f>
        <v>232</v>
      </c>
      <c r="J383" s="25">
        <f t="array" ref="J383">SUM(IF("155"&amp;C383=KHC&amp;MH,TH))</f>
        <v>1962992</v>
      </c>
      <c r="K383" s="8">
        <f t="shared" si="45"/>
        <v>0</v>
      </c>
      <c r="L383" s="8">
        <f t="shared" si="46"/>
        <v>0</v>
      </c>
      <c r="M383" s="293"/>
    </row>
    <row r="384" spans="1:13" ht="18.75" customHeight="1">
      <c r="A384" s="293" t="str">
        <f t="shared" si="47"/>
        <v>TP</v>
      </c>
      <c r="B384" s="306">
        <f t="shared" si="48"/>
        <v>343</v>
      </c>
      <c r="C384" s="189" t="s">
        <v>498</v>
      </c>
      <c r="D384" s="305"/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191675</v>
      </c>
      <c r="I384" s="25">
        <f t="array" ref="I384">SUM(IF("155"&amp;C384=KHC&amp;MH,SL))</f>
        <v>22</v>
      </c>
      <c r="J384" s="25">
        <f t="array" ref="J384">SUM(IF("155"&amp;C384=KHC&amp;MH,TH))</f>
        <v>191675</v>
      </c>
      <c r="K384" s="8">
        <f t="shared" si="45"/>
        <v>0</v>
      </c>
      <c r="L384" s="8">
        <f t="shared" si="46"/>
        <v>0</v>
      </c>
      <c r="M384" s="293"/>
    </row>
    <row r="385" spans="1:13" ht="18.75" customHeight="1">
      <c r="A385" s="293" t="str">
        <f t="shared" si="47"/>
        <v>TP</v>
      </c>
      <c r="B385" s="306">
        <f t="shared" si="48"/>
        <v>344</v>
      </c>
      <c r="C385" s="40" t="s">
        <v>1189</v>
      </c>
      <c r="D385" s="305"/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4082579</v>
      </c>
      <c r="I385" s="25">
        <f t="array" ref="I385">SUM(IF("155"&amp;C385=KHC&amp;MH,SL))</f>
        <v>650</v>
      </c>
      <c r="J385" s="25">
        <f t="array" ref="J385">SUM(IF("155"&amp;C385=KHC&amp;MH,TH))</f>
        <v>4082579</v>
      </c>
      <c r="K385" s="8">
        <f t="shared" si="45"/>
        <v>0</v>
      </c>
      <c r="L385" s="8">
        <f t="shared" si="46"/>
        <v>0</v>
      </c>
      <c r="M385" s="293"/>
    </row>
    <row r="386" spans="1:13" ht="18.75" customHeight="1">
      <c r="A386" s="293" t="str">
        <f t="shared" si="47"/>
        <v>TP</v>
      </c>
      <c r="B386" s="306">
        <f t="shared" si="48"/>
        <v>345</v>
      </c>
      <c r="C386" s="189" t="s">
        <v>566</v>
      </c>
      <c r="D386" s="305"/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13701581</v>
      </c>
      <c r="I386" s="25">
        <f t="array" ref="I386">SUM(IF("155"&amp;C386=KHC&amp;MH,SL))</f>
        <v>1845</v>
      </c>
      <c r="J386" s="25">
        <f t="array" ref="J386">SUM(IF("155"&amp;C386=KHC&amp;MH,TH))</f>
        <v>13701581</v>
      </c>
      <c r="K386" s="8">
        <f t="shared" si="45"/>
        <v>0</v>
      </c>
      <c r="L386" s="8">
        <f t="shared" si="46"/>
        <v>0</v>
      </c>
      <c r="M386" s="293"/>
    </row>
    <row r="387" spans="1:13" ht="18.75" customHeight="1">
      <c r="A387" s="293" t="str">
        <f t="shared" si="47"/>
        <v>TP</v>
      </c>
      <c r="B387" s="306">
        <f t="shared" si="48"/>
        <v>346</v>
      </c>
      <c r="C387" s="40" t="s">
        <v>1274</v>
      </c>
      <c r="D387" s="305"/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1696656</v>
      </c>
      <c r="I387" s="25">
        <f t="array" ref="I387">SUM(IF("155"&amp;C387=KHC&amp;MH,SL))</f>
        <v>200</v>
      </c>
      <c r="J387" s="25">
        <f t="array" ref="J387">SUM(IF("155"&amp;C387=KHC&amp;MH,TH))</f>
        <v>1696656</v>
      </c>
      <c r="K387" s="8">
        <f t="shared" si="45"/>
        <v>0</v>
      </c>
      <c r="L387" s="8">
        <f t="shared" si="46"/>
        <v>0</v>
      </c>
      <c r="M387" s="293"/>
    </row>
    <row r="388" spans="1:13" ht="18.75" customHeight="1">
      <c r="A388" s="293" t="str">
        <f t="shared" si="47"/>
        <v>TP</v>
      </c>
      <c r="B388" s="306">
        <f t="shared" si="48"/>
        <v>347</v>
      </c>
      <c r="C388" s="192" t="s">
        <v>625</v>
      </c>
      <c r="D388" s="305"/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2253846</v>
      </c>
      <c r="I388" s="25">
        <f t="array" ref="I388">SUM(IF("155"&amp;C388=KHC&amp;MH,SL))</f>
        <v>315</v>
      </c>
      <c r="J388" s="25">
        <f t="array" ref="J388">SUM(IF("155"&amp;C388=KHC&amp;MH,TH))</f>
        <v>2253846</v>
      </c>
      <c r="K388" s="8">
        <f t="shared" si="45"/>
        <v>0</v>
      </c>
      <c r="L388" s="8">
        <f t="shared" si="46"/>
        <v>0</v>
      </c>
      <c r="M388" s="293"/>
    </row>
    <row r="389" spans="1:13" ht="18.75" customHeight="1">
      <c r="A389" s="293" t="str">
        <f t="shared" si="47"/>
        <v>TP</v>
      </c>
      <c r="B389" s="306">
        <f t="shared" si="48"/>
        <v>348</v>
      </c>
      <c r="C389" s="192" t="s">
        <v>1292</v>
      </c>
      <c r="D389" s="305"/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1791277</v>
      </c>
      <c r="I389" s="25">
        <f t="array" ref="I389">SUM(IF("155"&amp;C389=KHC&amp;MH,SL))</f>
        <v>244</v>
      </c>
      <c r="J389" s="25">
        <f t="array" ref="J389">SUM(IF("155"&amp;C389=KHC&amp;MH,TH))</f>
        <v>1791277</v>
      </c>
      <c r="K389" s="8">
        <f t="shared" si="45"/>
        <v>0</v>
      </c>
      <c r="L389" s="8">
        <f t="shared" si="46"/>
        <v>0</v>
      </c>
      <c r="M389" s="293"/>
    </row>
    <row r="390" spans="1:13" ht="18.75" customHeight="1">
      <c r="A390" s="293" t="str">
        <f t="shared" si="47"/>
        <v>TP</v>
      </c>
      <c r="B390" s="306">
        <f t="shared" si="48"/>
        <v>349</v>
      </c>
      <c r="C390" s="40" t="s">
        <v>804</v>
      </c>
      <c r="D390" s="305"/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3780803</v>
      </c>
      <c r="I390" s="25">
        <f t="array" ref="I390">SUM(IF("155"&amp;C390=KHC&amp;MH,SL))</f>
        <v>500</v>
      </c>
      <c r="J390" s="25">
        <f t="array" ref="J390">SUM(IF("155"&amp;C390=KHC&amp;MH,TH))</f>
        <v>3780803</v>
      </c>
      <c r="K390" s="8">
        <f t="shared" si="45"/>
        <v>0</v>
      </c>
      <c r="L390" s="8">
        <f t="shared" si="46"/>
        <v>0</v>
      </c>
      <c r="M390" s="293"/>
    </row>
    <row r="391" spans="1:13" ht="18.75" customHeight="1">
      <c r="A391" s="293" t="str">
        <f t="shared" si="47"/>
        <v>TP</v>
      </c>
      <c r="B391" s="306">
        <f t="shared" si="48"/>
        <v>350</v>
      </c>
      <c r="C391" s="807" t="s">
        <v>509</v>
      </c>
      <c r="D391" s="305"/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21446</v>
      </c>
      <c r="I391" s="25">
        <f t="array" ref="I391">SUM(IF("155"&amp;C391=KHC&amp;MH,SL))</f>
        <v>4</v>
      </c>
      <c r="J391" s="25">
        <f t="array" ref="J391">SUM(IF("155"&amp;C391=KHC&amp;MH,TH))</f>
        <v>21446</v>
      </c>
      <c r="K391" s="8">
        <f t="shared" si="45"/>
        <v>0</v>
      </c>
      <c r="L391" s="8">
        <f t="shared" si="46"/>
        <v>0</v>
      </c>
      <c r="M391" s="293"/>
    </row>
    <row r="392" spans="1:13" ht="18.75" customHeight="1">
      <c r="A392" s="293" t="str">
        <f t="shared" si="47"/>
        <v>TP</v>
      </c>
      <c r="B392" s="306">
        <f t="shared" si="48"/>
        <v>351</v>
      </c>
      <c r="C392" s="297" t="s">
        <v>508</v>
      </c>
      <c r="D392" s="305"/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546625</v>
      </c>
      <c r="I392" s="25">
        <f t="array" ref="I392">SUM(IF("155"&amp;C392=KHC&amp;MH,SL))</f>
        <v>87</v>
      </c>
      <c r="J392" s="25">
        <f t="array" ref="J392">SUM(IF("155"&amp;C392=KHC&amp;MH,TH))</f>
        <v>546625</v>
      </c>
      <c r="K392" s="8">
        <f t="shared" si="45"/>
        <v>0</v>
      </c>
      <c r="L392" s="8">
        <f t="shared" si="46"/>
        <v>0</v>
      </c>
      <c r="M392" s="293"/>
    </row>
    <row r="393" spans="1:13" ht="18.75" customHeight="1">
      <c r="A393" s="293" t="str">
        <f t="shared" si="47"/>
        <v>TP</v>
      </c>
      <c r="B393" s="306">
        <f t="shared" si="48"/>
        <v>352</v>
      </c>
      <c r="C393" s="189" t="s">
        <v>506</v>
      </c>
      <c r="D393" s="305"/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583821</v>
      </c>
      <c r="I393" s="25">
        <f t="array" ref="I393">SUM(IF("155"&amp;C393=KHC&amp;MH,SL))</f>
        <v>69</v>
      </c>
      <c r="J393" s="25">
        <f t="array" ref="J393">SUM(IF("155"&amp;C393=KHC&amp;MH,TH))</f>
        <v>583821</v>
      </c>
      <c r="K393" s="8">
        <f t="shared" si="45"/>
        <v>0</v>
      </c>
      <c r="L393" s="8">
        <f t="shared" si="46"/>
        <v>0</v>
      </c>
      <c r="M393" s="293"/>
    </row>
    <row r="394" spans="1:13" ht="18.75" customHeight="1">
      <c r="A394" s="293" t="str">
        <f t="shared" si="47"/>
        <v>TP</v>
      </c>
      <c r="B394" s="306">
        <f t="shared" si="48"/>
        <v>353</v>
      </c>
      <c r="C394" s="40" t="s">
        <v>556</v>
      </c>
      <c r="D394" s="305"/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1146698</v>
      </c>
      <c r="I394" s="25">
        <f t="array" ref="I394">SUM(IF("155"&amp;C394=KHC&amp;MH,SL))</f>
        <v>236</v>
      </c>
      <c r="J394" s="25">
        <f t="array" ref="J394">SUM(IF("155"&amp;C394=KHC&amp;MH,TH))</f>
        <v>1146698</v>
      </c>
      <c r="K394" s="8">
        <f t="shared" si="45"/>
        <v>0</v>
      </c>
      <c r="L394" s="8">
        <f t="shared" si="46"/>
        <v>0</v>
      </c>
      <c r="M394" s="293"/>
    </row>
    <row r="395" spans="1:13" ht="18.75" customHeight="1">
      <c r="A395" s="293" t="str">
        <f t="shared" si="47"/>
        <v>TP</v>
      </c>
      <c r="B395" s="306">
        <f t="shared" si="48"/>
        <v>354</v>
      </c>
      <c r="C395" s="189" t="s">
        <v>560</v>
      </c>
      <c r="D395" s="305"/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61155</v>
      </c>
      <c r="I395" s="25">
        <f t="array" ref="I395">SUM(IF("155"&amp;C395=KHC&amp;MH,SL))</f>
        <v>10</v>
      </c>
      <c r="J395" s="25">
        <f t="array" ref="J395">SUM(IF("155"&amp;C395=KHC&amp;MH,TH))</f>
        <v>61155</v>
      </c>
      <c r="K395" s="8">
        <f t="shared" si="45"/>
        <v>0</v>
      </c>
      <c r="L395" s="8">
        <f t="shared" si="46"/>
        <v>0</v>
      </c>
      <c r="M395" s="293"/>
    </row>
    <row r="396" spans="1:13" ht="18.75" customHeight="1">
      <c r="A396" s="293" t="str">
        <f t="shared" si="47"/>
        <v>TP</v>
      </c>
      <c r="B396" s="306">
        <f t="shared" si="48"/>
        <v>355</v>
      </c>
      <c r="C396" s="40" t="s">
        <v>1283</v>
      </c>
      <c r="D396" s="305"/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1904252</v>
      </c>
      <c r="I396" s="25">
        <f t="array" ref="I396">SUM(IF("155"&amp;C396=KHC&amp;MH,SL))</f>
        <v>203</v>
      </c>
      <c r="J396" s="25">
        <f t="array" ref="J396">SUM(IF("155"&amp;C396=KHC&amp;MH,TH))</f>
        <v>1904252</v>
      </c>
      <c r="K396" s="8">
        <f t="shared" si="45"/>
        <v>0</v>
      </c>
      <c r="L396" s="8">
        <f t="shared" si="46"/>
        <v>0</v>
      </c>
      <c r="M396" s="293"/>
    </row>
    <row r="397" spans="1:13" ht="18.75" customHeight="1">
      <c r="A397" s="293" t="str">
        <f t="shared" si="47"/>
        <v>TP</v>
      </c>
      <c r="B397" s="306">
        <f t="shared" si="48"/>
        <v>356</v>
      </c>
      <c r="C397" s="189" t="s">
        <v>785</v>
      </c>
      <c r="D397" s="305"/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1105783</v>
      </c>
      <c r="I397" s="25">
        <f t="array" ref="I397">SUM(IF("155"&amp;C397=KHC&amp;MH,SL))</f>
        <v>200</v>
      </c>
      <c r="J397" s="25">
        <f t="array" ref="J397">SUM(IF("155"&amp;C397=KHC&amp;MH,TH))</f>
        <v>1105783</v>
      </c>
      <c r="K397" s="8">
        <f t="shared" si="45"/>
        <v>0</v>
      </c>
      <c r="L397" s="8">
        <f t="shared" si="46"/>
        <v>0</v>
      </c>
      <c r="M397" s="293"/>
    </row>
    <row r="398" spans="1:13" ht="18.75" customHeight="1">
      <c r="A398" s="293" t="str">
        <f t="shared" si="47"/>
        <v>TP</v>
      </c>
      <c r="B398" s="306">
        <f t="shared" si="48"/>
        <v>357</v>
      </c>
      <c r="C398" s="40" t="s">
        <v>1026</v>
      </c>
      <c r="D398" s="305"/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11803712</v>
      </c>
      <c r="I398" s="25">
        <f t="array" ref="I398">SUM(IF("155"&amp;C398=KHC&amp;MH,SL))</f>
        <v>1968</v>
      </c>
      <c r="J398" s="25">
        <f t="array" ref="J398">SUM(IF("155"&amp;C398=KHC&amp;MH,TH))</f>
        <v>11803712</v>
      </c>
      <c r="K398" s="8">
        <f t="shared" si="45"/>
        <v>0</v>
      </c>
      <c r="L398" s="8">
        <f t="shared" si="46"/>
        <v>0</v>
      </c>
      <c r="M398" s="293"/>
    </row>
    <row r="399" spans="1:13" ht="18.75" customHeight="1">
      <c r="A399" s="293" t="str">
        <f t="shared" si="47"/>
        <v>TP</v>
      </c>
      <c r="B399" s="306">
        <f t="shared" si="48"/>
        <v>358</v>
      </c>
      <c r="C399" s="40" t="s">
        <v>1201</v>
      </c>
      <c r="D399" s="305"/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3393312</v>
      </c>
      <c r="I399" s="25">
        <f t="array" ref="I399">SUM(IF("155"&amp;C399=KHC&amp;MH,SL))</f>
        <v>400</v>
      </c>
      <c r="J399" s="25">
        <f t="array" ref="J399">SUM(IF("155"&amp;C399=KHC&amp;MH,TH))</f>
        <v>3393312</v>
      </c>
      <c r="K399" s="8">
        <f t="shared" si="45"/>
        <v>0</v>
      </c>
      <c r="L399" s="8">
        <f t="shared" si="46"/>
        <v>0</v>
      </c>
      <c r="M399" s="293"/>
    </row>
    <row r="400" spans="1:13" ht="18.75" customHeight="1">
      <c r="A400" s="293" t="str">
        <f t="shared" si="47"/>
        <v>TP</v>
      </c>
      <c r="B400" s="306">
        <f t="shared" si="48"/>
        <v>359</v>
      </c>
      <c r="C400" s="192" t="s">
        <v>1216</v>
      </c>
      <c r="D400" s="305"/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3501392</v>
      </c>
      <c r="I400" s="25">
        <f t="array" ref="I400">SUM(IF("155"&amp;C400=KHC&amp;MH,SL))</f>
        <v>505</v>
      </c>
      <c r="J400" s="25">
        <f t="array" ref="J400">SUM(IF("155"&amp;C400=KHC&amp;MH,TH))</f>
        <v>3501392</v>
      </c>
      <c r="K400" s="8">
        <f t="shared" si="45"/>
        <v>0</v>
      </c>
      <c r="L400" s="8">
        <f t="shared" si="46"/>
        <v>0</v>
      </c>
      <c r="M400" s="293"/>
    </row>
    <row r="401" spans="1:13" ht="18.75" customHeight="1">
      <c r="A401" s="293" t="str">
        <f t="shared" si="47"/>
        <v>TP</v>
      </c>
      <c r="B401" s="306">
        <f t="shared" si="48"/>
        <v>360</v>
      </c>
      <c r="C401" s="192" t="s">
        <v>735</v>
      </c>
      <c r="D401" s="305"/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1674936</v>
      </c>
      <c r="I401" s="25">
        <f t="array" ref="I401">SUM(IF("155"&amp;C401=KHC&amp;MH,SL))</f>
        <v>200</v>
      </c>
      <c r="J401" s="25">
        <f t="array" ref="J401">SUM(IF("155"&amp;C401=KHC&amp;MH,TH))</f>
        <v>1674936</v>
      </c>
      <c r="K401" s="8">
        <f t="shared" si="45"/>
        <v>0</v>
      </c>
      <c r="L401" s="8">
        <f t="shared" si="46"/>
        <v>0</v>
      </c>
      <c r="M401" s="293"/>
    </row>
    <row r="402" spans="1:13" ht="18.75" customHeight="1">
      <c r="A402" s="293" t="str">
        <f t="shared" si="47"/>
        <v>TP</v>
      </c>
      <c r="B402" s="306">
        <f t="shared" si="48"/>
        <v>361</v>
      </c>
      <c r="C402" s="189" t="s">
        <v>565</v>
      </c>
      <c r="D402" s="305"/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7765753</v>
      </c>
      <c r="I402" s="25">
        <f t="array" ref="I402">SUM(IF("155"&amp;C402=KHC&amp;MH,SL))</f>
        <v>1059</v>
      </c>
      <c r="J402" s="25">
        <f t="array" ref="J402">SUM(IF("155"&amp;C402=KHC&amp;MH,TH))</f>
        <v>7765753</v>
      </c>
      <c r="K402" s="8">
        <f t="shared" si="45"/>
        <v>0</v>
      </c>
      <c r="L402" s="8">
        <f t="shared" si="46"/>
        <v>0</v>
      </c>
      <c r="M402" s="293"/>
    </row>
    <row r="403" spans="1:13" ht="18.75" customHeight="1">
      <c r="A403" s="293" t="str">
        <f t="shared" si="47"/>
        <v>TP</v>
      </c>
      <c r="B403" s="306">
        <f t="shared" si="48"/>
        <v>362</v>
      </c>
      <c r="C403" s="192" t="s">
        <v>744</v>
      </c>
      <c r="D403" s="305"/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2288971</v>
      </c>
      <c r="I403" s="25">
        <f t="array" ref="I403">SUM(IF("155"&amp;C403=KHC&amp;MH,SL))</f>
        <v>306</v>
      </c>
      <c r="J403" s="25">
        <f t="array" ref="J403">SUM(IF("155"&amp;C403=KHC&amp;MH,TH))</f>
        <v>2288971</v>
      </c>
      <c r="K403" s="8">
        <f t="shared" si="45"/>
        <v>0</v>
      </c>
      <c r="L403" s="8">
        <f t="shared" si="46"/>
        <v>0</v>
      </c>
      <c r="M403" s="293"/>
    </row>
    <row r="404" spans="1:13" ht="18.75" customHeight="1">
      <c r="A404" s="293" t="str">
        <f t="shared" si="47"/>
        <v>TP</v>
      </c>
      <c r="B404" s="306">
        <f t="shared" si="48"/>
        <v>363</v>
      </c>
      <c r="C404" s="40" t="s">
        <v>1275</v>
      </c>
      <c r="D404" s="305"/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2149533</v>
      </c>
      <c r="I404" s="25">
        <f t="array" ref="I404">SUM(IF("155"&amp;C404=KHC&amp;MH,SL))</f>
        <v>216</v>
      </c>
      <c r="J404" s="25">
        <f t="array" ref="J404">SUM(IF("155"&amp;C404=KHC&amp;MH,TH))</f>
        <v>2149533</v>
      </c>
      <c r="K404" s="8">
        <f t="shared" si="45"/>
        <v>0</v>
      </c>
      <c r="L404" s="8">
        <f t="shared" si="46"/>
        <v>0</v>
      </c>
      <c r="M404" s="293"/>
    </row>
    <row r="405" spans="1:13" ht="18.75" customHeight="1">
      <c r="A405" s="293" t="str">
        <f t="shared" si="47"/>
        <v>TP</v>
      </c>
      <c r="B405" s="306">
        <f t="shared" si="48"/>
        <v>364</v>
      </c>
      <c r="C405" s="192" t="s">
        <v>673</v>
      </c>
      <c r="D405" s="305"/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1817956</v>
      </c>
      <c r="I405" s="25">
        <f t="array" ref="I405">SUM(IF("155"&amp;C405=KHC&amp;MH,SL))</f>
        <v>257</v>
      </c>
      <c r="J405" s="25">
        <f t="array" ref="J405">SUM(IF("155"&amp;C405=KHC&amp;MH,TH))</f>
        <v>1817956</v>
      </c>
      <c r="K405" s="8">
        <f t="shared" si="45"/>
        <v>0</v>
      </c>
      <c r="L405" s="8">
        <f t="shared" si="46"/>
        <v>0</v>
      </c>
      <c r="M405" s="293"/>
    </row>
    <row r="406" spans="1:13" ht="18.75" customHeight="1">
      <c r="A406" s="293" t="str">
        <f t="shared" si="47"/>
        <v>TP</v>
      </c>
      <c r="B406" s="306">
        <f t="shared" si="48"/>
        <v>365</v>
      </c>
      <c r="C406" s="40" t="s">
        <v>1161</v>
      </c>
      <c r="D406" s="305"/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1938103</v>
      </c>
      <c r="I406" s="25">
        <f t="array" ref="I406">SUM(IF("155"&amp;C406=KHC&amp;MH,SL))</f>
        <v>220</v>
      </c>
      <c r="J406" s="25">
        <f t="array" ref="J406">SUM(IF("155"&amp;C406=KHC&amp;MH,TH))</f>
        <v>1938103</v>
      </c>
      <c r="K406" s="8">
        <f t="shared" si="45"/>
        <v>0</v>
      </c>
      <c r="L406" s="8">
        <f t="shared" si="46"/>
        <v>0</v>
      </c>
      <c r="M406" s="293"/>
    </row>
    <row r="407" spans="1:13" ht="18.75" customHeight="1">
      <c r="A407" s="293" t="str">
        <f t="shared" si="47"/>
        <v>TP</v>
      </c>
      <c r="B407" s="306">
        <f t="shared" si="48"/>
        <v>366</v>
      </c>
      <c r="C407" s="192" t="s">
        <v>689</v>
      </c>
      <c r="D407" s="305"/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110904</v>
      </c>
      <c r="I407" s="25">
        <f t="array" ref="I407">SUM(IF("155"&amp;C407=KHC&amp;MH,SL))</f>
        <v>11</v>
      </c>
      <c r="J407" s="25">
        <f t="array" ref="J407">SUM(IF("155"&amp;C407=KHC&amp;MH,TH))</f>
        <v>110904</v>
      </c>
      <c r="K407" s="8">
        <f t="shared" si="45"/>
        <v>0</v>
      </c>
      <c r="L407" s="8">
        <f t="shared" si="46"/>
        <v>0</v>
      </c>
      <c r="M407" s="293"/>
    </row>
    <row r="408" spans="1:13" ht="18.75" customHeight="1">
      <c r="A408" s="293" t="str">
        <f t="shared" si="47"/>
        <v>TP</v>
      </c>
      <c r="B408" s="306">
        <f t="shared" si="48"/>
        <v>367</v>
      </c>
      <c r="C408" s="189" t="s">
        <v>510</v>
      </c>
      <c r="D408" s="305"/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33510</v>
      </c>
      <c r="I408" s="25">
        <f t="array" ref="I408">SUM(IF("155"&amp;C408=KHC&amp;MH,SL))</f>
        <v>4</v>
      </c>
      <c r="J408" s="25">
        <f t="array" ref="J408">SUM(IF("155"&amp;C408=KHC&amp;MH,TH))</f>
        <v>33510</v>
      </c>
      <c r="K408" s="8">
        <f t="shared" si="45"/>
        <v>0</v>
      </c>
      <c r="L408" s="8">
        <f t="shared" si="46"/>
        <v>0</v>
      </c>
      <c r="M408" s="293"/>
    </row>
    <row r="409" spans="1:13" ht="18.75" customHeight="1">
      <c r="A409" s="293" t="str">
        <f t="shared" si="47"/>
        <v>TP</v>
      </c>
      <c r="B409" s="306">
        <f t="shared" si="48"/>
        <v>368</v>
      </c>
      <c r="C409" s="189" t="s">
        <v>511</v>
      </c>
      <c r="D409" s="305"/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129598</v>
      </c>
      <c r="I409" s="25">
        <f t="array" ref="I409">SUM(IF("155"&amp;C409=KHC&amp;MH,SL))</f>
        <v>13</v>
      </c>
      <c r="J409" s="25">
        <f t="array" ref="J409">SUM(IF("155"&amp;C409=KHC&amp;MH,TH))</f>
        <v>129598</v>
      </c>
      <c r="K409" s="8">
        <f t="shared" si="45"/>
        <v>0</v>
      </c>
      <c r="L409" s="8">
        <f t="shared" si="46"/>
        <v>0</v>
      </c>
      <c r="M409" s="293"/>
    </row>
    <row r="410" spans="1:13" ht="18.75" customHeight="1">
      <c r="A410" s="293" t="str">
        <f t="shared" si="47"/>
        <v>TP</v>
      </c>
      <c r="B410" s="306">
        <f t="shared" si="48"/>
        <v>369</v>
      </c>
      <c r="C410" s="189" t="s">
        <v>512</v>
      </c>
      <c r="D410" s="305"/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780439</v>
      </c>
      <c r="I410" s="25">
        <f t="array" ref="I410">SUM(IF("155"&amp;C410=KHC&amp;MH,SL))</f>
        <v>68</v>
      </c>
      <c r="J410" s="25">
        <f t="array" ref="J410">SUM(IF("155"&amp;C410=KHC&amp;MH,TH))</f>
        <v>780439</v>
      </c>
      <c r="K410" s="8">
        <f t="shared" si="45"/>
        <v>0</v>
      </c>
      <c r="L410" s="8">
        <f t="shared" si="46"/>
        <v>0</v>
      </c>
      <c r="M410" s="293"/>
    </row>
    <row r="411" spans="1:13" ht="18.75" customHeight="1">
      <c r="A411" s="293" t="str">
        <f t="shared" si="47"/>
        <v>TP</v>
      </c>
      <c r="B411" s="306">
        <f t="shared" si="48"/>
        <v>370</v>
      </c>
      <c r="C411" s="40" t="s">
        <v>1243</v>
      </c>
      <c r="D411" s="305"/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722384</v>
      </c>
      <c r="I411" s="25">
        <f t="array" ref="I411">SUM(IF("155"&amp;C411=KHC&amp;MH,SL))</f>
        <v>216</v>
      </c>
      <c r="J411" s="25">
        <f t="array" ref="J411">SUM(IF("155"&amp;C411=KHC&amp;MH,TH))</f>
        <v>722384</v>
      </c>
      <c r="K411" s="8">
        <f t="shared" si="45"/>
        <v>0</v>
      </c>
      <c r="L411" s="8">
        <f t="shared" si="46"/>
        <v>0</v>
      </c>
      <c r="M411" s="293"/>
    </row>
    <row r="412" spans="1:13" ht="18.75" customHeight="1">
      <c r="A412" s="293" t="str">
        <f t="shared" si="47"/>
        <v>TP</v>
      </c>
      <c r="B412" s="306">
        <f t="shared" si="48"/>
        <v>371</v>
      </c>
      <c r="C412" s="189" t="s">
        <v>467</v>
      </c>
      <c r="D412" s="305"/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1161526</v>
      </c>
      <c r="I412" s="25">
        <f t="array" ref="I412">SUM(IF("155"&amp;C412=KHC&amp;MH,SL))</f>
        <v>295</v>
      </c>
      <c r="J412" s="25">
        <f t="array" ref="J412">SUM(IF("155"&amp;C412=KHC&amp;MH,TH))</f>
        <v>1161526</v>
      </c>
      <c r="K412" s="8">
        <f t="shared" si="45"/>
        <v>0</v>
      </c>
      <c r="L412" s="8">
        <f t="shared" si="46"/>
        <v>0</v>
      </c>
      <c r="M412" s="293"/>
    </row>
    <row r="413" spans="1:13" ht="18.75" customHeight="1">
      <c r="A413" s="293" t="str">
        <f t="shared" si="47"/>
        <v>TP</v>
      </c>
      <c r="B413" s="306">
        <f t="shared" si="48"/>
        <v>372</v>
      </c>
      <c r="C413" s="40" t="s">
        <v>1284</v>
      </c>
      <c r="D413" s="305"/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2374503</v>
      </c>
      <c r="I413" s="25">
        <f t="array" ref="I413">SUM(IF("155"&amp;C413=KHC&amp;MH,SL))</f>
        <v>410</v>
      </c>
      <c r="J413" s="25">
        <f t="array" ref="J413">SUM(IF("155"&amp;C413=KHC&amp;MH,TH))</f>
        <v>2374503</v>
      </c>
      <c r="K413" s="8">
        <f t="shared" si="45"/>
        <v>0</v>
      </c>
      <c r="L413" s="8">
        <f t="shared" si="46"/>
        <v>0</v>
      </c>
      <c r="M413" s="293"/>
    </row>
    <row r="414" spans="1:13" ht="18.75" customHeight="1">
      <c r="A414" s="293" t="str">
        <f t="shared" si="47"/>
        <v>TP</v>
      </c>
      <c r="B414" s="306">
        <f t="shared" si="48"/>
        <v>373</v>
      </c>
      <c r="C414" s="40" t="s">
        <v>587</v>
      </c>
      <c r="D414" s="305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126666</v>
      </c>
      <c r="I414" s="25">
        <f t="array" ref="I414">SUM(IF("155"&amp;C414=KHC&amp;MH,SL))</f>
        <v>24</v>
      </c>
      <c r="J414" s="25">
        <f t="array" ref="J414">SUM(IF("155"&amp;C414=KHC&amp;MH,TH))</f>
        <v>126666</v>
      </c>
      <c r="K414" s="8">
        <f t="shared" si="45"/>
        <v>0</v>
      </c>
      <c r="L414" s="8">
        <f t="shared" si="46"/>
        <v>0</v>
      </c>
      <c r="M414" s="293"/>
    </row>
    <row r="415" spans="1:13" ht="18.75" customHeight="1">
      <c r="A415" s="293" t="str">
        <f t="shared" si="47"/>
        <v>TP</v>
      </c>
      <c r="B415" s="306">
        <f t="shared" si="48"/>
        <v>374</v>
      </c>
      <c r="C415" s="189" t="s">
        <v>919</v>
      </c>
      <c r="D415" s="305"/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2859450</v>
      </c>
      <c r="I415" s="25">
        <f t="array" ref="I415">SUM(IF("155"&amp;C415=KHC&amp;MH,SL))</f>
        <v>611</v>
      </c>
      <c r="J415" s="25">
        <f t="array" ref="J415">SUM(IF("155"&amp;C415=KHC&amp;MH,TH))</f>
        <v>2859450</v>
      </c>
      <c r="K415" s="8">
        <f t="shared" si="45"/>
        <v>0</v>
      </c>
      <c r="L415" s="8">
        <f t="shared" si="46"/>
        <v>0</v>
      </c>
      <c r="M415" s="293"/>
    </row>
    <row r="416" spans="1:13" ht="18.75" customHeight="1">
      <c r="A416" s="293" t="str">
        <f t="shared" si="47"/>
        <v>TP</v>
      </c>
      <c r="B416" s="306">
        <f t="shared" si="48"/>
        <v>375</v>
      </c>
      <c r="C416" s="189" t="s">
        <v>567</v>
      </c>
      <c r="D416" s="305"/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5826620</v>
      </c>
      <c r="I416" s="25">
        <f t="array" ref="I416">SUM(IF("155"&amp;C416=KHC&amp;MH,SL))</f>
        <v>828</v>
      </c>
      <c r="J416" s="25">
        <f t="array" ref="J416">SUM(IF("155"&amp;C416=KHC&amp;MH,TH))</f>
        <v>5826620</v>
      </c>
      <c r="K416" s="8">
        <f t="shared" si="45"/>
        <v>0</v>
      </c>
      <c r="L416" s="8">
        <f t="shared" si="46"/>
        <v>0</v>
      </c>
      <c r="M416" s="293"/>
    </row>
    <row r="417" spans="1:13" ht="18.75" customHeight="1">
      <c r="A417" s="293" t="str">
        <f t="shared" si="47"/>
        <v>TP</v>
      </c>
      <c r="B417" s="306">
        <f t="shared" si="48"/>
        <v>376</v>
      </c>
      <c r="C417" s="192" t="s">
        <v>690</v>
      </c>
      <c r="D417" s="305"/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116270</v>
      </c>
      <c r="I417" s="25">
        <f t="array" ref="I417">SUM(IF("155"&amp;C417=KHC&amp;MH,SL))</f>
        <v>11</v>
      </c>
      <c r="J417" s="25">
        <f t="array" ref="J417">SUM(IF("155"&amp;C417=KHC&amp;MH,TH))</f>
        <v>116270</v>
      </c>
      <c r="K417" s="8">
        <f t="shared" si="45"/>
        <v>0</v>
      </c>
      <c r="L417" s="8">
        <f t="shared" si="46"/>
        <v>0</v>
      </c>
      <c r="M417" s="293"/>
    </row>
    <row r="418" spans="1:13" ht="18.75" customHeight="1">
      <c r="A418" s="293" t="str">
        <f t="shared" si="47"/>
        <v>TP</v>
      </c>
      <c r="B418" s="306">
        <f t="shared" si="48"/>
        <v>377</v>
      </c>
      <c r="C418" s="189" t="s">
        <v>1172</v>
      </c>
      <c r="D418" s="305"/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487789</v>
      </c>
      <c r="I418" s="25">
        <f t="array" ref="I418">SUM(IF("155"&amp;C418=KHC&amp;MH,SL))</f>
        <v>52</v>
      </c>
      <c r="J418" s="25">
        <f t="array" ref="J418">SUM(IF("155"&amp;C418=KHC&amp;MH,TH))</f>
        <v>487789</v>
      </c>
      <c r="K418" s="8">
        <f t="shared" si="45"/>
        <v>0</v>
      </c>
      <c r="L418" s="8">
        <f t="shared" si="46"/>
        <v>0</v>
      </c>
      <c r="M418" s="293"/>
    </row>
    <row r="419" spans="1:13" ht="18.75" customHeight="1">
      <c r="A419" s="293" t="str">
        <f t="shared" si="47"/>
        <v>TP</v>
      </c>
      <c r="B419" s="306">
        <f t="shared" si="48"/>
        <v>378</v>
      </c>
      <c r="C419" s="189" t="s">
        <v>1173</v>
      </c>
      <c r="D419" s="305"/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504755</v>
      </c>
      <c r="I419" s="25">
        <f t="array" ref="I419">SUM(IF("155"&amp;C419=KHC&amp;MH,SL))</f>
        <v>52</v>
      </c>
      <c r="J419" s="25">
        <f t="array" ref="J419">SUM(IF("155"&amp;C419=KHC&amp;MH,TH))</f>
        <v>504755</v>
      </c>
      <c r="K419" s="8">
        <f t="shared" si="45"/>
        <v>0</v>
      </c>
      <c r="L419" s="8">
        <f t="shared" si="46"/>
        <v>0</v>
      </c>
      <c r="M419" s="293"/>
    </row>
    <row r="420" spans="1:13" ht="18.75" customHeight="1">
      <c r="A420" s="293" t="str">
        <f t="shared" si="47"/>
        <v>TP</v>
      </c>
      <c r="B420" s="306">
        <f t="shared" si="48"/>
        <v>379</v>
      </c>
      <c r="C420" s="192" t="s">
        <v>616</v>
      </c>
      <c r="D420" s="305"/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5696410</v>
      </c>
      <c r="I420" s="25">
        <f t="array" ref="I420">SUM(IF("155"&amp;C420=KHC&amp;MH,SL))</f>
        <v>620</v>
      </c>
      <c r="J420" s="25">
        <f t="array" ref="J420">SUM(IF("155"&amp;C420=KHC&amp;MH,TH))</f>
        <v>5696410</v>
      </c>
      <c r="K420" s="8">
        <f t="shared" si="45"/>
        <v>0</v>
      </c>
      <c r="L420" s="8">
        <f t="shared" si="46"/>
        <v>0</v>
      </c>
      <c r="M420" s="293"/>
    </row>
    <row r="421" spans="1:13" ht="18.75" customHeight="1">
      <c r="A421" s="293" t="str">
        <f t="shared" si="47"/>
        <v>TP</v>
      </c>
      <c r="B421" s="306">
        <f t="shared" si="48"/>
        <v>380</v>
      </c>
      <c r="C421" s="40" t="s">
        <v>1305</v>
      </c>
      <c r="D421" s="305"/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515930</v>
      </c>
      <c r="I421" s="25">
        <f t="array" ref="I421">SUM(IF("155"&amp;C421=KHC&amp;MH,SL))</f>
        <v>55</v>
      </c>
      <c r="J421" s="25">
        <f t="array" ref="J421">SUM(IF("155"&amp;C421=KHC&amp;MH,TH))</f>
        <v>515930</v>
      </c>
      <c r="K421" s="8">
        <f t="shared" si="45"/>
        <v>0</v>
      </c>
      <c r="L421" s="8">
        <f t="shared" si="46"/>
        <v>0</v>
      </c>
      <c r="M421" s="293"/>
    </row>
    <row r="422" spans="1:13" ht="18.75" customHeight="1">
      <c r="A422" s="293" t="str">
        <f t="shared" si="47"/>
        <v>TP</v>
      </c>
      <c r="B422" s="306">
        <f t="shared" si="48"/>
        <v>381</v>
      </c>
      <c r="C422" s="192" t="s">
        <v>602</v>
      </c>
      <c r="D422" s="305"/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1151478</v>
      </c>
      <c r="I422" s="25">
        <f t="array" ref="I422">SUM(IF("155"&amp;C422=KHC&amp;MH,SL))</f>
        <v>194</v>
      </c>
      <c r="J422" s="25">
        <f t="array" ref="J422">SUM(IF("155"&amp;C422=KHC&amp;MH,TH))</f>
        <v>1151478</v>
      </c>
      <c r="K422" s="8">
        <f t="shared" si="45"/>
        <v>0</v>
      </c>
      <c r="L422" s="8">
        <f t="shared" si="46"/>
        <v>0</v>
      </c>
      <c r="M422" s="293"/>
    </row>
    <row r="423" spans="1:13" ht="18.75" customHeight="1">
      <c r="A423" s="293" t="str">
        <f t="shared" si="47"/>
        <v>TP</v>
      </c>
      <c r="B423" s="306">
        <f t="shared" si="48"/>
        <v>382</v>
      </c>
      <c r="C423" s="192" t="s">
        <v>604</v>
      </c>
      <c r="D423" s="305"/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55940</v>
      </c>
      <c r="I423" s="25">
        <f t="array" ref="I423">SUM(IF("155"&amp;C423=KHC&amp;MH,SL))</f>
        <v>8</v>
      </c>
      <c r="J423" s="25">
        <f t="array" ref="J423">SUM(IF("155"&amp;C423=KHC&amp;MH,TH))</f>
        <v>55940</v>
      </c>
      <c r="K423" s="8">
        <f t="shared" ref="K423:K486" si="49">E423+G423-I423</f>
        <v>0</v>
      </c>
      <c r="L423" s="8">
        <f t="shared" ref="L423:L486" si="50">F423+H423-J423</f>
        <v>0</v>
      </c>
      <c r="M423" s="293"/>
    </row>
    <row r="424" spans="1:13" ht="18.75" customHeight="1">
      <c r="A424" s="293" t="str">
        <f t="shared" si="47"/>
        <v>TP</v>
      </c>
      <c r="B424" s="306">
        <f t="shared" si="48"/>
        <v>383</v>
      </c>
      <c r="C424" s="192" t="s">
        <v>605</v>
      </c>
      <c r="D424" s="305"/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80495</v>
      </c>
      <c r="I424" s="25">
        <f t="array" ref="I424">SUM(IF("155"&amp;C424=KHC&amp;MH,SL))</f>
        <v>10</v>
      </c>
      <c r="J424" s="25">
        <f t="array" ref="J424">SUM(IF("155"&amp;C424=KHC&amp;MH,TH))</f>
        <v>80495</v>
      </c>
      <c r="K424" s="8">
        <f t="shared" si="49"/>
        <v>0</v>
      </c>
      <c r="L424" s="8">
        <f t="shared" si="50"/>
        <v>0</v>
      </c>
      <c r="M424" s="293"/>
    </row>
    <row r="425" spans="1:13" ht="18.75" customHeight="1">
      <c r="A425" s="293" t="str">
        <f t="shared" si="47"/>
        <v>TP</v>
      </c>
      <c r="B425" s="306">
        <f t="shared" si="48"/>
        <v>384</v>
      </c>
      <c r="C425" s="189" t="s">
        <v>446</v>
      </c>
      <c r="D425" s="305"/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4552279</v>
      </c>
      <c r="I425" s="25">
        <f t="array" ref="I425">SUM(IF("155"&amp;C425=KHC&amp;MH,SL))</f>
        <v>572</v>
      </c>
      <c r="J425" s="25">
        <f t="array" ref="J425">SUM(IF("155"&amp;C425=KHC&amp;MH,TH))</f>
        <v>4552279</v>
      </c>
      <c r="K425" s="8">
        <f t="shared" si="49"/>
        <v>0</v>
      </c>
      <c r="L425" s="8">
        <f t="shared" si="50"/>
        <v>0</v>
      </c>
      <c r="M425" s="293"/>
    </row>
    <row r="426" spans="1:13" ht="18.75" customHeight="1">
      <c r="A426" s="293" t="str">
        <f t="shared" si="47"/>
        <v>TP</v>
      </c>
      <c r="B426" s="306">
        <f t="shared" si="48"/>
        <v>385</v>
      </c>
      <c r="C426" s="189" t="s">
        <v>933</v>
      </c>
      <c r="D426" s="305"/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12356747</v>
      </c>
      <c r="I426" s="25">
        <f t="array" ref="I426">SUM(IF("155"&amp;C426=KHC&amp;MH,SL))</f>
        <v>1727</v>
      </c>
      <c r="J426" s="25">
        <f t="array" ref="J426">SUM(IF("155"&amp;C426=KHC&amp;MH,TH))</f>
        <v>12356747</v>
      </c>
      <c r="K426" s="8">
        <f t="shared" si="49"/>
        <v>0</v>
      </c>
      <c r="L426" s="8">
        <f t="shared" si="50"/>
        <v>0</v>
      </c>
      <c r="M426" s="293"/>
    </row>
    <row r="427" spans="1:13" ht="18.75" customHeight="1">
      <c r="A427" s="293" t="str">
        <f t="shared" ref="A427:A490" si="51">IF(B427&lt;&gt;"","TP","")</f>
        <v>TP</v>
      </c>
      <c r="B427" s="306">
        <f t="shared" ref="B427:B490" si="52">IF(C427&lt;&gt;"",B426+1,"")</f>
        <v>386</v>
      </c>
      <c r="C427" s="192" t="s">
        <v>622</v>
      </c>
      <c r="D427" s="305"/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12783697</v>
      </c>
      <c r="I427" s="25">
        <f t="array" ref="I427">SUM(IF("155"&amp;C427=KHC&amp;MH,SL))</f>
        <v>1694</v>
      </c>
      <c r="J427" s="25">
        <f t="array" ref="J427">SUM(IF("155"&amp;C427=KHC&amp;MH,TH))</f>
        <v>12783697</v>
      </c>
      <c r="K427" s="8">
        <f t="shared" si="49"/>
        <v>0</v>
      </c>
      <c r="L427" s="8">
        <f t="shared" si="50"/>
        <v>0</v>
      </c>
      <c r="M427" s="293"/>
    </row>
    <row r="428" spans="1:13" ht="18.75" customHeight="1">
      <c r="A428" s="293" t="str">
        <f t="shared" si="51"/>
        <v>TP</v>
      </c>
      <c r="B428" s="306">
        <f t="shared" si="52"/>
        <v>387</v>
      </c>
      <c r="C428" s="189" t="s">
        <v>1263</v>
      </c>
      <c r="D428" s="305"/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3931837</v>
      </c>
      <c r="I428" s="25">
        <f t="array" ref="I428">SUM(IF("155"&amp;C428=KHC&amp;MH,SL))</f>
        <v>626</v>
      </c>
      <c r="J428" s="25">
        <f t="array" ref="J428">SUM(IF("155"&amp;C428=KHC&amp;MH,TH))</f>
        <v>3931837</v>
      </c>
      <c r="K428" s="8">
        <f t="shared" si="49"/>
        <v>0</v>
      </c>
      <c r="L428" s="8">
        <f t="shared" si="50"/>
        <v>0</v>
      </c>
      <c r="M428" s="293"/>
    </row>
    <row r="429" spans="1:13" ht="18.75" customHeight="1">
      <c r="A429" s="293" t="str">
        <f t="shared" si="51"/>
        <v>TP</v>
      </c>
      <c r="B429" s="306">
        <f t="shared" si="52"/>
        <v>388</v>
      </c>
      <c r="C429" s="189" t="s">
        <v>430</v>
      </c>
      <c r="D429" s="305"/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20000451</v>
      </c>
      <c r="I429" s="25">
        <f t="array" ref="I429">SUM(IF("155"&amp;C429=KHC&amp;MH,SL))</f>
        <v>2718</v>
      </c>
      <c r="J429" s="25">
        <f t="array" ref="J429">SUM(IF("155"&amp;C429=KHC&amp;MH,TH))</f>
        <v>20000451</v>
      </c>
      <c r="K429" s="8">
        <f t="shared" si="49"/>
        <v>0</v>
      </c>
      <c r="L429" s="8">
        <f t="shared" si="50"/>
        <v>0</v>
      </c>
      <c r="M429" s="293"/>
    </row>
    <row r="430" spans="1:13" ht="18.75" customHeight="1">
      <c r="A430" s="293" t="str">
        <f t="shared" si="51"/>
        <v>TP</v>
      </c>
      <c r="B430" s="306">
        <f t="shared" si="52"/>
        <v>389</v>
      </c>
      <c r="C430" s="40" t="s">
        <v>455</v>
      </c>
      <c r="D430" s="305"/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329734</v>
      </c>
      <c r="I430" s="25">
        <f t="array" ref="I430">SUM(IF("155"&amp;C430=KHC&amp;MH,SL))</f>
        <v>32</v>
      </c>
      <c r="J430" s="25">
        <f t="array" ref="J430">SUM(IF("155"&amp;C430=KHC&amp;MH,TH))</f>
        <v>329734</v>
      </c>
      <c r="K430" s="8">
        <f t="shared" si="49"/>
        <v>0</v>
      </c>
      <c r="L430" s="8">
        <f t="shared" si="50"/>
        <v>0</v>
      </c>
      <c r="M430" s="293"/>
    </row>
    <row r="431" spans="1:13" ht="18.75" customHeight="1">
      <c r="A431" s="293" t="str">
        <f t="shared" si="51"/>
        <v>TP</v>
      </c>
      <c r="B431" s="306">
        <f t="shared" si="52"/>
        <v>390</v>
      </c>
      <c r="C431" s="192" t="s">
        <v>732</v>
      </c>
      <c r="D431" s="305"/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1725022</v>
      </c>
      <c r="I431" s="25">
        <f t="array" ref="I431">SUM(IF("155"&amp;C431=KHC&amp;MH,SL))</f>
        <v>204</v>
      </c>
      <c r="J431" s="25">
        <f t="array" ref="J431">SUM(IF("155"&amp;C431=KHC&amp;MH,TH))</f>
        <v>1725022</v>
      </c>
      <c r="K431" s="8">
        <f t="shared" si="49"/>
        <v>0</v>
      </c>
      <c r="L431" s="8">
        <f t="shared" si="50"/>
        <v>0</v>
      </c>
      <c r="M431" s="293"/>
    </row>
    <row r="432" spans="1:13" ht="18.75" customHeight="1">
      <c r="A432" s="293" t="str">
        <f t="shared" si="51"/>
        <v>TP</v>
      </c>
      <c r="B432" s="306">
        <f t="shared" si="52"/>
        <v>391</v>
      </c>
      <c r="C432" s="189" t="s">
        <v>447</v>
      </c>
      <c r="D432" s="305"/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2211633</v>
      </c>
      <c r="I432" s="25">
        <f t="array" ref="I432">SUM(IF("155"&amp;C432=KHC&amp;MH,SL))</f>
        <v>220</v>
      </c>
      <c r="J432" s="25">
        <f t="array" ref="J432">SUM(IF("155"&amp;C432=KHC&amp;MH,TH))</f>
        <v>2211633</v>
      </c>
      <c r="K432" s="8">
        <f t="shared" si="49"/>
        <v>0</v>
      </c>
      <c r="L432" s="8">
        <f t="shared" si="50"/>
        <v>0</v>
      </c>
      <c r="M432" s="293"/>
    </row>
    <row r="433" spans="1:13" ht="18.75" customHeight="1">
      <c r="A433" s="293" t="str">
        <f t="shared" si="51"/>
        <v>TP</v>
      </c>
      <c r="B433" s="306">
        <f t="shared" si="52"/>
        <v>392</v>
      </c>
      <c r="C433" s="189" t="s">
        <v>1013</v>
      </c>
      <c r="D433" s="305"/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1709239</v>
      </c>
      <c r="I433" s="25">
        <f t="array" ref="I433">SUM(IF("155"&amp;C433=KHC&amp;MH,SL))</f>
        <v>306</v>
      </c>
      <c r="J433" s="25">
        <f t="array" ref="J433">SUM(IF("155"&amp;C433=KHC&amp;MH,TH))</f>
        <v>1709239</v>
      </c>
      <c r="K433" s="8">
        <f t="shared" si="49"/>
        <v>0</v>
      </c>
      <c r="L433" s="8">
        <f t="shared" si="50"/>
        <v>0</v>
      </c>
      <c r="M433" s="293"/>
    </row>
    <row r="434" spans="1:13" ht="18.75" customHeight="1">
      <c r="A434" s="293" t="str">
        <f t="shared" si="51"/>
        <v>TP</v>
      </c>
      <c r="B434" s="306">
        <f t="shared" si="52"/>
        <v>393</v>
      </c>
      <c r="C434" s="192" t="s">
        <v>887</v>
      </c>
      <c r="D434" s="305"/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13265252</v>
      </c>
      <c r="I434" s="25">
        <f t="array" ref="I434">SUM(IF("155"&amp;C434=KHC&amp;MH,SL))</f>
        <v>1371</v>
      </c>
      <c r="J434" s="25">
        <f t="array" ref="J434">SUM(IF("155"&amp;C434=KHC&amp;MH,TH))</f>
        <v>13265252</v>
      </c>
      <c r="K434" s="8">
        <f t="shared" si="49"/>
        <v>0</v>
      </c>
      <c r="L434" s="8">
        <f t="shared" si="50"/>
        <v>0</v>
      </c>
      <c r="M434" s="293"/>
    </row>
    <row r="435" spans="1:13" ht="18.75" customHeight="1">
      <c r="A435" s="293" t="str">
        <f t="shared" si="51"/>
        <v>TP</v>
      </c>
      <c r="B435" s="306">
        <f t="shared" si="52"/>
        <v>394</v>
      </c>
      <c r="C435" s="192" t="s">
        <v>885</v>
      </c>
      <c r="D435" s="305"/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3668598</v>
      </c>
      <c r="I435" s="25">
        <f t="array" ref="I435">SUM(IF("155"&amp;C435=KHC&amp;MH,SL))</f>
        <v>320</v>
      </c>
      <c r="J435" s="25">
        <f t="array" ref="J435">SUM(IF("155"&amp;C435=KHC&amp;MH,TH))</f>
        <v>3668598</v>
      </c>
      <c r="K435" s="8">
        <f t="shared" si="49"/>
        <v>0</v>
      </c>
      <c r="L435" s="8">
        <f t="shared" si="50"/>
        <v>0</v>
      </c>
      <c r="M435" s="293"/>
    </row>
    <row r="436" spans="1:13" ht="18.75" customHeight="1">
      <c r="A436" s="293" t="str">
        <f t="shared" si="51"/>
        <v>TP</v>
      </c>
      <c r="B436" s="306">
        <f t="shared" si="52"/>
        <v>395</v>
      </c>
      <c r="C436" s="192" t="s">
        <v>1151</v>
      </c>
      <c r="D436" s="305"/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2177919</v>
      </c>
      <c r="I436" s="25">
        <f t="array" ref="I436">SUM(IF("155"&amp;C436=KHC&amp;MH,SL))</f>
        <v>300</v>
      </c>
      <c r="J436" s="25">
        <f t="array" ref="J436">SUM(IF("155"&amp;C436=KHC&amp;MH,TH))</f>
        <v>2177919</v>
      </c>
      <c r="K436" s="8">
        <f t="shared" si="49"/>
        <v>0</v>
      </c>
      <c r="L436" s="8">
        <f t="shared" si="50"/>
        <v>0</v>
      </c>
      <c r="M436" s="293"/>
    </row>
    <row r="437" spans="1:13" ht="18.75" customHeight="1">
      <c r="A437" s="293" t="str">
        <f t="shared" si="51"/>
        <v>TP</v>
      </c>
      <c r="B437" s="306">
        <f t="shared" si="52"/>
        <v>396</v>
      </c>
      <c r="C437" s="192" t="s">
        <v>670</v>
      </c>
      <c r="D437" s="305"/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1609890</v>
      </c>
      <c r="I437" s="25">
        <f t="array" ref="I437">SUM(IF("155"&amp;C437=KHC&amp;MH,SL))</f>
        <v>200</v>
      </c>
      <c r="J437" s="25">
        <f t="array" ref="J437">SUM(IF("155"&amp;C437=KHC&amp;MH,TH))</f>
        <v>1609890</v>
      </c>
      <c r="K437" s="8">
        <f t="shared" si="49"/>
        <v>0</v>
      </c>
      <c r="L437" s="8">
        <f t="shared" si="50"/>
        <v>0</v>
      </c>
      <c r="M437" s="293"/>
    </row>
    <row r="438" spans="1:13" ht="18.75" customHeight="1">
      <c r="A438" s="293" t="str">
        <f t="shared" si="51"/>
        <v>TP</v>
      </c>
      <c r="B438" s="306">
        <f t="shared" si="52"/>
        <v>397</v>
      </c>
      <c r="C438" s="40" t="s">
        <v>1282</v>
      </c>
      <c r="D438" s="305"/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5426689</v>
      </c>
      <c r="I438" s="25">
        <f t="array" ref="I438">SUM(IF("155"&amp;C438=KHC&amp;MH,SL))</f>
        <v>504</v>
      </c>
      <c r="J438" s="25">
        <f t="array" ref="J438">SUM(IF("155"&amp;C438=KHC&amp;MH,TH))</f>
        <v>5426689</v>
      </c>
      <c r="K438" s="8">
        <f t="shared" si="49"/>
        <v>0</v>
      </c>
      <c r="L438" s="8">
        <f t="shared" si="50"/>
        <v>0</v>
      </c>
      <c r="M438" s="293"/>
    </row>
    <row r="439" spans="1:13" ht="18.75" customHeight="1">
      <c r="A439" s="293" t="str">
        <f t="shared" si="51"/>
        <v>TP</v>
      </c>
      <c r="B439" s="306">
        <f t="shared" si="52"/>
        <v>398</v>
      </c>
      <c r="C439" s="192" t="s">
        <v>705</v>
      </c>
      <c r="D439" s="305"/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3679748</v>
      </c>
      <c r="I439" s="25">
        <f t="array" ref="I439">SUM(IF("155"&amp;C439=KHC&amp;MH,SL))</f>
        <v>673</v>
      </c>
      <c r="J439" s="25">
        <f t="array" ref="J439">SUM(IF("155"&amp;C439=KHC&amp;MH,TH))</f>
        <v>3679748</v>
      </c>
      <c r="K439" s="8">
        <f t="shared" si="49"/>
        <v>0</v>
      </c>
      <c r="L439" s="8">
        <f t="shared" si="50"/>
        <v>0</v>
      </c>
      <c r="M439" s="293"/>
    </row>
    <row r="440" spans="1:13" ht="18.75" customHeight="1">
      <c r="A440" s="293" t="str">
        <f t="shared" si="51"/>
        <v>TP</v>
      </c>
      <c r="B440" s="306">
        <f t="shared" si="52"/>
        <v>399</v>
      </c>
      <c r="C440" s="192" t="s">
        <v>1278</v>
      </c>
      <c r="D440" s="305"/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2233631</v>
      </c>
      <c r="I440" s="25">
        <f t="array" ref="I440">SUM(IF("155"&amp;C440=KHC&amp;MH,SL))</f>
        <v>197</v>
      </c>
      <c r="J440" s="25">
        <f t="array" ref="J440">SUM(IF("155"&amp;C440=KHC&amp;MH,TH))</f>
        <v>2233631</v>
      </c>
      <c r="K440" s="8">
        <f t="shared" si="49"/>
        <v>0</v>
      </c>
      <c r="L440" s="8">
        <f t="shared" si="50"/>
        <v>0</v>
      </c>
      <c r="M440" s="293"/>
    </row>
    <row r="441" spans="1:13" ht="18.75" customHeight="1">
      <c r="A441" s="293" t="str">
        <f t="shared" si="51"/>
        <v>TP</v>
      </c>
      <c r="B441" s="306">
        <f t="shared" si="52"/>
        <v>400</v>
      </c>
      <c r="C441" s="189" t="s">
        <v>543</v>
      </c>
      <c r="D441" s="305"/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16253198</v>
      </c>
      <c r="I441" s="25">
        <f t="array" ref="I441">SUM(IF("155"&amp;C441=KHC&amp;MH,SL))</f>
        <v>2058</v>
      </c>
      <c r="J441" s="25">
        <f t="array" ref="J441">SUM(IF("155"&amp;C441=KHC&amp;MH,TH))</f>
        <v>16253198</v>
      </c>
      <c r="K441" s="8">
        <f t="shared" si="49"/>
        <v>0</v>
      </c>
      <c r="L441" s="8">
        <f t="shared" si="50"/>
        <v>0</v>
      </c>
      <c r="M441" s="293"/>
    </row>
    <row r="442" spans="1:13" ht="18.75" customHeight="1">
      <c r="A442" s="293" t="str">
        <f t="shared" si="51"/>
        <v>TP</v>
      </c>
      <c r="B442" s="306">
        <f t="shared" si="52"/>
        <v>401</v>
      </c>
      <c r="C442" s="189" t="s">
        <v>545</v>
      </c>
      <c r="D442" s="305"/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38290164</v>
      </c>
      <c r="I442" s="25">
        <f t="array" ref="I442">SUM(IF("155"&amp;C442=KHC&amp;MH,SL))</f>
        <v>4497</v>
      </c>
      <c r="J442" s="25">
        <f t="array" ref="J442">SUM(IF("155"&amp;C442=KHC&amp;MH,TH))</f>
        <v>38290164</v>
      </c>
      <c r="K442" s="8">
        <f t="shared" si="49"/>
        <v>0</v>
      </c>
      <c r="L442" s="8">
        <f t="shared" si="50"/>
        <v>0</v>
      </c>
      <c r="M442" s="293"/>
    </row>
    <row r="443" spans="1:13" ht="18.75" customHeight="1">
      <c r="A443" s="293" t="str">
        <f t="shared" si="51"/>
        <v>TP</v>
      </c>
      <c r="B443" s="306">
        <f t="shared" si="52"/>
        <v>402</v>
      </c>
      <c r="C443" s="192" t="s">
        <v>1149</v>
      </c>
      <c r="D443" s="305"/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2453952</v>
      </c>
      <c r="I443" s="25">
        <f t="array" ref="I443">SUM(IF("155"&amp;C443=KHC&amp;MH,SL))</f>
        <v>276</v>
      </c>
      <c r="J443" s="25">
        <f t="array" ref="J443">SUM(IF("155"&amp;C443=KHC&amp;MH,TH))</f>
        <v>2453952</v>
      </c>
      <c r="K443" s="8">
        <f t="shared" si="49"/>
        <v>0</v>
      </c>
      <c r="L443" s="8">
        <f t="shared" si="50"/>
        <v>0</v>
      </c>
      <c r="M443" s="293"/>
    </row>
    <row r="444" spans="1:13" ht="18.75" customHeight="1">
      <c r="A444" s="293" t="str">
        <f t="shared" si="51"/>
        <v>TP</v>
      </c>
      <c r="B444" s="306">
        <f t="shared" si="52"/>
        <v>403</v>
      </c>
      <c r="C444" s="189" t="s">
        <v>546</v>
      </c>
      <c r="D444" s="305"/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14353506</v>
      </c>
      <c r="I444" s="25">
        <f t="array" ref="I444">SUM(IF("155"&amp;C444=KHC&amp;MH,SL))</f>
        <v>1567</v>
      </c>
      <c r="J444" s="25">
        <f t="array" ref="J444">SUM(IF("155"&amp;C444=KHC&amp;MH,TH))</f>
        <v>14353506</v>
      </c>
      <c r="K444" s="8">
        <f t="shared" si="49"/>
        <v>0</v>
      </c>
      <c r="L444" s="8">
        <f t="shared" si="50"/>
        <v>0</v>
      </c>
      <c r="M444" s="293"/>
    </row>
    <row r="445" spans="1:13" ht="18.75" customHeight="1">
      <c r="A445" s="293" t="str">
        <f t="shared" si="51"/>
        <v>TP</v>
      </c>
      <c r="B445" s="306">
        <f t="shared" si="52"/>
        <v>404</v>
      </c>
      <c r="C445" s="189" t="s">
        <v>1167</v>
      </c>
      <c r="D445" s="305"/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70804076</v>
      </c>
      <c r="I445" s="25">
        <f t="array" ref="I445">SUM(IF("155"&amp;C445=KHC&amp;MH,SL))</f>
        <v>7688</v>
      </c>
      <c r="J445" s="25">
        <f t="array" ref="J445">SUM(IF("155"&amp;C445=KHC&amp;MH,TH))</f>
        <v>70804076</v>
      </c>
      <c r="K445" s="8">
        <f t="shared" si="49"/>
        <v>0</v>
      </c>
      <c r="L445" s="8">
        <f t="shared" si="50"/>
        <v>0</v>
      </c>
      <c r="M445" s="293"/>
    </row>
    <row r="446" spans="1:13" ht="18.75" customHeight="1">
      <c r="A446" s="293" t="str">
        <f t="shared" si="51"/>
        <v>TP</v>
      </c>
      <c r="B446" s="306">
        <f t="shared" si="52"/>
        <v>405</v>
      </c>
      <c r="C446" s="189" t="s">
        <v>435</v>
      </c>
      <c r="D446" s="305"/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6799767</v>
      </c>
      <c r="I446" s="25">
        <f t="array" ref="I446">SUM(IF("155"&amp;C446=KHC&amp;MH,SL))</f>
        <v>712</v>
      </c>
      <c r="J446" s="25">
        <f t="array" ref="J446">SUM(IF("155"&amp;C446=KHC&amp;MH,TH))</f>
        <v>6799767</v>
      </c>
      <c r="K446" s="8">
        <f t="shared" si="49"/>
        <v>0</v>
      </c>
      <c r="L446" s="8">
        <f t="shared" si="50"/>
        <v>0</v>
      </c>
      <c r="M446" s="293"/>
    </row>
    <row r="447" spans="1:13" ht="18.75" customHeight="1">
      <c r="A447" s="293" t="str">
        <f t="shared" si="51"/>
        <v>TP</v>
      </c>
      <c r="B447" s="306">
        <f t="shared" si="52"/>
        <v>406</v>
      </c>
      <c r="C447" s="192" t="s">
        <v>686</v>
      </c>
      <c r="D447" s="305"/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6171246</v>
      </c>
      <c r="I447" s="25">
        <f t="array" ref="I447">SUM(IF("155"&amp;C447=KHC&amp;MH,SL))</f>
        <v>660</v>
      </c>
      <c r="J447" s="25">
        <f t="array" ref="J447">SUM(IF("155"&amp;C447=KHC&amp;MH,TH))</f>
        <v>6171246</v>
      </c>
      <c r="K447" s="8">
        <f t="shared" si="49"/>
        <v>0</v>
      </c>
      <c r="L447" s="8">
        <f t="shared" si="50"/>
        <v>0</v>
      </c>
      <c r="M447" s="293"/>
    </row>
    <row r="448" spans="1:13" ht="18.75" customHeight="1">
      <c r="A448" s="293" t="str">
        <f t="shared" si="51"/>
        <v>TP</v>
      </c>
      <c r="B448" s="306">
        <f t="shared" si="52"/>
        <v>407</v>
      </c>
      <c r="C448" s="192" t="s">
        <v>664</v>
      </c>
      <c r="D448" s="305"/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2521186</v>
      </c>
      <c r="I448" s="25">
        <f t="array" ref="I448">SUM(IF("155"&amp;C448=KHC&amp;MH,SL))</f>
        <v>304</v>
      </c>
      <c r="J448" s="25">
        <f t="array" ref="J448">SUM(IF("155"&amp;C448=KHC&amp;MH,TH))</f>
        <v>2521186</v>
      </c>
      <c r="K448" s="8">
        <f t="shared" si="49"/>
        <v>0</v>
      </c>
      <c r="L448" s="8">
        <f t="shared" si="50"/>
        <v>0</v>
      </c>
      <c r="M448" s="293"/>
    </row>
    <row r="449" spans="1:13" ht="18.75" customHeight="1">
      <c r="A449" s="293" t="str">
        <f t="shared" si="51"/>
        <v>TP</v>
      </c>
      <c r="B449" s="306">
        <f t="shared" si="52"/>
        <v>408</v>
      </c>
      <c r="C449" s="192" t="s">
        <v>1097</v>
      </c>
      <c r="D449" s="305"/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4083231</v>
      </c>
      <c r="I449" s="25">
        <f t="array" ref="I449">SUM(IF("155"&amp;C449=KHC&amp;MH,SL))</f>
        <v>618</v>
      </c>
      <c r="J449" s="25">
        <f t="array" ref="J449">SUM(IF("155"&amp;C449=KHC&amp;MH,TH))</f>
        <v>4083231</v>
      </c>
      <c r="K449" s="8">
        <f t="shared" si="49"/>
        <v>0</v>
      </c>
      <c r="L449" s="8">
        <f t="shared" si="50"/>
        <v>0</v>
      </c>
      <c r="M449" s="293"/>
    </row>
    <row r="450" spans="1:13" ht="18.75" customHeight="1">
      <c r="A450" s="293" t="str">
        <f t="shared" si="51"/>
        <v>TP</v>
      </c>
      <c r="B450" s="306">
        <f t="shared" si="52"/>
        <v>409</v>
      </c>
      <c r="C450" s="192" t="s">
        <v>1328</v>
      </c>
      <c r="D450" s="305"/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364618</v>
      </c>
      <c r="I450" s="25">
        <f t="array" ref="I450">SUM(IF("155"&amp;C450=KHC&amp;MH,SL))</f>
        <v>30</v>
      </c>
      <c r="J450" s="25">
        <f t="array" ref="J450">SUM(IF("155"&amp;C450=KHC&amp;MH,TH))</f>
        <v>364618</v>
      </c>
      <c r="K450" s="8">
        <f t="shared" si="49"/>
        <v>0</v>
      </c>
      <c r="L450" s="8">
        <f t="shared" si="50"/>
        <v>0</v>
      </c>
      <c r="M450" s="293"/>
    </row>
    <row r="451" spans="1:13" ht="18.75" customHeight="1">
      <c r="A451" s="293" t="str">
        <f t="shared" si="51"/>
        <v>TP</v>
      </c>
      <c r="B451" s="306">
        <f t="shared" si="52"/>
        <v>410</v>
      </c>
      <c r="C451" s="192" t="s">
        <v>765</v>
      </c>
      <c r="D451" s="305"/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306936</v>
      </c>
      <c r="I451" s="25">
        <f t="array" ref="I451">SUM(IF("155"&amp;C451=KHC&amp;MH,SL))</f>
        <v>25</v>
      </c>
      <c r="J451" s="25">
        <f t="array" ref="J451">SUM(IF("155"&amp;C451=KHC&amp;MH,TH))</f>
        <v>306936</v>
      </c>
      <c r="K451" s="8">
        <f t="shared" si="49"/>
        <v>0</v>
      </c>
      <c r="L451" s="8">
        <f t="shared" si="50"/>
        <v>0</v>
      </c>
      <c r="M451" s="293"/>
    </row>
    <row r="452" spans="1:13" ht="18.75" customHeight="1">
      <c r="A452" s="293" t="str">
        <f t="shared" si="51"/>
        <v>TP</v>
      </c>
      <c r="B452" s="306">
        <f t="shared" si="52"/>
        <v>411</v>
      </c>
      <c r="C452" s="192" t="s">
        <v>978</v>
      </c>
      <c r="D452" s="305"/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1997282</v>
      </c>
      <c r="I452" s="25">
        <f t="array" ref="I452">SUM(IF("155"&amp;C452=KHC&amp;MH,SL))</f>
        <v>210</v>
      </c>
      <c r="J452" s="25">
        <f t="array" ref="J452">SUM(IF("155"&amp;C452=KHC&amp;MH,TH))</f>
        <v>1997282</v>
      </c>
      <c r="K452" s="8">
        <f t="shared" si="49"/>
        <v>0</v>
      </c>
      <c r="L452" s="8">
        <f t="shared" si="50"/>
        <v>0</v>
      </c>
      <c r="M452" s="293"/>
    </row>
    <row r="453" spans="1:13" ht="18.75" customHeight="1">
      <c r="A453" s="293" t="str">
        <f t="shared" si="51"/>
        <v>TP</v>
      </c>
      <c r="B453" s="306">
        <f t="shared" si="52"/>
        <v>412</v>
      </c>
      <c r="C453" s="192" t="s">
        <v>1099</v>
      </c>
      <c r="D453" s="305"/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1112615</v>
      </c>
      <c r="I453" s="25">
        <f t="array" ref="I453">SUM(IF("155"&amp;C453=KHC&amp;MH,SL))</f>
        <v>110</v>
      </c>
      <c r="J453" s="25">
        <f t="array" ref="J453">SUM(IF("155"&amp;C453=KHC&amp;MH,TH))</f>
        <v>1112615</v>
      </c>
      <c r="K453" s="8">
        <f t="shared" si="49"/>
        <v>0</v>
      </c>
      <c r="L453" s="8">
        <f t="shared" si="50"/>
        <v>0</v>
      </c>
      <c r="M453" s="293"/>
    </row>
    <row r="454" spans="1:13" ht="18.75" customHeight="1">
      <c r="A454" s="293" t="str">
        <f t="shared" si="51"/>
        <v>TP</v>
      </c>
      <c r="B454" s="306">
        <f t="shared" si="52"/>
        <v>413</v>
      </c>
      <c r="C454" s="189" t="s">
        <v>451</v>
      </c>
      <c r="D454" s="305"/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114901958</v>
      </c>
      <c r="I454" s="25">
        <f t="array" ref="I454">SUM(IF("155"&amp;C454=KHC&amp;MH,SL))</f>
        <v>13391</v>
      </c>
      <c r="J454" s="25">
        <f t="array" ref="J454">SUM(IF("155"&amp;C454=KHC&amp;MH,TH))</f>
        <v>114901958</v>
      </c>
      <c r="K454" s="8">
        <f t="shared" si="49"/>
        <v>0</v>
      </c>
      <c r="L454" s="8">
        <f t="shared" si="50"/>
        <v>0</v>
      </c>
      <c r="M454" s="293"/>
    </row>
    <row r="455" spans="1:13" ht="18.75" customHeight="1">
      <c r="A455" s="293" t="str">
        <f t="shared" si="51"/>
        <v>TP</v>
      </c>
      <c r="B455" s="306">
        <f t="shared" si="52"/>
        <v>414</v>
      </c>
      <c r="C455" s="189" t="s">
        <v>432</v>
      </c>
      <c r="D455" s="305"/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43520588</v>
      </c>
      <c r="I455" s="25">
        <f t="array" ref="I455">SUM(IF("155"&amp;C455=KHC&amp;MH,SL))</f>
        <v>4156</v>
      </c>
      <c r="J455" s="25">
        <f t="array" ref="J455">SUM(IF("155"&amp;C455=KHC&amp;MH,TH))</f>
        <v>43520588</v>
      </c>
      <c r="K455" s="8">
        <f t="shared" si="49"/>
        <v>0</v>
      </c>
      <c r="L455" s="8">
        <f t="shared" si="50"/>
        <v>0</v>
      </c>
      <c r="M455" s="293"/>
    </row>
    <row r="456" spans="1:13" ht="18.75" customHeight="1">
      <c r="A456" s="293" t="str">
        <f t="shared" si="51"/>
        <v>TP</v>
      </c>
      <c r="B456" s="306">
        <f t="shared" si="52"/>
        <v>415</v>
      </c>
      <c r="C456" s="192" t="s">
        <v>629</v>
      </c>
      <c r="D456" s="305"/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92609031</v>
      </c>
      <c r="I456" s="25">
        <f t="array" ref="I456">SUM(IF("155"&amp;C456=KHC&amp;MH,SL))</f>
        <v>9208</v>
      </c>
      <c r="J456" s="25">
        <f t="array" ref="J456">SUM(IF("155"&amp;C456=KHC&amp;MH,TH))</f>
        <v>92609031</v>
      </c>
      <c r="K456" s="8">
        <f t="shared" si="49"/>
        <v>0</v>
      </c>
      <c r="L456" s="8">
        <f t="shared" si="50"/>
        <v>0</v>
      </c>
      <c r="M456" s="293"/>
    </row>
    <row r="457" spans="1:13" ht="18.75" customHeight="1">
      <c r="A457" s="293" t="str">
        <f t="shared" si="51"/>
        <v>TP</v>
      </c>
      <c r="B457" s="306">
        <f t="shared" si="52"/>
        <v>416</v>
      </c>
      <c r="C457" s="192" t="s">
        <v>677</v>
      </c>
      <c r="D457" s="305"/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2875036</v>
      </c>
      <c r="I457" s="25">
        <f t="array" ref="I457">SUM(IF("155"&amp;C457=KHC&amp;MH,SL))</f>
        <v>260</v>
      </c>
      <c r="J457" s="25">
        <f t="array" ref="J457">SUM(IF("155"&amp;C457=KHC&amp;MH,TH))</f>
        <v>2875036</v>
      </c>
      <c r="K457" s="8">
        <f t="shared" si="49"/>
        <v>0</v>
      </c>
      <c r="L457" s="8">
        <f t="shared" si="50"/>
        <v>0</v>
      </c>
      <c r="M457" s="293"/>
    </row>
    <row r="458" spans="1:13" ht="18.75" customHeight="1">
      <c r="A458" s="293" t="str">
        <f t="shared" si="51"/>
        <v>TP</v>
      </c>
      <c r="B458" s="306">
        <f t="shared" si="52"/>
        <v>417</v>
      </c>
      <c r="C458" s="192" t="s">
        <v>764</v>
      </c>
      <c r="D458" s="305"/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703833</v>
      </c>
      <c r="I458" s="25">
        <f t="array" ref="I458">SUM(IF("155"&amp;C458=KHC&amp;MH,SL))</f>
        <v>58</v>
      </c>
      <c r="J458" s="25">
        <f t="array" ref="J458">SUM(IF("155"&amp;C458=KHC&amp;MH,TH))</f>
        <v>703833</v>
      </c>
      <c r="K458" s="8">
        <f t="shared" si="49"/>
        <v>0</v>
      </c>
      <c r="L458" s="8">
        <f t="shared" si="50"/>
        <v>0</v>
      </c>
      <c r="M458" s="293"/>
    </row>
    <row r="459" spans="1:13" ht="18.75" customHeight="1">
      <c r="A459" s="293" t="str">
        <f t="shared" si="51"/>
        <v>TP</v>
      </c>
      <c r="B459" s="306">
        <f t="shared" si="52"/>
        <v>418</v>
      </c>
      <c r="C459" s="192" t="s">
        <v>763</v>
      </c>
      <c r="D459" s="305"/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3568590</v>
      </c>
      <c r="I459" s="25">
        <f t="array" ref="I459">SUM(IF("155"&amp;C459=KHC&amp;MH,SL))</f>
        <v>418</v>
      </c>
      <c r="J459" s="25">
        <f t="array" ref="J459">SUM(IF("155"&amp;C459=KHC&amp;MH,TH))</f>
        <v>3568590</v>
      </c>
      <c r="K459" s="8">
        <f t="shared" si="49"/>
        <v>0</v>
      </c>
      <c r="L459" s="8">
        <f t="shared" si="50"/>
        <v>0</v>
      </c>
      <c r="M459" s="293"/>
    </row>
    <row r="460" spans="1:13" ht="18.75" customHeight="1">
      <c r="A460" s="293" t="str">
        <f t="shared" si="51"/>
        <v>TP</v>
      </c>
      <c r="B460" s="306">
        <f t="shared" si="52"/>
        <v>419</v>
      </c>
      <c r="C460" s="189" t="s">
        <v>518</v>
      </c>
      <c r="D460" s="305"/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13127348</v>
      </c>
      <c r="I460" s="25">
        <f t="array" ref="I460">SUM(IF("155"&amp;C460=KHC&amp;MH,SL))</f>
        <v>1375</v>
      </c>
      <c r="J460" s="25">
        <f t="array" ref="J460">SUM(IF("155"&amp;C460=KHC&amp;MH,TH))</f>
        <v>13127348</v>
      </c>
      <c r="K460" s="8">
        <f t="shared" si="49"/>
        <v>0</v>
      </c>
      <c r="L460" s="8">
        <f t="shared" si="50"/>
        <v>0</v>
      </c>
      <c r="M460" s="293"/>
    </row>
    <row r="461" spans="1:13" ht="18.75" customHeight="1">
      <c r="A461" s="293" t="str">
        <f t="shared" si="51"/>
        <v>TP</v>
      </c>
      <c r="B461" s="306">
        <f t="shared" si="52"/>
        <v>420</v>
      </c>
      <c r="C461" s="192" t="s">
        <v>613</v>
      </c>
      <c r="D461" s="305"/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2831943</v>
      </c>
      <c r="I461" s="25">
        <f t="array" ref="I461">SUM(IF("155"&amp;C461=KHC&amp;MH,SL))</f>
        <v>270</v>
      </c>
      <c r="J461" s="25">
        <f t="array" ref="J461">SUM(IF("155"&amp;C461=KHC&amp;MH,TH))</f>
        <v>2831943</v>
      </c>
      <c r="K461" s="8">
        <f t="shared" si="49"/>
        <v>0</v>
      </c>
      <c r="L461" s="8">
        <f t="shared" si="50"/>
        <v>0</v>
      </c>
      <c r="M461" s="293"/>
    </row>
    <row r="462" spans="1:13" ht="18.75" customHeight="1">
      <c r="A462" s="293" t="str">
        <f t="shared" si="51"/>
        <v>TP</v>
      </c>
      <c r="B462" s="306">
        <f t="shared" si="52"/>
        <v>421</v>
      </c>
      <c r="C462" s="192" t="s">
        <v>627</v>
      </c>
      <c r="D462" s="305"/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2746733</v>
      </c>
      <c r="I462" s="25">
        <f t="array" ref="I462">SUM(IF("155"&amp;C462=KHC&amp;MH,SL))</f>
        <v>266</v>
      </c>
      <c r="J462" s="25">
        <f t="array" ref="J462">SUM(IF("155"&amp;C462=KHC&amp;MH,TH))</f>
        <v>2746733</v>
      </c>
      <c r="K462" s="8">
        <f t="shared" si="49"/>
        <v>0</v>
      </c>
      <c r="L462" s="8">
        <f t="shared" si="50"/>
        <v>0</v>
      </c>
      <c r="M462" s="293"/>
    </row>
    <row r="463" spans="1:13" ht="18.75" customHeight="1">
      <c r="A463" s="293" t="str">
        <f t="shared" si="51"/>
        <v>TP</v>
      </c>
      <c r="B463" s="306">
        <f t="shared" si="52"/>
        <v>422</v>
      </c>
      <c r="C463" s="192" t="s">
        <v>617</v>
      </c>
      <c r="D463" s="305"/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1665179</v>
      </c>
      <c r="I463" s="25">
        <f t="array" ref="I463">SUM(IF("155"&amp;C463=KHC&amp;MH,SL))</f>
        <v>160</v>
      </c>
      <c r="J463" s="25">
        <f t="array" ref="J463">SUM(IF("155"&amp;C463=KHC&amp;MH,TH))</f>
        <v>1665179</v>
      </c>
      <c r="K463" s="8">
        <f t="shared" si="49"/>
        <v>0</v>
      </c>
      <c r="L463" s="8">
        <f t="shared" si="50"/>
        <v>0</v>
      </c>
      <c r="M463" s="293"/>
    </row>
    <row r="464" spans="1:13" ht="18.75" customHeight="1">
      <c r="A464" s="293" t="str">
        <f t="shared" si="51"/>
        <v>TP</v>
      </c>
      <c r="B464" s="306">
        <f t="shared" si="52"/>
        <v>423</v>
      </c>
      <c r="C464" s="189" t="s">
        <v>459</v>
      </c>
      <c r="D464" s="305"/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7580834</v>
      </c>
      <c r="I464" s="25">
        <f t="array" ref="I464">SUM(IF("155"&amp;C464=KHC&amp;MH,SL))</f>
        <v>694</v>
      </c>
      <c r="J464" s="25">
        <f t="array" ref="J464">SUM(IF("155"&amp;C464=KHC&amp;MH,TH))</f>
        <v>7580834</v>
      </c>
      <c r="K464" s="8">
        <f t="shared" si="49"/>
        <v>0</v>
      </c>
      <c r="L464" s="8">
        <f t="shared" si="50"/>
        <v>0</v>
      </c>
      <c r="M464" s="293"/>
    </row>
    <row r="465" spans="1:13" ht="18.75" customHeight="1">
      <c r="A465" s="293" t="str">
        <f t="shared" si="51"/>
        <v>TP</v>
      </c>
      <c r="B465" s="306">
        <f t="shared" si="52"/>
        <v>424</v>
      </c>
      <c r="C465" s="189" t="s">
        <v>550</v>
      </c>
      <c r="D465" s="305"/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2978580</v>
      </c>
      <c r="I465" s="25">
        <f t="array" ref="I465">SUM(IF("155"&amp;C465=KHC&amp;MH,SL))</f>
        <v>269</v>
      </c>
      <c r="J465" s="25">
        <f t="array" ref="J465">SUM(IF("155"&amp;C465=KHC&amp;MH,TH))</f>
        <v>2978580</v>
      </c>
      <c r="K465" s="8">
        <f t="shared" si="49"/>
        <v>0</v>
      </c>
      <c r="L465" s="8">
        <f t="shared" si="50"/>
        <v>0</v>
      </c>
      <c r="M465" s="293"/>
    </row>
    <row r="466" spans="1:13" ht="18.75" customHeight="1">
      <c r="A466" s="293" t="str">
        <f t="shared" si="51"/>
        <v>TP</v>
      </c>
      <c r="B466" s="306">
        <f t="shared" si="52"/>
        <v>425</v>
      </c>
      <c r="C466" s="192" t="s">
        <v>1327</v>
      </c>
      <c r="D466" s="305"/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890744</v>
      </c>
      <c r="I466" s="25">
        <f t="array" ref="I466">SUM(IF("155"&amp;C466=KHC&amp;MH,SL))</f>
        <v>56</v>
      </c>
      <c r="J466" s="25">
        <f t="array" ref="J466">SUM(IF("155"&amp;C466=KHC&amp;MH,TH))</f>
        <v>890744</v>
      </c>
      <c r="K466" s="8">
        <f t="shared" si="49"/>
        <v>0</v>
      </c>
      <c r="L466" s="8">
        <f t="shared" si="50"/>
        <v>0</v>
      </c>
      <c r="M466" s="293"/>
    </row>
    <row r="467" spans="1:13" ht="18.75" customHeight="1">
      <c r="A467" s="293" t="str">
        <f t="shared" si="51"/>
        <v>TP</v>
      </c>
      <c r="B467" s="306">
        <f t="shared" si="52"/>
        <v>426</v>
      </c>
      <c r="C467" s="192" t="s">
        <v>948</v>
      </c>
      <c r="D467" s="305"/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2305351</v>
      </c>
      <c r="I467" s="25">
        <f t="array" ref="I467">SUM(IF("155"&amp;C467=KHC&amp;MH,SL))</f>
        <v>151</v>
      </c>
      <c r="J467" s="25">
        <f t="array" ref="J467">SUM(IF("155"&amp;C467=KHC&amp;MH,TH))</f>
        <v>2305351</v>
      </c>
      <c r="K467" s="8">
        <f t="shared" si="49"/>
        <v>0</v>
      </c>
      <c r="L467" s="8">
        <f t="shared" si="50"/>
        <v>0</v>
      </c>
      <c r="M467" s="293"/>
    </row>
    <row r="468" spans="1:13" ht="18.75" customHeight="1">
      <c r="A468" s="293" t="str">
        <f t="shared" si="51"/>
        <v>TP</v>
      </c>
      <c r="B468" s="306">
        <f t="shared" si="52"/>
        <v>427</v>
      </c>
      <c r="C468" s="192" t="s">
        <v>631</v>
      </c>
      <c r="D468" s="305"/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5342071</v>
      </c>
      <c r="I468" s="25">
        <f t="array" ref="I468">SUM(IF("155"&amp;C468=KHC&amp;MH,SL))</f>
        <v>722</v>
      </c>
      <c r="J468" s="25">
        <f t="array" ref="J468">SUM(IF("155"&amp;C468=KHC&amp;MH,TH))</f>
        <v>5342071</v>
      </c>
      <c r="K468" s="8">
        <f t="shared" si="49"/>
        <v>0</v>
      </c>
      <c r="L468" s="8">
        <f t="shared" si="50"/>
        <v>0</v>
      </c>
      <c r="M468" s="293"/>
    </row>
    <row r="469" spans="1:13" ht="18.75" customHeight="1">
      <c r="A469" s="293" t="str">
        <f t="shared" si="51"/>
        <v>TP</v>
      </c>
      <c r="B469" s="306">
        <f t="shared" si="52"/>
        <v>428</v>
      </c>
      <c r="C469" s="40" t="s">
        <v>1079</v>
      </c>
      <c r="D469" s="305"/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5879150</v>
      </c>
      <c r="I469" s="25">
        <f t="array" ref="I469">SUM(IF("155"&amp;C469=KHC&amp;MH,SL))</f>
        <v>1097</v>
      </c>
      <c r="J469" s="25">
        <f t="array" ref="J469">SUM(IF("155"&amp;C469=KHC&amp;MH,TH))</f>
        <v>5879150</v>
      </c>
      <c r="K469" s="8">
        <f t="shared" si="49"/>
        <v>0</v>
      </c>
      <c r="L469" s="8">
        <f t="shared" si="50"/>
        <v>0</v>
      </c>
      <c r="M469" s="293"/>
    </row>
    <row r="470" spans="1:13" ht="18.75" customHeight="1">
      <c r="A470" s="293" t="str">
        <f t="shared" si="51"/>
        <v>TP</v>
      </c>
      <c r="B470" s="306">
        <f t="shared" si="52"/>
        <v>429</v>
      </c>
      <c r="C470" s="192" t="s">
        <v>725</v>
      </c>
      <c r="D470" s="305"/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2825845</v>
      </c>
      <c r="I470" s="25">
        <f t="array" ref="I470">SUM(IF("155"&amp;C470=KHC&amp;MH,SL))</f>
        <v>331</v>
      </c>
      <c r="J470" s="25">
        <f t="array" ref="J470">SUM(IF("155"&amp;C470=KHC&amp;MH,TH))</f>
        <v>2825845</v>
      </c>
      <c r="K470" s="8">
        <f t="shared" si="49"/>
        <v>0</v>
      </c>
      <c r="L470" s="8">
        <f t="shared" si="50"/>
        <v>0</v>
      </c>
      <c r="M470" s="293"/>
    </row>
    <row r="471" spans="1:13" ht="18.75" customHeight="1">
      <c r="A471" s="293" t="str">
        <f t="shared" si="51"/>
        <v>TP</v>
      </c>
      <c r="B471" s="306">
        <f t="shared" si="52"/>
        <v>430</v>
      </c>
      <c r="C471" s="189" t="s">
        <v>569</v>
      </c>
      <c r="D471" s="305"/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1729095</v>
      </c>
      <c r="I471" s="25">
        <f t="array" ref="I471">SUM(IF("155"&amp;C471=KHC&amp;MH,SL))</f>
        <v>215</v>
      </c>
      <c r="J471" s="25">
        <f t="array" ref="J471">SUM(IF("155"&amp;C471=KHC&amp;MH,TH))</f>
        <v>1729095</v>
      </c>
      <c r="K471" s="8">
        <f t="shared" si="49"/>
        <v>0</v>
      </c>
      <c r="L471" s="8">
        <f t="shared" si="50"/>
        <v>0</v>
      </c>
      <c r="M471" s="293"/>
    </row>
    <row r="472" spans="1:13" ht="18.75" customHeight="1">
      <c r="A472" s="293" t="str">
        <f t="shared" si="51"/>
        <v>TP</v>
      </c>
      <c r="B472" s="306">
        <f t="shared" si="52"/>
        <v>431</v>
      </c>
      <c r="C472" s="192" t="s">
        <v>1021</v>
      </c>
      <c r="D472" s="305"/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9530094</v>
      </c>
      <c r="I472" s="25">
        <f t="array" ref="I472">SUM(IF("155"&amp;C472=KHC&amp;MH,SL))</f>
        <v>922</v>
      </c>
      <c r="J472" s="25">
        <f t="array" ref="J472">SUM(IF("155"&amp;C472=KHC&amp;MH,TH))</f>
        <v>9530094</v>
      </c>
      <c r="K472" s="8">
        <f t="shared" si="49"/>
        <v>0</v>
      </c>
      <c r="L472" s="8">
        <f t="shared" si="50"/>
        <v>0</v>
      </c>
      <c r="M472" s="293"/>
    </row>
    <row r="473" spans="1:13" ht="18.75" customHeight="1">
      <c r="A473" s="293" t="str">
        <f t="shared" si="51"/>
        <v>TP</v>
      </c>
      <c r="B473" s="306">
        <f t="shared" si="52"/>
        <v>432</v>
      </c>
      <c r="C473" s="189" t="s">
        <v>956</v>
      </c>
      <c r="D473" s="305"/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3044534</v>
      </c>
      <c r="I473" s="25">
        <f t="array" ref="I473">SUM(IF("155"&amp;C473=KHC&amp;MH,SL))</f>
        <v>301</v>
      </c>
      <c r="J473" s="25">
        <f t="array" ref="J473">SUM(IF("155"&amp;C473=KHC&amp;MH,TH))</f>
        <v>3044534</v>
      </c>
      <c r="K473" s="8">
        <f t="shared" si="49"/>
        <v>0</v>
      </c>
      <c r="L473" s="8">
        <f t="shared" si="50"/>
        <v>0</v>
      </c>
      <c r="M473" s="293"/>
    </row>
    <row r="474" spans="1:13" ht="18.75" customHeight="1">
      <c r="A474" s="293" t="str">
        <f t="shared" si="51"/>
        <v>TP</v>
      </c>
      <c r="B474" s="306">
        <f t="shared" si="52"/>
        <v>433</v>
      </c>
      <c r="C474" s="189" t="s">
        <v>478</v>
      </c>
      <c r="D474" s="305"/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37915889</v>
      </c>
      <c r="I474" s="25">
        <f t="array" ref="I474">SUM(IF("155"&amp;C474=KHC&amp;MH,SL))</f>
        <v>3492</v>
      </c>
      <c r="J474" s="25">
        <f t="array" ref="J474">SUM(IF("155"&amp;C474=KHC&amp;MH,TH))</f>
        <v>37915889</v>
      </c>
      <c r="K474" s="8">
        <f t="shared" si="49"/>
        <v>0</v>
      </c>
      <c r="L474" s="8">
        <f t="shared" si="50"/>
        <v>0</v>
      </c>
      <c r="M474" s="293"/>
    </row>
    <row r="475" spans="1:13" ht="18.75" customHeight="1">
      <c r="A475" s="293" t="str">
        <f t="shared" si="51"/>
        <v>TP</v>
      </c>
      <c r="B475" s="306">
        <f t="shared" si="52"/>
        <v>434</v>
      </c>
      <c r="C475" s="192" t="s">
        <v>663</v>
      </c>
      <c r="D475" s="305"/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2365075</v>
      </c>
      <c r="I475" s="25">
        <f t="array" ref="I475">SUM(IF("155"&amp;C475=KHC&amp;MH,SL))</f>
        <v>303</v>
      </c>
      <c r="J475" s="25">
        <f t="array" ref="J475">SUM(IF("155"&amp;C475=KHC&amp;MH,TH))</f>
        <v>2365075</v>
      </c>
      <c r="K475" s="8">
        <f t="shared" si="49"/>
        <v>0</v>
      </c>
      <c r="L475" s="8">
        <f t="shared" si="50"/>
        <v>0</v>
      </c>
      <c r="M475" s="293"/>
    </row>
    <row r="476" spans="1:13" ht="18.75" customHeight="1">
      <c r="A476" s="293" t="str">
        <f t="shared" si="51"/>
        <v>TP</v>
      </c>
      <c r="B476" s="306">
        <f t="shared" si="52"/>
        <v>435</v>
      </c>
      <c r="C476" s="192" t="s">
        <v>661</v>
      </c>
      <c r="D476" s="305"/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983497</v>
      </c>
      <c r="I476" s="25">
        <f t="array" ref="I476">SUM(IF("155"&amp;C476=KHC&amp;MH,SL))</f>
        <v>108</v>
      </c>
      <c r="J476" s="25">
        <f t="array" ref="J476">SUM(IF("155"&amp;C476=KHC&amp;MH,TH))</f>
        <v>983497</v>
      </c>
      <c r="K476" s="8">
        <f t="shared" si="49"/>
        <v>0</v>
      </c>
      <c r="L476" s="8">
        <f t="shared" si="50"/>
        <v>0</v>
      </c>
      <c r="M476" s="293"/>
    </row>
    <row r="477" spans="1:13" ht="18.75" customHeight="1">
      <c r="A477" s="293" t="str">
        <f t="shared" si="51"/>
        <v>TP</v>
      </c>
      <c r="B477" s="306">
        <f t="shared" si="52"/>
        <v>436</v>
      </c>
      <c r="C477" s="192" t="s">
        <v>728</v>
      </c>
      <c r="D477" s="305"/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2384589</v>
      </c>
      <c r="I477" s="25">
        <f t="array" ref="I477">SUM(IF("155"&amp;C477=KHC&amp;MH,SL))</f>
        <v>312</v>
      </c>
      <c r="J477" s="25">
        <f t="array" ref="J477">SUM(IF("155"&amp;C477=KHC&amp;MH,TH))</f>
        <v>2384589</v>
      </c>
      <c r="K477" s="8">
        <f t="shared" si="49"/>
        <v>0</v>
      </c>
      <c r="L477" s="8">
        <f t="shared" si="50"/>
        <v>0</v>
      </c>
      <c r="M477" s="293"/>
    </row>
    <row r="478" spans="1:13" ht="18.75" customHeight="1">
      <c r="A478" s="293" t="str">
        <f t="shared" si="51"/>
        <v>TP</v>
      </c>
      <c r="B478" s="306">
        <f t="shared" si="52"/>
        <v>437</v>
      </c>
      <c r="C478" s="189" t="s">
        <v>440</v>
      </c>
      <c r="D478" s="305"/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111678369</v>
      </c>
      <c r="I478" s="25">
        <f t="array" ref="I478">SUM(IF("155"&amp;C478=KHC&amp;MH,SL))</f>
        <v>14475</v>
      </c>
      <c r="J478" s="25">
        <f t="array" ref="J478">SUM(IF("155"&amp;C478=KHC&amp;MH,TH))</f>
        <v>111678369</v>
      </c>
      <c r="K478" s="8">
        <f t="shared" si="49"/>
        <v>0</v>
      </c>
      <c r="L478" s="8">
        <f t="shared" si="50"/>
        <v>0</v>
      </c>
      <c r="M478" s="293"/>
    </row>
    <row r="479" spans="1:13" ht="18.75" customHeight="1">
      <c r="A479" s="293" t="str">
        <f t="shared" si="51"/>
        <v>TP</v>
      </c>
      <c r="B479" s="306">
        <f t="shared" si="52"/>
        <v>438</v>
      </c>
      <c r="C479" s="189" t="s">
        <v>848</v>
      </c>
      <c r="D479" s="305"/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782992</v>
      </c>
      <c r="I479" s="25">
        <f t="array" ref="I479">SUM(IF("155"&amp;C479=KHC&amp;MH,SL))</f>
        <v>107</v>
      </c>
      <c r="J479" s="25">
        <f t="array" ref="J479">SUM(IF("155"&amp;C479=KHC&amp;MH,TH))</f>
        <v>782992</v>
      </c>
      <c r="K479" s="8">
        <f t="shared" si="49"/>
        <v>0</v>
      </c>
      <c r="L479" s="8">
        <f t="shared" si="50"/>
        <v>0</v>
      </c>
      <c r="M479" s="293"/>
    </row>
    <row r="480" spans="1:13" ht="18.75" customHeight="1">
      <c r="A480" s="293" t="str">
        <f t="shared" si="51"/>
        <v>TP</v>
      </c>
      <c r="B480" s="306">
        <f t="shared" si="52"/>
        <v>439</v>
      </c>
      <c r="C480" s="189" t="s">
        <v>561</v>
      </c>
      <c r="D480" s="305"/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300246</v>
      </c>
      <c r="I480" s="25">
        <f t="array" ref="I480">SUM(IF("155"&amp;C480=KHC&amp;MH,SL))</f>
        <v>28</v>
      </c>
      <c r="J480" s="25">
        <f t="array" ref="J480">SUM(IF("155"&amp;C480=KHC&amp;MH,TH))</f>
        <v>300246</v>
      </c>
      <c r="K480" s="8">
        <f t="shared" si="49"/>
        <v>0</v>
      </c>
      <c r="L480" s="8">
        <f t="shared" si="50"/>
        <v>0</v>
      </c>
      <c r="M480" s="293"/>
    </row>
    <row r="481" spans="1:13" ht="18.75" customHeight="1">
      <c r="A481" s="293" t="str">
        <f t="shared" si="51"/>
        <v>TP</v>
      </c>
      <c r="B481" s="306">
        <f t="shared" si="52"/>
        <v>440</v>
      </c>
      <c r="C481" s="189" t="s">
        <v>558</v>
      </c>
      <c r="D481" s="305"/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89136</v>
      </c>
      <c r="I481" s="25">
        <f t="array" ref="I481">SUM(IF("155"&amp;C481=KHC&amp;MH,SL))</f>
        <v>8</v>
      </c>
      <c r="J481" s="25">
        <f t="array" ref="J481">SUM(IF("155"&amp;C481=KHC&amp;MH,TH))</f>
        <v>89136</v>
      </c>
      <c r="K481" s="8">
        <f t="shared" si="49"/>
        <v>0</v>
      </c>
      <c r="L481" s="8">
        <f t="shared" si="50"/>
        <v>0</v>
      </c>
      <c r="M481" s="293"/>
    </row>
    <row r="482" spans="1:13" ht="18.75" customHeight="1">
      <c r="A482" s="293" t="str">
        <f t="shared" si="51"/>
        <v>TP</v>
      </c>
      <c r="B482" s="306">
        <f t="shared" si="52"/>
        <v>441</v>
      </c>
      <c r="C482" s="189" t="s">
        <v>559</v>
      </c>
      <c r="D482" s="305"/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260370</v>
      </c>
      <c r="I482" s="25">
        <f t="array" ref="I482">SUM(IF("155"&amp;C482=KHC&amp;MH,SL))</f>
        <v>21</v>
      </c>
      <c r="J482" s="25">
        <f t="array" ref="J482">SUM(IF("155"&amp;C482=KHC&amp;MH,TH))</f>
        <v>260370</v>
      </c>
      <c r="K482" s="8">
        <f t="shared" si="49"/>
        <v>0</v>
      </c>
      <c r="L482" s="8">
        <f t="shared" si="50"/>
        <v>0</v>
      </c>
      <c r="M482" s="293"/>
    </row>
    <row r="483" spans="1:13" ht="18.75" customHeight="1">
      <c r="A483" s="293" t="str">
        <f t="shared" si="51"/>
        <v>TP</v>
      </c>
      <c r="B483" s="306">
        <f t="shared" si="52"/>
        <v>442</v>
      </c>
      <c r="C483" s="192" t="s">
        <v>946</v>
      </c>
      <c r="D483" s="305"/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4287219</v>
      </c>
      <c r="I483" s="25">
        <f t="array" ref="I483">SUM(IF("155"&amp;C483=KHC&amp;MH,SL))</f>
        <v>606</v>
      </c>
      <c r="J483" s="25">
        <f t="array" ref="J483">SUM(IF("155"&amp;C483=KHC&amp;MH,TH))</f>
        <v>4287219</v>
      </c>
      <c r="K483" s="8">
        <f t="shared" si="49"/>
        <v>0</v>
      </c>
      <c r="L483" s="8">
        <f t="shared" si="50"/>
        <v>0</v>
      </c>
      <c r="M483" s="293"/>
    </row>
    <row r="484" spans="1:13" ht="18.75" customHeight="1">
      <c r="A484" s="293" t="str">
        <f t="shared" si="51"/>
        <v>TP</v>
      </c>
      <c r="B484" s="306">
        <f t="shared" si="52"/>
        <v>443</v>
      </c>
      <c r="C484" s="40" t="s">
        <v>1102</v>
      </c>
      <c r="D484" s="305"/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9606010</v>
      </c>
      <c r="I484" s="25">
        <f t="array" ref="I484">SUM(IF("155"&amp;C484=KHC&amp;MH,SL))</f>
        <v>998</v>
      </c>
      <c r="J484" s="25">
        <f t="array" ref="J484">SUM(IF("155"&amp;C484=KHC&amp;MH,TH))</f>
        <v>9606010</v>
      </c>
      <c r="K484" s="8">
        <f t="shared" si="49"/>
        <v>0</v>
      </c>
      <c r="L484" s="8">
        <f t="shared" si="50"/>
        <v>0</v>
      </c>
      <c r="M484" s="293"/>
    </row>
    <row r="485" spans="1:13" ht="18.75" customHeight="1">
      <c r="A485" s="293" t="str">
        <f t="shared" si="51"/>
        <v>TP</v>
      </c>
      <c r="B485" s="306">
        <f t="shared" si="52"/>
        <v>444</v>
      </c>
      <c r="C485" s="189" t="s">
        <v>1147</v>
      </c>
      <c r="D485" s="305"/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21860760</v>
      </c>
      <c r="I485" s="25">
        <f t="array" ref="I485">SUM(IF("155"&amp;C485=KHC&amp;MH,SL))</f>
        <v>2000</v>
      </c>
      <c r="J485" s="25">
        <f t="array" ref="J485">SUM(IF("155"&amp;C485=KHC&amp;MH,TH))</f>
        <v>21860760</v>
      </c>
      <c r="K485" s="8">
        <f t="shared" si="49"/>
        <v>0</v>
      </c>
      <c r="L485" s="8">
        <f t="shared" si="50"/>
        <v>0</v>
      </c>
      <c r="M485" s="293"/>
    </row>
    <row r="486" spans="1:13" ht="18.75" customHeight="1">
      <c r="A486" s="293" t="str">
        <f t="shared" si="51"/>
        <v>TP</v>
      </c>
      <c r="B486" s="306">
        <f t="shared" si="52"/>
        <v>445</v>
      </c>
      <c r="C486" s="192" t="s">
        <v>1218</v>
      </c>
      <c r="D486" s="305"/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1654240</v>
      </c>
      <c r="I486" s="25">
        <f t="array" ref="I486">SUM(IF("155"&amp;C486=KHC&amp;MH,SL))</f>
        <v>195</v>
      </c>
      <c r="J486" s="25">
        <f t="array" ref="J486">SUM(IF("155"&amp;C486=KHC&amp;MH,TH))</f>
        <v>1654240</v>
      </c>
      <c r="K486" s="8">
        <f t="shared" si="49"/>
        <v>0</v>
      </c>
      <c r="L486" s="8">
        <f t="shared" si="50"/>
        <v>0</v>
      </c>
      <c r="M486" s="293"/>
    </row>
    <row r="487" spans="1:13" ht="18.75" customHeight="1">
      <c r="A487" s="293" t="str">
        <f t="shared" si="51"/>
        <v>TP</v>
      </c>
      <c r="B487" s="306">
        <f t="shared" si="52"/>
        <v>446</v>
      </c>
      <c r="C487" s="192" t="s">
        <v>1038</v>
      </c>
      <c r="D487" s="305"/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20816796</v>
      </c>
      <c r="I487" s="25">
        <f t="array" ref="I487">SUM(IF("155"&amp;C487=KHC&amp;MH,SL))</f>
        <v>2013</v>
      </c>
      <c r="J487" s="25">
        <f t="array" ref="J487">SUM(IF("155"&amp;C487=KHC&amp;MH,TH))</f>
        <v>20816796</v>
      </c>
      <c r="K487" s="8">
        <f t="shared" ref="K487:K549" si="53">E487+G487-I487</f>
        <v>0</v>
      </c>
      <c r="L487" s="8">
        <f t="shared" ref="L487:L549" si="54">F487+H487-J487</f>
        <v>0</v>
      </c>
      <c r="M487" s="293"/>
    </row>
    <row r="488" spans="1:13" ht="18.75" customHeight="1">
      <c r="A488" s="293" t="str">
        <f t="shared" si="51"/>
        <v>TP</v>
      </c>
      <c r="B488" s="306">
        <f t="shared" si="52"/>
        <v>447</v>
      </c>
      <c r="C488" s="297" t="s">
        <v>503</v>
      </c>
      <c r="D488" s="305"/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2166060</v>
      </c>
      <c r="I488" s="25">
        <f t="array" ref="I488">SUM(IF("155"&amp;C488=KHC&amp;MH,SL))</f>
        <v>202</v>
      </c>
      <c r="J488" s="25">
        <f t="array" ref="J488">SUM(IF("155"&amp;C488=KHC&amp;MH,TH))</f>
        <v>2166060</v>
      </c>
      <c r="K488" s="8">
        <f t="shared" si="53"/>
        <v>0</v>
      </c>
      <c r="L488" s="8">
        <f t="shared" si="54"/>
        <v>0</v>
      </c>
      <c r="M488" s="293"/>
    </row>
    <row r="489" spans="1:13" ht="18.75" customHeight="1">
      <c r="A489" s="293" t="str">
        <f t="shared" si="51"/>
        <v>TP</v>
      </c>
      <c r="B489" s="306">
        <f t="shared" si="52"/>
        <v>448</v>
      </c>
      <c r="C489" s="192" t="s">
        <v>1220</v>
      </c>
      <c r="D489" s="305"/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1164820</v>
      </c>
      <c r="I489" s="25">
        <f t="array" ref="I489">SUM(IF("155"&amp;C489=KHC&amp;MH,SL))</f>
        <v>102</v>
      </c>
      <c r="J489" s="25">
        <f t="array" ref="J489">SUM(IF("155"&amp;C489=KHC&amp;MH,TH))</f>
        <v>1164820</v>
      </c>
      <c r="K489" s="8">
        <f t="shared" si="53"/>
        <v>0</v>
      </c>
      <c r="L489" s="8">
        <f t="shared" si="54"/>
        <v>0</v>
      </c>
      <c r="M489" s="293"/>
    </row>
    <row r="490" spans="1:13" ht="18.75" customHeight="1">
      <c r="A490" s="293" t="str">
        <f t="shared" si="51"/>
        <v>TP</v>
      </c>
      <c r="B490" s="306">
        <f t="shared" si="52"/>
        <v>449</v>
      </c>
      <c r="C490" s="40" t="s">
        <v>1142</v>
      </c>
      <c r="D490" s="305"/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3425940</v>
      </c>
      <c r="I490" s="25">
        <f t="array" ref="I490">SUM(IF("155"&amp;C490=KHC&amp;MH,SL))</f>
        <v>300</v>
      </c>
      <c r="J490" s="25">
        <f t="array" ref="J490">SUM(IF("155"&amp;C490=KHC&amp;MH,TH))</f>
        <v>3425940</v>
      </c>
      <c r="K490" s="8">
        <f t="shared" si="53"/>
        <v>0</v>
      </c>
      <c r="L490" s="8">
        <f t="shared" si="54"/>
        <v>0</v>
      </c>
      <c r="M490" s="293"/>
    </row>
    <row r="491" spans="1:13" ht="18.75" customHeight="1">
      <c r="A491" s="293" t="str">
        <f t="shared" ref="A491:A553" si="55">IF(B491&lt;&gt;"","TP","")</f>
        <v>TP</v>
      </c>
      <c r="B491" s="306">
        <f t="shared" ref="B491:B553" si="56">IF(C491&lt;&gt;"",B490+1,"")</f>
        <v>450</v>
      </c>
      <c r="C491" s="40" t="s">
        <v>1045</v>
      </c>
      <c r="D491" s="305"/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3283513</v>
      </c>
      <c r="I491" s="25">
        <f t="array" ref="I491">SUM(IF("155"&amp;C491=KHC&amp;MH,SL))</f>
        <v>300</v>
      </c>
      <c r="J491" s="25">
        <f t="array" ref="J491">SUM(IF("155"&amp;C491=KHC&amp;MH,TH))</f>
        <v>3283513</v>
      </c>
      <c r="K491" s="8">
        <f t="shared" si="53"/>
        <v>0</v>
      </c>
      <c r="L491" s="8">
        <f t="shared" si="54"/>
        <v>0</v>
      </c>
      <c r="M491" s="293"/>
    </row>
    <row r="492" spans="1:13" ht="18.75" customHeight="1">
      <c r="A492" s="293" t="str">
        <f t="shared" si="55"/>
        <v>TP</v>
      </c>
      <c r="B492" s="306">
        <f t="shared" si="56"/>
        <v>451</v>
      </c>
      <c r="C492" s="192" t="s">
        <v>1279</v>
      </c>
      <c r="D492" s="305"/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3766576</v>
      </c>
      <c r="I492" s="25">
        <f t="array" ref="I492">SUM(IF("155"&amp;C492=KHC&amp;MH,SL))</f>
        <v>444</v>
      </c>
      <c r="J492" s="25">
        <f t="array" ref="J492">SUM(IF("155"&amp;C492=KHC&amp;MH,TH))</f>
        <v>3766576</v>
      </c>
      <c r="K492" s="8">
        <f t="shared" si="53"/>
        <v>0</v>
      </c>
      <c r="L492" s="8">
        <f t="shared" si="54"/>
        <v>0</v>
      </c>
      <c r="M492" s="293"/>
    </row>
    <row r="493" spans="1:13" ht="18.75" customHeight="1">
      <c r="A493" s="293" t="str">
        <f t="shared" si="55"/>
        <v>TP</v>
      </c>
      <c r="B493" s="306">
        <f t="shared" si="56"/>
        <v>452</v>
      </c>
      <c r="C493" s="192" t="s">
        <v>1115</v>
      </c>
      <c r="D493" s="305"/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4934985</v>
      </c>
      <c r="I493" s="25">
        <f t="array" ref="I493">SUM(IF("155"&amp;C493=KHC&amp;MH,SL))</f>
        <v>550</v>
      </c>
      <c r="J493" s="25">
        <f t="array" ref="J493">SUM(IF("155"&amp;C493=KHC&amp;MH,TH))</f>
        <v>4934985</v>
      </c>
      <c r="K493" s="8">
        <f t="shared" si="53"/>
        <v>0</v>
      </c>
      <c r="L493" s="8">
        <f t="shared" si="54"/>
        <v>0</v>
      </c>
      <c r="M493" s="293"/>
    </row>
    <row r="494" spans="1:13" ht="18.75" customHeight="1">
      <c r="A494" s="293" t="str">
        <f t="shared" si="55"/>
        <v>TP</v>
      </c>
      <c r="B494" s="306">
        <f t="shared" si="56"/>
        <v>453</v>
      </c>
      <c r="C494" s="40" t="s">
        <v>989</v>
      </c>
      <c r="D494" s="305"/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12668323</v>
      </c>
      <c r="I494" s="25">
        <f t="array" ref="I494">SUM(IF("155"&amp;C494=KHC&amp;MH,SL))</f>
        <v>1291</v>
      </c>
      <c r="J494" s="25">
        <f t="array" ref="J494">SUM(IF("155"&amp;C494=KHC&amp;MH,TH))</f>
        <v>12668323</v>
      </c>
      <c r="K494" s="8">
        <f t="shared" si="53"/>
        <v>0</v>
      </c>
      <c r="L494" s="8">
        <f t="shared" si="54"/>
        <v>0</v>
      </c>
      <c r="M494" s="293"/>
    </row>
    <row r="495" spans="1:13" ht="18.75" customHeight="1">
      <c r="A495" s="293" t="str">
        <f t="shared" si="55"/>
        <v>TP</v>
      </c>
      <c r="B495" s="306">
        <f t="shared" si="56"/>
        <v>454</v>
      </c>
      <c r="C495" s="189" t="s">
        <v>456</v>
      </c>
      <c r="D495" s="305"/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1145023</v>
      </c>
      <c r="I495" s="25">
        <f t="array" ref="I495">SUM(IF("155"&amp;C495=KHC&amp;MH,SL))</f>
        <v>102</v>
      </c>
      <c r="J495" s="25">
        <f t="array" ref="J495">SUM(IF("155"&amp;C495=KHC&amp;MH,TH))</f>
        <v>1145023</v>
      </c>
      <c r="K495" s="8">
        <f t="shared" si="53"/>
        <v>0</v>
      </c>
      <c r="L495" s="8">
        <f t="shared" si="54"/>
        <v>0</v>
      </c>
      <c r="M495" s="293"/>
    </row>
    <row r="496" spans="1:13" ht="18.75" customHeight="1">
      <c r="A496" s="293" t="str">
        <f t="shared" si="55"/>
        <v>TP</v>
      </c>
      <c r="B496" s="306">
        <f t="shared" si="56"/>
        <v>455</v>
      </c>
      <c r="C496" s="192" t="s">
        <v>662</v>
      </c>
      <c r="D496" s="305"/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5508101</v>
      </c>
      <c r="I496" s="25">
        <f t="array" ref="I496">SUM(IF("155"&amp;C496=KHC&amp;MH,SL))</f>
        <v>928</v>
      </c>
      <c r="J496" s="25">
        <f t="array" ref="J496">SUM(IF("155"&amp;C496=KHC&amp;MH,TH))</f>
        <v>5508101</v>
      </c>
      <c r="K496" s="8">
        <f t="shared" si="53"/>
        <v>0</v>
      </c>
      <c r="L496" s="8">
        <f t="shared" si="54"/>
        <v>0</v>
      </c>
      <c r="M496" s="293"/>
    </row>
    <row r="497" spans="1:13" ht="18.75" customHeight="1">
      <c r="A497" s="293" t="str">
        <f t="shared" si="55"/>
        <v>TP</v>
      </c>
      <c r="B497" s="306">
        <f t="shared" si="56"/>
        <v>456</v>
      </c>
      <c r="C497" s="189" t="s">
        <v>466</v>
      </c>
      <c r="D497" s="305"/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19877542</v>
      </c>
      <c r="I497" s="25">
        <f t="array" ref="I497">SUM(IF("155"&amp;C497=KHC&amp;MH,SL))</f>
        <v>3847</v>
      </c>
      <c r="J497" s="25">
        <f t="array" ref="J497">SUM(IF("155"&amp;C497=KHC&amp;MH,TH))</f>
        <v>19877542</v>
      </c>
      <c r="K497" s="8">
        <f t="shared" si="53"/>
        <v>0</v>
      </c>
      <c r="L497" s="8">
        <f t="shared" si="54"/>
        <v>0</v>
      </c>
      <c r="M497" s="293"/>
    </row>
    <row r="498" spans="1:13" ht="18.75" customHeight="1">
      <c r="A498" s="293" t="str">
        <f t="shared" si="55"/>
        <v>TP</v>
      </c>
      <c r="B498" s="306">
        <f t="shared" si="56"/>
        <v>457</v>
      </c>
      <c r="C498" s="192" t="s">
        <v>658</v>
      </c>
      <c r="D498" s="305"/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2073343</v>
      </c>
      <c r="I498" s="25">
        <f t="array" ref="I498">SUM(IF("155"&amp;C498=KHC&amp;MH,SL))</f>
        <v>300</v>
      </c>
      <c r="J498" s="25">
        <f t="array" ref="J498">SUM(IF("155"&amp;C498=KHC&amp;MH,TH))</f>
        <v>2073343</v>
      </c>
      <c r="K498" s="8">
        <f t="shared" si="53"/>
        <v>0</v>
      </c>
      <c r="L498" s="8">
        <f t="shared" si="54"/>
        <v>0</v>
      </c>
      <c r="M498" s="293"/>
    </row>
    <row r="499" spans="1:13" ht="18.75" customHeight="1">
      <c r="A499" s="293" t="str">
        <f t="shared" si="55"/>
        <v>TP</v>
      </c>
      <c r="B499" s="306">
        <f t="shared" si="56"/>
        <v>458</v>
      </c>
      <c r="C499" s="192" t="s">
        <v>665</v>
      </c>
      <c r="D499" s="305"/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2171644</v>
      </c>
      <c r="I499" s="25">
        <f t="array" ref="I499">SUM(IF("155"&amp;C499=KHC&amp;MH,SL))</f>
        <v>307</v>
      </c>
      <c r="J499" s="25">
        <f t="array" ref="J499">SUM(IF("155"&amp;C499=KHC&amp;MH,TH))</f>
        <v>2171644</v>
      </c>
      <c r="K499" s="8">
        <f t="shared" si="53"/>
        <v>0</v>
      </c>
      <c r="L499" s="8">
        <f t="shared" si="54"/>
        <v>0</v>
      </c>
      <c r="M499" s="293"/>
    </row>
    <row r="500" spans="1:13" ht="18.75" customHeight="1">
      <c r="A500" s="293" t="str">
        <f t="shared" si="55"/>
        <v>TP</v>
      </c>
      <c r="B500" s="306">
        <f t="shared" si="56"/>
        <v>459</v>
      </c>
      <c r="C500" s="189" t="s">
        <v>501</v>
      </c>
      <c r="D500" s="305"/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18875294</v>
      </c>
      <c r="I500" s="25">
        <f t="array" ref="I500">SUM(IF("155"&amp;C500=KHC&amp;MH,SL))</f>
        <v>1918</v>
      </c>
      <c r="J500" s="25">
        <f t="array" ref="J500">SUM(IF("155"&amp;C500=KHC&amp;MH,TH))</f>
        <v>18875294</v>
      </c>
      <c r="K500" s="8">
        <f t="shared" si="53"/>
        <v>0</v>
      </c>
      <c r="L500" s="8">
        <f t="shared" si="54"/>
        <v>0</v>
      </c>
      <c r="M500" s="293"/>
    </row>
    <row r="501" spans="1:13" ht="18.75" customHeight="1">
      <c r="A501" s="293" t="str">
        <f t="shared" si="55"/>
        <v>TP</v>
      </c>
      <c r="B501" s="306">
        <f t="shared" si="56"/>
        <v>460</v>
      </c>
      <c r="C501" s="40" t="s">
        <v>1073</v>
      </c>
      <c r="D501" s="305"/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205314</v>
      </c>
      <c r="I501" s="25">
        <f t="array" ref="I501">SUM(IF("155"&amp;C501=KHC&amp;MH,SL))</f>
        <v>20</v>
      </c>
      <c r="J501" s="25">
        <f t="array" ref="J501">SUM(IF("155"&amp;C501=KHC&amp;MH,TH))</f>
        <v>205314</v>
      </c>
      <c r="K501" s="8">
        <f t="shared" si="53"/>
        <v>0</v>
      </c>
      <c r="L501" s="8">
        <f t="shared" si="54"/>
        <v>0</v>
      </c>
      <c r="M501" s="293"/>
    </row>
    <row r="502" spans="1:13" ht="18.75" customHeight="1">
      <c r="A502" s="293" t="str">
        <f t="shared" si="55"/>
        <v>TP</v>
      </c>
      <c r="B502" s="306">
        <f t="shared" si="56"/>
        <v>461</v>
      </c>
      <c r="C502" s="297" t="s">
        <v>552</v>
      </c>
      <c r="D502" s="305"/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1032096</v>
      </c>
      <c r="I502" s="25">
        <f t="array" ref="I502">SUM(IF("155"&amp;C502=KHC&amp;MH,SL))</f>
        <v>110</v>
      </c>
      <c r="J502" s="25">
        <f t="array" ref="J502">SUM(IF("155"&amp;C502=KHC&amp;MH,TH))</f>
        <v>1032096</v>
      </c>
      <c r="K502" s="8">
        <f t="shared" si="53"/>
        <v>0</v>
      </c>
      <c r="L502" s="8">
        <f t="shared" si="54"/>
        <v>0</v>
      </c>
      <c r="M502" s="293"/>
    </row>
    <row r="503" spans="1:13" ht="18.75" customHeight="1">
      <c r="A503" s="293" t="str">
        <f t="shared" si="55"/>
        <v>TP</v>
      </c>
      <c r="B503" s="306">
        <f t="shared" si="56"/>
        <v>462</v>
      </c>
      <c r="C503" s="192" t="s">
        <v>1072</v>
      </c>
      <c r="D503" s="305"/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1245471</v>
      </c>
      <c r="I503" s="25">
        <f t="array" ref="I503">SUM(IF("155"&amp;C503=KHC&amp;MH,SL))</f>
        <v>50</v>
      </c>
      <c r="J503" s="25">
        <f t="array" ref="J503">SUM(IF("155"&amp;C503=KHC&amp;MH,TH))</f>
        <v>1245471</v>
      </c>
      <c r="K503" s="8">
        <f t="shared" si="53"/>
        <v>0</v>
      </c>
      <c r="L503" s="8">
        <f t="shared" si="54"/>
        <v>0</v>
      </c>
      <c r="M503" s="293"/>
    </row>
    <row r="504" spans="1:13" ht="18.75" customHeight="1">
      <c r="A504" s="293" t="str">
        <f t="shared" si="55"/>
        <v>TP</v>
      </c>
      <c r="B504" s="306">
        <f t="shared" si="56"/>
        <v>463</v>
      </c>
      <c r="C504" s="40" t="s">
        <v>1070</v>
      </c>
      <c r="D504" s="305"/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939764</v>
      </c>
      <c r="I504" s="25">
        <f t="array" ref="I504">SUM(IF("155"&amp;C504=KHC&amp;MH,SL))</f>
        <v>50</v>
      </c>
      <c r="J504" s="25">
        <f t="array" ref="J504">SUM(IF("155"&amp;C504=KHC&amp;MH,TH))</f>
        <v>939764</v>
      </c>
      <c r="K504" s="8">
        <f t="shared" si="53"/>
        <v>0</v>
      </c>
      <c r="L504" s="8">
        <f t="shared" si="54"/>
        <v>0</v>
      </c>
      <c r="M504" s="293"/>
    </row>
    <row r="505" spans="1:13" ht="18.75" customHeight="1">
      <c r="A505" s="293" t="str">
        <f t="shared" si="55"/>
        <v>TP</v>
      </c>
      <c r="B505" s="306">
        <f t="shared" si="56"/>
        <v>464</v>
      </c>
      <c r="C505" s="192" t="s">
        <v>730</v>
      </c>
      <c r="D505" s="305"/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3132944</v>
      </c>
      <c r="I505" s="25">
        <f t="array" ref="I505">SUM(IF("155"&amp;C505=KHC&amp;MH,SL))</f>
        <v>507</v>
      </c>
      <c r="J505" s="25">
        <f t="array" ref="J505">SUM(IF("155"&amp;C505=KHC&amp;MH,TH))</f>
        <v>3132944</v>
      </c>
      <c r="K505" s="8">
        <f t="shared" si="53"/>
        <v>0</v>
      </c>
      <c r="L505" s="8">
        <f t="shared" si="54"/>
        <v>0</v>
      </c>
      <c r="M505" s="293"/>
    </row>
    <row r="506" spans="1:13" ht="18.75" customHeight="1">
      <c r="A506" s="293" t="str">
        <f t="shared" si="55"/>
        <v>TP</v>
      </c>
      <c r="B506" s="306">
        <f t="shared" si="56"/>
        <v>465</v>
      </c>
      <c r="C506" s="189" t="s">
        <v>425</v>
      </c>
      <c r="D506" s="305"/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118853630</v>
      </c>
      <c r="I506" s="25">
        <f t="array" ref="I506">SUM(IF("155"&amp;C506=KHC&amp;MH,SL))</f>
        <v>18085</v>
      </c>
      <c r="J506" s="25">
        <f t="array" ref="J506">SUM(IF("155"&amp;C506=KHC&amp;MH,TH))</f>
        <v>118853630</v>
      </c>
      <c r="K506" s="8">
        <f t="shared" si="53"/>
        <v>0</v>
      </c>
      <c r="L506" s="8">
        <f t="shared" si="54"/>
        <v>0</v>
      </c>
      <c r="M506" s="293"/>
    </row>
    <row r="507" spans="1:13" ht="18.75" customHeight="1">
      <c r="A507" s="293" t="str">
        <f t="shared" si="55"/>
        <v>TP</v>
      </c>
      <c r="B507" s="306">
        <f t="shared" si="56"/>
        <v>466</v>
      </c>
      <c r="C507" s="192" t="s">
        <v>1130</v>
      </c>
      <c r="D507" s="305"/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2747278</v>
      </c>
      <c r="I507" s="25">
        <f t="array" ref="I507">SUM(IF("155"&amp;C507=KHC&amp;MH,SL))</f>
        <v>421</v>
      </c>
      <c r="J507" s="25">
        <f t="array" ref="J507">SUM(IF("155"&amp;C507=KHC&amp;MH,TH))</f>
        <v>2747278</v>
      </c>
      <c r="K507" s="8">
        <f t="shared" si="53"/>
        <v>0</v>
      </c>
      <c r="L507" s="8">
        <f t="shared" si="54"/>
        <v>0</v>
      </c>
      <c r="M507" s="293"/>
    </row>
    <row r="508" spans="1:13" ht="18.75" customHeight="1">
      <c r="A508" s="293" t="str">
        <f t="shared" si="55"/>
        <v>TP</v>
      </c>
      <c r="B508" s="306">
        <f t="shared" si="56"/>
        <v>467</v>
      </c>
      <c r="C508" s="192" t="s">
        <v>1221</v>
      </c>
      <c r="D508" s="305"/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2089823</v>
      </c>
      <c r="I508" s="25">
        <f t="array" ref="I508">SUM(IF("155"&amp;C508=KHC&amp;MH,SL))</f>
        <v>305</v>
      </c>
      <c r="J508" s="25">
        <f t="array" ref="J508">SUM(IF("155"&amp;C508=KHC&amp;MH,TH))</f>
        <v>2089823</v>
      </c>
      <c r="K508" s="8">
        <f t="shared" si="53"/>
        <v>0</v>
      </c>
      <c r="L508" s="8">
        <f t="shared" si="54"/>
        <v>0</v>
      </c>
      <c r="M508" s="293"/>
    </row>
    <row r="509" spans="1:13" ht="18.75" customHeight="1">
      <c r="A509" s="293" t="str">
        <f t="shared" si="55"/>
        <v>TP</v>
      </c>
      <c r="B509" s="306">
        <f t="shared" si="56"/>
        <v>468</v>
      </c>
      <c r="C509" s="189" t="s">
        <v>473</v>
      </c>
      <c r="D509" s="305"/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45110630</v>
      </c>
      <c r="I509" s="25">
        <f t="array" ref="I509">SUM(IF("155"&amp;C509=KHC&amp;MH,SL))</f>
        <v>6172</v>
      </c>
      <c r="J509" s="25">
        <f t="array" ref="J509">SUM(IF("155"&amp;C509=KHC&amp;MH,TH))</f>
        <v>45110630</v>
      </c>
      <c r="K509" s="8">
        <f t="shared" si="53"/>
        <v>0</v>
      </c>
      <c r="L509" s="8">
        <f t="shared" si="54"/>
        <v>0</v>
      </c>
      <c r="M509" s="293"/>
    </row>
    <row r="510" spans="1:13" ht="18.75" customHeight="1">
      <c r="A510" s="293" t="str">
        <f t="shared" si="55"/>
        <v>TP</v>
      </c>
      <c r="B510" s="306">
        <f t="shared" si="56"/>
        <v>469</v>
      </c>
      <c r="C510" s="189" t="s">
        <v>1133</v>
      </c>
      <c r="D510" s="305"/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4642638</v>
      </c>
      <c r="I510" s="25">
        <f t="array" ref="I510">SUM(IF("155"&amp;C510=KHC&amp;MH,SL))</f>
        <v>612</v>
      </c>
      <c r="J510" s="25">
        <f t="array" ref="J510">SUM(IF("155"&amp;C510=KHC&amp;MH,TH))</f>
        <v>4642638</v>
      </c>
      <c r="K510" s="8">
        <f t="shared" si="53"/>
        <v>0</v>
      </c>
      <c r="L510" s="8">
        <f t="shared" si="54"/>
        <v>0</v>
      </c>
      <c r="M510" s="293"/>
    </row>
    <row r="511" spans="1:13" ht="18.75" customHeight="1">
      <c r="A511" s="293" t="str">
        <f t="shared" si="55"/>
        <v>TP</v>
      </c>
      <c r="B511" s="306">
        <f t="shared" si="56"/>
        <v>470</v>
      </c>
      <c r="C511" s="192" t="s">
        <v>729</v>
      </c>
      <c r="D511" s="305"/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3359304</v>
      </c>
      <c r="I511" s="25">
        <f t="array" ref="I511">SUM(IF("155"&amp;C511=KHC&amp;MH,SL))</f>
        <v>313</v>
      </c>
      <c r="J511" s="25">
        <f t="array" ref="J511">SUM(IF("155"&amp;C511=KHC&amp;MH,TH))</f>
        <v>3359304</v>
      </c>
      <c r="K511" s="8">
        <f t="shared" si="53"/>
        <v>0</v>
      </c>
      <c r="L511" s="8">
        <f t="shared" si="54"/>
        <v>0</v>
      </c>
      <c r="M511" s="293"/>
    </row>
    <row r="512" spans="1:13" ht="18.75" customHeight="1">
      <c r="A512" s="293" t="str">
        <f t="shared" si="55"/>
        <v>TP</v>
      </c>
      <c r="B512" s="306">
        <f t="shared" si="56"/>
        <v>471</v>
      </c>
      <c r="C512" s="189" t="s">
        <v>787</v>
      </c>
      <c r="D512" s="305"/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16690597</v>
      </c>
      <c r="I512" s="25">
        <f t="array" ref="I512">SUM(IF("155"&amp;C512=KHC&amp;MH,SL))</f>
        <v>2027</v>
      </c>
      <c r="J512" s="25">
        <f t="array" ref="J512">SUM(IF("155"&amp;C512=KHC&amp;MH,TH))</f>
        <v>16690597</v>
      </c>
      <c r="K512" s="8">
        <f t="shared" si="53"/>
        <v>0</v>
      </c>
      <c r="L512" s="8">
        <f t="shared" si="54"/>
        <v>0</v>
      </c>
      <c r="M512" s="293"/>
    </row>
    <row r="513" spans="1:13" ht="18.75" customHeight="1">
      <c r="A513" s="293" t="str">
        <f t="shared" si="55"/>
        <v>TP</v>
      </c>
      <c r="B513" s="306">
        <f t="shared" si="56"/>
        <v>472</v>
      </c>
      <c r="C513" s="189" t="s">
        <v>1291</v>
      </c>
      <c r="D513" s="305"/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631189</v>
      </c>
      <c r="I513" s="25">
        <f t="array" ref="I513">SUM(IF("155"&amp;C513=KHC&amp;MH,SL))</f>
        <v>106</v>
      </c>
      <c r="J513" s="25">
        <f t="array" ref="J513">SUM(IF("155"&amp;C513=KHC&amp;MH,TH))</f>
        <v>631189</v>
      </c>
      <c r="K513" s="8">
        <f t="shared" si="53"/>
        <v>0</v>
      </c>
      <c r="L513" s="8">
        <f t="shared" si="54"/>
        <v>0</v>
      </c>
      <c r="M513" s="293"/>
    </row>
    <row r="514" spans="1:13" ht="18.75" customHeight="1">
      <c r="A514" s="293" t="str">
        <f t="shared" si="55"/>
        <v>TP</v>
      </c>
      <c r="B514" s="306">
        <f t="shared" si="56"/>
        <v>473</v>
      </c>
      <c r="C514" s="192" t="s">
        <v>727</v>
      </c>
      <c r="D514" s="305"/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2404103</v>
      </c>
      <c r="I514" s="25">
        <f t="array" ref="I514">SUM(IF("155"&amp;C514=KHC&amp;MH,SL))</f>
        <v>308</v>
      </c>
      <c r="J514" s="25">
        <f t="array" ref="J514">SUM(IF("155"&amp;C514=KHC&amp;MH,TH))</f>
        <v>2404103</v>
      </c>
      <c r="K514" s="8">
        <f t="shared" si="53"/>
        <v>0</v>
      </c>
      <c r="L514" s="8">
        <f t="shared" si="54"/>
        <v>0</v>
      </c>
      <c r="M514" s="293"/>
    </row>
    <row r="515" spans="1:13" ht="18.75" customHeight="1">
      <c r="A515" s="293" t="str">
        <f t="shared" si="55"/>
        <v>TP</v>
      </c>
      <c r="B515" s="306">
        <f t="shared" si="56"/>
        <v>474</v>
      </c>
      <c r="C515" s="189" t="s">
        <v>428</v>
      </c>
      <c r="D515" s="305"/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12087148</v>
      </c>
      <c r="I515" s="25">
        <f t="array" ref="I515">SUM(IF("155"&amp;C515=KHC&amp;MH,SL))</f>
        <v>1558</v>
      </c>
      <c r="J515" s="25">
        <f t="array" ref="J515">SUM(IF("155"&amp;C515=KHC&amp;MH,TH))</f>
        <v>12087148</v>
      </c>
      <c r="K515" s="8">
        <f t="shared" si="53"/>
        <v>0</v>
      </c>
      <c r="L515" s="8">
        <f t="shared" si="54"/>
        <v>0</v>
      </c>
      <c r="M515" s="293"/>
    </row>
    <row r="516" spans="1:13" ht="18.75" customHeight="1">
      <c r="A516" s="293" t="str">
        <f t="shared" ref="A516:A525" si="57">IF(B516&lt;&gt;"","TP","")</f>
        <v>TP</v>
      </c>
      <c r="B516" s="306">
        <f t="shared" ref="B516:B525" si="58">IF(C516&lt;&gt;"",B515+1,"")</f>
        <v>475</v>
      </c>
      <c r="C516" s="189" t="s">
        <v>1197</v>
      </c>
      <c r="D516" s="305"/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2826890</v>
      </c>
      <c r="I516" s="25">
        <f t="array" ref="I516">SUM(IF("155"&amp;C516=KHC&amp;MH,SL))</f>
        <v>304</v>
      </c>
      <c r="J516" s="25">
        <f t="array" ref="J516">SUM(IF("155"&amp;C516=KHC&amp;MH,TH))</f>
        <v>2826890</v>
      </c>
      <c r="K516" s="8">
        <f t="shared" si="53"/>
        <v>0</v>
      </c>
      <c r="L516" s="8">
        <f t="shared" si="54"/>
        <v>0</v>
      </c>
      <c r="M516" s="293"/>
    </row>
    <row r="517" spans="1:13" ht="18.75" customHeight="1">
      <c r="A517" s="293" t="str">
        <f t="shared" si="57"/>
        <v>TP</v>
      </c>
      <c r="B517" s="306">
        <f t="shared" si="58"/>
        <v>476</v>
      </c>
      <c r="C517" s="297" t="s">
        <v>1010</v>
      </c>
      <c r="D517" s="305"/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2548912</v>
      </c>
      <c r="I517" s="25">
        <f t="array" ref="I517">SUM(IF("155"&amp;C517=KHC&amp;MH,SL))</f>
        <v>252</v>
      </c>
      <c r="J517" s="25">
        <f t="array" ref="J517">SUM(IF("155"&amp;C517=KHC&amp;MH,TH))</f>
        <v>2548912</v>
      </c>
      <c r="K517" s="8">
        <f t="shared" si="53"/>
        <v>0</v>
      </c>
      <c r="L517" s="8">
        <f t="shared" si="54"/>
        <v>0</v>
      </c>
      <c r="M517" s="293"/>
    </row>
    <row r="518" spans="1:13" ht="18.75" customHeight="1">
      <c r="A518" s="293" t="str">
        <f t="shared" si="57"/>
        <v>TP</v>
      </c>
      <c r="B518" s="306">
        <f t="shared" si="58"/>
        <v>477</v>
      </c>
      <c r="C518" s="40" t="s">
        <v>1022</v>
      </c>
      <c r="D518" s="305"/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3451992</v>
      </c>
      <c r="I518" s="25">
        <f t="array" ref="I518">SUM(IF("155"&amp;C518=KHC&amp;MH,SL))</f>
        <v>309</v>
      </c>
      <c r="J518" s="25">
        <f t="array" ref="J518">SUM(IF("155"&amp;C518=KHC&amp;MH,TH))</f>
        <v>3451992</v>
      </c>
      <c r="K518" s="8">
        <f t="shared" si="53"/>
        <v>0</v>
      </c>
      <c r="L518" s="8">
        <f t="shared" si="54"/>
        <v>0</v>
      </c>
      <c r="M518" s="293"/>
    </row>
    <row r="519" spans="1:13" ht="18.75" customHeight="1">
      <c r="A519" s="293" t="str">
        <f t="shared" si="57"/>
        <v>TP</v>
      </c>
      <c r="B519" s="306">
        <f t="shared" si="58"/>
        <v>478</v>
      </c>
      <c r="C519" s="297" t="s">
        <v>830</v>
      </c>
      <c r="D519" s="305"/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460282</v>
      </c>
      <c r="I519" s="25">
        <f t="array" ref="I519">SUM(IF("155"&amp;C519=KHC&amp;MH,SL))</f>
        <v>51</v>
      </c>
      <c r="J519" s="25">
        <f t="array" ref="J519">SUM(IF("155"&amp;C519=KHC&amp;MH,TH))</f>
        <v>460282</v>
      </c>
      <c r="K519" s="8">
        <f t="shared" si="53"/>
        <v>0</v>
      </c>
      <c r="L519" s="8">
        <f t="shared" si="54"/>
        <v>0</v>
      </c>
      <c r="M519" s="293"/>
    </row>
    <row r="520" spans="1:13" ht="18.75" customHeight="1">
      <c r="A520" s="293" t="str">
        <f t="shared" si="57"/>
        <v>TP</v>
      </c>
      <c r="B520" s="306">
        <f t="shared" si="58"/>
        <v>479</v>
      </c>
      <c r="C520" s="192" t="s">
        <v>1224</v>
      </c>
      <c r="D520" s="305"/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16542397</v>
      </c>
      <c r="I520" s="25">
        <f t="array" ref="I520">SUM(IF("155"&amp;C520=KHC&amp;MH,SL))</f>
        <v>1200</v>
      </c>
      <c r="J520" s="25">
        <f t="array" ref="J520">SUM(IF("155"&amp;C520=KHC&amp;MH,TH))</f>
        <v>16542397</v>
      </c>
      <c r="K520" s="8">
        <f t="shared" si="53"/>
        <v>0</v>
      </c>
      <c r="L520" s="8">
        <f t="shared" si="54"/>
        <v>0</v>
      </c>
      <c r="M520" s="293"/>
    </row>
    <row r="521" spans="1:13" ht="18.75" customHeight="1">
      <c r="A521" s="293" t="str">
        <f t="shared" si="57"/>
        <v>TP</v>
      </c>
      <c r="B521" s="306">
        <f t="shared" si="58"/>
        <v>480</v>
      </c>
      <c r="C521" s="192" t="s">
        <v>903</v>
      </c>
      <c r="D521" s="305"/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3811140</v>
      </c>
      <c r="I521" s="25">
        <f t="array" ref="I521">SUM(IF("155"&amp;C521=KHC&amp;MH,SL))</f>
        <v>510</v>
      </c>
      <c r="J521" s="25">
        <f t="array" ref="J521">SUM(IF("155"&amp;C521=KHC&amp;MH,TH))</f>
        <v>3811140</v>
      </c>
      <c r="K521" s="8">
        <f t="shared" si="53"/>
        <v>0</v>
      </c>
      <c r="L521" s="8">
        <f t="shared" si="54"/>
        <v>0</v>
      </c>
      <c r="M521" s="293"/>
    </row>
    <row r="522" spans="1:13" ht="18.75" customHeight="1">
      <c r="A522" s="293" t="str">
        <f t="shared" si="57"/>
        <v>TP</v>
      </c>
      <c r="B522" s="306">
        <f t="shared" si="58"/>
        <v>481</v>
      </c>
      <c r="C522" s="189" t="s">
        <v>818</v>
      </c>
      <c r="D522" s="305"/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2438252</v>
      </c>
      <c r="I522" s="25">
        <f t="array" ref="I522">SUM(IF("155"&amp;C522=KHC&amp;MH,SL))</f>
        <v>252</v>
      </c>
      <c r="J522" s="25">
        <f t="array" ref="J522">SUM(IF("155"&amp;C522=KHC&amp;MH,TH))</f>
        <v>2438252</v>
      </c>
      <c r="K522" s="8">
        <f t="shared" si="53"/>
        <v>0</v>
      </c>
      <c r="L522" s="8">
        <f t="shared" si="54"/>
        <v>0</v>
      </c>
      <c r="M522" s="293"/>
    </row>
    <row r="523" spans="1:13" ht="18.75" customHeight="1">
      <c r="A523" s="293" t="str">
        <f t="shared" si="57"/>
        <v>TP</v>
      </c>
      <c r="B523" s="306">
        <f t="shared" si="58"/>
        <v>482</v>
      </c>
      <c r="C523" s="189" t="s">
        <v>970</v>
      </c>
      <c r="D523" s="305"/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934707</v>
      </c>
      <c r="I523" s="25">
        <f t="array" ref="I523">SUM(IF("155"&amp;C523=KHC&amp;MH,SL))</f>
        <v>61</v>
      </c>
      <c r="J523" s="25">
        <f t="array" ref="J523">SUM(IF("155"&amp;C523=KHC&amp;MH,TH))</f>
        <v>934707</v>
      </c>
      <c r="K523" s="8">
        <f t="shared" si="53"/>
        <v>0</v>
      </c>
      <c r="L523" s="8">
        <f t="shared" si="54"/>
        <v>0</v>
      </c>
      <c r="M523" s="293"/>
    </row>
    <row r="524" spans="1:13" ht="18.75" customHeight="1">
      <c r="A524" s="293" t="str">
        <f t="shared" si="57"/>
        <v>TP</v>
      </c>
      <c r="B524" s="306">
        <f t="shared" si="58"/>
        <v>483</v>
      </c>
      <c r="C524" s="192" t="s">
        <v>675</v>
      </c>
      <c r="D524" s="305"/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659567</v>
      </c>
      <c r="I524" s="25">
        <f t="array" ref="I524">SUM(IF("155"&amp;C524=KHC&amp;MH,SL))</f>
        <v>52</v>
      </c>
      <c r="J524" s="25">
        <f t="array" ref="J524">SUM(IF("155"&amp;C524=KHC&amp;MH,TH))</f>
        <v>659567</v>
      </c>
      <c r="K524" s="8">
        <f t="shared" si="53"/>
        <v>0</v>
      </c>
      <c r="L524" s="8">
        <f t="shared" si="54"/>
        <v>0</v>
      </c>
      <c r="M524" s="293"/>
    </row>
    <row r="525" spans="1:13" ht="18.75" customHeight="1">
      <c r="A525" s="293" t="str">
        <f t="shared" si="57"/>
        <v>TP</v>
      </c>
      <c r="B525" s="306">
        <f t="shared" si="58"/>
        <v>484</v>
      </c>
      <c r="C525" s="189" t="s">
        <v>541</v>
      </c>
      <c r="D525" s="305"/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12036998</v>
      </c>
      <c r="I525" s="25">
        <f t="array" ref="I525">SUM(IF("155"&amp;C525=KHC&amp;MH,SL))</f>
        <v>1588</v>
      </c>
      <c r="J525" s="25">
        <f t="array" ref="J525">SUM(IF("155"&amp;C525=KHC&amp;MH,TH))</f>
        <v>12036998</v>
      </c>
      <c r="K525" s="8">
        <f t="shared" si="53"/>
        <v>0</v>
      </c>
      <c r="L525" s="8">
        <f t="shared" si="54"/>
        <v>0</v>
      </c>
      <c r="M525" s="293"/>
    </row>
    <row r="526" spans="1:13" ht="18.75" customHeight="1">
      <c r="A526" s="293" t="str">
        <f t="shared" si="55"/>
        <v>TP</v>
      </c>
      <c r="B526" s="306">
        <f t="shared" si="56"/>
        <v>485</v>
      </c>
      <c r="C526" s="189" t="s">
        <v>537</v>
      </c>
      <c r="D526" s="305"/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9684504</v>
      </c>
      <c r="I526" s="25">
        <f t="array" ref="I526">SUM(IF("155"&amp;C526=KHC&amp;MH,SL))</f>
        <v>1102</v>
      </c>
      <c r="J526" s="25">
        <f t="array" ref="J526">SUM(IF("155"&amp;C526=KHC&amp;MH,TH))</f>
        <v>9684504</v>
      </c>
      <c r="K526" s="8">
        <f t="shared" si="53"/>
        <v>0</v>
      </c>
      <c r="L526" s="8">
        <f t="shared" si="54"/>
        <v>0</v>
      </c>
      <c r="M526" s="293"/>
    </row>
    <row r="527" spans="1:13" ht="18.75" customHeight="1">
      <c r="A527" s="293" t="str">
        <f t="shared" si="55"/>
        <v>TP</v>
      </c>
      <c r="B527" s="306">
        <f t="shared" si="56"/>
        <v>486</v>
      </c>
      <c r="C527" s="189" t="s">
        <v>539</v>
      </c>
      <c r="D527" s="305"/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22621810</v>
      </c>
      <c r="I527" s="25">
        <f t="array" ref="I527">SUM(IF("155"&amp;C527=KHC&amp;MH,SL))</f>
        <v>2520</v>
      </c>
      <c r="J527" s="25">
        <f t="array" ref="J527">SUM(IF("155"&amp;C527=KHC&amp;MH,TH))</f>
        <v>22621810</v>
      </c>
      <c r="K527" s="8">
        <f t="shared" si="53"/>
        <v>0</v>
      </c>
      <c r="L527" s="8">
        <f t="shared" si="54"/>
        <v>0</v>
      </c>
      <c r="M527" s="293"/>
    </row>
    <row r="528" spans="1:13" ht="18.75" customHeight="1">
      <c r="A528" s="293" t="str">
        <f t="shared" si="55"/>
        <v>TP</v>
      </c>
      <c r="B528" s="306">
        <f t="shared" si="56"/>
        <v>487</v>
      </c>
      <c r="C528" s="189" t="s">
        <v>540</v>
      </c>
      <c r="D528" s="305"/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19984543</v>
      </c>
      <c r="I528" s="25">
        <f t="array" ref="I528">SUM(IF("155"&amp;C528=KHC&amp;MH,SL))</f>
        <v>2193</v>
      </c>
      <c r="J528" s="25">
        <f t="array" ref="J528">SUM(IF("155"&amp;C528=KHC&amp;MH,TH))</f>
        <v>19984543</v>
      </c>
      <c r="K528" s="8">
        <f t="shared" si="53"/>
        <v>0</v>
      </c>
      <c r="L528" s="8">
        <f t="shared" si="54"/>
        <v>0</v>
      </c>
      <c r="M528" s="293"/>
    </row>
    <row r="529" spans="1:13" ht="18.75" customHeight="1">
      <c r="A529" s="293" t="str">
        <f t="shared" si="55"/>
        <v>TP</v>
      </c>
      <c r="B529" s="306">
        <f t="shared" si="56"/>
        <v>488</v>
      </c>
      <c r="C529" s="189" t="s">
        <v>514</v>
      </c>
      <c r="D529" s="305"/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7645550</v>
      </c>
      <c r="I529" s="25">
        <f t="array" ref="I529">SUM(IF("155"&amp;C529=KHC&amp;MH,SL))</f>
        <v>992</v>
      </c>
      <c r="J529" s="25">
        <f t="array" ref="J529">SUM(IF("155"&amp;C529=KHC&amp;MH,TH))</f>
        <v>7645550</v>
      </c>
      <c r="K529" s="8">
        <f t="shared" si="53"/>
        <v>0</v>
      </c>
      <c r="L529" s="8">
        <f t="shared" si="54"/>
        <v>0</v>
      </c>
      <c r="M529" s="293"/>
    </row>
    <row r="530" spans="1:13" ht="18.75" customHeight="1">
      <c r="A530" s="293" t="str">
        <f t="shared" si="55"/>
        <v>TP</v>
      </c>
      <c r="B530" s="306">
        <f t="shared" si="56"/>
        <v>489</v>
      </c>
      <c r="C530" s="189" t="s">
        <v>857</v>
      </c>
      <c r="D530" s="305"/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6769927</v>
      </c>
      <c r="I530" s="25">
        <f t="array" ref="I530">SUM(IF("155"&amp;C530=KHC&amp;MH,SL))</f>
        <v>610</v>
      </c>
      <c r="J530" s="25">
        <f t="array" ref="J530">SUM(IF("155"&amp;C530=KHC&amp;MH,TH))</f>
        <v>6769927</v>
      </c>
      <c r="K530" s="8">
        <f t="shared" si="53"/>
        <v>0</v>
      </c>
      <c r="L530" s="8">
        <f t="shared" si="54"/>
        <v>0</v>
      </c>
      <c r="M530" s="293"/>
    </row>
    <row r="531" spans="1:13" ht="18.75" customHeight="1">
      <c r="A531" s="293" t="str">
        <f t="shared" si="55"/>
        <v>TP</v>
      </c>
      <c r="B531" s="306">
        <f t="shared" si="56"/>
        <v>490</v>
      </c>
      <c r="C531" s="192" t="s">
        <v>738</v>
      </c>
      <c r="D531" s="305"/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4494316</v>
      </c>
      <c r="I531" s="25">
        <f t="array" ref="I531">SUM(IF("155"&amp;C531=KHC&amp;MH,SL))</f>
        <v>406</v>
      </c>
      <c r="J531" s="25">
        <f t="array" ref="J531">SUM(IF("155"&amp;C531=KHC&amp;MH,TH))</f>
        <v>4494316</v>
      </c>
      <c r="K531" s="8">
        <f t="shared" si="53"/>
        <v>0</v>
      </c>
      <c r="L531" s="8">
        <f t="shared" si="54"/>
        <v>0</v>
      </c>
      <c r="M531" s="293"/>
    </row>
    <row r="532" spans="1:13" ht="18.75" customHeight="1">
      <c r="A532" s="293" t="str">
        <f t="shared" si="55"/>
        <v>TP</v>
      </c>
      <c r="B532" s="306">
        <f t="shared" si="56"/>
        <v>491</v>
      </c>
      <c r="C532" s="40" t="s">
        <v>528</v>
      </c>
      <c r="D532" s="305"/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52322600</v>
      </c>
      <c r="I532" s="25">
        <f t="array" ref="I532">SUM(IF("155"&amp;C532=KHC&amp;MH,SL))</f>
        <v>4130</v>
      </c>
      <c r="J532" s="25">
        <f t="array" ref="J532">SUM(IF("155"&amp;C532=KHC&amp;MH,TH))</f>
        <v>52322600</v>
      </c>
      <c r="K532" s="8">
        <f t="shared" si="53"/>
        <v>0</v>
      </c>
      <c r="L532" s="8">
        <f t="shared" si="54"/>
        <v>0</v>
      </c>
      <c r="M532" s="293"/>
    </row>
    <row r="533" spans="1:13" ht="18.75" customHeight="1">
      <c r="A533" s="293" t="str">
        <f t="shared" si="55"/>
        <v>TP</v>
      </c>
      <c r="B533" s="306">
        <f t="shared" si="56"/>
        <v>492</v>
      </c>
      <c r="C533" s="40" t="s">
        <v>1057</v>
      </c>
      <c r="D533" s="305"/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10504268</v>
      </c>
      <c r="I533" s="25">
        <f t="array" ref="I533">SUM(IF("155"&amp;C533=KHC&amp;MH,SL))</f>
        <v>815</v>
      </c>
      <c r="J533" s="25">
        <f t="array" ref="J533">SUM(IF("155"&amp;C533=KHC&amp;MH,TH))</f>
        <v>10504268</v>
      </c>
      <c r="K533" s="8">
        <f t="shared" si="53"/>
        <v>0</v>
      </c>
      <c r="L533" s="8">
        <f t="shared" si="54"/>
        <v>0</v>
      </c>
      <c r="M533" s="293"/>
    </row>
    <row r="534" spans="1:13" ht="18.75" customHeight="1">
      <c r="A534" s="293" t="str">
        <f t="shared" si="55"/>
        <v>TP</v>
      </c>
      <c r="B534" s="306">
        <f t="shared" si="56"/>
        <v>493</v>
      </c>
      <c r="C534" s="189" t="s">
        <v>532</v>
      </c>
      <c r="D534" s="305"/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5009685</v>
      </c>
      <c r="I534" s="25">
        <f t="array" ref="I534">SUM(IF("155"&amp;C534=KHC&amp;MH,SL))</f>
        <v>200</v>
      </c>
      <c r="J534" s="25">
        <f t="array" ref="J534">SUM(IF("155"&amp;C534=KHC&amp;MH,TH))</f>
        <v>5009685</v>
      </c>
      <c r="K534" s="8">
        <f t="shared" si="53"/>
        <v>0</v>
      </c>
      <c r="L534" s="8">
        <f t="shared" si="54"/>
        <v>0</v>
      </c>
      <c r="M534" s="293"/>
    </row>
    <row r="535" spans="1:13" ht="18.75" customHeight="1">
      <c r="A535" s="293" t="str">
        <f t="shared" si="55"/>
        <v>TP</v>
      </c>
      <c r="B535" s="306">
        <f t="shared" si="56"/>
        <v>494</v>
      </c>
      <c r="C535" s="40" t="s">
        <v>1277</v>
      </c>
      <c r="D535" s="305"/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3243060</v>
      </c>
      <c r="I535" s="25">
        <f t="array" ref="I535">SUM(IF("155"&amp;C535=KHC&amp;MH,SL))</f>
        <v>206</v>
      </c>
      <c r="J535" s="25">
        <f t="array" ref="J535">SUM(IF("155"&amp;C535=KHC&amp;MH,TH))</f>
        <v>3243060</v>
      </c>
      <c r="K535" s="8">
        <f t="shared" si="53"/>
        <v>0</v>
      </c>
      <c r="L535" s="8">
        <f t="shared" si="54"/>
        <v>0</v>
      </c>
      <c r="M535" s="293"/>
    </row>
    <row r="536" spans="1:13" ht="18.75" customHeight="1">
      <c r="A536" s="293" t="str">
        <f t="shared" si="55"/>
        <v>TP</v>
      </c>
      <c r="B536" s="306">
        <f t="shared" si="56"/>
        <v>495</v>
      </c>
      <c r="C536" s="189" t="s">
        <v>487</v>
      </c>
      <c r="D536" s="305"/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1439321</v>
      </c>
      <c r="I536" s="25">
        <f t="array" ref="I536">SUM(IF("155"&amp;C536=KHC&amp;MH,SL))</f>
        <v>207</v>
      </c>
      <c r="J536" s="25">
        <f t="array" ref="J536">SUM(IF("155"&amp;C536=KHC&amp;MH,TH))</f>
        <v>1439321</v>
      </c>
      <c r="K536" s="8">
        <f t="shared" si="53"/>
        <v>0</v>
      </c>
      <c r="L536" s="8">
        <f t="shared" si="54"/>
        <v>0</v>
      </c>
      <c r="M536" s="293"/>
    </row>
    <row r="537" spans="1:13" ht="18.75" customHeight="1">
      <c r="A537" s="293" t="str">
        <f t="shared" si="55"/>
        <v>TP</v>
      </c>
      <c r="B537" s="306">
        <f t="shared" si="56"/>
        <v>496</v>
      </c>
      <c r="C537" s="192" t="s">
        <v>1088</v>
      </c>
      <c r="D537" s="305"/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3849636</v>
      </c>
      <c r="I537" s="25">
        <f t="array" ref="I537">SUM(IF("155"&amp;C537=KHC&amp;MH,SL))</f>
        <v>500</v>
      </c>
      <c r="J537" s="25">
        <f t="array" ref="J537">SUM(IF("155"&amp;C537=KHC&amp;MH,TH))</f>
        <v>3849636</v>
      </c>
      <c r="K537" s="8">
        <f t="shared" si="53"/>
        <v>0</v>
      </c>
      <c r="L537" s="8">
        <f t="shared" si="54"/>
        <v>0</v>
      </c>
      <c r="M537" s="293"/>
    </row>
    <row r="538" spans="1:13" ht="18.75" customHeight="1">
      <c r="A538" s="293" t="str">
        <f t="shared" si="55"/>
        <v>TP</v>
      </c>
      <c r="B538" s="306">
        <f t="shared" si="56"/>
        <v>497</v>
      </c>
      <c r="C538" s="192" t="s">
        <v>1076</v>
      </c>
      <c r="D538" s="305"/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8149831</v>
      </c>
      <c r="I538" s="25">
        <f t="array" ref="I538">SUM(IF("155"&amp;C538=KHC&amp;MH,SL))</f>
        <v>1069</v>
      </c>
      <c r="J538" s="25">
        <f t="array" ref="J538">SUM(IF("155"&amp;C538=KHC&amp;MH,TH))</f>
        <v>8149831</v>
      </c>
      <c r="K538" s="8">
        <f t="shared" si="53"/>
        <v>0</v>
      </c>
      <c r="L538" s="8">
        <f t="shared" si="54"/>
        <v>0</v>
      </c>
      <c r="M538" s="293"/>
    </row>
    <row r="539" spans="1:13" ht="18.75" customHeight="1">
      <c r="A539" s="293" t="str">
        <f t="shared" si="55"/>
        <v>TP</v>
      </c>
      <c r="B539" s="306">
        <f t="shared" si="56"/>
        <v>498</v>
      </c>
      <c r="C539" s="192" t="s">
        <v>1087</v>
      </c>
      <c r="D539" s="305"/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4426780</v>
      </c>
      <c r="I539" s="25">
        <f t="array" ref="I539">SUM(IF("155"&amp;C539=KHC&amp;MH,SL))</f>
        <v>497</v>
      </c>
      <c r="J539" s="25">
        <f t="array" ref="J539">SUM(IF("155"&amp;C539=KHC&amp;MH,TH))</f>
        <v>4426780</v>
      </c>
      <c r="K539" s="8">
        <f t="shared" si="53"/>
        <v>0</v>
      </c>
      <c r="L539" s="8">
        <f t="shared" si="54"/>
        <v>0</v>
      </c>
      <c r="M539" s="293"/>
    </row>
    <row r="540" spans="1:13" ht="18.75" customHeight="1">
      <c r="A540" s="293" t="str">
        <f t="shared" si="55"/>
        <v>TP</v>
      </c>
      <c r="B540" s="306">
        <f t="shared" si="56"/>
        <v>499</v>
      </c>
      <c r="C540" s="192" t="s">
        <v>821</v>
      </c>
      <c r="D540" s="305"/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1496060</v>
      </c>
      <c r="I540" s="25">
        <f t="array" ref="I540">SUM(IF("155"&amp;C540=KHC&amp;MH,SL))</f>
        <v>160</v>
      </c>
      <c r="J540" s="25">
        <f t="array" ref="J540">SUM(IF("155"&amp;C540=KHC&amp;MH,TH))</f>
        <v>1496060</v>
      </c>
      <c r="K540" s="8">
        <f t="shared" si="53"/>
        <v>0</v>
      </c>
      <c r="L540" s="8">
        <f t="shared" si="54"/>
        <v>0</v>
      </c>
      <c r="M540" s="293"/>
    </row>
    <row r="541" spans="1:13" ht="18.75" customHeight="1">
      <c r="A541" s="293" t="str">
        <f t="shared" si="55"/>
        <v>TP</v>
      </c>
      <c r="B541" s="306">
        <f t="shared" si="56"/>
        <v>500</v>
      </c>
      <c r="C541" s="189" t="s">
        <v>483</v>
      </c>
      <c r="D541" s="305"/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649248</v>
      </c>
      <c r="I541" s="25">
        <f t="array" ref="I541">SUM(IF("155"&amp;C541=KHC&amp;MH,SL))</f>
        <v>50</v>
      </c>
      <c r="J541" s="25">
        <f t="array" ref="J541">SUM(IF("155"&amp;C541=KHC&amp;MH,TH))</f>
        <v>649248</v>
      </c>
      <c r="K541" s="8">
        <f t="shared" si="53"/>
        <v>0</v>
      </c>
      <c r="L541" s="8">
        <f t="shared" si="54"/>
        <v>0</v>
      </c>
      <c r="M541" s="293"/>
    </row>
    <row r="542" spans="1:13" ht="18.75" customHeight="1">
      <c r="A542" s="293" t="str">
        <f t="shared" si="55"/>
        <v>TP</v>
      </c>
      <c r="B542" s="306">
        <f t="shared" si="56"/>
        <v>501</v>
      </c>
      <c r="C542" s="40" t="s">
        <v>1185</v>
      </c>
      <c r="D542" s="305"/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1632053</v>
      </c>
      <c r="I542" s="25">
        <f t="array" ref="I542">SUM(IF("155"&amp;C542=KHC&amp;MH,SL))</f>
        <v>122</v>
      </c>
      <c r="J542" s="25">
        <f t="array" ref="J542">SUM(IF("155"&amp;C542=KHC&amp;MH,TH))</f>
        <v>1632053</v>
      </c>
      <c r="K542" s="8">
        <f t="shared" si="53"/>
        <v>0</v>
      </c>
      <c r="L542" s="8">
        <f t="shared" si="54"/>
        <v>0</v>
      </c>
      <c r="M542" s="293"/>
    </row>
    <row r="543" spans="1:13" ht="18.75" customHeight="1">
      <c r="A543" s="293" t="str">
        <f t="shared" si="55"/>
        <v>TP</v>
      </c>
      <c r="B543" s="306">
        <f t="shared" si="56"/>
        <v>502</v>
      </c>
      <c r="C543" s="40" t="s">
        <v>1187</v>
      </c>
      <c r="D543" s="305"/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2770851</v>
      </c>
      <c r="I543" s="25">
        <f t="array" ref="I543">SUM(IF("155"&amp;C543=KHC&amp;MH,SL))</f>
        <v>201</v>
      </c>
      <c r="J543" s="25">
        <f t="array" ref="J543">SUM(IF("155"&amp;C543=KHC&amp;MH,TH))</f>
        <v>2770851</v>
      </c>
      <c r="K543" s="8">
        <f t="shared" si="53"/>
        <v>0</v>
      </c>
      <c r="L543" s="8">
        <f t="shared" si="54"/>
        <v>0</v>
      </c>
      <c r="M543" s="293"/>
    </row>
    <row r="544" spans="1:13" ht="18.75" customHeight="1">
      <c r="A544" s="293" t="str">
        <f t="shared" si="55"/>
        <v>TP</v>
      </c>
      <c r="B544" s="306">
        <f t="shared" si="56"/>
        <v>503</v>
      </c>
      <c r="C544" s="192" t="s">
        <v>1193</v>
      </c>
      <c r="D544" s="305"/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1010652</v>
      </c>
      <c r="I544" s="25">
        <f t="array" ref="I544">SUM(IF("155"&amp;C544=KHC&amp;MH,SL))</f>
        <v>70</v>
      </c>
      <c r="J544" s="25">
        <f t="array" ref="J544">SUM(IF("155"&amp;C544=KHC&amp;MH,TH))</f>
        <v>1010652</v>
      </c>
      <c r="K544" s="8">
        <f t="shared" si="53"/>
        <v>0</v>
      </c>
      <c r="L544" s="8">
        <f t="shared" si="54"/>
        <v>0</v>
      </c>
      <c r="M544" s="293"/>
    </row>
    <row r="545" spans="1:13" ht="18.75" customHeight="1">
      <c r="A545" s="293" t="str">
        <f t="shared" si="55"/>
        <v>TP</v>
      </c>
      <c r="B545" s="306">
        <f t="shared" si="56"/>
        <v>504</v>
      </c>
      <c r="C545" s="189" t="s">
        <v>845</v>
      </c>
      <c r="D545" s="305"/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1046835</v>
      </c>
      <c r="I545" s="25">
        <f t="array" ref="I545">SUM(IF("155"&amp;C545=KHC&amp;MH,SL))</f>
        <v>103</v>
      </c>
      <c r="J545" s="25">
        <f t="array" ref="J545">SUM(IF("155"&amp;C545=KHC&amp;MH,TH))</f>
        <v>1046835</v>
      </c>
      <c r="K545" s="8">
        <f t="shared" si="53"/>
        <v>0</v>
      </c>
      <c r="L545" s="8">
        <f t="shared" si="54"/>
        <v>0</v>
      </c>
      <c r="M545" s="293"/>
    </row>
    <row r="546" spans="1:13" ht="18.75" customHeight="1">
      <c r="A546" s="293" t="str">
        <f t="shared" si="55"/>
        <v>TP</v>
      </c>
      <c r="B546" s="306">
        <f t="shared" si="56"/>
        <v>505</v>
      </c>
      <c r="C546" s="192" t="s">
        <v>822</v>
      </c>
      <c r="D546" s="305"/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1899345</v>
      </c>
      <c r="I546" s="25">
        <f t="array" ref="I546">SUM(IF("155"&amp;C546=KHC&amp;MH,SL))</f>
        <v>160</v>
      </c>
      <c r="J546" s="25">
        <f t="array" ref="J546">SUM(IF("155"&amp;C546=KHC&amp;MH,TH))</f>
        <v>1899345</v>
      </c>
      <c r="K546" s="8">
        <f t="shared" si="53"/>
        <v>0</v>
      </c>
      <c r="L546" s="8">
        <f t="shared" si="54"/>
        <v>0</v>
      </c>
      <c r="M546" s="293"/>
    </row>
    <row r="547" spans="1:13" ht="18.75" customHeight="1">
      <c r="A547" s="293" t="str">
        <f t="shared" si="55"/>
        <v>TP</v>
      </c>
      <c r="B547" s="306">
        <f t="shared" si="56"/>
        <v>506</v>
      </c>
      <c r="C547" s="192" t="s">
        <v>907</v>
      </c>
      <c r="D547" s="305"/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1593372</v>
      </c>
      <c r="I547" s="25">
        <f t="array" ref="I547">SUM(IF("155"&amp;C547=KHC&amp;MH,SL))</f>
        <v>209</v>
      </c>
      <c r="J547" s="25">
        <f t="array" ref="J547">SUM(IF("155"&amp;C547=KHC&amp;MH,TH))</f>
        <v>1593372</v>
      </c>
      <c r="K547" s="8">
        <f t="shared" si="53"/>
        <v>0</v>
      </c>
      <c r="L547" s="8">
        <f t="shared" si="54"/>
        <v>0</v>
      </c>
      <c r="M547" s="293"/>
    </row>
    <row r="548" spans="1:13" ht="18.75" customHeight="1">
      <c r="A548" s="293" t="str">
        <f t="shared" si="55"/>
        <v>TP</v>
      </c>
      <c r="B548" s="306">
        <f t="shared" si="56"/>
        <v>507</v>
      </c>
      <c r="C548" s="189" t="s">
        <v>808</v>
      </c>
      <c r="D548" s="305"/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29825624</v>
      </c>
      <c r="I548" s="25">
        <f t="array" ref="I548">SUM(IF("155"&amp;C548=KHC&amp;MH,SL))</f>
        <v>2706</v>
      </c>
      <c r="J548" s="25">
        <f t="array" ref="J548">SUM(IF("155"&amp;C548=KHC&amp;MH,TH))</f>
        <v>29825624</v>
      </c>
      <c r="K548" s="8">
        <f t="shared" si="53"/>
        <v>0</v>
      </c>
      <c r="L548" s="8">
        <f t="shared" si="54"/>
        <v>0</v>
      </c>
      <c r="M548" s="293"/>
    </row>
    <row r="549" spans="1:13" ht="18.75" customHeight="1">
      <c r="A549" s="293" t="str">
        <f t="shared" si="55"/>
        <v>TP</v>
      </c>
      <c r="B549" s="306">
        <f t="shared" si="56"/>
        <v>508</v>
      </c>
      <c r="C549" s="192" t="s">
        <v>688</v>
      </c>
      <c r="D549" s="305"/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1770127</v>
      </c>
      <c r="I549" s="25">
        <f t="array" ref="I549">SUM(IF("155"&amp;C549=KHC&amp;MH,SL))</f>
        <v>201</v>
      </c>
      <c r="J549" s="25">
        <f t="array" ref="J549">SUM(IF("155"&amp;C549=KHC&amp;MH,TH))</f>
        <v>1770127</v>
      </c>
      <c r="K549" s="8">
        <f t="shared" si="53"/>
        <v>0</v>
      </c>
      <c r="L549" s="8">
        <f t="shared" si="54"/>
        <v>0</v>
      </c>
      <c r="M549" s="293"/>
    </row>
    <row r="550" spans="1:13" ht="18.75" customHeight="1">
      <c r="A550" s="293" t="str">
        <f t="shared" si="55"/>
        <v>TP</v>
      </c>
      <c r="B550" s="306">
        <f t="shared" si="56"/>
        <v>509</v>
      </c>
      <c r="C550" s="189" t="s">
        <v>1266</v>
      </c>
      <c r="D550" s="305"/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3547316</v>
      </c>
      <c r="I550" s="25">
        <f t="array" ref="I550">SUM(IF("155"&amp;C550=KHC&amp;MH,SL))</f>
        <v>302</v>
      </c>
      <c r="J550" s="25">
        <f t="array" ref="J550">SUM(IF("155"&amp;C550=KHC&amp;MH,TH))</f>
        <v>3547316</v>
      </c>
      <c r="K550" s="8">
        <f t="shared" ref="K550:K613" si="59">E550+G550-I550</f>
        <v>0</v>
      </c>
      <c r="L550" s="8">
        <f t="shared" ref="L550:L613" si="60">F550+H550-J550</f>
        <v>0</v>
      </c>
      <c r="M550" s="293"/>
    </row>
    <row r="551" spans="1:13" ht="18.75" customHeight="1">
      <c r="A551" s="293" t="str">
        <f t="shared" si="55"/>
        <v>TP</v>
      </c>
      <c r="B551" s="306">
        <f t="shared" si="56"/>
        <v>510</v>
      </c>
      <c r="C551" s="189" t="s">
        <v>1162</v>
      </c>
      <c r="D551" s="305"/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3641285</v>
      </c>
      <c r="I551" s="25">
        <f t="array" ref="I551">SUM(IF("155"&amp;C551=KHC&amp;MH,SL))</f>
        <v>360</v>
      </c>
      <c r="J551" s="25">
        <f t="array" ref="J551">SUM(IF("155"&amp;C551=KHC&amp;MH,TH))</f>
        <v>3641285</v>
      </c>
      <c r="K551" s="8">
        <f t="shared" si="59"/>
        <v>0</v>
      </c>
      <c r="L551" s="8">
        <f t="shared" si="60"/>
        <v>0</v>
      </c>
      <c r="M551" s="293"/>
    </row>
    <row r="552" spans="1:13" ht="18.75" customHeight="1">
      <c r="A552" s="293" t="str">
        <f t="shared" si="55"/>
        <v>TP</v>
      </c>
      <c r="B552" s="306">
        <f t="shared" si="56"/>
        <v>511</v>
      </c>
      <c r="C552" s="297" t="s">
        <v>1134</v>
      </c>
      <c r="D552" s="305"/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13976368</v>
      </c>
      <c r="I552" s="25">
        <f t="array" ref="I552">SUM(IF("155"&amp;C552=KHC&amp;MH,SL))</f>
        <v>1026</v>
      </c>
      <c r="J552" s="25">
        <f t="array" ref="J552">SUM(IF("155"&amp;C552=KHC&amp;MH,TH))</f>
        <v>13976368</v>
      </c>
      <c r="K552" s="8">
        <f t="shared" si="59"/>
        <v>0</v>
      </c>
      <c r="L552" s="8">
        <f t="shared" si="60"/>
        <v>0</v>
      </c>
      <c r="M552" s="293"/>
    </row>
    <row r="553" spans="1:13" ht="18.75" customHeight="1">
      <c r="A553" s="293" t="str">
        <f t="shared" si="55"/>
        <v>TP</v>
      </c>
      <c r="B553" s="306">
        <f t="shared" si="56"/>
        <v>512</v>
      </c>
      <c r="C553" s="40" t="s">
        <v>1006</v>
      </c>
      <c r="D553" s="305"/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525362</v>
      </c>
      <c r="I553" s="25">
        <f t="array" ref="I553">SUM(IF("155"&amp;C553=KHC&amp;MH,SL))</f>
        <v>60</v>
      </c>
      <c r="J553" s="25">
        <f t="array" ref="J553">SUM(IF("155"&amp;C553=KHC&amp;MH,TH))</f>
        <v>525362</v>
      </c>
      <c r="K553" s="8">
        <f t="shared" si="59"/>
        <v>0</v>
      </c>
      <c r="L553" s="8">
        <f t="shared" si="60"/>
        <v>0</v>
      </c>
      <c r="M553" s="293"/>
    </row>
    <row r="554" spans="1:13" ht="18.75" customHeight="1">
      <c r="A554" s="293" t="str">
        <f t="shared" ref="A554:A617" si="61">IF(B554&lt;&gt;"","TP","")</f>
        <v>TP</v>
      </c>
      <c r="B554" s="306">
        <f t="shared" ref="B554:B617" si="62">IF(C554&lt;&gt;"",B553+1,"")</f>
        <v>513</v>
      </c>
      <c r="C554" s="40" t="s">
        <v>876</v>
      </c>
      <c r="D554" s="305"/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3470236</v>
      </c>
      <c r="I554" s="25">
        <f t="array" ref="I554">SUM(IF("155"&amp;C554=KHC&amp;MH,SL))</f>
        <v>262</v>
      </c>
      <c r="J554" s="25">
        <f t="array" ref="J554">SUM(IF("155"&amp;C554=KHC&amp;MH,TH))</f>
        <v>3470236</v>
      </c>
      <c r="K554" s="8">
        <f t="shared" si="59"/>
        <v>0</v>
      </c>
      <c r="L554" s="8">
        <f t="shared" si="60"/>
        <v>0</v>
      </c>
      <c r="M554" s="293"/>
    </row>
    <row r="555" spans="1:13" ht="18.75" customHeight="1">
      <c r="A555" s="293" t="str">
        <f t="shared" si="61"/>
        <v>TP</v>
      </c>
      <c r="B555" s="306">
        <f t="shared" si="62"/>
        <v>514</v>
      </c>
      <c r="C555" s="189" t="s">
        <v>577</v>
      </c>
      <c r="D555" s="305"/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678569</v>
      </c>
      <c r="I555" s="25">
        <f t="array" ref="I555">SUM(IF("155"&amp;C555=KHC&amp;MH,SL))</f>
        <v>50</v>
      </c>
      <c r="J555" s="25">
        <f t="array" ref="J555">SUM(IF("155"&amp;C555=KHC&amp;MH,TH))</f>
        <v>678569</v>
      </c>
      <c r="K555" s="8">
        <f t="shared" si="59"/>
        <v>0</v>
      </c>
      <c r="L555" s="8">
        <f t="shared" si="60"/>
        <v>0</v>
      </c>
      <c r="M555" s="293"/>
    </row>
    <row r="556" spans="1:13" ht="18.75" customHeight="1">
      <c r="A556" s="293" t="str">
        <f t="shared" si="61"/>
        <v>TP</v>
      </c>
      <c r="B556" s="306">
        <f t="shared" si="62"/>
        <v>515</v>
      </c>
      <c r="C556" s="192" t="s">
        <v>871</v>
      </c>
      <c r="D556" s="305"/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6339746</v>
      </c>
      <c r="I556" s="25">
        <f t="array" ref="I556">SUM(IF("155"&amp;C556=KHC&amp;MH,SL))</f>
        <v>683</v>
      </c>
      <c r="J556" s="25">
        <f t="array" ref="J556">SUM(IF("155"&amp;C556=KHC&amp;MH,TH))</f>
        <v>6339746</v>
      </c>
      <c r="K556" s="8">
        <f t="shared" si="59"/>
        <v>0</v>
      </c>
      <c r="L556" s="8">
        <f t="shared" si="60"/>
        <v>0</v>
      </c>
      <c r="M556" s="293"/>
    </row>
    <row r="557" spans="1:13" ht="18.75" customHeight="1">
      <c r="A557" s="293" t="str">
        <f t="shared" si="61"/>
        <v>TP</v>
      </c>
      <c r="B557" s="306">
        <f t="shared" si="62"/>
        <v>516</v>
      </c>
      <c r="C557" s="189" t="s">
        <v>1042</v>
      </c>
      <c r="D557" s="305"/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966183</v>
      </c>
      <c r="I557" s="25">
        <f t="array" ref="I557">SUM(IF("155"&amp;C557=KHC&amp;MH,SL))</f>
        <v>80</v>
      </c>
      <c r="J557" s="25">
        <f t="array" ref="J557">SUM(IF("155"&amp;C557=KHC&amp;MH,TH))</f>
        <v>966183</v>
      </c>
      <c r="K557" s="8">
        <f t="shared" si="59"/>
        <v>0</v>
      </c>
      <c r="L557" s="8">
        <f t="shared" si="60"/>
        <v>0</v>
      </c>
      <c r="M557" s="293"/>
    </row>
    <row r="558" spans="1:13" ht="18.75" customHeight="1">
      <c r="A558" s="293" t="str">
        <f t="shared" si="61"/>
        <v>TP</v>
      </c>
      <c r="B558" s="306">
        <f t="shared" si="62"/>
        <v>517</v>
      </c>
      <c r="C558" s="192" t="s">
        <v>1285</v>
      </c>
      <c r="D558" s="305"/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4355838</v>
      </c>
      <c r="I558" s="25">
        <f t="array" ref="I558">SUM(IF("155"&amp;C558=KHC&amp;MH,SL))</f>
        <v>300</v>
      </c>
      <c r="J558" s="25">
        <f t="array" ref="J558">SUM(IF("155"&amp;C558=KHC&amp;MH,TH))</f>
        <v>4355838</v>
      </c>
      <c r="K558" s="8">
        <f t="shared" si="59"/>
        <v>0</v>
      </c>
      <c r="L558" s="8">
        <f t="shared" si="60"/>
        <v>0</v>
      </c>
      <c r="M558" s="293"/>
    </row>
    <row r="559" spans="1:13" ht="18.75" customHeight="1">
      <c r="A559" s="293" t="str">
        <f t="shared" si="61"/>
        <v>TP</v>
      </c>
      <c r="B559" s="306">
        <f t="shared" si="62"/>
        <v>518</v>
      </c>
      <c r="C559" s="192" t="s">
        <v>623</v>
      </c>
      <c r="D559" s="305"/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3645145</v>
      </c>
      <c r="I559" s="25">
        <f t="array" ref="I559">SUM(IF("155"&amp;C559=KHC&amp;MH,SL))</f>
        <v>296</v>
      </c>
      <c r="J559" s="25">
        <f t="array" ref="J559">SUM(IF("155"&amp;C559=KHC&amp;MH,TH))</f>
        <v>3645145</v>
      </c>
      <c r="K559" s="8">
        <f t="shared" si="59"/>
        <v>0</v>
      </c>
      <c r="L559" s="8">
        <f t="shared" si="60"/>
        <v>0</v>
      </c>
      <c r="M559" s="293"/>
    </row>
    <row r="560" spans="1:13" ht="18.75" customHeight="1">
      <c r="A560" s="293" t="str">
        <f t="shared" si="61"/>
        <v>TP</v>
      </c>
      <c r="B560" s="306">
        <f t="shared" si="62"/>
        <v>519</v>
      </c>
      <c r="C560" s="189" t="s">
        <v>952</v>
      </c>
      <c r="D560" s="305"/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298158</v>
      </c>
      <c r="I560" s="25">
        <f t="array" ref="I560">SUM(IF("155"&amp;C560=KHC&amp;MH,SL))</f>
        <v>10</v>
      </c>
      <c r="J560" s="25">
        <f t="array" ref="J560">SUM(IF("155"&amp;C560=KHC&amp;MH,TH))</f>
        <v>298158</v>
      </c>
      <c r="K560" s="8">
        <f t="shared" si="59"/>
        <v>0</v>
      </c>
      <c r="L560" s="8">
        <f t="shared" si="60"/>
        <v>0</v>
      </c>
      <c r="M560" s="293"/>
    </row>
    <row r="561" spans="1:13" ht="18.75" customHeight="1">
      <c r="A561" s="293" t="str">
        <f t="shared" si="61"/>
        <v>TP</v>
      </c>
      <c r="B561" s="306">
        <f t="shared" si="62"/>
        <v>520</v>
      </c>
      <c r="C561" s="189" t="s">
        <v>1035</v>
      </c>
      <c r="D561" s="305"/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1457729</v>
      </c>
      <c r="I561" s="25">
        <f t="array" ref="I561">SUM(IF("155"&amp;C561=KHC&amp;MH,SL))</f>
        <v>68</v>
      </c>
      <c r="J561" s="25">
        <f t="array" ref="J561">SUM(IF("155"&amp;C561=KHC&amp;MH,TH))</f>
        <v>1457729</v>
      </c>
      <c r="K561" s="8">
        <f t="shared" si="59"/>
        <v>0</v>
      </c>
      <c r="L561" s="8">
        <f t="shared" si="60"/>
        <v>0</v>
      </c>
      <c r="M561" s="293"/>
    </row>
    <row r="562" spans="1:13" ht="18.75" customHeight="1">
      <c r="A562" s="293" t="str">
        <f t="shared" si="61"/>
        <v>TP</v>
      </c>
      <c r="B562" s="306">
        <f t="shared" si="62"/>
        <v>521</v>
      </c>
      <c r="C562" s="189" t="s">
        <v>950</v>
      </c>
      <c r="D562" s="305"/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1788043</v>
      </c>
      <c r="I562" s="25">
        <f t="array" ref="I562">SUM(IF("155"&amp;C562=KHC&amp;MH,SL))</f>
        <v>72</v>
      </c>
      <c r="J562" s="25">
        <f t="array" ref="J562">SUM(IF("155"&amp;C562=KHC&amp;MH,TH))</f>
        <v>1788043</v>
      </c>
      <c r="K562" s="8">
        <f t="shared" si="59"/>
        <v>0</v>
      </c>
      <c r="L562" s="8">
        <f t="shared" si="60"/>
        <v>0</v>
      </c>
      <c r="M562" s="293"/>
    </row>
    <row r="563" spans="1:13" ht="18.75" customHeight="1">
      <c r="A563" s="293" t="str">
        <f t="shared" si="61"/>
        <v>TP</v>
      </c>
      <c r="B563" s="306">
        <f t="shared" si="62"/>
        <v>522</v>
      </c>
      <c r="C563" s="192" t="s">
        <v>1036</v>
      </c>
      <c r="D563" s="305"/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1236413</v>
      </c>
      <c r="I563" s="25">
        <f t="array" ref="I563">SUM(IF("155"&amp;C563=KHC&amp;MH,SL))</f>
        <v>45</v>
      </c>
      <c r="J563" s="25">
        <f t="array" ref="J563">SUM(IF("155"&amp;C563=KHC&amp;MH,TH))</f>
        <v>1236413</v>
      </c>
      <c r="K563" s="8">
        <f t="shared" si="59"/>
        <v>0</v>
      </c>
      <c r="L563" s="8">
        <f t="shared" si="60"/>
        <v>0</v>
      </c>
      <c r="M563" s="293"/>
    </row>
    <row r="564" spans="1:13" ht="18.75" customHeight="1">
      <c r="A564" s="293" t="str">
        <f t="shared" si="61"/>
        <v>TP</v>
      </c>
      <c r="B564" s="306">
        <f t="shared" si="62"/>
        <v>523</v>
      </c>
      <c r="C564" s="192" t="s">
        <v>881</v>
      </c>
      <c r="D564" s="305"/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4675186</v>
      </c>
      <c r="I564" s="25">
        <f t="array" ref="I564">SUM(IF("155"&amp;C564=KHC&amp;MH,SL))</f>
        <v>500</v>
      </c>
      <c r="J564" s="25">
        <f t="array" ref="J564">SUM(IF("155"&amp;C564=KHC&amp;MH,TH))</f>
        <v>4675186</v>
      </c>
      <c r="K564" s="8">
        <f t="shared" si="59"/>
        <v>0</v>
      </c>
      <c r="L564" s="8">
        <f t="shared" si="60"/>
        <v>0</v>
      </c>
      <c r="M564" s="293"/>
    </row>
    <row r="565" spans="1:13" ht="18.75" customHeight="1">
      <c r="A565" s="293" t="str">
        <f t="shared" si="61"/>
        <v>TP</v>
      </c>
      <c r="B565" s="306">
        <f t="shared" si="62"/>
        <v>524</v>
      </c>
      <c r="C565" s="192" t="s">
        <v>882</v>
      </c>
      <c r="D565" s="305"/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5244339</v>
      </c>
      <c r="I565" s="25">
        <f t="array" ref="I565">SUM(IF("155"&amp;C565=KHC&amp;MH,SL))</f>
        <v>500</v>
      </c>
      <c r="J565" s="25">
        <f t="array" ref="J565">SUM(IF("155"&amp;C565=KHC&amp;MH,TH))</f>
        <v>5244339</v>
      </c>
      <c r="K565" s="8">
        <f t="shared" si="59"/>
        <v>0</v>
      </c>
      <c r="L565" s="8">
        <f t="shared" si="60"/>
        <v>0</v>
      </c>
      <c r="M565" s="293"/>
    </row>
    <row r="566" spans="1:13" ht="18.75" customHeight="1">
      <c r="A566" s="293" t="str">
        <f t="shared" si="61"/>
        <v>TP</v>
      </c>
      <c r="B566" s="306">
        <f t="shared" si="62"/>
        <v>525</v>
      </c>
      <c r="C566" s="445" t="s">
        <v>460</v>
      </c>
      <c r="D566" s="305"/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7061729</v>
      </c>
      <c r="I566" s="25">
        <f t="array" ref="I566">SUM(IF("155"&amp;C566=KHC&amp;MH,SL))</f>
        <v>733</v>
      </c>
      <c r="J566" s="25">
        <f t="array" ref="J566">SUM(IF("155"&amp;C566=KHC&amp;MH,TH))</f>
        <v>7061729</v>
      </c>
      <c r="K566" s="8">
        <f t="shared" si="59"/>
        <v>0</v>
      </c>
      <c r="L566" s="8">
        <f t="shared" si="60"/>
        <v>0</v>
      </c>
      <c r="M566" s="293"/>
    </row>
    <row r="567" spans="1:13" ht="18.75" customHeight="1">
      <c r="A567" s="293" t="str">
        <f t="shared" si="61"/>
        <v>TP</v>
      </c>
      <c r="B567" s="306">
        <f t="shared" si="62"/>
        <v>526</v>
      </c>
      <c r="C567" s="192" t="s">
        <v>883</v>
      </c>
      <c r="D567" s="305"/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4243850</v>
      </c>
      <c r="I567" s="25">
        <f t="array" ref="I567">SUM(IF("155"&amp;C567=KHC&amp;MH,SL))</f>
        <v>365</v>
      </c>
      <c r="J567" s="25">
        <f t="array" ref="J567">SUM(IF("155"&amp;C567=KHC&amp;MH,TH))</f>
        <v>4243850</v>
      </c>
      <c r="K567" s="8">
        <f t="shared" si="59"/>
        <v>0</v>
      </c>
      <c r="L567" s="8">
        <f t="shared" si="60"/>
        <v>0</v>
      </c>
      <c r="M567" s="293"/>
    </row>
    <row r="568" spans="1:13" ht="18.75" customHeight="1">
      <c r="A568" s="293" t="str">
        <f t="shared" si="61"/>
        <v>TP</v>
      </c>
      <c r="B568" s="306">
        <f t="shared" si="62"/>
        <v>527</v>
      </c>
      <c r="C568" s="189" t="s">
        <v>841</v>
      </c>
      <c r="D568" s="305"/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285715</v>
      </c>
      <c r="I568" s="25">
        <f t="array" ref="I568">SUM(IF("155"&amp;C568=KHC&amp;MH,SL))</f>
        <v>251</v>
      </c>
      <c r="J568" s="25">
        <f t="array" ref="J568">SUM(IF("155"&amp;C568=KHC&amp;MH,TH))</f>
        <v>285715</v>
      </c>
      <c r="K568" s="8">
        <f t="shared" si="59"/>
        <v>0</v>
      </c>
      <c r="L568" s="8">
        <f t="shared" si="60"/>
        <v>0</v>
      </c>
      <c r="M568" s="293"/>
    </row>
    <row r="569" spans="1:13" ht="18.75" customHeight="1">
      <c r="A569" s="293" t="str">
        <f t="shared" si="61"/>
        <v>TP</v>
      </c>
      <c r="B569" s="306">
        <f t="shared" si="62"/>
        <v>528</v>
      </c>
      <c r="C569" s="189" t="s">
        <v>844</v>
      </c>
      <c r="D569" s="305"/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2692907</v>
      </c>
      <c r="I569" s="25">
        <f t="array" ref="I569">SUM(IF("155"&amp;C569=KHC&amp;MH,SL))</f>
        <v>207</v>
      </c>
      <c r="J569" s="25">
        <f t="array" ref="J569">SUM(IF("155"&amp;C569=KHC&amp;MH,TH))</f>
        <v>2692907</v>
      </c>
      <c r="K569" s="8">
        <f t="shared" si="59"/>
        <v>0</v>
      </c>
      <c r="L569" s="8">
        <f t="shared" si="60"/>
        <v>0</v>
      </c>
      <c r="M569" s="293"/>
    </row>
    <row r="570" spans="1:13" ht="18.75" customHeight="1">
      <c r="A570" s="293" t="str">
        <f t="shared" si="61"/>
        <v>TP</v>
      </c>
      <c r="B570" s="306">
        <f t="shared" si="62"/>
        <v>529</v>
      </c>
      <c r="C570" s="189" t="s">
        <v>835</v>
      </c>
      <c r="D570" s="305"/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3651361</v>
      </c>
      <c r="I570" s="25">
        <f t="array" ref="I570">SUM(IF("155"&amp;C570=KHC&amp;MH,SL))</f>
        <v>206</v>
      </c>
      <c r="J570" s="25">
        <f t="array" ref="J570">SUM(IF("155"&amp;C570=KHC&amp;MH,TH))</f>
        <v>3651361</v>
      </c>
      <c r="K570" s="8">
        <f t="shared" si="59"/>
        <v>0</v>
      </c>
      <c r="L570" s="8">
        <f t="shared" si="60"/>
        <v>0</v>
      </c>
      <c r="M570" s="293"/>
    </row>
    <row r="571" spans="1:13" ht="18.75" customHeight="1">
      <c r="A571" s="293" t="str">
        <f t="shared" si="61"/>
        <v>TP</v>
      </c>
      <c r="B571" s="306">
        <f t="shared" si="62"/>
        <v>530</v>
      </c>
      <c r="C571" s="297" t="s">
        <v>578</v>
      </c>
      <c r="D571" s="305"/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146772</v>
      </c>
      <c r="I571" s="25">
        <f t="array" ref="I571">SUM(IF("155"&amp;C571=KHC&amp;MH,SL))</f>
        <v>12</v>
      </c>
      <c r="J571" s="25">
        <f t="array" ref="J571">SUM(IF("155"&amp;C571=KHC&amp;MH,TH))</f>
        <v>146772</v>
      </c>
      <c r="K571" s="8">
        <f t="shared" si="59"/>
        <v>0</v>
      </c>
      <c r="L571" s="8">
        <f t="shared" si="60"/>
        <v>0</v>
      </c>
      <c r="M571" s="293"/>
    </row>
    <row r="572" spans="1:13" ht="18.75" customHeight="1">
      <c r="A572" s="293" t="str">
        <f t="shared" si="61"/>
        <v>TP</v>
      </c>
      <c r="B572" s="306">
        <f t="shared" si="62"/>
        <v>531</v>
      </c>
      <c r="C572" s="192" t="s">
        <v>740</v>
      </c>
      <c r="D572" s="305"/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9214792</v>
      </c>
      <c r="I572" s="25">
        <f t="array" ref="I572">SUM(IF("155"&amp;C572=KHC&amp;MH,SL))</f>
        <v>1095</v>
      </c>
      <c r="J572" s="25">
        <f t="array" ref="J572">SUM(IF("155"&amp;C572=KHC&amp;MH,TH))</f>
        <v>9214792</v>
      </c>
      <c r="K572" s="8">
        <f t="shared" si="59"/>
        <v>0</v>
      </c>
      <c r="L572" s="8">
        <f t="shared" si="60"/>
        <v>0</v>
      </c>
      <c r="M572" s="293"/>
    </row>
    <row r="573" spans="1:13" ht="18.75" customHeight="1">
      <c r="A573" s="293" t="str">
        <f t="shared" si="61"/>
        <v>TP</v>
      </c>
      <c r="B573" s="306">
        <f t="shared" si="62"/>
        <v>532</v>
      </c>
      <c r="C573" s="297" t="s">
        <v>745</v>
      </c>
      <c r="D573" s="305"/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1626233</v>
      </c>
      <c r="I573" s="25">
        <f t="array" ref="I573">SUM(IF("155"&amp;C573=KHC&amp;MH,SL))</f>
        <v>177</v>
      </c>
      <c r="J573" s="25">
        <f t="array" ref="J573">SUM(IF("155"&amp;C573=KHC&amp;MH,TH))</f>
        <v>1626233</v>
      </c>
      <c r="K573" s="8">
        <f t="shared" si="59"/>
        <v>0</v>
      </c>
      <c r="L573" s="8">
        <f t="shared" si="60"/>
        <v>0</v>
      </c>
      <c r="M573" s="293"/>
    </row>
    <row r="574" spans="1:13" ht="18.75" customHeight="1">
      <c r="A574" s="293" t="str">
        <f t="shared" si="61"/>
        <v>TP</v>
      </c>
      <c r="B574" s="306">
        <f t="shared" si="62"/>
        <v>533</v>
      </c>
      <c r="C574" s="189" t="s">
        <v>469</v>
      </c>
      <c r="D574" s="305"/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4939985</v>
      </c>
      <c r="I574" s="25">
        <f t="array" ref="I574">SUM(IF("155"&amp;C574=KHC&amp;MH,SL))</f>
        <v>504</v>
      </c>
      <c r="J574" s="25">
        <f t="array" ref="J574">SUM(IF("155"&amp;C574=KHC&amp;MH,TH))</f>
        <v>4939985</v>
      </c>
      <c r="K574" s="8">
        <f t="shared" si="59"/>
        <v>0</v>
      </c>
      <c r="L574" s="8">
        <f t="shared" si="60"/>
        <v>0</v>
      </c>
      <c r="M574" s="293"/>
    </row>
    <row r="575" spans="1:13" ht="18.75" customHeight="1">
      <c r="A575" s="293" t="str">
        <f t="shared" si="61"/>
        <v>TP</v>
      </c>
      <c r="B575" s="306">
        <f t="shared" si="62"/>
        <v>534</v>
      </c>
      <c r="C575" s="192" t="s">
        <v>1061</v>
      </c>
      <c r="D575" s="305"/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4528984</v>
      </c>
      <c r="I575" s="25">
        <f t="array" ref="I575">SUM(IF("155"&amp;C575=KHC&amp;MH,SL))</f>
        <v>500</v>
      </c>
      <c r="J575" s="25">
        <f t="array" ref="J575">SUM(IF("155"&amp;C575=KHC&amp;MH,TH))</f>
        <v>4528984</v>
      </c>
      <c r="K575" s="8">
        <f t="shared" si="59"/>
        <v>0</v>
      </c>
      <c r="L575" s="8">
        <f t="shared" si="60"/>
        <v>0</v>
      </c>
      <c r="M575" s="293"/>
    </row>
    <row r="576" spans="1:13" ht="18.75" customHeight="1">
      <c r="A576" s="293" t="str">
        <f t="shared" si="61"/>
        <v>TP</v>
      </c>
      <c r="B576" s="306">
        <f t="shared" si="62"/>
        <v>535</v>
      </c>
      <c r="C576" s="192" t="s">
        <v>413</v>
      </c>
      <c r="D576" s="305"/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2272141</v>
      </c>
      <c r="I576" s="25">
        <f t="array" ref="I576">SUM(IF("155"&amp;C576=KHC&amp;MH,SL))</f>
        <v>207</v>
      </c>
      <c r="J576" s="25">
        <f t="array" ref="J576">SUM(IF("155"&amp;C576=KHC&amp;MH,TH))</f>
        <v>2272141</v>
      </c>
      <c r="K576" s="8">
        <f t="shared" si="59"/>
        <v>0</v>
      </c>
      <c r="L576" s="8">
        <f t="shared" si="60"/>
        <v>0</v>
      </c>
      <c r="M576" s="293"/>
    </row>
    <row r="577" spans="1:13" ht="18.75" customHeight="1">
      <c r="A577" s="293" t="str">
        <f t="shared" si="61"/>
        <v>TP</v>
      </c>
      <c r="B577" s="306">
        <f t="shared" si="62"/>
        <v>536</v>
      </c>
      <c r="C577" s="40" t="s">
        <v>1110</v>
      </c>
      <c r="D577" s="305"/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10308817</v>
      </c>
      <c r="I577" s="25">
        <f t="array" ref="I577">SUM(IF("155"&amp;C577=KHC&amp;MH,SL))</f>
        <v>710</v>
      </c>
      <c r="J577" s="25">
        <f t="array" ref="J577">SUM(IF("155"&amp;C577=KHC&amp;MH,TH))</f>
        <v>10308817</v>
      </c>
      <c r="K577" s="8">
        <f t="shared" si="59"/>
        <v>0</v>
      </c>
      <c r="L577" s="8">
        <f t="shared" si="60"/>
        <v>0</v>
      </c>
      <c r="M577" s="293"/>
    </row>
    <row r="578" spans="1:13" ht="18.75" customHeight="1">
      <c r="A578" s="293" t="str">
        <f t="shared" si="61"/>
        <v>TP</v>
      </c>
      <c r="B578" s="306">
        <f t="shared" si="62"/>
        <v>537</v>
      </c>
      <c r="C578" s="40" t="s">
        <v>992</v>
      </c>
      <c r="D578" s="305"/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11155013</v>
      </c>
      <c r="I578" s="25">
        <f t="array" ref="I578">SUM(IF("155"&amp;C578=KHC&amp;MH,SL))</f>
        <v>809</v>
      </c>
      <c r="J578" s="25">
        <f t="array" ref="J578">SUM(IF("155"&amp;C578=KHC&amp;MH,TH))</f>
        <v>11155013</v>
      </c>
      <c r="K578" s="8">
        <f t="shared" si="59"/>
        <v>0</v>
      </c>
      <c r="L578" s="8">
        <f t="shared" si="60"/>
        <v>0</v>
      </c>
      <c r="M578" s="293"/>
    </row>
    <row r="579" spans="1:13" ht="18.75" customHeight="1">
      <c r="A579" s="293" t="str">
        <f t="shared" si="61"/>
        <v>TP</v>
      </c>
      <c r="B579" s="306">
        <f t="shared" si="62"/>
        <v>538</v>
      </c>
      <c r="C579" s="192" t="s">
        <v>828</v>
      </c>
      <c r="D579" s="305"/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619564</v>
      </c>
      <c r="I579" s="25">
        <f t="array" ref="I579">SUM(IF("155"&amp;C579=KHC&amp;MH,SL))</f>
        <v>30</v>
      </c>
      <c r="J579" s="25">
        <f t="array" ref="J579">SUM(IF("155"&amp;C579=KHC&amp;MH,TH))</f>
        <v>619564</v>
      </c>
      <c r="K579" s="8">
        <f t="shared" si="59"/>
        <v>0</v>
      </c>
      <c r="L579" s="8">
        <f t="shared" si="60"/>
        <v>0</v>
      </c>
      <c r="M579" s="293"/>
    </row>
    <row r="580" spans="1:13" ht="18.75" customHeight="1">
      <c r="A580" s="293" t="str">
        <f t="shared" si="61"/>
        <v>TP</v>
      </c>
      <c r="B580" s="306">
        <f t="shared" si="62"/>
        <v>539</v>
      </c>
      <c r="C580" s="192" t="s">
        <v>824</v>
      </c>
      <c r="D580" s="305"/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577690</v>
      </c>
      <c r="I580" s="25">
        <f t="array" ref="I580">SUM(IF("155"&amp;C580=KHC&amp;MH,SL))</f>
        <v>29</v>
      </c>
      <c r="J580" s="25">
        <f t="array" ref="J580">SUM(IF("155"&amp;C580=KHC&amp;MH,TH))</f>
        <v>577690</v>
      </c>
      <c r="K580" s="8">
        <f t="shared" si="59"/>
        <v>0</v>
      </c>
      <c r="L580" s="8">
        <f t="shared" si="60"/>
        <v>0</v>
      </c>
      <c r="M580" s="293"/>
    </row>
    <row r="581" spans="1:13" ht="18.75" customHeight="1">
      <c r="A581" s="293" t="str">
        <f t="shared" si="61"/>
        <v>TP</v>
      </c>
      <c r="B581" s="306">
        <f t="shared" si="62"/>
        <v>540</v>
      </c>
      <c r="C581" s="192" t="s">
        <v>827</v>
      </c>
      <c r="D581" s="305"/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746404</v>
      </c>
      <c r="I581" s="25">
        <f t="array" ref="I581">SUM(IF("155"&amp;C581=KHC&amp;MH,SL))</f>
        <v>30</v>
      </c>
      <c r="J581" s="25">
        <f t="array" ref="J581">SUM(IF("155"&amp;C581=KHC&amp;MH,TH))</f>
        <v>746404</v>
      </c>
      <c r="K581" s="8">
        <f t="shared" si="59"/>
        <v>0</v>
      </c>
      <c r="L581" s="8">
        <f t="shared" si="60"/>
        <v>0</v>
      </c>
      <c r="M581" s="293"/>
    </row>
    <row r="582" spans="1:13" ht="18.75" customHeight="1">
      <c r="A582" s="293" t="str">
        <f t="shared" si="61"/>
        <v>TP</v>
      </c>
      <c r="B582" s="306">
        <f t="shared" si="62"/>
        <v>541</v>
      </c>
      <c r="C582" s="189" t="s">
        <v>1211</v>
      </c>
      <c r="D582" s="305"/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1369479</v>
      </c>
      <c r="I582" s="25">
        <f t="array" ref="I582">SUM(IF("155"&amp;C582=KHC&amp;MH,SL))</f>
        <v>103</v>
      </c>
      <c r="J582" s="25">
        <f t="array" ref="J582">SUM(IF("155"&amp;C582=KHC&amp;MH,TH))</f>
        <v>1369479</v>
      </c>
      <c r="K582" s="8">
        <f t="shared" si="59"/>
        <v>0</v>
      </c>
      <c r="L582" s="8">
        <f t="shared" si="60"/>
        <v>0</v>
      </c>
      <c r="M582" s="293"/>
    </row>
    <row r="583" spans="1:13" ht="18.75" customHeight="1">
      <c r="A583" s="293" t="str">
        <f t="shared" si="61"/>
        <v>TP</v>
      </c>
      <c r="B583" s="306">
        <f t="shared" si="62"/>
        <v>542</v>
      </c>
      <c r="C583" s="189" t="s">
        <v>477</v>
      </c>
      <c r="D583" s="305"/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1548143</v>
      </c>
      <c r="I583" s="25">
        <f t="array" ref="I583">SUM(IF("155"&amp;C583=KHC&amp;MH,SL))</f>
        <v>105</v>
      </c>
      <c r="J583" s="25">
        <f t="array" ref="J583">SUM(IF("155"&amp;C583=KHC&amp;MH,TH))</f>
        <v>1548143</v>
      </c>
      <c r="K583" s="8">
        <f t="shared" si="59"/>
        <v>0</v>
      </c>
      <c r="L583" s="8">
        <f t="shared" si="60"/>
        <v>0</v>
      </c>
      <c r="M583" s="293"/>
    </row>
    <row r="584" spans="1:13" ht="18.75" customHeight="1">
      <c r="A584" s="293" t="str">
        <f t="shared" si="61"/>
        <v>TP</v>
      </c>
      <c r="B584" s="306">
        <f t="shared" si="62"/>
        <v>543</v>
      </c>
      <c r="C584" s="807" t="s">
        <v>1213</v>
      </c>
      <c r="D584" s="305"/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1891771</v>
      </c>
      <c r="I584" s="25">
        <f t="array" ref="I584">SUM(IF("155"&amp;C584=KHC&amp;MH,SL))</f>
        <v>104</v>
      </c>
      <c r="J584" s="25">
        <f t="array" ref="J584">SUM(IF("155"&amp;C584=KHC&amp;MH,TH))</f>
        <v>1891771</v>
      </c>
      <c r="K584" s="8">
        <f t="shared" si="59"/>
        <v>0</v>
      </c>
      <c r="L584" s="8">
        <f t="shared" si="60"/>
        <v>0</v>
      </c>
      <c r="M584" s="293"/>
    </row>
    <row r="585" spans="1:13" ht="18.75" customHeight="1">
      <c r="A585" s="293" t="str">
        <f t="shared" si="61"/>
        <v>TP</v>
      </c>
      <c r="B585" s="306">
        <f t="shared" si="62"/>
        <v>544</v>
      </c>
      <c r="C585" s="40" t="s">
        <v>879</v>
      </c>
      <c r="D585" s="305"/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17134515</v>
      </c>
      <c r="I585" s="25">
        <f t="array" ref="I585">SUM(IF("155"&amp;C585=KHC&amp;MH,SL))</f>
        <v>1136</v>
      </c>
      <c r="J585" s="25">
        <f t="array" ref="J585">SUM(IF("155"&amp;C585=KHC&amp;MH,TH))</f>
        <v>17134515</v>
      </c>
      <c r="K585" s="8">
        <f t="shared" si="59"/>
        <v>0</v>
      </c>
      <c r="L585" s="8">
        <f t="shared" si="60"/>
        <v>0</v>
      </c>
      <c r="M585" s="293"/>
    </row>
    <row r="586" spans="1:13" ht="18.75" customHeight="1">
      <c r="A586" s="293" t="str">
        <f t="shared" si="61"/>
        <v>TP</v>
      </c>
      <c r="B586" s="306">
        <f t="shared" si="62"/>
        <v>545</v>
      </c>
      <c r="C586" s="192" t="s">
        <v>598</v>
      </c>
      <c r="D586" s="305"/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833970</v>
      </c>
      <c r="I586" s="25">
        <f t="array" ref="I586">SUM(IF("155"&amp;C586=KHC&amp;MH,SL))</f>
        <v>55</v>
      </c>
      <c r="J586" s="25">
        <f t="array" ref="J586">SUM(IF("155"&amp;C586=KHC&amp;MH,TH))</f>
        <v>833970</v>
      </c>
      <c r="K586" s="8">
        <f t="shared" si="59"/>
        <v>0</v>
      </c>
      <c r="L586" s="8">
        <f t="shared" si="60"/>
        <v>0</v>
      </c>
      <c r="M586" s="293"/>
    </row>
    <row r="587" spans="1:13" ht="18.75" customHeight="1">
      <c r="A587" s="293" t="str">
        <f t="shared" si="61"/>
        <v>TP</v>
      </c>
      <c r="B587" s="306">
        <f t="shared" si="62"/>
        <v>546</v>
      </c>
      <c r="C587" s="189" t="s">
        <v>563</v>
      </c>
      <c r="D587" s="305"/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14146379</v>
      </c>
      <c r="I587" s="25">
        <f t="array" ref="I587">SUM(IF("155"&amp;C587=KHC&amp;MH,SL))</f>
        <v>920</v>
      </c>
      <c r="J587" s="25">
        <f t="array" ref="J587">SUM(IF("155"&amp;C587=KHC&amp;MH,TH))</f>
        <v>14146379</v>
      </c>
      <c r="K587" s="8">
        <f t="shared" si="59"/>
        <v>0</v>
      </c>
      <c r="L587" s="8">
        <f t="shared" si="60"/>
        <v>0</v>
      </c>
      <c r="M587" s="293"/>
    </row>
    <row r="588" spans="1:13" ht="18.75" customHeight="1">
      <c r="A588" s="293" t="str">
        <f t="shared" si="61"/>
        <v>TP</v>
      </c>
      <c r="B588" s="306">
        <f t="shared" si="62"/>
        <v>547</v>
      </c>
      <c r="C588" s="189" t="s">
        <v>834</v>
      </c>
      <c r="D588" s="305"/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1040981</v>
      </c>
      <c r="I588" s="25">
        <f t="array" ref="I588">SUM(IF("155"&amp;C588=KHC&amp;MH,SL))</f>
        <v>31</v>
      </c>
      <c r="J588" s="25">
        <f t="array" ref="J588">SUM(IF("155"&amp;C588=KHC&amp;MH,TH))</f>
        <v>1040981</v>
      </c>
      <c r="K588" s="8">
        <f t="shared" si="59"/>
        <v>0</v>
      </c>
      <c r="L588" s="8">
        <f t="shared" si="60"/>
        <v>0</v>
      </c>
      <c r="M588" s="293"/>
    </row>
    <row r="589" spans="1:13" ht="18.75" customHeight="1">
      <c r="A589" s="293" t="str">
        <f t="shared" si="61"/>
        <v>TP</v>
      </c>
      <c r="B589" s="306">
        <f t="shared" si="62"/>
        <v>548</v>
      </c>
      <c r="C589" s="189" t="s">
        <v>840</v>
      </c>
      <c r="D589" s="305"/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795188</v>
      </c>
      <c r="I589" s="25">
        <f t="array" ref="I589">SUM(IF("155"&amp;C589=KHC&amp;MH,SL))</f>
        <v>30</v>
      </c>
      <c r="J589" s="25">
        <f t="array" ref="J589">SUM(IF("155"&amp;C589=KHC&amp;MH,TH))</f>
        <v>795188</v>
      </c>
      <c r="K589" s="8">
        <f t="shared" si="59"/>
        <v>0</v>
      </c>
      <c r="L589" s="8">
        <f t="shared" si="60"/>
        <v>0</v>
      </c>
      <c r="M589" s="293"/>
    </row>
    <row r="590" spans="1:13" ht="18.75" customHeight="1">
      <c r="A590" s="293" t="str">
        <f t="shared" si="61"/>
        <v>TP</v>
      </c>
      <c r="B590" s="306">
        <f t="shared" si="62"/>
        <v>549</v>
      </c>
      <c r="C590" s="189" t="s">
        <v>833</v>
      </c>
      <c r="D590" s="305"/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868365</v>
      </c>
      <c r="I590" s="25">
        <f t="array" ref="I590">SUM(IF("155"&amp;C590=KHC&amp;MH,SL))</f>
        <v>30</v>
      </c>
      <c r="J590" s="25">
        <f t="array" ref="J590">SUM(IF("155"&amp;C590=KHC&amp;MH,TH))</f>
        <v>868365</v>
      </c>
      <c r="K590" s="8">
        <f t="shared" si="59"/>
        <v>0</v>
      </c>
      <c r="L590" s="8">
        <f t="shared" si="60"/>
        <v>0</v>
      </c>
      <c r="M590" s="293"/>
    </row>
    <row r="591" spans="1:13" ht="18.75" customHeight="1">
      <c r="A591" s="293" t="str">
        <f t="shared" si="61"/>
        <v>TP</v>
      </c>
      <c r="B591" s="306">
        <f t="shared" si="62"/>
        <v>550</v>
      </c>
      <c r="C591" s="192" t="s">
        <v>1298</v>
      </c>
      <c r="D591" s="305"/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1248021</v>
      </c>
      <c r="I591" s="25">
        <f t="array" ref="I591">SUM(IF("155"&amp;C591=KHC&amp;MH,SL))</f>
        <v>100</v>
      </c>
      <c r="J591" s="25">
        <f t="array" ref="J591">SUM(IF("155"&amp;C591=KHC&amp;MH,TH))</f>
        <v>1248021</v>
      </c>
      <c r="K591" s="8">
        <f t="shared" si="59"/>
        <v>0</v>
      </c>
      <c r="L591" s="8">
        <f t="shared" si="60"/>
        <v>0</v>
      </c>
      <c r="M591" s="293"/>
    </row>
    <row r="592" spans="1:13" ht="18.75" customHeight="1">
      <c r="A592" s="293" t="str">
        <f t="shared" si="61"/>
        <v>TP</v>
      </c>
      <c r="B592" s="306">
        <f t="shared" si="62"/>
        <v>551</v>
      </c>
      <c r="C592" s="40" t="s">
        <v>453</v>
      </c>
      <c r="D592" s="305"/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1284255</v>
      </c>
      <c r="I592" s="25">
        <f t="array" ref="I592">SUM(IF("155"&amp;C592=KHC&amp;MH,SL))</f>
        <v>105</v>
      </c>
      <c r="J592" s="25">
        <f t="array" ref="J592">SUM(IF("155"&amp;C592=KHC&amp;MH,TH))</f>
        <v>1284255</v>
      </c>
      <c r="K592" s="8">
        <f t="shared" si="59"/>
        <v>0</v>
      </c>
      <c r="L592" s="8">
        <f t="shared" si="60"/>
        <v>0</v>
      </c>
      <c r="M592" s="293"/>
    </row>
    <row r="593" spans="1:13" ht="18.75" customHeight="1">
      <c r="A593" s="293" t="str">
        <f t="shared" si="61"/>
        <v>TP</v>
      </c>
      <c r="B593" s="306">
        <f t="shared" si="62"/>
        <v>552</v>
      </c>
      <c r="C593" s="192" t="s">
        <v>612</v>
      </c>
      <c r="D593" s="305"/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6810812</v>
      </c>
      <c r="I593" s="25">
        <f t="array" ref="I593">SUM(IF("155"&amp;C593=KHC&amp;MH,SL))</f>
        <v>607</v>
      </c>
      <c r="J593" s="25">
        <f t="array" ref="J593">SUM(IF("155"&amp;C593=KHC&amp;MH,TH))</f>
        <v>6810812</v>
      </c>
      <c r="K593" s="8">
        <f t="shared" si="59"/>
        <v>0</v>
      </c>
      <c r="L593" s="8">
        <f t="shared" si="60"/>
        <v>0</v>
      </c>
      <c r="M593" s="293"/>
    </row>
    <row r="594" spans="1:13" ht="18.75" customHeight="1">
      <c r="A594" s="293" t="str">
        <f t="shared" si="61"/>
        <v>TP</v>
      </c>
      <c r="B594" s="306">
        <f t="shared" si="62"/>
        <v>553</v>
      </c>
      <c r="C594" s="189" t="s">
        <v>584</v>
      </c>
      <c r="D594" s="305"/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5290663</v>
      </c>
      <c r="I594" s="25">
        <f t="array" ref="I594">SUM(IF("155"&amp;C594=KHC&amp;MH,SL))</f>
        <v>347</v>
      </c>
      <c r="J594" s="25">
        <f t="array" ref="J594">SUM(IF("155"&amp;C594=KHC&amp;MH,TH))</f>
        <v>5290663</v>
      </c>
      <c r="K594" s="8">
        <f t="shared" si="59"/>
        <v>0</v>
      </c>
      <c r="L594" s="8">
        <f t="shared" si="60"/>
        <v>0</v>
      </c>
      <c r="M594" s="293"/>
    </row>
    <row r="595" spans="1:13" ht="18.75" customHeight="1">
      <c r="A595" s="293" t="str">
        <f t="shared" si="61"/>
        <v>TP</v>
      </c>
      <c r="B595" s="306">
        <f t="shared" si="62"/>
        <v>554</v>
      </c>
      <c r="C595" s="189" t="s">
        <v>872</v>
      </c>
      <c r="D595" s="305"/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1004149</v>
      </c>
      <c r="I595" s="25">
        <f t="array" ref="I595">SUM(IF("155"&amp;C595=KHC&amp;MH,SL))</f>
        <v>25</v>
      </c>
      <c r="J595" s="25">
        <f t="array" ref="J595">SUM(IF("155"&amp;C595=KHC&amp;MH,TH))</f>
        <v>1004149</v>
      </c>
      <c r="K595" s="8">
        <f t="shared" si="59"/>
        <v>0</v>
      </c>
      <c r="L595" s="8">
        <f t="shared" si="60"/>
        <v>0</v>
      </c>
      <c r="M595" s="293"/>
    </row>
    <row r="596" spans="1:13" ht="18.75" customHeight="1">
      <c r="A596" s="293" t="str">
        <f t="shared" si="61"/>
        <v>TP</v>
      </c>
      <c r="B596" s="306">
        <f t="shared" si="62"/>
        <v>555</v>
      </c>
      <c r="C596" s="40" t="s">
        <v>1157</v>
      </c>
      <c r="D596" s="305"/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2027015</v>
      </c>
      <c r="I596" s="25">
        <f t="array" ref="I596">SUM(IF("155"&amp;C596=KHC&amp;MH,SL))</f>
        <v>50</v>
      </c>
      <c r="J596" s="25">
        <f t="array" ref="J596">SUM(IF("155"&amp;C596=KHC&amp;MH,TH))</f>
        <v>2027015</v>
      </c>
      <c r="K596" s="8">
        <f t="shared" si="59"/>
        <v>0</v>
      </c>
      <c r="L596" s="8">
        <f t="shared" si="60"/>
        <v>0</v>
      </c>
      <c r="M596" s="293"/>
    </row>
    <row r="597" spans="1:13" ht="18.75" customHeight="1">
      <c r="A597" s="293" t="str">
        <f t="shared" si="61"/>
        <v>TP</v>
      </c>
      <c r="B597" s="306">
        <f t="shared" si="62"/>
        <v>556</v>
      </c>
      <c r="C597" s="297" t="s">
        <v>580</v>
      </c>
      <c r="D597" s="305"/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1298497</v>
      </c>
      <c r="I597" s="25">
        <f t="array" ref="I597">SUM(IF("155"&amp;C597=KHC&amp;MH,SL))</f>
        <v>100</v>
      </c>
      <c r="J597" s="25">
        <f t="array" ref="J597">SUM(IF("155"&amp;C597=KHC&amp;MH,TH))</f>
        <v>1298497</v>
      </c>
      <c r="K597" s="8">
        <f t="shared" si="59"/>
        <v>0</v>
      </c>
      <c r="L597" s="8">
        <f t="shared" si="60"/>
        <v>0</v>
      </c>
      <c r="M597" s="293"/>
    </row>
    <row r="598" spans="1:13" ht="18.75" customHeight="1">
      <c r="A598" s="293" t="str">
        <f t="shared" si="61"/>
        <v>TP</v>
      </c>
      <c r="B598" s="306">
        <f t="shared" si="62"/>
        <v>557</v>
      </c>
      <c r="C598" s="192" t="s">
        <v>654</v>
      </c>
      <c r="D598" s="305"/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318726</v>
      </c>
      <c r="I598" s="25">
        <f t="array" ref="I598">SUM(IF("155"&amp;C598=KHC&amp;MH,SL))</f>
        <v>28</v>
      </c>
      <c r="J598" s="25">
        <f t="array" ref="J598">SUM(IF("155"&amp;C598=KHC&amp;MH,TH))</f>
        <v>318726</v>
      </c>
      <c r="K598" s="8">
        <f t="shared" si="59"/>
        <v>0</v>
      </c>
      <c r="L598" s="8">
        <f t="shared" si="60"/>
        <v>0</v>
      </c>
      <c r="M598" s="293"/>
    </row>
    <row r="599" spans="1:13" ht="18.75" customHeight="1">
      <c r="A599" s="293" t="str">
        <f t="shared" si="61"/>
        <v>TP</v>
      </c>
      <c r="B599" s="306">
        <f t="shared" si="62"/>
        <v>558</v>
      </c>
      <c r="C599" s="192" t="s">
        <v>593</v>
      </c>
      <c r="D599" s="305"/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873344</v>
      </c>
      <c r="I599" s="25">
        <f t="array" ref="I599">SUM(IF("155"&amp;C599=KHC&amp;MH,SL))</f>
        <v>25</v>
      </c>
      <c r="J599" s="25">
        <f t="array" ref="J599">SUM(IF("155"&amp;C599=KHC&amp;MH,TH))</f>
        <v>873344</v>
      </c>
      <c r="K599" s="8">
        <f t="shared" si="59"/>
        <v>0</v>
      </c>
      <c r="L599" s="8">
        <f t="shared" si="60"/>
        <v>0</v>
      </c>
      <c r="M599" s="293"/>
    </row>
    <row r="600" spans="1:13" ht="18.75" customHeight="1">
      <c r="A600" s="293" t="str">
        <f t="shared" si="61"/>
        <v>TP</v>
      </c>
      <c r="B600" s="306">
        <f t="shared" si="62"/>
        <v>559</v>
      </c>
      <c r="C600" s="40" t="s">
        <v>880</v>
      </c>
      <c r="D600" s="305"/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11103252</v>
      </c>
      <c r="I600" s="25">
        <f t="array" ref="I600">SUM(IF("155"&amp;C600=KHC&amp;MH,SL))</f>
        <v>657</v>
      </c>
      <c r="J600" s="25">
        <f t="array" ref="J600">SUM(IF("155"&amp;C600=KHC&amp;MH,TH))</f>
        <v>11103252</v>
      </c>
      <c r="K600" s="8">
        <f t="shared" si="59"/>
        <v>0</v>
      </c>
      <c r="L600" s="8">
        <f t="shared" si="60"/>
        <v>0</v>
      </c>
      <c r="M600" s="293"/>
    </row>
    <row r="601" spans="1:13" ht="18.75" customHeight="1">
      <c r="A601" s="293" t="str">
        <f t="shared" si="61"/>
        <v>TP</v>
      </c>
      <c r="B601" s="306">
        <f t="shared" si="62"/>
        <v>560</v>
      </c>
      <c r="C601" s="297" t="s">
        <v>530</v>
      </c>
      <c r="D601" s="305"/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5188961</v>
      </c>
      <c r="I601" s="25">
        <f t="array" ref="I601">SUM(IF("155"&amp;C601=KHC&amp;MH,SL))</f>
        <v>380</v>
      </c>
      <c r="J601" s="25">
        <f t="array" ref="J601">SUM(IF("155"&amp;C601=KHC&amp;MH,TH))</f>
        <v>5188961</v>
      </c>
      <c r="K601" s="8">
        <f t="shared" si="59"/>
        <v>0</v>
      </c>
      <c r="L601" s="8">
        <f t="shared" si="60"/>
        <v>0</v>
      </c>
      <c r="M601" s="293"/>
    </row>
    <row r="602" spans="1:13" ht="18.75" customHeight="1">
      <c r="A602" s="293" t="str">
        <f t="shared" si="61"/>
        <v>TP</v>
      </c>
      <c r="B602" s="306">
        <f t="shared" si="62"/>
        <v>561</v>
      </c>
      <c r="C602" s="40" t="s">
        <v>476</v>
      </c>
      <c r="D602" s="305"/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39960</v>
      </c>
      <c r="I602" s="25">
        <f t="array" ref="I602">SUM(IF("155"&amp;C602=KHC&amp;MH,SL))</f>
        <v>3</v>
      </c>
      <c r="J602" s="25">
        <f t="array" ref="J602">SUM(IF("155"&amp;C602=KHC&amp;MH,TH))</f>
        <v>39960</v>
      </c>
      <c r="K602" s="8">
        <f t="shared" si="59"/>
        <v>0</v>
      </c>
      <c r="L602" s="8">
        <f t="shared" si="60"/>
        <v>0</v>
      </c>
      <c r="M602" s="293"/>
    </row>
    <row r="603" spans="1:13" ht="18.75" customHeight="1">
      <c r="A603" s="293" t="str">
        <f t="shared" si="61"/>
        <v>TP</v>
      </c>
      <c r="B603" s="306">
        <f t="shared" si="62"/>
        <v>562</v>
      </c>
      <c r="C603" s="192" t="s">
        <v>682</v>
      </c>
      <c r="D603" s="305"/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242459</v>
      </c>
      <c r="I603" s="25">
        <f t="array" ref="I603">SUM(IF("155"&amp;C603=KHC&amp;MH,SL))</f>
        <v>21</v>
      </c>
      <c r="J603" s="25">
        <f t="array" ref="J603">SUM(IF("155"&amp;C603=KHC&amp;MH,TH))</f>
        <v>242459</v>
      </c>
      <c r="K603" s="8">
        <f t="shared" si="59"/>
        <v>0</v>
      </c>
      <c r="L603" s="8">
        <f t="shared" si="60"/>
        <v>0</v>
      </c>
      <c r="M603" s="293"/>
    </row>
    <row r="604" spans="1:13" ht="18.75" customHeight="1">
      <c r="A604" s="293" t="str">
        <f t="shared" si="61"/>
        <v>TP</v>
      </c>
      <c r="B604" s="306">
        <f t="shared" si="62"/>
        <v>563</v>
      </c>
      <c r="C604" s="192" t="s">
        <v>888</v>
      </c>
      <c r="D604" s="305"/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2286369</v>
      </c>
      <c r="I604" s="25">
        <f t="array" ref="I604">SUM(IF("155"&amp;C604=KHC&amp;MH,SL))</f>
        <v>185</v>
      </c>
      <c r="J604" s="25">
        <f t="array" ref="J604">SUM(IF("155"&amp;C604=KHC&amp;MH,TH))</f>
        <v>2286369</v>
      </c>
      <c r="K604" s="8">
        <f t="shared" si="59"/>
        <v>0</v>
      </c>
      <c r="L604" s="8">
        <f t="shared" si="60"/>
        <v>0</v>
      </c>
      <c r="M604" s="293"/>
    </row>
    <row r="605" spans="1:13" ht="18.75" customHeight="1">
      <c r="A605" s="293" t="str">
        <f t="shared" si="61"/>
        <v>TP</v>
      </c>
      <c r="B605" s="306">
        <f t="shared" si="62"/>
        <v>564</v>
      </c>
      <c r="C605" s="192" t="s">
        <v>681</v>
      </c>
      <c r="D605" s="305"/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2068302</v>
      </c>
      <c r="I605" s="25">
        <f t="array" ref="I605">SUM(IF("155"&amp;C605=KHC&amp;MH,SL))</f>
        <v>161</v>
      </c>
      <c r="J605" s="25">
        <f t="array" ref="J605">SUM(IF("155"&amp;C605=KHC&amp;MH,TH))</f>
        <v>2068302</v>
      </c>
      <c r="K605" s="8">
        <f t="shared" si="59"/>
        <v>0</v>
      </c>
      <c r="L605" s="8">
        <f t="shared" si="60"/>
        <v>0</v>
      </c>
      <c r="M605" s="293"/>
    </row>
    <row r="606" spans="1:13" ht="18.75" customHeight="1">
      <c r="A606" s="293" t="str">
        <f t="shared" si="61"/>
        <v>TP</v>
      </c>
      <c r="B606" s="306">
        <f t="shared" si="62"/>
        <v>565</v>
      </c>
      <c r="C606" s="189" t="s">
        <v>445</v>
      </c>
      <c r="D606" s="305"/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1231897</v>
      </c>
      <c r="I606" s="25">
        <f t="array" ref="I606">SUM(IF("155"&amp;C606=KHC&amp;MH,SL))</f>
        <v>85</v>
      </c>
      <c r="J606" s="25">
        <f t="array" ref="J606">SUM(IF("155"&amp;C606=KHC&amp;MH,TH))</f>
        <v>1231897</v>
      </c>
      <c r="K606" s="8">
        <f t="shared" si="59"/>
        <v>0</v>
      </c>
      <c r="L606" s="8">
        <f t="shared" si="60"/>
        <v>0</v>
      </c>
      <c r="M606" s="293"/>
    </row>
    <row r="607" spans="1:13" ht="18.75" customHeight="1">
      <c r="A607" s="293" t="str">
        <f t="shared" si="61"/>
        <v>TP</v>
      </c>
      <c r="B607" s="306">
        <f t="shared" si="62"/>
        <v>566</v>
      </c>
      <c r="C607" s="192" t="s">
        <v>606</v>
      </c>
      <c r="D607" s="305"/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150256</v>
      </c>
      <c r="I607" s="25">
        <f t="array" ref="I607">SUM(IF("155"&amp;C607=KHC&amp;MH,SL))</f>
        <v>12</v>
      </c>
      <c r="J607" s="25">
        <f t="array" ref="J607">SUM(IF("155"&amp;C607=KHC&amp;MH,TH))</f>
        <v>150256</v>
      </c>
      <c r="K607" s="8">
        <f t="shared" si="59"/>
        <v>0</v>
      </c>
      <c r="L607" s="8">
        <f t="shared" si="60"/>
        <v>0</v>
      </c>
      <c r="M607" s="293"/>
    </row>
    <row r="608" spans="1:13" ht="18.75" customHeight="1">
      <c r="A608" s="293" t="str">
        <f t="shared" si="61"/>
        <v>TP</v>
      </c>
      <c r="B608" s="306">
        <f t="shared" si="62"/>
        <v>567</v>
      </c>
      <c r="C608" s="192" t="s">
        <v>608</v>
      </c>
      <c r="D608" s="305"/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160989</v>
      </c>
      <c r="I608" s="25">
        <f t="array" ref="I608">SUM(IF("155"&amp;C608=KHC&amp;MH,SL))</f>
        <v>12</v>
      </c>
      <c r="J608" s="25">
        <f t="array" ref="J608">SUM(IF("155"&amp;C608=KHC&amp;MH,TH))</f>
        <v>160989</v>
      </c>
      <c r="K608" s="8">
        <f t="shared" si="59"/>
        <v>0</v>
      </c>
      <c r="L608" s="8">
        <f t="shared" si="60"/>
        <v>0</v>
      </c>
      <c r="M608" s="293"/>
    </row>
    <row r="609" spans="1:13" ht="18.75" customHeight="1">
      <c r="A609" s="293" t="str">
        <f t="shared" si="61"/>
        <v>TP</v>
      </c>
      <c r="B609" s="306">
        <f t="shared" si="62"/>
        <v>568</v>
      </c>
      <c r="C609" s="192" t="s">
        <v>607</v>
      </c>
      <c r="D609" s="305"/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429141</v>
      </c>
      <c r="I609" s="25">
        <f t="array" ref="I609">SUM(IF("155"&amp;C609=KHC&amp;MH,SL))</f>
        <v>29</v>
      </c>
      <c r="J609" s="25">
        <f t="array" ref="J609">SUM(IF("155"&amp;C609=KHC&amp;MH,TH))</f>
        <v>429141</v>
      </c>
      <c r="K609" s="8">
        <f t="shared" si="59"/>
        <v>0</v>
      </c>
      <c r="L609" s="8">
        <f t="shared" si="60"/>
        <v>0</v>
      </c>
      <c r="M609" s="293"/>
    </row>
    <row r="610" spans="1:13" ht="18.75" customHeight="1">
      <c r="A610" s="293" t="str">
        <f t="shared" si="61"/>
        <v>TP</v>
      </c>
      <c r="B610" s="306">
        <f t="shared" si="62"/>
        <v>569</v>
      </c>
      <c r="C610" s="40" t="s">
        <v>1337</v>
      </c>
      <c r="D610" s="305"/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5240220</v>
      </c>
      <c r="I610" s="25">
        <f t="array" ref="I610">SUM(IF("155"&amp;C610=KHC&amp;MH,SL))</f>
        <v>249</v>
      </c>
      <c r="J610" s="25">
        <f t="array" ref="J610">SUM(IF("155"&amp;C610=KHC&amp;MH,TH))</f>
        <v>5240220</v>
      </c>
      <c r="K610" s="8">
        <f t="shared" si="59"/>
        <v>0</v>
      </c>
      <c r="L610" s="8">
        <f t="shared" si="60"/>
        <v>0</v>
      </c>
      <c r="M610" s="293"/>
    </row>
    <row r="611" spans="1:13" ht="18.75" customHeight="1">
      <c r="A611" s="293" t="str">
        <f t="shared" si="61"/>
        <v>TP</v>
      </c>
      <c r="B611" s="306">
        <f t="shared" si="62"/>
        <v>570</v>
      </c>
      <c r="C611" s="40" t="s">
        <v>1333</v>
      </c>
      <c r="D611" s="305"/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7543594</v>
      </c>
      <c r="I611" s="25">
        <f t="array" ref="I611">SUM(IF("155"&amp;C611=KHC&amp;MH,SL))</f>
        <v>340</v>
      </c>
      <c r="J611" s="25">
        <f t="array" ref="J611">SUM(IF("155"&amp;C611=KHC&amp;MH,TH))</f>
        <v>7543594</v>
      </c>
      <c r="K611" s="8">
        <f t="shared" si="59"/>
        <v>0</v>
      </c>
      <c r="L611" s="8">
        <f t="shared" si="60"/>
        <v>0</v>
      </c>
      <c r="M611" s="293"/>
    </row>
    <row r="612" spans="1:13" ht="18.75" customHeight="1">
      <c r="A612" s="293" t="str">
        <f t="shared" si="61"/>
        <v>TP</v>
      </c>
      <c r="B612" s="306">
        <f t="shared" si="62"/>
        <v>571</v>
      </c>
      <c r="C612" s="189" t="s">
        <v>953</v>
      </c>
      <c r="D612" s="305"/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924366</v>
      </c>
      <c r="I612" s="25">
        <f t="array" ref="I612">SUM(IF("155"&amp;C612=KHC&amp;MH,SL))</f>
        <v>26</v>
      </c>
      <c r="J612" s="25">
        <f t="array" ref="J612">SUM(IF("155"&amp;C612=KHC&amp;MH,TH))</f>
        <v>924366</v>
      </c>
      <c r="K612" s="8">
        <f t="shared" si="59"/>
        <v>0</v>
      </c>
      <c r="L612" s="8">
        <f t="shared" si="60"/>
        <v>0</v>
      </c>
      <c r="M612" s="293"/>
    </row>
    <row r="613" spans="1:13" ht="18.75" customHeight="1">
      <c r="A613" s="293" t="str">
        <f t="shared" si="61"/>
        <v>TP</v>
      </c>
      <c r="B613" s="306">
        <f t="shared" si="62"/>
        <v>572</v>
      </c>
      <c r="C613" s="192" t="s">
        <v>1025</v>
      </c>
      <c r="D613" s="305"/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1446377</v>
      </c>
      <c r="I613" s="25">
        <f t="array" ref="I613">SUM(IF("155"&amp;C613=KHC&amp;MH,SL))</f>
        <v>154</v>
      </c>
      <c r="J613" s="25">
        <f t="array" ref="J613">SUM(IF("155"&amp;C613=KHC&amp;MH,TH))</f>
        <v>1446377</v>
      </c>
      <c r="K613" s="8">
        <f t="shared" si="59"/>
        <v>0</v>
      </c>
      <c r="L613" s="8">
        <f t="shared" si="60"/>
        <v>0</v>
      </c>
      <c r="M613" s="293"/>
    </row>
    <row r="614" spans="1:13" ht="18.75" customHeight="1">
      <c r="A614" s="293" t="str">
        <f t="shared" si="61"/>
        <v>TP</v>
      </c>
      <c r="B614" s="306">
        <f t="shared" si="62"/>
        <v>573</v>
      </c>
      <c r="C614" s="189" t="s">
        <v>850</v>
      </c>
      <c r="D614" s="305"/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1298076</v>
      </c>
      <c r="I614" s="25">
        <f t="array" ref="I614">SUM(IF("155"&amp;C614=KHC&amp;MH,SL))</f>
        <v>31</v>
      </c>
      <c r="J614" s="25">
        <f t="array" ref="J614">SUM(IF("155"&amp;C614=KHC&amp;MH,TH))</f>
        <v>1298076</v>
      </c>
      <c r="K614" s="8">
        <f t="shared" ref="K614:K664" si="63">E614+G614-I614</f>
        <v>0</v>
      </c>
      <c r="L614" s="8">
        <f t="shared" ref="L614:L664" si="64">F614+H614-J614</f>
        <v>0</v>
      </c>
      <c r="M614" s="293"/>
    </row>
    <row r="615" spans="1:13" ht="18.75" customHeight="1">
      <c r="A615" s="293" t="str">
        <f t="shared" si="61"/>
        <v>TP</v>
      </c>
      <c r="B615" s="306">
        <f t="shared" si="62"/>
        <v>574</v>
      </c>
      <c r="C615" s="189" t="s">
        <v>1252</v>
      </c>
      <c r="D615" s="305"/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1965755</v>
      </c>
      <c r="I615" s="25">
        <f t="array" ref="I615">SUM(IF("155"&amp;C615=KHC&amp;MH,SL))</f>
        <v>87</v>
      </c>
      <c r="J615" s="25">
        <f t="array" ref="J615">SUM(IF("155"&amp;C615=KHC&amp;MH,TH))</f>
        <v>1965755</v>
      </c>
      <c r="K615" s="8">
        <f t="shared" si="63"/>
        <v>0</v>
      </c>
      <c r="L615" s="8">
        <f t="shared" si="64"/>
        <v>0</v>
      </c>
      <c r="M615" s="293"/>
    </row>
    <row r="616" spans="1:13" ht="18.75" customHeight="1">
      <c r="A616" s="293" t="str">
        <f t="shared" si="61"/>
        <v>TP</v>
      </c>
      <c r="B616" s="306">
        <f t="shared" si="62"/>
        <v>575</v>
      </c>
      <c r="C616" s="40" t="s">
        <v>1340</v>
      </c>
      <c r="D616" s="305"/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1460185</v>
      </c>
      <c r="I616" s="25">
        <f t="array" ref="I616">SUM(IF("155"&amp;C616=KHC&amp;MH,SL))</f>
        <v>81</v>
      </c>
      <c r="J616" s="25">
        <f t="array" ref="J616">SUM(IF("155"&amp;C616=KHC&amp;MH,TH))</f>
        <v>1460185</v>
      </c>
      <c r="K616" s="8">
        <f t="shared" si="63"/>
        <v>0</v>
      </c>
      <c r="L616" s="8">
        <f t="shared" si="64"/>
        <v>0</v>
      </c>
      <c r="M616" s="293"/>
    </row>
    <row r="617" spans="1:13" ht="18.75" customHeight="1">
      <c r="A617" s="293" t="str">
        <f t="shared" si="61"/>
        <v>TP</v>
      </c>
      <c r="B617" s="306">
        <f t="shared" si="62"/>
        <v>576</v>
      </c>
      <c r="C617" s="189" t="s">
        <v>837</v>
      </c>
      <c r="D617" s="305"/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1159446</v>
      </c>
      <c r="I617" s="25">
        <f t="array" ref="I617">SUM(IF("155"&amp;C617=KHC&amp;MH,SL))</f>
        <v>20</v>
      </c>
      <c r="J617" s="25">
        <f t="array" ref="J617">SUM(IF("155"&amp;C617=KHC&amp;MH,TH))</f>
        <v>1159446</v>
      </c>
      <c r="K617" s="8">
        <f t="shared" si="63"/>
        <v>0</v>
      </c>
      <c r="L617" s="8">
        <f t="shared" si="64"/>
        <v>0</v>
      </c>
      <c r="M617" s="293"/>
    </row>
    <row r="618" spans="1:13" ht="18.75" customHeight="1">
      <c r="A618" s="293" t="str">
        <f t="shared" ref="A618:A649" si="65">IF(B618&lt;&gt;"","TP","")</f>
        <v>TP</v>
      </c>
      <c r="B618" s="306">
        <f t="shared" ref="B618:B649" si="66">IF(C618&lt;&gt;"",B617+1,"")</f>
        <v>577</v>
      </c>
      <c r="C618" s="189" t="s">
        <v>852</v>
      </c>
      <c r="D618" s="305"/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121961</v>
      </c>
      <c r="I618" s="25">
        <f t="array" ref="I618">SUM(IF("155"&amp;C618=KHC&amp;MH,SL))</f>
        <v>60</v>
      </c>
      <c r="J618" s="25">
        <f t="array" ref="J618">SUM(IF("155"&amp;C618=KHC&amp;MH,TH))</f>
        <v>121961</v>
      </c>
      <c r="K618" s="8">
        <f t="shared" si="63"/>
        <v>0</v>
      </c>
      <c r="L618" s="8">
        <f t="shared" si="64"/>
        <v>0</v>
      </c>
      <c r="M618" s="293"/>
    </row>
    <row r="619" spans="1:13" ht="18.75" customHeight="1">
      <c r="A619" s="293" t="str">
        <f t="shared" si="65"/>
        <v>TP</v>
      </c>
      <c r="B619" s="306">
        <f t="shared" si="66"/>
        <v>578</v>
      </c>
      <c r="C619" s="189" t="s">
        <v>870</v>
      </c>
      <c r="D619" s="305"/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1185465</v>
      </c>
      <c r="I619" s="25">
        <f t="array" ref="I619">SUM(IF("155"&amp;C619=KHC&amp;MH,SL))</f>
        <v>30</v>
      </c>
      <c r="J619" s="25">
        <f t="array" ref="J619">SUM(IF("155"&amp;C619=KHC&amp;MH,TH))</f>
        <v>1185465</v>
      </c>
      <c r="K619" s="8">
        <f t="shared" si="63"/>
        <v>0</v>
      </c>
      <c r="L619" s="8">
        <f t="shared" si="64"/>
        <v>0</v>
      </c>
      <c r="M619" s="293"/>
    </row>
    <row r="620" spans="1:13" ht="18.75" customHeight="1">
      <c r="A620" s="293" t="str">
        <f t="shared" si="65"/>
        <v>TP</v>
      </c>
      <c r="B620" s="306">
        <f t="shared" si="66"/>
        <v>579</v>
      </c>
      <c r="C620" s="189" t="s">
        <v>873</v>
      </c>
      <c r="D620" s="305"/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585821</v>
      </c>
      <c r="I620" s="25">
        <f t="array" ref="I620">SUM(IF("155"&amp;C620=KHC&amp;MH,SL))</f>
        <v>11</v>
      </c>
      <c r="J620" s="25">
        <f t="array" ref="J620">SUM(IF("155"&amp;C620=KHC&amp;MH,TH))</f>
        <v>585821</v>
      </c>
      <c r="K620" s="8">
        <f t="shared" si="63"/>
        <v>0</v>
      </c>
      <c r="L620" s="8">
        <f t="shared" si="64"/>
        <v>0</v>
      </c>
      <c r="M620" s="293"/>
    </row>
    <row r="621" spans="1:13" ht="18.75" customHeight="1">
      <c r="A621" s="293" t="str">
        <f t="shared" si="65"/>
        <v>TP</v>
      </c>
      <c r="B621" s="306">
        <f t="shared" si="66"/>
        <v>580</v>
      </c>
      <c r="C621" s="189" t="s">
        <v>866</v>
      </c>
      <c r="D621" s="305"/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1224980</v>
      </c>
      <c r="I621" s="25">
        <f t="array" ref="I621">SUM(IF("155"&amp;C621=KHC&amp;MH,SL))</f>
        <v>27</v>
      </c>
      <c r="J621" s="25">
        <f t="array" ref="J621">SUM(IF("155"&amp;C621=KHC&amp;MH,TH))</f>
        <v>1224980</v>
      </c>
      <c r="K621" s="8">
        <f t="shared" si="63"/>
        <v>0</v>
      </c>
      <c r="L621" s="8">
        <f t="shared" si="64"/>
        <v>0</v>
      </c>
      <c r="M621" s="293"/>
    </row>
    <row r="622" spans="1:13" ht="18.75" customHeight="1">
      <c r="A622" s="293" t="str">
        <f t="shared" si="65"/>
        <v>TP</v>
      </c>
      <c r="B622" s="306">
        <f t="shared" si="66"/>
        <v>581</v>
      </c>
      <c r="C622" s="192" t="s">
        <v>868</v>
      </c>
      <c r="D622" s="305"/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4334988</v>
      </c>
      <c r="I622" s="25">
        <f t="array" ref="I622">SUM(IF("155"&amp;C622=KHC&amp;MH,SL))</f>
        <v>86</v>
      </c>
      <c r="J622" s="25">
        <f t="array" ref="J622">SUM(IF("155"&amp;C622=KHC&amp;MH,TH))</f>
        <v>4334988</v>
      </c>
      <c r="K622" s="8">
        <f t="shared" si="63"/>
        <v>0</v>
      </c>
      <c r="L622" s="8">
        <f t="shared" si="64"/>
        <v>0</v>
      </c>
      <c r="M622" s="293"/>
    </row>
    <row r="623" spans="1:13" ht="18.75" customHeight="1">
      <c r="A623" s="293" t="str">
        <f t="shared" si="65"/>
        <v>TP</v>
      </c>
      <c r="B623" s="306">
        <f t="shared" si="66"/>
        <v>582</v>
      </c>
      <c r="C623" s="40" t="s">
        <v>1336</v>
      </c>
      <c r="D623" s="305"/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4971202</v>
      </c>
      <c r="I623" s="25">
        <f t="array" ref="I623">SUM(IF("155"&amp;C623=KHC&amp;MH,SL))</f>
        <v>208</v>
      </c>
      <c r="J623" s="25">
        <f t="array" ref="J623">SUM(IF("155"&amp;C623=KHC&amp;MH,TH))</f>
        <v>4971202</v>
      </c>
      <c r="K623" s="8">
        <f t="shared" si="63"/>
        <v>0</v>
      </c>
      <c r="L623" s="8">
        <f t="shared" si="64"/>
        <v>0</v>
      </c>
      <c r="M623" s="293"/>
    </row>
    <row r="624" spans="1:13" ht="18.75" customHeight="1">
      <c r="A624" s="293" t="str">
        <f t="shared" si="65"/>
        <v>TP</v>
      </c>
      <c r="B624" s="306">
        <f t="shared" si="66"/>
        <v>583</v>
      </c>
      <c r="C624" s="40" t="s">
        <v>890</v>
      </c>
      <c r="D624" s="305"/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2923821</v>
      </c>
      <c r="I624" s="25">
        <f t="array" ref="I624">SUM(IF("155"&amp;C624=KHC&amp;MH,SL))</f>
        <v>248</v>
      </c>
      <c r="J624" s="25">
        <f t="array" ref="J624">SUM(IF("155"&amp;C624=KHC&amp;MH,TH))</f>
        <v>2923821</v>
      </c>
      <c r="K624" s="8">
        <f t="shared" si="63"/>
        <v>0</v>
      </c>
      <c r="L624" s="8">
        <f t="shared" si="64"/>
        <v>0</v>
      </c>
      <c r="M624" s="293"/>
    </row>
    <row r="625" spans="1:13" ht="18.75" customHeight="1">
      <c r="A625" s="293" t="str">
        <f t="shared" si="65"/>
        <v>TP</v>
      </c>
      <c r="B625" s="306">
        <f t="shared" si="66"/>
        <v>584</v>
      </c>
      <c r="C625" s="189" t="s">
        <v>831</v>
      </c>
      <c r="D625" s="305"/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675260</v>
      </c>
      <c r="I625" s="25">
        <f t="array" ref="I625">SUM(IF("155"&amp;C625=KHC&amp;MH,SL))</f>
        <v>55</v>
      </c>
      <c r="J625" s="25">
        <f t="array" ref="J625">SUM(IF("155"&amp;C625=KHC&amp;MH,TH))</f>
        <v>675260</v>
      </c>
      <c r="K625" s="8">
        <f t="shared" si="63"/>
        <v>0</v>
      </c>
      <c r="L625" s="8">
        <f t="shared" si="64"/>
        <v>0</v>
      </c>
      <c r="M625" s="293"/>
    </row>
    <row r="626" spans="1:13" ht="18.75" customHeight="1">
      <c r="A626" s="293" t="str">
        <f t="shared" si="65"/>
        <v>TP</v>
      </c>
      <c r="B626" s="306">
        <f t="shared" si="66"/>
        <v>585</v>
      </c>
      <c r="C626" s="192" t="s">
        <v>687</v>
      </c>
      <c r="D626" s="305"/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550046</v>
      </c>
      <c r="I626" s="25">
        <f t="array" ref="I626">SUM(IF("155"&amp;C626=KHC&amp;MH,SL))</f>
        <v>55</v>
      </c>
      <c r="J626" s="25">
        <f t="array" ref="J626">SUM(IF("155"&amp;C626=KHC&amp;MH,TH))</f>
        <v>550046</v>
      </c>
      <c r="K626" s="8">
        <f t="shared" si="63"/>
        <v>0</v>
      </c>
      <c r="L626" s="8">
        <f t="shared" si="64"/>
        <v>0</v>
      </c>
      <c r="M626" s="293"/>
    </row>
    <row r="627" spans="1:13" ht="18.75" customHeight="1">
      <c r="A627" s="293" t="str">
        <f t="shared" si="65"/>
        <v>TP</v>
      </c>
      <c r="B627" s="306">
        <f t="shared" si="66"/>
        <v>586</v>
      </c>
      <c r="C627" s="192" t="s">
        <v>1159</v>
      </c>
      <c r="D627" s="305"/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1521933</v>
      </c>
      <c r="I627" s="25">
        <f t="array" ref="I627">SUM(IF("155"&amp;C627=KHC&amp;MH,SL))</f>
        <v>38</v>
      </c>
      <c r="J627" s="25">
        <f t="array" ref="J627">SUM(IF("155"&amp;C627=KHC&amp;MH,TH))</f>
        <v>1521933</v>
      </c>
      <c r="K627" s="8">
        <f t="shared" si="63"/>
        <v>0</v>
      </c>
      <c r="L627" s="8">
        <f t="shared" si="64"/>
        <v>0</v>
      </c>
      <c r="M627" s="293"/>
    </row>
    <row r="628" spans="1:13" ht="18.75" customHeight="1">
      <c r="A628" s="293" t="str">
        <f t="shared" si="65"/>
        <v>TP</v>
      </c>
      <c r="B628" s="306">
        <f t="shared" si="66"/>
        <v>587</v>
      </c>
      <c r="C628" s="192" t="s">
        <v>1312</v>
      </c>
      <c r="D628" s="305"/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704439</v>
      </c>
      <c r="I628" s="25">
        <f t="array" ref="I628">SUM(IF("155"&amp;C628=KHC&amp;MH,SL))</f>
        <v>17</v>
      </c>
      <c r="J628" s="25">
        <f t="array" ref="J628">SUM(IF("155"&amp;C628=KHC&amp;MH,TH))</f>
        <v>704439</v>
      </c>
      <c r="K628" s="8">
        <f t="shared" si="63"/>
        <v>0</v>
      </c>
      <c r="L628" s="8">
        <f t="shared" si="64"/>
        <v>0</v>
      </c>
      <c r="M628" s="293"/>
    </row>
    <row r="629" spans="1:13" ht="18.75" customHeight="1">
      <c r="A629" s="293" t="str">
        <f t="shared" si="65"/>
        <v>TP</v>
      </c>
      <c r="B629" s="306">
        <f t="shared" si="66"/>
        <v>588</v>
      </c>
      <c r="C629" s="192" t="s">
        <v>653</v>
      </c>
      <c r="D629" s="305"/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1069683</v>
      </c>
      <c r="I629" s="25">
        <f t="array" ref="I629">SUM(IF("155"&amp;C629=KHC&amp;MH,SL))</f>
        <v>26</v>
      </c>
      <c r="J629" s="25">
        <f t="array" ref="J629">SUM(IF("155"&amp;C629=KHC&amp;MH,TH))</f>
        <v>1069683</v>
      </c>
      <c r="K629" s="8">
        <f t="shared" si="63"/>
        <v>0</v>
      </c>
      <c r="L629" s="8">
        <f t="shared" si="64"/>
        <v>0</v>
      </c>
      <c r="M629" s="293"/>
    </row>
    <row r="630" spans="1:13" ht="18.75" customHeight="1">
      <c r="A630" s="293" t="str">
        <f t="shared" si="65"/>
        <v>TP</v>
      </c>
      <c r="B630" s="306">
        <f t="shared" si="66"/>
        <v>589</v>
      </c>
      <c r="C630" s="189" t="s">
        <v>444</v>
      </c>
      <c r="D630" s="305"/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1369537</v>
      </c>
      <c r="I630" s="25">
        <f t="array" ref="I630">SUM(IF("155"&amp;C630=KHC&amp;MH,SL))</f>
        <v>67</v>
      </c>
      <c r="J630" s="25">
        <f t="array" ref="J630">SUM(IF("155"&amp;C630=KHC&amp;MH,TH))</f>
        <v>1369537</v>
      </c>
      <c r="K630" s="8">
        <f t="shared" si="63"/>
        <v>0</v>
      </c>
      <c r="L630" s="8">
        <f t="shared" si="64"/>
        <v>0</v>
      </c>
      <c r="M630" s="293"/>
    </row>
    <row r="631" spans="1:13" ht="18.75" customHeight="1">
      <c r="A631" s="293" t="str">
        <f t="shared" si="65"/>
        <v>TP</v>
      </c>
      <c r="B631" s="306">
        <f t="shared" si="66"/>
        <v>590</v>
      </c>
      <c r="C631" s="192" t="s">
        <v>594</v>
      </c>
      <c r="D631" s="305"/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1280903</v>
      </c>
      <c r="I631" s="25">
        <f t="array" ref="I631">SUM(IF("155"&amp;C631=KHC&amp;MH,SL))</f>
        <v>32</v>
      </c>
      <c r="J631" s="25">
        <f t="array" ref="J631">SUM(IF("155"&amp;C631=KHC&amp;MH,TH))</f>
        <v>1280903</v>
      </c>
      <c r="K631" s="8">
        <f t="shared" si="63"/>
        <v>0</v>
      </c>
      <c r="L631" s="8">
        <f t="shared" si="64"/>
        <v>0</v>
      </c>
      <c r="M631" s="293"/>
    </row>
    <row r="632" spans="1:13" ht="18.75" customHeight="1">
      <c r="A632" s="293" t="str">
        <f t="shared" si="65"/>
        <v>TP</v>
      </c>
      <c r="B632" s="306">
        <f t="shared" si="66"/>
        <v>591</v>
      </c>
      <c r="C632" s="445" t="s">
        <v>485</v>
      </c>
      <c r="D632" s="305"/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1187496</v>
      </c>
      <c r="I632" s="25">
        <f t="array" ref="I632">SUM(IF("155"&amp;C632=KHC&amp;MH,SL))</f>
        <v>63</v>
      </c>
      <c r="J632" s="25">
        <f t="array" ref="J632">SUM(IF("155"&amp;C632=KHC&amp;MH,TH))</f>
        <v>1187496</v>
      </c>
      <c r="K632" s="8">
        <f t="shared" si="63"/>
        <v>0</v>
      </c>
      <c r="L632" s="8">
        <f t="shared" si="64"/>
        <v>0</v>
      </c>
      <c r="M632" s="293"/>
    </row>
    <row r="633" spans="1:13" ht="18.75" customHeight="1">
      <c r="A633" s="293" t="str">
        <f t="shared" si="65"/>
        <v>TP</v>
      </c>
      <c r="B633" s="306">
        <f t="shared" si="66"/>
        <v>592</v>
      </c>
      <c r="C633" s="189" t="s">
        <v>829</v>
      </c>
      <c r="D633" s="305"/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828687</v>
      </c>
      <c r="I633" s="25">
        <f t="array" ref="I633">SUM(IF("155"&amp;C633=KHC&amp;MH,SL))</f>
        <v>104</v>
      </c>
      <c r="J633" s="25">
        <f t="array" ref="J633">SUM(IF("155"&amp;C633=KHC&amp;MH,TH))</f>
        <v>828687</v>
      </c>
      <c r="K633" s="8">
        <f t="shared" si="63"/>
        <v>0</v>
      </c>
      <c r="L633" s="8">
        <f t="shared" si="64"/>
        <v>0</v>
      </c>
      <c r="M633" s="293"/>
    </row>
    <row r="634" spans="1:13" ht="18.75" customHeight="1">
      <c r="A634" s="293" t="str">
        <f t="shared" si="65"/>
        <v>TP</v>
      </c>
      <c r="B634" s="306">
        <f t="shared" si="66"/>
        <v>593</v>
      </c>
      <c r="C634" s="192" t="s">
        <v>595</v>
      </c>
      <c r="D634" s="305"/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453050</v>
      </c>
      <c r="I634" s="25">
        <f t="array" ref="I634">SUM(IF("155"&amp;C634=KHC&amp;MH,SL))</f>
        <v>13</v>
      </c>
      <c r="J634" s="25">
        <f t="array" ref="J634">SUM(IF("155"&amp;C634=KHC&amp;MH,TH))</f>
        <v>453050</v>
      </c>
      <c r="K634" s="8">
        <f t="shared" si="63"/>
        <v>0</v>
      </c>
      <c r="L634" s="8">
        <f t="shared" si="64"/>
        <v>0</v>
      </c>
      <c r="M634" s="293"/>
    </row>
    <row r="635" spans="1:13" ht="18.75" customHeight="1">
      <c r="A635" s="293" t="str">
        <f t="shared" si="65"/>
        <v>TP</v>
      </c>
      <c r="B635" s="306">
        <f t="shared" si="66"/>
        <v>594</v>
      </c>
      <c r="C635" s="189" t="s">
        <v>1256</v>
      </c>
      <c r="D635" s="305"/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1917221</v>
      </c>
      <c r="I635" s="25">
        <f t="array" ref="I635">SUM(IF("155"&amp;C635=KHC&amp;MH,SL))</f>
        <v>104</v>
      </c>
      <c r="J635" s="25">
        <f t="array" ref="J635">SUM(IF("155"&amp;C635=KHC&amp;MH,TH))</f>
        <v>1917221</v>
      </c>
      <c r="K635" s="8">
        <f t="shared" si="63"/>
        <v>0</v>
      </c>
      <c r="L635" s="8">
        <f t="shared" si="64"/>
        <v>0</v>
      </c>
      <c r="M635" s="293"/>
    </row>
    <row r="636" spans="1:13" ht="18.75" customHeight="1">
      <c r="A636" s="293" t="str">
        <f t="shared" si="65"/>
        <v>TP</v>
      </c>
      <c r="B636" s="306">
        <f t="shared" si="66"/>
        <v>595</v>
      </c>
      <c r="C636" s="189" t="s">
        <v>869</v>
      </c>
      <c r="D636" s="305"/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608181</v>
      </c>
      <c r="I636" s="25">
        <f t="array" ref="I636">SUM(IF("155"&amp;C636=KHC&amp;MH,SL))</f>
        <v>11</v>
      </c>
      <c r="J636" s="25">
        <f t="array" ref="J636">SUM(IF("155"&amp;C636=KHC&amp;MH,TH))</f>
        <v>608181</v>
      </c>
      <c r="K636" s="8">
        <f t="shared" si="63"/>
        <v>0</v>
      </c>
      <c r="L636" s="8">
        <f t="shared" si="64"/>
        <v>0</v>
      </c>
      <c r="M636" s="293"/>
    </row>
    <row r="637" spans="1:13" ht="18.75" customHeight="1">
      <c r="A637" s="293" t="str">
        <f t="shared" si="65"/>
        <v>TP</v>
      </c>
      <c r="B637" s="306">
        <f t="shared" si="66"/>
        <v>596</v>
      </c>
      <c r="C637" s="189" t="s">
        <v>1255</v>
      </c>
      <c r="D637" s="305"/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1768764</v>
      </c>
      <c r="I637" s="25">
        <f t="array" ref="I637">SUM(IF("155"&amp;C637=KHC&amp;MH,SL))</f>
        <v>78</v>
      </c>
      <c r="J637" s="25">
        <f t="array" ref="J637">SUM(IF("155"&amp;C637=KHC&amp;MH,TH))</f>
        <v>1768764</v>
      </c>
      <c r="K637" s="8">
        <f t="shared" si="63"/>
        <v>0</v>
      </c>
      <c r="L637" s="8">
        <f t="shared" si="64"/>
        <v>0</v>
      </c>
      <c r="M637" s="293"/>
    </row>
    <row r="638" spans="1:13" ht="18.75" customHeight="1">
      <c r="A638" s="293" t="str">
        <f t="shared" si="65"/>
        <v>TP</v>
      </c>
      <c r="B638" s="306">
        <f t="shared" si="66"/>
        <v>597</v>
      </c>
      <c r="C638" s="297" t="s">
        <v>832</v>
      </c>
      <c r="D638" s="305"/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650461</v>
      </c>
      <c r="I638" s="25">
        <f t="array" ref="I638">SUM(IF("155"&amp;C638=KHC&amp;MH,SL))</f>
        <v>50</v>
      </c>
      <c r="J638" s="25">
        <f t="array" ref="J638">SUM(IF("155"&amp;C638=KHC&amp;MH,TH))</f>
        <v>650461</v>
      </c>
      <c r="K638" s="8">
        <f t="shared" si="63"/>
        <v>0</v>
      </c>
      <c r="L638" s="8">
        <f t="shared" si="64"/>
        <v>0</v>
      </c>
      <c r="M638" s="293"/>
    </row>
    <row r="639" spans="1:13" ht="18.75" customHeight="1">
      <c r="A639" s="293" t="str">
        <f t="shared" si="65"/>
        <v>TP</v>
      </c>
      <c r="B639" s="306">
        <f t="shared" si="66"/>
        <v>598</v>
      </c>
      <c r="C639" s="189" t="s">
        <v>941</v>
      </c>
      <c r="D639" s="305"/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1690821</v>
      </c>
      <c r="I639" s="25">
        <f t="array" ref="I639">SUM(IF("155"&amp;C639=KHC&amp;MH,SL))</f>
        <v>80</v>
      </c>
      <c r="J639" s="25">
        <f t="array" ref="J639">SUM(IF("155"&amp;C639=KHC&amp;MH,TH))</f>
        <v>1690821</v>
      </c>
      <c r="K639" s="8">
        <f t="shared" si="63"/>
        <v>0</v>
      </c>
      <c r="L639" s="8">
        <f t="shared" si="64"/>
        <v>0</v>
      </c>
      <c r="M639" s="293"/>
    </row>
    <row r="640" spans="1:13" ht="18.75" customHeight="1">
      <c r="A640" s="293" t="str">
        <f t="shared" si="65"/>
        <v>TP</v>
      </c>
      <c r="B640" s="306">
        <f t="shared" si="66"/>
        <v>599</v>
      </c>
      <c r="C640" s="192" t="s">
        <v>943</v>
      </c>
      <c r="D640" s="305"/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5366846</v>
      </c>
      <c r="I640" s="25">
        <f t="array" ref="I640">SUM(IF("155"&amp;C640=KHC&amp;MH,SL))</f>
        <v>300</v>
      </c>
      <c r="J640" s="25">
        <f t="array" ref="J640">SUM(IF("155"&amp;C640=KHC&amp;MH,TH))</f>
        <v>5366846</v>
      </c>
      <c r="K640" s="8">
        <f t="shared" si="63"/>
        <v>0</v>
      </c>
      <c r="L640" s="8">
        <f t="shared" si="64"/>
        <v>0</v>
      </c>
      <c r="M640" s="293"/>
    </row>
    <row r="641" spans="1:13" ht="18.75" customHeight="1">
      <c r="A641" s="293" t="str">
        <f t="shared" si="65"/>
        <v>TP</v>
      </c>
      <c r="B641" s="306">
        <f t="shared" si="66"/>
        <v>600</v>
      </c>
      <c r="C641" s="192" t="s">
        <v>979</v>
      </c>
      <c r="D641" s="305"/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7939661</v>
      </c>
      <c r="I641" s="25">
        <f t="array" ref="I641">SUM(IF("155"&amp;C641=KHC&amp;MH,SL))</f>
        <v>314</v>
      </c>
      <c r="J641" s="25">
        <f t="array" ref="J641">SUM(IF("155"&amp;C641=KHC&amp;MH,TH))</f>
        <v>7939661</v>
      </c>
      <c r="K641" s="8">
        <f t="shared" si="63"/>
        <v>0</v>
      </c>
      <c r="L641" s="8">
        <f t="shared" si="64"/>
        <v>0</v>
      </c>
      <c r="M641" s="293"/>
    </row>
    <row r="642" spans="1:13" ht="18.75" customHeight="1">
      <c r="A642" s="293" t="str">
        <f t="shared" si="65"/>
        <v>TP</v>
      </c>
      <c r="B642" s="306">
        <f t="shared" si="66"/>
        <v>601</v>
      </c>
      <c r="C642" s="189" t="s">
        <v>843</v>
      </c>
      <c r="D642" s="305"/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1036672</v>
      </c>
      <c r="I642" s="25">
        <f t="array" ref="I642">SUM(IF("155"&amp;C642=KHC&amp;MH,SL))</f>
        <v>30</v>
      </c>
      <c r="J642" s="25">
        <f t="array" ref="J642">SUM(IF("155"&amp;C642=KHC&amp;MH,TH))</f>
        <v>1036672</v>
      </c>
      <c r="K642" s="8">
        <f t="shared" si="63"/>
        <v>0</v>
      </c>
      <c r="L642" s="8">
        <f t="shared" si="64"/>
        <v>0</v>
      </c>
      <c r="M642" s="293"/>
    </row>
    <row r="643" spans="1:13" ht="18.75" customHeight="1">
      <c r="A643" s="293" t="str">
        <f t="shared" si="65"/>
        <v>TP</v>
      </c>
      <c r="B643" s="306">
        <f t="shared" si="66"/>
        <v>602</v>
      </c>
      <c r="C643" s="189" t="s">
        <v>842</v>
      </c>
      <c r="D643" s="305"/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1172049</v>
      </c>
      <c r="I643" s="25">
        <f t="array" ref="I643">SUM(IF("155"&amp;C643=KHC&amp;MH,SL))</f>
        <v>31</v>
      </c>
      <c r="J643" s="25">
        <f t="array" ref="J643">SUM(IF("155"&amp;C643=KHC&amp;MH,TH))</f>
        <v>1172049</v>
      </c>
      <c r="K643" s="8">
        <f t="shared" si="63"/>
        <v>0</v>
      </c>
      <c r="L643" s="8">
        <f t="shared" si="64"/>
        <v>0</v>
      </c>
      <c r="M643" s="293"/>
    </row>
    <row r="644" spans="1:13" ht="18.75" customHeight="1">
      <c r="A644" s="293" t="str">
        <f t="shared" si="65"/>
        <v>TP</v>
      </c>
      <c r="B644" s="306">
        <f t="shared" si="66"/>
        <v>603</v>
      </c>
      <c r="C644" s="40" t="s">
        <v>1004</v>
      </c>
      <c r="D644" s="305"/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687953</v>
      </c>
      <c r="I644" s="25">
        <f t="array" ref="I644">SUM(IF("155"&amp;C644=KHC&amp;MH,SL))</f>
        <v>31</v>
      </c>
      <c r="J644" s="25">
        <f t="array" ref="J644">SUM(IF("155"&amp;C644=KHC&amp;MH,TH))</f>
        <v>687953</v>
      </c>
      <c r="K644" s="8">
        <f t="shared" si="63"/>
        <v>0</v>
      </c>
      <c r="L644" s="8">
        <f t="shared" si="64"/>
        <v>0</v>
      </c>
      <c r="M644" s="293"/>
    </row>
    <row r="645" spans="1:13" ht="18.75" customHeight="1">
      <c r="A645" s="293" t="str">
        <f t="shared" si="65"/>
        <v>TP</v>
      </c>
      <c r="B645" s="306">
        <f t="shared" si="66"/>
        <v>604</v>
      </c>
      <c r="C645" s="189" t="s">
        <v>874</v>
      </c>
      <c r="D645" s="305"/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1177009</v>
      </c>
      <c r="I645" s="25">
        <f t="array" ref="I645">SUM(IF("155"&amp;C645=KHC&amp;MH,SL))</f>
        <v>28</v>
      </c>
      <c r="J645" s="25">
        <f t="array" ref="J645">SUM(IF("155"&amp;C645=KHC&amp;MH,TH))</f>
        <v>1177009</v>
      </c>
      <c r="K645" s="8">
        <f t="shared" si="63"/>
        <v>0</v>
      </c>
      <c r="L645" s="8">
        <f t="shared" si="64"/>
        <v>0</v>
      </c>
      <c r="M645" s="293"/>
    </row>
    <row r="646" spans="1:13" ht="18.75" customHeight="1">
      <c r="A646" s="293" t="str">
        <f t="shared" si="65"/>
        <v>TP</v>
      </c>
      <c r="B646" s="306">
        <f t="shared" si="66"/>
        <v>605</v>
      </c>
      <c r="C646" s="40" t="s">
        <v>1338</v>
      </c>
      <c r="D646" s="305"/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5404013</v>
      </c>
      <c r="I646" s="25">
        <f t="array" ref="I646">SUM(IF("155"&amp;C646=KHC&amp;MH,SL))</f>
        <v>250</v>
      </c>
      <c r="J646" s="25">
        <f t="array" ref="J646">SUM(IF("155"&amp;C646=KHC&amp;MH,TH))</f>
        <v>5404013</v>
      </c>
      <c r="K646" s="8">
        <f t="shared" si="63"/>
        <v>0</v>
      </c>
      <c r="L646" s="8">
        <f t="shared" si="64"/>
        <v>0</v>
      </c>
      <c r="M646" s="293"/>
    </row>
    <row r="647" spans="1:13" ht="18.75" customHeight="1">
      <c r="A647" s="293" t="str">
        <f t="shared" si="65"/>
        <v>TP</v>
      </c>
      <c r="B647" s="306">
        <f t="shared" si="66"/>
        <v>606</v>
      </c>
      <c r="C647" s="189" t="s">
        <v>851</v>
      </c>
      <c r="D647" s="305"/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1524924</v>
      </c>
      <c r="I647" s="25">
        <f t="array" ref="I647">SUM(IF("155"&amp;C647=KHC&amp;MH,SL))</f>
        <v>31</v>
      </c>
      <c r="J647" s="25">
        <f t="array" ref="J647">SUM(IF("155"&amp;C647=KHC&amp;MH,TH))</f>
        <v>1524924</v>
      </c>
      <c r="K647" s="8">
        <f t="shared" si="63"/>
        <v>0</v>
      </c>
      <c r="L647" s="8">
        <f t="shared" si="64"/>
        <v>0</v>
      </c>
      <c r="M647" s="293"/>
    </row>
    <row r="648" spans="1:13" ht="18.75" customHeight="1">
      <c r="A648" s="293" t="str">
        <f t="shared" si="65"/>
        <v>TP</v>
      </c>
      <c r="B648" s="306">
        <f t="shared" si="66"/>
        <v>607</v>
      </c>
      <c r="C648" s="189" t="s">
        <v>854</v>
      </c>
      <c r="D648" s="305"/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2080254</v>
      </c>
      <c r="I648" s="25">
        <f t="array" ref="I648">SUM(IF("155"&amp;C648=KHC&amp;MH,SL))</f>
        <v>35</v>
      </c>
      <c r="J648" s="25">
        <f t="array" ref="J648">SUM(IF("155"&amp;C648=KHC&amp;MH,TH))</f>
        <v>2080254</v>
      </c>
      <c r="K648" s="8">
        <f t="shared" si="63"/>
        <v>0</v>
      </c>
      <c r="L648" s="8">
        <f t="shared" si="64"/>
        <v>0</v>
      </c>
      <c r="M648" s="293"/>
    </row>
    <row r="649" spans="1:13" ht="18.75" customHeight="1">
      <c r="A649" s="293" t="str">
        <f t="shared" si="65"/>
        <v>TP</v>
      </c>
      <c r="B649" s="306">
        <f t="shared" si="66"/>
        <v>608</v>
      </c>
      <c r="C649" s="189" t="s">
        <v>853</v>
      </c>
      <c r="D649" s="305"/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16201350</v>
      </c>
      <c r="I649" s="25">
        <f t="array" ref="I649">SUM(IF("155"&amp;C649=KHC&amp;MH,SL))</f>
        <v>243</v>
      </c>
      <c r="J649" s="25">
        <f t="array" ref="J649">SUM(IF("155"&amp;C649=KHC&amp;MH,TH))</f>
        <v>16201350</v>
      </c>
      <c r="K649" s="8">
        <f t="shared" si="63"/>
        <v>0</v>
      </c>
      <c r="L649" s="8">
        <f t="shared" si="64"/>
        <v>0</v>
      </c>
      <c r="M649" s="293"/>
    </row>
    <row r="650" spans="1:13" ht="18.75" customHeight="1">
      <c r="A650" s="293" t="str">
        <f t="shared" ref="A650:A666" si="67">IF(B650&lt;&gt;"","TP","")</f>
        <v>TP</v>
      </c>
      <c r="B650" s="306">
        <f t="shared" ref="B650:B666" si="68">IF(C650&lt;&gt;"",B649+1,"")</f>
        <v>609</v>
      </c>
      <c r="C650" s="192" t="s">
        <v>596</v>
      </c>
      <c r="D650" s="305"/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1286098</v>
      </c>
      <c r="I650" s="25">
        <f t="array" ref="I650">SUM(IF("155"&amp;C650=KHC&amp;MH,SL))</f>
        <v>19</v>
      </c>
      <c r="J650" s="25">
        <f t="array" ref="J650">SUM(IF("155"&amp;C650=KHC&amp;MH,TH))</f>
        <v>1286098</v>
      </c>
      <c r="K650" s="8">
        <f t="shared" si="63"/>
        <v>0</v>
      </c>
      <c r="L650" s="8">
        <f t="shared" si="64"/>
        <v>0</v>
      </c>
      <c r="M650" s="293"/>
    </row>
    <row r="651" spans="1:13" ht="18.75" customHeight="1">
      <c r="A651" s="293" t="str">
        <f t="shared" si="67"/>
        <v>TP</v>
      </c>
      <c r="B651" s="306">
        <f t="shared" si="68"/>
        <v>610</v>
      </c>
      <c r="C651" s="297" t="s">
        <v>1986</v>
      </c>
      <c r="D651" s="305"/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4013244</v>
      </c>
      <c r="I651" s="25">
        <f t="array" ref="I651">SUM(IF("155"&amp;C651=KHC&amp;MH,SL))</f>
        <v>600</v>
      </c>
      <c r="J651" s="25">
        <f t="array" ref="J651">SUM(IF("155"&amp;C651=KHC&amp;MH,TH))</f>
        <v>4013244</v>
      </c>
      <c r="K651" s="8">
        <f t="shared" si="63"/>
        <v>0</v>
      </c>
      <c r="L651" s="8">
        <f t="shared" si="64"/>
        <v>0</v>
      </c>
      <c r="M651" s="293"/>
    </row>
    <row r="652" spans="1:13" ht="18.75" customHeight="1">
      <c r="A652" s="293" t="str">
        <f t="shared" si="67"/>
        <v>TP</v>
      </c>
      <c r="B652" s="306">
        <f t="shared" si="68"/>
        <v>611</v>
      </c>
      <c r="C652" s="192" t="s">
        <v>2037</v>
      </c>
      <c r="D652" s="305"/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1227629</v>
      </c>
      <c r="I652" s="25">
        <f t="array" ref="I652">SUM(IF("155"&amp;C652=KHC&amp;MH,SL))</f>
        <v>350</v>
      </c>
      <c r="J652" s="25">
        <f t="array" ref="J652">SUM(IF("155"&amp;C652=KHC&amp;MH,TH))</f>
        <v>1227629</v>
      </c>
      <c r="K652" s="8">
        <f t="shared" si="63"/>
        <v>0</v>
      </c>
      <c r="L652" s="8">
        <f t="shared" si="64"/>
        <v>0</v>
      </c>
      <c r="M652" s="293"/>
    </row>
    <row r="653" spans="1:13" ht="18.75" customHeight="1">
      <c r="A653" s="293" t="str">
        <f t="shared" si="67"/>
        <v>TP</v>
      </c>
      <c r="B653" s="306">
        <f t="shared" si="68"/>
        <v>612</v>
      </c>
      <c r="C653" s="189" t="s">
        <v>2038</v>
      </c>
      <c r="D653" s="305"/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704854</v>
      </c>
      <c r="I653" s="25">
        <f t="array" ref="I653">SUM(IF("155"&amp;C653=KHC&amp;MH,SL))</f>
        <v>88</v>
      </c>
      <c r="J653" s="25">
        <f t="array" ref="J653">SUM(IF("155"&amp;C653=KHC&amp;MH,TH))</f>
        <v>704854</v>
      </c>
      <c r="K653" s="8">
        <f t="shared" si="63"/>
        <v>0</v>
      </c>
      <c r="L653" s="8">
        <f t="shared" si="64"/>
        <v>0</v>
      </c>
      <c r="M653" s="293"/>
    </row>
    <row r="654" spans="1:13" ht="18.75" customHeight="1">
      <c r="A654" s="293" t="str">
        <f t="shared" si="67"/>
        <v>TP</v>
      </c>
      <c r="B654" s="306">
        <f t="shared" si="68"/>
        <v>613</v>
      </c>
      <c r="C654" s="40" t="s">
        <v>2039</v>
      </c>
      <c r="D654" s="305"/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74129570</v>
      </c>
      <c r="I654" s="25">
        <f t="array" ref="I654">SUM(IF("155"&amp;C654=KHC&amp;MH,SL))</f>
        <v>8047</v>
      </c>
      <c r="J654" s="25">
        <f t="array" ref="J654">SUM(IF("155"&amp;C654=KHC&amp;MH,TH))</f>
        <v>74129570</v>
      </c>
      <c r="K654" s="8">
        <f t="shared" si="63"/>
        <v>0</v>
      </c>
      <c r="L654" s="8">
        <f t="shared" si="64"/>
        <v>0</v>
      </c>
      <c r="M654" s="293"/>
    </row>
    <row r="655" spans="1:13" ht="18.75" customHeight="1">
      <c r="A655" s="293" t="str">
        <f t="shared" si="67"/>
        <v>TP</v>
      </c>
      <c r="B655" s="306">
        <f t="shared" si="68"/>
        <v>614</v>
      </c>
      <c r="C655" s="189" t="s">
        <v>1977</v>
      </c>
      <c r="D655" s="305"/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178175614</v>
      </c>
      <c r="I655" s="25">
        <f t="array" ref="I655">SUM(IF("155"&amp;C655=KHC&amp;MH,SL))</f>
        <v>17748</v>
      </c>
      <c r="J655" s="25">
        <f t="array" ref="J655">SUM(IF("155"&amp;C655=KHC&amp;MH,TH))</f>
        <v>178175614</v>
      </c>
      <c r="K655" s="8">
        <f t="shared" si="63"/>
        <v>0</v>
      </c>
      <c r="L655" s="8">
        <f t="shared" si="64"/>
        <v>0</v>
      </c>
      <c r="M655" s="293"/>
    </row>
    <row r="656" spans="1:13" ht="18.75" customHeight="1">
      <c r="A656" s="293" t="str">
        <f t="shared" si="67"/>
        <v>TP</v>
      </c>
      <c r="B656" s="306">
        <f t="shared" si="68"/>
        <v>615</v>
      </c>
      <c r="C656" s="189" t="s">
        <v>1978</v>
      </c>
      <c r="D656" s="305"/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4122275</v>
      </c>
      <c r="I656" s="25">
        <f t="array" ref="I656">SUM(IF("155"&amp;C656=KHC&amp;MH,SL))</f>
        <v>338</v>
      </c>
      <c r="J656" s="25">
        <f t="array" ref="J656">SUM(IF("155"&amp;C656=KHC&amp;MH,TH))</f>
        <v>4122275</v>
      </c>
      <c r="K656" s="8">
        <f t="shared" si="63"/>
        <v>0</v>
      </c>
      <c r="L656" s="8">
        <f t="shared" si="64"/>
        <v>0</v>
      </c>
      <c r="M656" s="293"/>
    </row>
    <row r="657" spans="1:13" ht="18.75" customHeight="1">
      <c r="A657" s="293" t="str">
        <f t="shared" si="67"/>
        <v>TP</v>
      </c>
      <c r="B657" s="306">
        <f t="shared" si="68"/>
        <v>616</v>
      </c>
      <c r="C657" s="189" t="s">
        <v>1979</v>
      </c>
      <c r="D657" s="305"/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2982915</v>
      </c>
      <c r="I657" s="25">
        <f t="array" ref="I657">SUM(IF("155"&amp;C657=KHC&amp;MH,SL))</f>
        <v>344</v>
      </c>
      <c r="J657" s="25">
        <f t="array" ref="J657">SUM(IF("155"&amp;C657=KHC&amp;MH,TH))</f>
        <v>2982915</v>
      </c>
      <c r="K657" s="8">
        <f t="shared" si="63"/>
        <v>0</v>
      </c>
      <c r="L657" s="8">
        <f t="shared" si="64"/>
        <v>0</v>
      </c>
      <c r="M657" s="293"/>
    </row>
    <row r="658" spans="1:13" ht="18.75" customHeight="1">
      <c r="A658" s="293" t="str">
        <f t="shared" si="67"/>
        <v>TP</v>
      </c>
      <c r="B658" s="306">
        <f t="shared" si="68"/>
        <v>617</v>
      </c>
      <c r="C658" s="189" t="s">
        <v>1980</v>
      </c>
      <c r="D658" s="305"/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2196443</v>
      </c>
      <c r="I658" s="25">
        <f t="array" ref="I658">SUM(IF("155"&amp;C658=KHC&amp;MH,SL))</f>
        <v>230</v>
      </c>
      <c r="J658" s="25">
        <f t="array" ref="J658">SUM(IF("155"&amp;C658=KHC&amp;MH,TH))</f>
        <v>2196443</v>
      </c>
      <c r="K658" s="8">
        <f t="shared" si="63"/>
        <v>0</v>
      </c>
      <c r="L658" s="8">
        <f t="shared" si="64"/>
        <v>0</v>
      </c>
      <c r="M658" s="293"/>
    </row>
    <row r="659" spans="1:13" ht="18.75" customHeight="1">
      <c r="A659" s="293" t="str">
        <f t="shared" si="67"/>
        <v>TP</v>
      </c>
      <c r="B659" s="306">
        <f t="shared" si="68"/>
        <v>618</v>
      </c>
      <c r="C659" s="189" t="s">
        <v>1981</v>
      </c>
      <c r="D659" s="305"/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3949295</v>
      </c>
      <c r="I659" s="25">
        <f t="array" ref="I659">SUM(IF("155"&amp;C659=KHC&amp;MH,SL))</f>
        <v>370</v>
      </c>
      <c r="J659" s="25">
        <f t="array" ref="J659">SUM(IF("155"&amp;C659=KHC&amp;MH,TH))</f>
        <v>3949295</v>
      </c>
      <c r="K659" s="8">
        <f t="shared" si="63"/>
        <v>0</v>
      </c>
      <c r="L659" s="8">
        <f t="shared" si="64"/>
        <v>0</v>
      </c>
      <c r="M659" s="293"/>
    </row>
    <row r="660" spans="1:13" ht="18.75" customHeight="1">
      <c r="A660" s="293" t="str">
        <f t="shared" si="67"/>
        <v>TP</v>
      </c>
      <c r="B660" s="306">
        <f t="shared" si="68"/>
        <v>619</v>
      </c>
      <c r="C660" s="189" t="s">
        <v>2040</v>
      </c>
      <c r="D660" s="305"/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2846792</v>
      </c>
      <c r="I660" s="25">
        <f t="array" ref="I660">SUM(IF("155"&amp;C660=KHC&amp;MH,SL))</f>
        <v>174</v>
      </c>
      <c r="J660" s="25">
        <f t="array" ref="J660">SUM(IF("155"&amp;C660=KHC&amp;MH,TH))</f>
        <v>2846792</v>
      </c>
      <c r="K660" s="8">
        <f t="shared" si="63"/>
        <v>0</v>
      </c>
      <c r="L660" s="8">
        <f t="shared" si="64"/>
        <v>0</v>
      </c>
      <c r="M660" s="293"/>
    </row>
    <row r="661" spans="1:13" ht="18.75" customHeight="1">
      <c r="A661" s="293" t="str">
        <f t="shared" si="67"/>
        <v>TP</v>
      </c>
      <c r="B661" s="306">
        <f t="shared" si="68"/>
        <v>620</v>
      </c>
      <c r="C661" s="40" t="s">
        <v>1982</v>
      </c>
      <c r="D661" s="305"/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7830720</v>
      </c>
      <c r="I661" s="25">
        <f t="array" ref="I661">SUM(IF("155"&amp;C661=KHC&amp;MH,SL))</f>
        <v>1200</v>
      </c>
      <c r="J661" s="25">
        <f t="array" ref="J661">SUM(IF("155"&amp;C661=KHC&amp;MH,TH))</f>
        <v>7830720</v>
      </c>
      <c r="K661" s="8">
        <f t="shared" si="63"/>
        <v>0</v>
      </c>
      <c r="L661" s="8">
        <f t="shared" si="64"/>
        <v>0</v>
      </c>
      <c r="M661" s="293"/>
    </row>
    <row r="662" spans="1:13" ht="18.75" customHeight="1">
      <c r="A662" s="293" t="str">
        <f t="shared" si="67"/>
        <v>TP</v>
      </c>
      <c r="B662" s="306">
        <f t="shared" si="68"/>
        <v>621</v>
      </c>
      <c r="C662" s="40" t="s">
        <v>1983</v>
      </c>
      <c r="D662" s="305"/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1337748</v>
      </c>
      <c r="I662" s="25">
        <f t="array" ref="I662">SUM(IF("155"&amp;C662=KHC&amp;MH,SL))</f>
        <v>200</v>
      </c>
      <c r="J662" s="25">
        <f t="array" ref="J662">SUM(IF("155"&amp;C662=KHC&amp;MH,TH))</f>
        <v>1337748</v>
      </c>
      <c r="K662" s="8">
        <f t="shared" si="63"/>
        <v>0</v>
      </c>
      <c r="L662" s="8">
        <f t="shared" si="64"/>
        <v>0</v>
      </c>
      <c r="M662" s="293"/>
    </row>
    <row r="663" spans="1:13" ht="18.75" customHeight="1">
      <c r="A663" s="293" t="str">
        <f t="shared" si="67"/>
        <v>TP</v>
      </c>
      <c r="B663" s="306">
        <f t="shared" si="68"/>
        <v>622</v>
      </c>
      <c r="C663" s="297" t="s">
        <v>1984</v>
      </c>
      <c r="D663" s="305"/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1660627</v>
      </c>
      <c r="I663" s="25">
        <f t="array" ref="I663">SUM(IF("155"&amp;C663=KHC&amp;MH,SL))</f>
        <v>500</v>
      </c>
      <c r="J663" s="25">
        <f t="array" ref="J663">SUM(IF("155"&amp;C663=KHC&amp;MH,TH))</f>
        <v>1660627</v>
      </c>
      <c r="K663" s="8">
        <f t="shared" si="63"/>
        <v>0</v>
      </c>
      <c r="L663" s="8">
        <f t="shared" si="64"/>
        <v>0</v>
      </c>
      <c r="M663" s="293"/>
    </row>
    <row r="664" spans="1:13" ht="18.75" customHeight="1">
      <c r="A664" s="293" t="str">
        <f t="shared" si="67"/>
        <v>TP</v>
      </c>
      <c r="B664" s="306">
        <f t="shared" si="68"/>
        <v>623</v>
      </c>
      <c r="C664" s="40" t="s">
        <v>1985</v>
      </c>
      <c r="D664" s="305"/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20554592</v>
      </c>
      <c r="I664" s="25">
        <f t="array" ref="I664">SUM(IF("155"&amp;C664=KHC&amp;MH,SL))</f>
        <v>6700</v>
      </c>
      <c r="J664" s="25">
        <f t="array" ref="J664">SUM(IF("155"&amp;C664=KHC&amp;MH,TH))</f>
        <v>20554592</v>
      </c>
      <c r="K664" s="8">
        <f t="shared" si="63"/>
        <v>0</v>
      </c>
      <c r="L664" s="8">
        <f t="shared" si="64"/>
        <v>0</v>
      </c>
      <c r="M664" s="293"/>
    </row>
    <row r="665" spans="1:13" ht="18.75" customHeight="1">
      <c r="A665" s="293" t="str">
        <f t="shared" si="67"/>
        <v>TP</v>
      </c>
      <c r="B665" s="306">
        <f t="shared" si="68"/>
        <v>624</v>
      </c>
      <c r="C665" s="192" t="s">
        <v>1313</v>
      </c>
      <c r="D665" s="305"/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3223646</v>
      </c>
      <c r="I665" s="25">
        <f t="array" ref="I665">SUM(IF("155"&amp;C665=KHC&amp;MH,SL))</f>
        <v>380</v>
      </c>
      <c r="J665" s="25">
        <f t="array" ref="J665">SUM(IF("155"&amp;C665=KHC&amp;MH,TH))</f>
        <v>3223646</v>
      </c>
      <c r="K665" s="8">
        <f t="shared" ref="K665" si="69">E665+G665-I665</f>
        <v>0</v>
      </c>
      <c r="L665" s="8">
        <f t="shared" ref="L665" si="70">F665+H665-J665</f>
        <v>0</v>
      </c>
      <c r="M665" s="293"/>
    </row>
    <row r="666" spans="1:13" ht="18.75" customHeight="1">
      <c r="A666" s="293" t="str">
        <f t="shared" si="67"/>
        <v/>
      </c>
      <c r="B666" s="306" t="str">
        <f t="shared" si="68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1">IF(B667&lt;&gt;"","TP","")</f>
        <v/>
      </c>
      <c r="B667" s="292"/>
      <c r="C667" s="301" t="s">
        <v>200</v>
      </c>
      <c r="D667" s="292"/>
      <c r="E667" s="13">
        <f t="shared" ref="E667:L667" si="72">SUM(E42:E666)</f>
        <v>0</v>
      </c>
      <c r="F667" s="13">
        <f t="shared" si="72"/>
        <v>0</v>
      </c>
      <c r="G667" s="13">
        <f t="shared" si="72"/>
        <v>491277</v>
      </c>
      <c r="H667" s="13">
        <f t="shared" si="72"/>
        <v>4145604200</v>
      </c>
      <c r="I667" s="13">
        <f t="shared" si="72"/>
        <v>491277</v>
      </c>
      <c r="J667" s="13">
        <f t="shared" si="72"/>
        <v>4145604200</v>
      </c>
      <c r="K667" s="13">
        <f t="shared" si="72"/>
        <v>0</v>
      </c>
      <c r="L667" s="13">
        <f t="shared" si="72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5"/>
      <c r="D671" s="1045"/>
      <c r="E671" s="1045"/>
      <c r="F671" s="839"/>
      <c r="G671" s="839"/>
      <c r="H671" s="839"/>
      <c r="I671" s="839"/>
      <c r="J671" s="1045" t="s">
        <v>422</v>
      </c>
      <c r="K671" s="1045"/>
      <c r="L671" s="1045"/>
    </row>
    <row r="672" spans="1:13" ht="19.5" customHeight="1">
      <c r="C672" s="840"/>
      <c r="D672" s="840"/>
      <c r="E672" s="840"/>
      <c r="F672" s="1045"/>
      <c r="G672" s="1045"/>
      <c r="H672" s="1045"/>
      <c r="I672" s="839"/>
      <c r="J672" s="1045" t="s">
        <v>109</v>
      </c>
      <c r="K672" s="1045"/>
      <c r="L672" s="1045"/>
    </row>
    <row r="673" spans="3:12" ht="19.5" customHeight="1">
      <c r="C673" s="840"/>
      <c r="D673" s="840"/>
      <c r="E673" s="840"/>
      <c r="F673" s="1045"/>
      <c r="G673" s="1045"/>
      <c r="H673" s="1045"/>
      <c r="I673" s="288"/>
      <c r="J673" s="1045" t="s">
        <v>136</v>
      </c>
      <c r="K673" s="1045"/>
      <c r="L673" s="1045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414</v>
      </c>
      <c r="K5" s="316"/>
      <c r="L5" s="666" t="s">
        <v>417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5" t="s">
        <v>35</v>
      </c>
      <c r="B14" s="1095" t="s">
        <v>201</v>
      </c>
      <c r="C14" s="1095" t="s">
        <v>202</v>
      </c>
      <c r="D14" s="1095" t="s">
        <v>193</v>
      </c>
      <c r="E14" s="1097" t="s">
        <v>203</v>
      </c>
      <c r="F14" s="1097"/>
      <c r="G14" s="1095" t="s">
        <v>204</v>
      </c>
      <c r="H14" s="1095" t="s">
        <v>205</v>
      </c>
    </row>
    <row r="15" spans="1:17" ht="12.75" customHeight="1">
      <c r="A15" s="1096"/>
      <c r="B15" s="1096"/>
      <c r="C15" s="1096"/>
      <c r="D15" s="1096"/>
      <c r="E15" s="682" t="s">
        <v>206</v>
      </c>
      <c r="F15" s="682" t="str">
        <f>IF(LEFT($D$7,1)="N","Thực nhập","Thực xuất")</f>
        <v>Thực xuất</v>
      </c>
      <c r="G15" s="1096"/>
      <c r="H15" s="1096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IF(ISNA(VLOOKUP(B17,NXT!$C$12:$D$666,2,0)),"",VLOOKUP(B17,NXT!$C$12:$D$666,2,0))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IF(ISNA(VLOOKUP(B18,NXT!$C$12:$D$666,2,0)),"",VLOOKUP(B18,NXT!$C$12:$D$666,2,0))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IF(ISNA(VLOOKUP(B19,NXT!$C$12:$D$666,2,0)),"",VLOOKUP(B19,NXT!$C$12:$D$666,2,0))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IF(ISNA(VLOOKUP(B20,NXT!$C$12:$D$666,2,0)),"",VLOOKUP(B20,NXT!$C$12:$D$666,2,0))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IF(ISNA(VLOOKUP(B21,NXT!$C$12:$D$666,2,0)),"",VLOOKUP(B21,NXT!$C$12:$D$666,2,0))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IF(ISNA(VLOOKUP(B22,NXT!$C$12:$D$666,2,0)),"",VLOOKUP(B22,NXT!$C$12:$D$666,2,0))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7" t="s">
        <v>207</v>
      </c>
      <c r="B27" s="1097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e">
        <f ca="1">"Tổng số tiền (viết bằng chữ):  "&amp;[3]!VND(H27, TRUE)</f>
        <v>#NAME?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105" t="s">
        <v>211</v>
      </c>
      <c r="K2" s="1105"/>
      <c r="L2" s="1105"/>
      <c r="M2" s="1105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106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06"/>
      <c r="L3" s="1106"/>
      <c r="M3" s="1106"/>
      <c r="N3" s="330"/>
    </row>
    <row r="4" spans="1:17" s="263" customFormat="1" ht="16.5" customHeight="1">
      <c r="B4" s="324"/>
      <c r="C4" s="324"/>
      <c r="D4" s="324"/>
      <c r="E4" s="329"/>
      <c r="F4" s="324"/>
      <c r="J4" s="1106"/>
      <c r="K4" s="1106"/>
      <c r="L4" s="1106"/>
      <c r="M4" s="1106"/>
      <c r="N4" s="330"/>
    </row>
    <row r="5" spans="1:17" ht="18.75" customHeight="1">
      <c r="B5" s="1107" t="s">
        <v>212</v>
      </c>
      <c r="C5" s="1107"/>
      <c r="D5" s="1107"/>
      <c r="E5" s="1107"/>
      <c r="F5" s="1107"/>
      <c r="G5" s="1107"/>
      <c r="H5" s="1107"/>
      <c r="I5" s="1107"/>
      <c r="J5" s="1107"/>
      <c r="K5" s="1107"/>
      <c r="L5" s="1107"/>
      <c r="M5" s="1107"/>
      <c r="N5" s="331"/>
    </row>
    <row r="6" spans="1:17" s="332" customFormat="1" ht="12.75">
      <c r="B6" s="1108" t="s">
        <v>213</v>
      </c>
      <c r="C6" s="1108"/>
      <c r="D6" s="1108"/>
      <c r="E6" s="1108"/>
      <c r="F6" s="1108"/>
      <c r="G6" s="1108"/>
      <c r="H6" s="1108"/>
      <c r="I6" s="1108"/>
      <c r="J6" s="1108"/>
      <c r="K6" s="1108"/>
      <c r="L6" s="1108"/>
      <c r="M6" s="1108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1522</v>
      </c>
      <c r="H7" s="336" t="s">
        <v>214</v>
      </c>
      <c r="I7" s="334" t="str">
        <f>IF($O$10="NL","Nguyên Liệu",IF($O$10="TP","Thành Phẩm",IF($O$10="VL","Vật Liệu","")))</f>
        <v>Vật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9" t="s">
        <v>1899</v>
      </c>
      <c r="K8" s="1109"/>
      <c r="L8" s="1109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099" t="s">
        <v>35</v>
      </c>
      <c r="B10" s="1100" t="s">
        <v>1</v>
      </c>
      <c r="C10" s="1100"/>
      <c r="D10" s="1101" t="s">
        <v>0</v>
      </c>
      <c r="E10" s="1101" t="s">
        <v>216</v>
      </c>
      <c r="F10" s="1101" t="s">
        <v>204</v>
      </c>
      <c r="G10" s="1103" t="s">
        <v>217</v>
      </c>
      <c r="H10" s="1104"/>
      <c r="I10" s="1103" t="s">
        <v>218</v>
      </c>
      <c r="J10" s="1104"/>
      <c r="K10" s="1103" t="s">
        <v>219</v>
      </c>
      <c r="L10" s="1104"/>
      <c r="M10" s="1101" t="s">
        <v>127</v>
      </c>
      <c r="N10" s="341"/>
      <c r="O10" s="342" t="s">
        <v>220</v>
      </c>
    </row>
    <row r="11" spans="1:17" ht="31.5" customHeight="1">
      <c r="A11" s="1099"/>
      <c r="B11" s="343" t="s">
        <v>15</v>
      </c>
      <c r="C11" s="343" t="s">
        <v>32</v>
      </c>
      <c r="D11" s="1101"/>
      <c r="E11" s="1101"/>
      <c r="F11" s="1101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1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3000</v>
      </c>
      <c r="L13" s="352">
        <f>VLOOKUP($J$8,NXT!$C$12:$L$666,4,0)</f>
        <v>29400000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VL/X</v>
      </c>
      <c r="C14" s="354">
        <f ca="1">IF(ROWS($1:1)&gt;COUNT(Dong11),"",OFFSET(TH!E$1,SMALL(Dong11,ROWS($1:1)),))</f>
        <v>42006</v>
      </c>
      <c r="D14" s="355" t="str">
        <f ca="1">IF(ROWS($1:1)&gt;COUNT(Dong11),"",OFFSET(TH!H$1,SMALL(Dong11,ROWS($1:1)),))</f>
        <v>Xuất sản xuất</v>
      </c>
      <c r="E14" s="353" t="str">
        <f ca="1">IF(ROWS($1:1)&gt;COUNT(Dong11),"",IF(OFFSET(TH!L$1,SMALL(Dong11,ROWS($1:1)),)=$G$7,OFFSET(TH!M$1,SMALL(Dong11,ROWS($1:1)),),OFFSET(TH!L$1,SMALL(Dong11,ROWS($1:1)),)))</f>
        <v>154</v>
      </c>
      <c r="F14" s="356">
        <f ca="1">IF(ROWS($1:1)&gt;COUNT(Dong11),0,OFFSET(TH!J$1,SMALL(Dong11,ROWS($1:1)),))</f>
        <v>9800</v>
      </c>
      <c r="G14" s="356">
        <f ca="1">IF(ROWS($1:1)&gt;COUNT(Dong11),0,IF(MID(OFFSET(TH!D$1,SMALL(Dong11,ROWS($1:1)),),4,1)="N",OFFSET(TH!I$1,SMALL(Dong11,ROWS($1:1)),),0))</f>
        <v>0</v>
      </c>
      <c r="H14" s="357">
        <f ca="1">ROUND(F14*G14,0)</f>
        <v>0</v>
      </c>
      <c r="I14" s="356">
        <f ca="1">IF(ROWS($1:1)&gt;COUNT(Dong11),0,IF(MID(OFFSET(TH!D$1,SMALL(Dong11,ROWS($1:1)),),4,1)="X",OFFSET(TH!I$1,SMALL(Dong11,ROWS($1:1)),),0))</f>
        <v>1500</v>
      </c>
      <c r="J14" s="357">
        <f ca="1">ROUND(F14*I14,0)</f>
        <v>14700000</v>
      </c>
      <c r="K14" s="357">
        <f ca="1">IF(D14&lt;&gt;"",K13+G14-I14,0)</f>
        <v>1500</v>
      </c>
      <c r="L14" s="357">
        <f ca="1">IF(D14&lt;&gt;"",L13+H14-J14,0)</f>
        <v>14700000</v>
      </c>
      <c r="M14" s="357"/>
      <c r="N14" s="347"/>
    </row>
    <row r="15" spans="1:17">
      <c r="A15" s="318" t="str">
        <f t="shared" ref="A15:A24" ca="1" si="0">IF(B15="","",A14+1)</f>
        <v/>
      </c>
      <c r="B15" s="353" t="str">
        <f ca="1">IF(ROWS($1:2)&gt;COUNT(Dong11),"",OFFSET(TH!D$1,SMALL(Dong11,ROWS($1:2)),))</f>
        <v/>
      </c>
      <c r="C15" s="354" t="str">
        <f ca="1">IF(ROWS($1:2)&gt;COUNT(Dong11),"",OFFSET(TH!E$1,SMALL(Dong11,ROWS($1:2)),))</f>
        <v/>
      </c>
      <c r="D15" s="355" t="str">
        <f ca="1">IF(ROWS($1:2)&gt;COUNT(Dong11),"",OFFSET(TH!H$1,SMALL(Dong11,ROWS($1:2)),))</f>
        <v/>
      </c>
      <c r="E15" s="353" t="str">
        <f ca="1">IF(ROWS($1:2)&gt;COUNT(Dong11),"",IF(OFFSET(TH!L$1,SMALL(Dong11,ROWS($1:2)),)=$G$7,OFFSET(TH!M$1,SMALL(Dong11,ROWS($1:2)),),OFFSET(TH!L$1,SMALL(Dong11,ROWS($1:2)),)))</f>
        <v/>
      </c>
      <c r="F15" s="356">
        <f ca="1">IF(ROWS($1:2)&gt;COUNT(Dong11),0,OFFSET(TH!J$1,SMALL(Dong11,ROWS($1:2)),))</f>
        <v>0</v>
      </c>
      <c r="G15" s="356">
        <f ca="1">IF(ROWS($1:2)&gt;COUNT(Dong11),0,IF(MID(OFFSET(TH!D$1,SMALL(Dong11,ROWS($1:2)),),4,1)="N",OFFSET(TH!I$1,SMALL(Dong11,ROWS($1:2)),),0))</f>
        <v>0</v>
      </c>
      <c r="H15" s="357">
        <f t="shared" ref="H15:H24" ca="1" si="1">ROUND(F15*G15,0)</f>
        <v>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0</v>
      </c>
      <c r="L15" s="357">
        <f t="shared" ref="L15:L24" ca="1" si="4">IF(D15&lt;&gt;"",L14+H15-J15,0)</f>
        <v>0</v>
      </c>
      <c r="M15" s="357"/>
      <c r="N15" s="347"/>
      <c r="Q15" s="358"/>
    </row>
    <row r="16" spans="1:17">
      <c r="A16" s="318" t="str">
        <f t="shared" ca="1" si="0"/>
        <v/>
      </c>
      <c r="B16" s="353" t="str">
        <f ca="1">IF(ROWS($1:3)&gt;COUNT(Dong11),"",OFFSET(TH!D$1,SMALL(Dong11,ROWS($1:3)),))</f>
        <v/>
      </c>
      <c r="C16" s="354" t="str">
        <f ca="1">IF(ROWS($1:3)&gt;COUNT(Dong11),"",OFFSET(TH!E$1,SMALL(Dong11,ROWS($1:3)),))</f>
        <v/>
      </c>
      <c r="D16" s="355" t="str">
        <f ca="1">IF(ROWS($1:3)&gt;COUNT(Dong11),"",OFFSET(TH!H$1,SMALL(Dong11,ROWS($1:3)),))</f>
        <v/>
      </c>
      <c r="E16" s="353" t="str">
        <f ca="1">IF(ROWS($1:3)&gt;COUNT(Dong11),"",IF(OFFSET(TH!L$1,SMALL(Dong11,ROWS($1:3)),)=$G$7,OFFSET(TH!M$1,SMALL(Dong11,ROWS($1:3)),),OFFSET(TH!L$1,SMALL(Dong11,ROWS($1:3)),)))</f>
        <v/>
      </c>
      <c r="F16" s="356">
        <f ca="1">IF(ROWS($1:3)&gt;COUNT(Dong11),0,OFFSET(TH!J$1,SMALL(Dong11,ROWS($1:3)),))</f>
        <v>0</v>
      </c>
      <c r="G16" s="356">
        <f ca="1">IF(ROWS($1:3)&gt;COUNT(Dong11),0,IF(MID(OFFSET(TH!D$1,SMALL(Dong11,ROWS($1:3)),),4,1)="N",OFFSET(TH!I$1,SMALL(Dong11,ROWS($1:3)),),0))</f>
        <v>0</v>
      </c>
      <c r="H16" s="357">
        <f t="shared" ca="1" si="1"/>
        <v>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0</v>
      </c>
      <c r="L16" s="357">
        <f t="shared" ca="1" si="4"/>
        <v>0</v>
      </c>
      <c r="M16" s="357"/>
      <c r="N16" s="347"/>
    </row>
    <row r="17" spans="1:16">
      <c r="A17" s="318" t="str">
        <f t="shared" ca="1" si="0"/>
        <v/>
      </c>
      <c r="B17" s="353" t="str">
        <f ca="1">IF(ROWS($1:4)&gt;COUNT(Dong11),"",OFFSET(TH!D$1,SMALL(Dong11,ROWS($1:4)),))</f>
        <v/>
      </c>
      <c r="C17" s="354" t="str">
        <f ca="1">IF(ROWS($1:4)&gt;COUNT(Dong11),"",OFFSET(TH!E$1,SMALL(Dong11,ROWS($1:4)),))</f>
        <v/>
      </c>
      <c r="D17" s="355" t="str">
        <f ca="1">IF(ROWS($1:4)&gt;COUNT(Dong11),"",OFFSET(TH!H$1,SMALL(Dong11,ROWS($1:4)),))</f>
        <v/>
      </c>
      <c r="E17" s="353" t="str">
        <f ca="1">IF(ROWS($1:4)&gt;COUNT(Dong11),"",IF(OFFSET(TH!L$1,SMALL(Dong11,ROWS($1:4)),)=$G$7,OFFSET(TH!M$1,SMALL(Dong11,ROWS($1:4)),),OFFSET(TH!L$1,SMALL(Dong11,ROWS($1:4)),)))</f>
        <v/>
      </c>
      <c r="F17" s="356">
        <f ca="1">IF(ROWS($1:4)&gt;COUNT(Dong11),0,OFFSET(TH!J$1,SMALL(Dong11,ROWS($1:4)),))</f>
        <v>0</v>
      </c>
      <c r="G17" s="356">
        <f ca="1">IF(ROWS($1:4)&gt;COUNT(Dong11),0,IF(MID(OFFSET(TH!D$1,SMALL(Dong11,ROWS($1:4)),),4,1)="N",OFFSET(TH!I$1,SMALL(Dong11,ROWS($1:4)),),0))</f>
        <v>0</v>
      </c>
      <c r="H17" s="357">
        <f t="shared" ca="1" si="1"/>
        <v>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0</v>
      </c>
      <c r="L17" s="357">
        <f t="shared" ca="1" si="4"/>
        <v>0</v>
      </c>
      <c r="M17" s="357"/>
      <c r="N17" s="347"/>
      <c r="P17" s="359"/>
    </row>
    <row r="18" spans="1:16">
      <c r="A18" s="318" t="str">
        <f t="shared" ca="1" si="0"/>
        <v/>
      </c>
      <c r="B18" s="353" t="str">
        <f ca="1">IF(ROWS($1:5)&gt;COUNT(Dong11),"",OFFSET(TH!D$1,SMALL(Dong11,ROWS($1:5)),))</f>
        <v/>
      </c>
      <c r="C18" s="354" t="str">
        <f ca="1">IF(ROWS($1:5)&gt;COUNT(Dong11),"",OFFSET(TH!E$1,SMALL(Dong11,ROWS($1:5)),))</f>
        <v/>
      </c>
      <c r="D18" s="355" t="str">
        <f ca="1">IF(ROWS($1:5)&gt;COUNT(Dong11),"",OFFSET(TH!H$1,SMALL(Dong11,ROWS($1:5)),))</f>
        <v/>
      </c>
      <c r="E18" s="353" t="str">
        <f ca="1">IF(ROWS($1:5)&gt;COUNT(Dong11),"",IF(OFFSET(TH!L$1,SMALL(Dong11,ROWS($1:5)),)=$G$7,OFFSET(TH!M$1,SMALL(Dong11,ROWS($1:5)),),OFFSET(TH!L$1,SMALL(Dong11,ROWS($1:5)),)))</f>
        <v/>
      </c>
      <c r="F18" s="356">
        <f ca="1">IF(ROWS($1:5)&gt;COUNT(Dong11),0,OFFSET(TH!J$1,SMALL(Dong11,ROWS($1:5)),))</f>
        <v>0</v>
      </c>
      <c r="G18" s="356">
        <f ca="1">IF(ROWS($1:5)&gt;COUNT(Dong11),0,IF(MID(OFFSET(TH!D$1,SMALL(Dong11,ROWS($1:5)),),4,1)="N",OFFSET(TH!I$1,SMALL(Dong11,ROWS($1:5)),),0))</f>
        <v>0</v>
      </c>
      <c r="H18" s="357">
        <f t="shared" ca="1" si="1"/>
        <v>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0</v>
      </c>
      <c r="L18" s="357">
        <f t="shared" ca="1" si="4"/>
        <v>0</v>
      </c>
      <c r="M18" s="357"/>
      <c r="N18" s="347"/>
    </row>
    <row r="19" spans="1:16">
      <c r="A19" s="318" t="str">
        <f t="shared" ca="1" si="0"/>
        <v/>
      </c>
      <c r="B19" s="353" t="str">
        <f ca="1">IF(ROWS($1:6)&gt;COUNT(Dong11),"",OFFSET(TH!D$1,SMALL(Dong11,ROWS($1:6)),))</f>
        <v/>
      </c>
      <c r="C19" s="354" t="str">
        <f ca="1">IF(ROWS($1:6)&gt;COUNT(Dong11),"",OFFSET(TH!E$1,SMALL(Dong11,ROWS($1:6)),))</f>
        <v/>
      </c>
      <c r="D19" s="355" t="str">
        <f ca="1">IF(ROWS($1:6)&gt;COUNT(Dong11),"",OFFSET(TH!H$1,SMALL(Dong11,ROWS($1:6)),))</f>
        <v/>
      </c>
      <c r="E19" s="353" t="str">
        <f ca="1">IF(ROWS($1:6)&gt;COUNT(Dong11),"",IF(OFFSET(TH!L$1,SMALL(Dong11,ROWS($1:6)),)=$G$7,OFFSET(TH!M$1,SMALL(Dong11,ROWS($1:6)),),OFFSET(TH!L$1,SMALL(Dong11,ROWS($1:6)),)))</f>
        <v/>
      </c>
      <c r="F19" s="356">
        <f ca="1">IF(ROWS($1:6)&gt;COUNT(Dong11),0,OFFSET(TH!J$1,SMALL(Dong11,ROWS($1:6)),))</f>
        <v>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0</v>
      </c>
      <c r="L19" s="357">
        <f t="shared" ca="1" si="4"/>
        <v>0</v>
      </c>
      <c r="M19" s="357"/>
      <c r="N19" s="347"/>
    </row>
    <row r="20" spans="1:16">
      <c r="A20" s="318" t="str">
        <f t="shared" ca="1" si="0"/>
        <v/>
      </c>
      <c r="B20" s="353" t="str">
        <f ca="1">IF(ROWS($1:7)&gt;COUNT(Dong11),"",OFFSET(TH!D$1,SMALL(Dong11,ROWS($1:7)),))</f>
        <v/>
      </c>
      <c r="C20" s="354" t="str">
        <f ca="1">IF(ROWS($1:7)&gt;COUNT(Dong11),"",OFFSET(TH!E$1,SMALL(Dong11,ROWS($1:7)),))</f>
        <v/>
      </c>
      <c r="D20" s="355" t="str">
        <f ca="1">IF(ROWS($1:7)&gt;COUNT(Dong11),"",OFFSET(TH!H$1,SMALL(Dong11,ROWS($1:7)),))</f>
        <v/>
      </c>
      <c r="E20" s="353" t="str">
        <f ca="1">IF(ROWS($1:7)&gt;COUNT(Dong11),"",IF(OFFSET(TH!L$1,SMALL(Dong11,ROWS($1:7)),)=$G$7,OFFSET(TH!M$1,SMALL(Dong11,ROWS($1:7)),),OFFSET(TH!L$1,SMALL(Dong11,ROWS($1:7)),)))</f>
        <v/>
      </c>
      <c r="F20" s="356">
        <f ca="1">IF(ROWS($1:7)&gt;COUNT(Dong11),0,OFFSET(TH!J$1,SMALL(Dong11,ROWS($1:7)),))</f>
        <v>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0</v>
      </c>
      <c r="L20" s="357">
        <f t="shared" ca="1" si="4"/>
        <v>0</v>
      </c>
      <c r="M20" s="357"/>
      <c r="N20" s="347"/>
    </row>
    <row r="21" spans="1:16">
      <c r="A21" s="318" t="str">
        <f t="shared" ca="1" si="0"/>
        <v/>
      </c>
      <c r="B21" s="353" t="str">
        <f ca="1">IF(ROWS($1:8)&gt;COUNT(Dong11),"",OFFSET(TH!D$1,SMALL(Dong11,ROWS($1:8)),))</f>
        <v/>
      </c>
      <c r="C21" s="354" t="str">
        <f ca="1">IF(ROWS($1:8)&gt;COUNT(Dong11),"",OFFSET(TH!E$1,SMALL(Dong11,ROWS($1:8)),))</f>
        <v/>
      </c>
      <c r="D21" s="355" t="str">
        <f ca="1">IF(ROWS($1:8)&gt;COUNT(Dong11),"",OFFSET(TH!H$1,SMALL(Dong11,ROWS($1:8)),))</f>
        <v/>
      </c>
      <c r="E21" s="353" t="str">
        <f ca="1">IF(ROWS($1:8)&gt;COUNT(Dong11),"",IF(OFFSET(TH!L$1,SMALL(Dong11,ROWS($1:8)),)=$G$7,OFFSET(TH!M$1,SMALL(Dong11,ROWS($1:8)),),OFFSET(TH!L$1,SMALL(Dong11,ROWS($1:8)),)))</f>
        <v/>
      </c>
      <c r="F21" s="356">
        <f ca="1">IF(ROWS($1:8)&gt;COUNT(Dong11),0,OFFSET(TH!J$1,SMALL(Dong11,ROWS($1:8)),))</f>
        <v>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0</v>
      </c>
      <c r="L21" s="357">
        <f t="shared" ca="1" si="4"/>
        <v>0</v>
      </c>
      <c r="M21" s="357"/>
      <c r="N21" s="347"/>
    </row>
    <row r="22" spans="1:16">
      <c r="A22" s="318" t="str">
        <f t="shared" ca="1" si="0"/>
        <v/>
      </c>
      <c r="B22" s="353" t="str">
        <f ca="1">IF(ROWS($1:9)&gt;COUNT(Dong11),"",OFFSET(TH!D$1,SMALL(Dong11,ROWS($1:9)),))</f>
        <v/>
      </c>
      <c r="C22" s="354" t="str">
        <f ca="1">IF(ROWS($1:9)&gt;COUNT(Dong11),"",OFFSET(TH!E$1,SMALL(Dong11,ROWS($1:9)),))</f>
        <v/>
      </c>
      <c r="D22" s="355" t="str">
        <f ca="1">IF(ROWS($1:9)&gt;COUNT(Dong11),"",OFFSET(TH!H$1,SMALL(Dong11,ROWS($1:9)),))</f>
        <v/>
      </c>
      <c r="E22" s="353" t="str">
        <f ca="1">IF(ROWS($1:9)&gt;COUNT(Dong11),"",IF(OFFSET(TH!L$1,SMALL(Dong11,ROWS($1:9)),)=$G$7,OFFSET(TH!M$1,SMALL(Dong11,ROWS($1:9)),),OFFSET(TH!L$1,SMALL(Dong11,ROWS($1:9)),)))</f>
        <v/>
      </c>
      <c r="F22" s="356">
        <f ca="1">IF(ROWS($1:9)&gt;COUNT(Dong11),0,OFFSET(TH!J$1,SMALL(Dong11,ROWS($1:9)),))</f>
        <v>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0</v>
      </c>
      <c r="L22" s="357">
        <f t="shared" ca="1" si="4"/>
        <v>0</v>
      </c>
      <c r="M22" s="357"/>
      <c r="N22" s="347"/>
    </row>
    <row r="23" spans="1:16">
      <c r="A23" s="318" t="str">
        <f t="shared" ca="1" si="0"/>
        <v/>
      </c>
      <c r="B23" s="353" t="str">
        <f ca="1">IF(ROWS($1:10)&gt;COUNT(Dong11),"",OFFSET(TH!D$1,SMALL(Dong11,ROWS($1:10)),))</f>
        <v/>
      </c>
      <c r="C23" s="354" t="str">
        <f ca="1">IF(ROWS($1:10)&gt;COUNT(Dong11),"",OFFSET(TH!E$1,SMALL(Dong11,ROWS($1:10)),))</f>
        <v/>
      </c>
      <c r="D23" s="355" t="str">
        <f ca="1">IF(ROWS($1:10)&gt;COUNT(Dong11),"",OFFSET(TH!H$1,SMALL(Dong11,ROWS($1:10)),))</f>
        <v/>
      </c>
      <c r="E23" s="353" t="str">
        <f ca="1">IF(ROWS($1:10)&gt;COUNT(Dong11),"",IF(OFFSET(TH!L$1,SMALL(Dong11,ROWS($1:10)),)=$G$7,OFFSET(TH!M$1,SMALL(Dong11,ROWS($1:10)),),OFFSET(TH!L$1,SMALL(Dong11,ROWS($1:10)),)))</f>
        <v/>
      </c>
      <c r="F23" s="356">
        <f ca="1">IF(ROWS($1:10)&gt;COUNT(Dong11),0,OFFSET(TH!J$1,SMALL(Dong11,ROWS($1:10)),))</f>
        <v>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0</v>
      </c>
      <c r="L23" s="357">
        <f t="shared" ca="1" si="4"/>
        <v>0</v>
      </c>
      <c r="M23" s="357"/>
      <c r="N23" s="347"/>
    </row>
    <row r="24" spans="1:16">
      <c r="A24" s="318" t="str">
        <f t="shared" ca="1" si="0"/>
        <v/>
      </c>
      <c r="B24" s="353" t="str">
        <f ca="1">IF(ROWS($1:11)&gt;COUNT(Dong11),"",OFFSET(TH!D$1,SMALL(Dong11,ROWS($1:11)),))</f>
        <v/>
      </c>
      <c r="C24" s="354" t="str">
        <f ca="1">IF(ROWS($1:11)&gt;COUNT(Dong11),"",OFFSET(TH!E$1,SMALL(Dong11,ROWS($1:11)),))</f>
        <v/>
      </c>
      <c r="D24" s="355" t="str">
        <f ca="1">IF(ROWS($1:11)&gt;COUNT(Dong11),"",OFFSET(TH!H$1,SMALL(Dong11,ROWS($1:11)),))</f>
        <v/>
      </c>
      <c r="E24" s="353" t="str">
        <f ca="1">IF(ROWS($1:11)&gt;COUNT(Dong11),"",IF(OFFSET(TH!L$1,SMALL(Dong11,ROWS($1:11)),)=$G$7,OFFSET(TH!M$1,SMALL(Dong11,ROWS($1:11)),),OFFSET(TH!L$1,SMALL(Dong11,ROWS($1:11)),)))</f>
        <v/>
      </c>
      <c r="F24" s="356">
        <f ca="1">IF(ROWS($1:11)&gt;COUNT(Dong11),0,OFFSET(TH!J$1,SMALL(Dong11,ROWS($1:11)),))</f>
        <v>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0</v>
      </c>
      <c r="L24" s="357">
        <f t="shared" ca="1" si="4"/>
        <v>0</v>
      </c>
      <c r="M24" s="357"/>
      <c r="N24" s="347"/>
    </row>
    <row r="25" spans="1:16">
      <c r="A25" s="318" t="str">
        <f t="shared" ref="A25:A38" ca="1" si="5">IF(B25="","",A24+1)</f>
        <v/>
      </c>
      <c r="B25" s="353" t="str">
        <f ca="1">IF(ROWS($1:12)&gt;COUNT(Dong11),"",OFFSET(TH!D$1,SMALL(Dong11,ROWS($1:12)),))</f>
        <v/>
      </c>
      <c r="C25" s="354" t="str">
        <f ca="1">IF(ROWS($1:12)&gt;COUNT(Dong11),"",OFFSET(TH!E$1,SMALL(Dong11,ROWS($1:12)),))</f>
        <v/>
      </c>
      <c r="D25" s="355" t="str">
        <f ca="1">IF(ROWS($1:12)&gt;COUNT(Dong11),"",OFFSET(TH!H$1,SMALL(Dong11,ROWS($1:12)),))</f>
        <v/>
      </c>
      <c r="E25" s="353" t="str">
        <f ca="1">IF(ROWS($1:12)&gt;COUNT(Dong11),"",IF(OFFSET(TH!L$1,SMALL(Dong11,ROWS($1:12)),)=$G$7,OFFSET(TH!M$1,SMALL(Dong11,ROWS($1:12)),),OFFSET(TH!L$1,SMALL(Dong11,ROWS($1:12)),)))</f>
        <v/>
      </c>
      <c r="F25" s="356">
        <f ca="1">IF(ROWS($1:12)&gt;COUNT(Dong11),0,OFFSET(TH!J$1,SMALL(Dong11,ROWS($1:12)),))</f>
        <v>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0</v>
      </c>
      <c r="L25" s="357">
        <f t="shared" ref="L25:L38" ca="1" si="9">IF(D25&lt;&gt;"",L24+H25-J25,0)</f>
        <v>0</v>
      </c>
      <c r="M25" s="357"/>
      <c r="N25" s="347"/>
    </row>
    <row r="26" spans="1:16">
      <c r="A26" s="318" t="str">
        <f t="shared" ca="1" si="5"/>
        <v/>
      </c>
      <c r="B26" s="353" t="str">
        <f ca="1">IF(ROWS($1:13)&gt;COUNT(Dong11),"",OFFSET(TH!D$1,SMALL(Dong11,ROWS($1:13)),))</f>
        <v/>
      </c>
      <c r="C26" s="354" t="str">
        <f ca="1">IF(ROWS($1:13)&gt;COUNT(Dong11),"",OFFSET(TH!E$1,SMALL(Dong11,ROWS($1:13)),))</f>
        <v/>
      </c>
      <c r="D26" s="355" t="str">
        <f ca="1">IF(ROWS($1:13)&gt;COUNT(Dong11),"",OFFSET(TH!H$1,SMALL(Dong11,ROWS($1:13)),))</f>
        <v/>
      </c>
      <c r="E26" s="353" t="str">
        <f ca="1">IF(ROWS($1:13)&gt;COUNT(Dong11),"",IF(OFFSET(TH!L$1,SMALL(Dong11,ROWS($1:13)),)=$G$7,OFFSET(TH!M$1,SMALL(Dong11,ROWS($1:13)),),OFFSET(TH!L$1,SMALL(Dong11,ROWS($1:13)),)))</f>
        <v/>
      </c>
      <c r="F26" s="356">
        <f ca="1">IF(ROWS($1:13)&gt;COUNT(Dong11),0,OFFSET(TH!J$1,SMALL(Dong11,ROWS($1:13)),))</f>
        <v>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0</v>
      </c>
      <c r="L26" s="357">
        <f t="shared" ca="1" si="9"/>
        <v>0</v>
      </c>
      <c r="M26" s="357"/>
      <c r="N26" s="347"/>
    </row>
    <row r="27" spans="1:16">
      <c r="A27" s="318" t="str">
        <f t="shared" ca="1" si="5"/>
        <v/>
      </c>
      <c r="B27" s="353" t="str">
        <f ca="1">IF(ROWS($1:14)&gt;COUNT(Dong11),"",OFFSET(TH!D$1,SMALL(Dong11,ROWS($1:14)),))</f>
        <v/>
      </c>
      <c r="C27" s="354" t="str">
        <f ca="1">IF(ROWS($1:14)&gt;COUNT(Dong11),"",OFFSET(TH!E$1,SMALL(Dong11,ROWS($1:14)),))</f>
        <v/>
      </c>
      <c r="D27" s="355" t="str">
        <f ca="1">IF(ROWS($1:14)&gt;COUNT(Dong11),"",OFFSET(TH!H$1,SMALL(Dong11,ROWS($1:14)),))</f>
        <v/>
      </c>
      <c r="E27" s="353" t="str">
        <f ca="1">IF(ROWS($1:14)&gt;COUNT(Dong11),"",IF(OFFSET(TH!L$1,SMALL(Dong11,ROWS($1:14)),)=$G$7,OFFSET(TH!M$1,SMALL(Dong11,ROWS($1:14)),),OFFSET(TH!L$1,SMALL(Dong11,ROWS($1:14)),)))</f>
        <v/>
      </c>
      <c r="F27" s="356">
        <f ca="1">IF(ROWS($1:14)&gt;COUNT(Dong11),0,OFFSET(TH!J$1,SMALL(Dong11,ROWS($1:14)),))</f>
        <v>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0</v>
      </c>
      <c r="L27" s="357">
        <f t="shared" ca="1" si="9"/>
        <v>0</v>
      </c>
      <c r="M27" s="357"/>
      <c r="N27" s="347"/>
    </row>
    <row r="28" spans="1:16">
      <c r="A28" s="318" t="str">
        <f t="shared" ca="1" si="5"/>
        <v/>
      </c>
      <c r="B28" s="353" t="str">
        <f ca="1">IF(ROWS($1:15)&gt;COUNT(Dong11),"",OFFSET(TH!D$1,SMALL(Dong11,ROWS($1:15)),))</f>
        <v/>
      </c>
      <c r="C28" s="354" t="str">
        <f ca="1">IF(ROWS($1:15)&gt;COUNT(Dong11),"",OFFSET(TH!E$1,SMALL(Dong11,ROWS($1:15)),))</f>
        <v/>
      </c>
      <c r="D28" s="355" t="str">
        <f ca="1">IF(ROWS($1:15)&gt;COUNT(Dong11),"",OFFSET(TH!H$1,SMALL(Dong11,ROWS($1:15)),))</f>
        <v/>
      </c>
      <c r="E28" s="353" t="str">
        <f ca="1">IF(ROWS($1:15)&gt;COUNT(Dong11),"",IF(OFFSET(TH!L$1,SMALL(Dong11,ROWS($1:15)),)=$G$7,OFFSET(TH!M$1,SMALL(Dong11,ROWS($1:15)),),OFFSET(TH!L$1,SMALL(Dong11,ROWS($1:15)),)))</f>
        <v/>
      </c>
      <c r="F28" s="356">
        <f ca="1">IF(ROWS($1:15)&gt;COUNT(Dong11),0,OFFSET(TH!J$1,SMALL(Dong11,ROWS($1:15)),))</f>
        <v>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0</v>
      </c>
      <c r="L28" s="357">
        <f t="shared" ca="1" si="9"/>
        <v>0</v>
      </c>
      <c r="M28" s="357"/>
      <c r="N28" s="347"/>
    </row>
    <row r="29" spans="1:16">
      <c r="A29" s="318" t="str">
        <f t="shared" ca="1" si="5"/>
        <v/>
      </c>
      <c r="B29" s="353" t="str">
        <f ca="1">IF(ROWS($1:16)&gt;COUNT(Dong11),"",OFFSET(TH!D$1,SMALL(Dong11,ROWS($1:16)),))</f>
        <v/>
      </c>
      <c r="C29" s="354" t="str">
        <f ca="1">IF(ROWS($1:16)&gt;COUNT(Dong11),"",OFFSET(TH!E$1,SMALL(Dong11,ROWS($1:16)),))</f>
        <v/>
      </c>
      <c r="D29" s="355" t="str">
        <f ca="1">IF(ROWS($1:16)&gt;COUNT(Dong11),"",OFFSET(TH!H$1,SMALL(Dong11,ROWS($1:16)),))</f>
        <v/>
      </c>
      <c r="E29" s="353" t="str">
        <f ca="1">IF(ROWS($1:16)&gt;COUNT(Dong11),"",IF(OFFSET(TH!L$1,SMALL(Dong11,ROWS($1:16)),)=$G$7,OFFSET(TH!M$1,SMALL(Dong11,ROWS($1:16)),),OFFSET(TH!L$1,SMALL(Dong11,ROWS($1:16)),)))</f>
        <v/>
      </c>
      <c r="F29" s="356">
        <f ca="1">IF(ROWS($1:16)&gt;COUNT(Dong11),0,OFFSET(TH!J$1,SMALL(Dong11,ROWS($1:16)),))</f>
        <v>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0</v>
      </c>
      <c r="L29" s="357">
        <f t="shared" ca="1" si="9"/>
        <v>0</v>
      </c>
      <c r="M29" s="357"/>
      <c r="N29" s="347"/>
    </row>
    <row r="30" spans="1:16">
      <c r="A30" s="318" t="str">
        <f t="shared" ca="1" si="5"/>
        <v/>
      </c>
      <c r="B30" s="353" t="str">
        <f ca="1">IF(ROWS($1:17)&gt;COUNT(Dong11),"",OFFSET(TH!D$1,SMALL(Dong11,ROWS($1:17)),))</f>
        <v/>
      </c>
      <c r="C30" s="354" t="str">
        <f ca="1">IF(ROWS($1:17)&gt;COUNT(Dong11),"",OFFSET(TH!E$1,SMALL(Dong11,ROWS($1:17)),))</f>
        <v/>
      </c>
      <c r="D30" s="355" t="str">
        <f ca="1">IF(ROWS($1:17)&gt;COUNT(Dong11),"",OFFSET(TH!H$1,SMALL(Dong11,ROWS($1:17)),))</f>
        <v/>
      </c>
      <c r="E30" s="353" t="str">
        <f ca="1">IF(ROWS($1:17)&gt;COUNT(Dong11),"",IF(OFFSET(TH!L$1,SMALL(Dong11,ROWS($1:17)),)=$G$7,OFFSET(TH!M$1,SMALL(Dong11,ROWS($1:17)),),OFFSET(TH!L$1,SMALL(Dong11,ROWS($1:17)),)))</f>
        <v/>
      </c>
      <c r="F30" s="356">
        <f ca="1">IF(ROWS($1:17)&gt;COUNT(Dong11),0,OFFSET(TH!J$1,SMALL(Dong11,ROWS($1:17)),))</f>
        <v>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0</v>
      </c>
      <c r="L30" s="357">
        <f t="shared" ca="1" si="9"/>
        <v>0</v>
      </c>
      <c r="M30" s="357"/>
      <c r="N30" s="347"/>
    </row>
    <row r="31" spans="1:16">
      <c r="A31" s="318" t="str">
        <f t="shared" ca="1" si="5"/>
        <v/>
      </c>
      <c r="B31" s="353" t="str">
        <f ca="1">IF(ROWS($1:18)&gt;COUNT(Dong11),"",OFFSET(TH!D$1,SMALL(Dong11,ROWS($1:18)),))</f>
        <v/>
      </c>
      <c r="C31" s="354" t="str">
        <f ca="1">IF(ROWS($1:18)&gt;COUNT(Dong11),"",OFFSET(TH!E$1,SMALL(Dong11,ROWS($1:18)),))</f>
        <v/>
      </c>
      <c r="D31" s="355" t="str">
        <f ca="1">IF(ROWS($1:18)&gt;COUNT(Dong11),"",OFFSET(TH!H$1,SMALL(Dong11,ROWS($1:18)),))</f>
        <v/>
      </c>
      <c r="E31" s="353" t="str">
        <f ca="1">IF(ROWS($1:18)&gt;COUNT(Dong11),"",IF(OFFSET(TH!L$1,SMALL(Dong11,ROWS($1:18)),)=$G$7,OFFSET(TH!M$1,SMALL(Dong11,ROWS($1:18)),),OFFSET(TH!L$1,SMALL(Dong11,ROWS($1:18)),)))</f>
        <v/>
      </c>
      <c r="F31" s="356">
        <f ca="1">IF(ROWS($1:18)&gt;COUNT(Dong11),0,OFFSET(TH!J$1,SMALL(Dong11,ROWS($1:18)),))</f>
        <v>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0</v>
      </c>
      <c r="L31" s="357">
        <f t="shared" ca="1" si="9"/>
        <v>0</v>
      </c>
      <c r="M31" s="357"/>
      <c r="N31" s="347"/>
    </row>
    <row r="32" spans="1:16">
      <c r="A32" s="318" t="str">
        <f t="shared" ca="1" si="5"/>
        <v/>
      </c>
      <c r="B32" s="353" t="str">
        <f ca="1">IF(ROWS($1:19)&gt;COUNT(Dong11),"",OFFSET(TH!D$1,SMALL(Dong11,ROWS($1:19)),))</f>
        <v/>
      </c>
      <c r="C32" s="354" t="str">
        <f ca="1">IF(ROWS($1:19)&gt;COUNT(Dong11),"",OFFSET(TH!E$1,SMALL(Dong11,ROWS($1:19)),))</f>
        <v/>
      </c>
      <c r="D32" s="355" t="str">
        <f ca="1">IF(ROWS($1:19)&gt;COUNT(Dong11),"",OFFSET(TH!H$1,SMALL(Dong11,ROWS($1:19)),))</f>
        <v/>
      </c>
      <c r="E32" s="353" t="str">
        <f ca="1">IF(ROWS($1:19)&gt;COUNT(Dong11),"",IF(OFFSET(TH!L$1,SMALL(Dong11,ROWS($1:19)),)=$G$7,OFFSET(TH!M$1,SMALL(Dong11,ROWS($1:19)),),OFFSET(TH!L$1,SMALL(Dong11,ROWS($1:19)),)))</f>
        <v/>
      </c>
      <c r="F32" s="356">
        <f ca="1">IF(ROWS($1:19)&gt;COUNT(Dong11),0,OFFSET(TH!J$1,SMALL(Dong11,ROWS($1:19)),))</f>
        <v>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0</v>
      </c>
      <c r="L32" s="357">
        <f t="shared" ca="1" si="9"/>
        <v>0</v>
      </c>
      <c r="M32" s="357"/>
      <c r="N32" s="347"/>
    </row>
    <row r="33" spans="1:14">
      <c r="A33" s="318" t="str">
        <f t="shared" ca="1" si="5"/>
        <v/>
      </c>
      <c r="B33" s="353" t="str">
        <f ca="1">IF(ROWS($1:20)&gt;COUNT(Dong11),"",OFFSET(TH!D$1,SMALL(Dong11,ROWS($1:20)),))</f>
        <v/>
      </c>
      <c r="C33" s="354" t="str">
        <f ca="1">IF(ROWS($1:20)&gt;COUNT(Dong11),"",OFFSET(TH!E$1,SMALL(Dong11,ROWS($1:20)),))</f>
        <v/>
      </c>
      <c r="D33" s="355" t="str">
        <f ca="1">IF(ROWS($1:20)&gt;COUNT(Dong11),"",OFFSET(TH!H$1,SMALL(Dong11,ROWS($1:20)),))</f>
        <v/>
      </c>
      <c r="E33" s="353" t="str">
        <f ca="1">IF(ROWS($1:20)&gt;COUNT(Dong11),"",IF(OFFSET(TH!L$1,SMALL(Dong11,ROWS($1:20)),)=$G$7,OFFSET(TH!M$1,SMALL(Dong11,ROWS($1:20)),),OFFSET(TH!L$1,SMALL(Dong11,ROWS($1:20)),)))</f>
        <v/>
      </c>
      <c r="F33" s="356">
        <f ca="1">IF(ROWS($1:20)&gt;COUNT(Dong11),0,OFFSET(TH!J$1,SMALL(Dong11,ROWS($1:20)),))</f>
        <v>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0</v>
      </c>
      <c r="L33" s="357">
        <f t="shared" ca="1" si="9"/>
        <v>0</v>
      </c>
      <c r="M33" s="357"/>
      <c r="N33" s="347"/>
    </row>
    <row r="34" spans="1:14">
      <c r="A34" s="318" t="str">
        <f t="shared" ca="1" si="5"/>
        <v/>
      </c>
      <c r="B34" s="353" t="str">
        <f ca="1">IF(ROWS($1:21)&gt;COUNT(Dong11),"",OFFSET(TH!D$1,SMALL(Dong11,ROWS($1:21)),))</f>
        <v/>
      </c>
      <c r="C34" s="354" t="str">
        <f ca="1">IF(ROWS($1:21)&gt;COUNT(Dong11),"",OFFSET(TH!E$1,SMALL(Dong11,ROWS($1:21)),))</f>
        <v/>
      </c>
      <c r="D34" s="355" t="str">
        <f ca="1">IF(ROWS($1:21)&gt;COUNT(Dong11),"",OFFSET(TH!H$1,SMALL(Dong11,ROWS($1:21)),))</f>
        <v/>
      </c>
      <c r="E34" s="353" t="str">
        <f ca="1">IF(ROWS($1:21)&gt;COUNT(Dong11),"",IF(OFFSET(TH!L$1,SMALL(Dong11,ROWS($1:21)),)=$G$7,OFFSET(TH!M$1,SMALL(Dong11,ROWS($1:21)),),OFFSET(TH!L$1,SMALL(Dong11,ROWS($1:21)),)))</f>
        <v/>
      </c>
      <c r="F34" s="356">
        <f ca="1">IF(ROWS($1:21)&gt;COUNT(Dong11),0,OFFSET(TH!J$1,SMALL(Dong11,ROWS($1:21)),))</f>
        <v>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0</v>
      </c>
      <c r="L34" s="357">
        <f t="shared" ca="1" si="9"/>
        <v>0</v>
      </c>
      <c r="M34" s="357"/>
      <c r="N34" s="347"/>
    </row>
    <row r="35" spans="1:14">
      <c r="A35" s="318" t="str">
        <f t="shared" ca="1" si="5"/>
        <v/>
      </c>
      <c r="B35" s="353" t="str">
        <f ca="1">IF(ROWS($1:22)&gt;COUNT(Dong11),"",OFFSET(TH!D$1,SMALL(Dong11,ROWS($1:22)),))</f>
        <v/>
      </c>
      <c r="C35" s="354" t="str">
        <f ca="1">IF(ROWS($1:22)&gt;COUNT(Dong11),"",OFFSET(TH!E$1,SMALL(Dong11,ROWS($1:22)),))</f>
        <v/>
      </c>
      <c r="D35" s="355" t="str">
        <f ca="1">IF(ROWS($1:22)&gt;COUNT(Dong11),"",OFFSET(TH!H$1,SMALL(Dong11,ROWS($1:22)),))</f>
        <v/>
      </c>
      <c r="E35" s="353" t="str">
        <f ca="1">IF(ROWS($1:22)&gt;COUNT(Dong11),"",IF(OFFSET(TH!L$1,SMALL(Dong11,ROWS($1:22)),)=$G$7,OFFSET(TH!M$1,SMALL(Dong11,ROWS($1:22)),),OFFSET(TH!L$1,SMALL(Dong11,ROWS($1:22)),)))</f>
        <v/>
      </c>
      <c r="F35" s="356">
        <f ca="1">IF(ROWS($1:22)&gt;COUNT(Dong11),0,OFFSET(TH!J$1,SMALL(Dong11,ROWS($1:22)),))</f>
        <v>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0</v>
      </c>
      <c r="L35" s="357">
        <f t="shared" ca="1" si="9"/>
        <v>0</v>
      </c>
      <c r="M35" s="357"/>
      <c r="N35" s="347"/>
    </row>
    <row r="36" spans="1:14">
      <c r="A36" s="318" t="str">
        <f t="shared" ca="1" si="5"/>
        <v/>
      </c>
      <c r="B36" s="353" t="str">
        <f ca="1">IF(ROWS($1:23)&gt;COUNT(Dong11),"",OFFSET(TH!D$1,SMALL(Dong11,ROWS($1:23)),))</f>
        <v/>
      </c>
      <c r="C36" s="354" t="str">
        <f ca="1">IF(ROWS($1:23)&gt;COUNT(Dong11),"",OFFSET(TH!E$1,SMALL(Dong11,ROWS($1:23)),))</f>
        <v/>
      </c>
      <c r="D36" s="355" t="str">
        <f ca="1">IF(ROWS($1:23)&gt;COUNT(Dong11),"",OFFSET(TH!H$1,SMALL(Dong11,ROWS($1:23)),))</f>
        <v/>
      </c>
      <c r="E36" s="353" t="str">
        <f ca="1">IF(ROWS($1:23)&gt;COUNT(Dong11),"",IF(OFFSET(TH!L$1,SMALL(Dong11,ROWS($1:23)),)=$G$7,OFFSET(TH!M$1,SMALL(Dong11,ROWS($1:23)),),OFFSET(TH!L$1,SMALL(Dong11,ROWS($1:23)),)))</f>
        <v/>
      </c>
      <c r="F36" s="356">
        <f ca="1">IF(ROWS($1:23)&gt;COUNT(Dong11),0,OFFSET(TH!J$1,SMALL(Dong11,ROWS($1:23)),))</f>
        <v>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0</v>
      </c>
      <c r="L36" s="357">
        <f t="shared" ca="1" si="9"/>
        <v>0</v>
      </c>
      <c r="M36" s="357"/>
      <c r="N36" s="347"/>
    </row>
    <row r="37" spans="1:14">
      <c r="A37" s="318" t="str">
        <f t="shared" ca="1" si="5"/>
        <v/>
      </c>
      <c r="B37" s="353" t="str">
        <f ca="1">IF(ROWS($1:24)&gt;COUNT(Dong11),"",OFFSET(TH!D$1,SMALL(Dong11,ROWS($1:24)),))</f>
        <v/>
      </c>
      <c r="C37" s="354" t="str">
        <f ca="1">IF(ROWS($1:24)&gt;COUNT(Dong11),"",OFFSET(TH!E$1,SMALL(Dong11,ROWS($1:24)),))</f>
        <v/>
      </c>
      <c r="D37" s="355" t="str">
        <f ca="1">IF(ROWS($1:24)&gt;COUNT(Dong11),"",OFFSET(TH!H$1,SMALL(Dong11,ROWS($1:24)),))</f>
        <v/>
      </c>
      <c r="E37" s="353" t="str">
        <f ca="1">IF(ROWS($1:24)&gt;COUNT(Dong11),"",IF(OFFSET(TH!L$1,SMALL(Dong11,ROWS($1:24)),)=$G$7,OFFSET(TH!M$1,SMALL(Dong11,ROWS($1:24)),),OFFSET(TH!L$1,SMALL(Dong11,ROWS($1:24)),)))</f>
        <v/>
      </c>
      <c r="F37" s="356">
        <f ca="1">IF(ROWS($1:24)&gt;COUNT(Dong11),0,OFFSET(TH!J$1,SMALL(Dong11,ROWS($1:24)),))</f>
        <v>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0</v>
      </c>
      <c r="L37" s="357">
        <f t="shared" ca="1" si="9"/>
        <v>0</v>
      </c>
      <c r="M37" s="357"/>
      <c r="N37" s="347"/>
    </row>
    <row r="38" spans="1:14">
      <c r="A38" s="318" t="str">
        <f t="shared" ca="1" si="5"/>
        <v/>
      </c>
      <c r="B38" s="353" t="str">
        <f ca="1">IF(ROWS($1:25)&gt;COUNT(Dong11),"",OFFSET(TH!D$1,SMALL(Dong11,ROWS($1:25)),))</f>
        <v/>
      </c>
      <c r="C38" s="354" t="str">
        <f ca="1">IF(ROWS($1:25)&gt;COUNT(Dong11),"",OFFSET(TH!E$1,SMALL(Dong11,ROWS($1:25)),))</f>
        <v/>
      </c>
      <c r="D38" s="355" t="str">
        <f ca="1">IF(ROWS($1:25)&gt;COUNT(Dong11),"",OFFSET(TH!H$1,SMALL(Dong11,ROWS($1:25)),))</f>
        <v/>
      </c>
      <c r="E38" s="353" t="str">
        <f ca="1">IF(ROWS($1:25)&gt;COUNT(Dong11),"",IF(OFFSET(TH!L$1,SMALL(Dong11,ROWS($1:25)),)=$G$7,OFFSET(TH!M$1,SMALL(Dong11,ROWS($1:25)),),OFFSET(TH!L$1,SMALL(Dong11,ROWS($1:25)),)))</f>
        <v/>
      </c>
      <c r="F38" s="356">
        <f ca="1">IF(ROWS($1:25)&gt;COUNT(Dong11),0,OFFSET(TH!J$1,SMALL(Dong11,ROWS($1:25)),))</f>
        <v>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0</v>
      </c>
      <c r="J38" s="357">
        <f t="shared" ca="1" si="7"/>
        <v>0</v>
      </c>
      <c r="K38" s="357">
        <f t="shared" ca="1" si="8"/>
        <v>0</v>
      </c>
      <c r="L38" s="357">
        <f t="shared" ca="1" si="9"/>
        <v>0</v>
      </c>
      <c r="M38" s="357"/>
      <c r="N38" s="347"/>
    </row>
    <row r="39" spans="1:14">
      <c r="A39" s="318" t="str">
        <f t="shared" ref="A39:A62" ca="1" si="10">IF(B39="","",A38+1)</f>
        <v/>
      </c>
      <c r="B39" s="353" t="str">
        <f ca="1">IF(ROWS($1:26)&gt;COUNT(Dong11),"",OFFSET(TH!D$1,SMALL(Dong11,ROWS($1:26)),))</f>
        <v/>
      </c>
      <c r="C39" s="354" t="str">
        <f ca="1">IF(ROWS($1:26)&gt;COUNT(Dong11),"",OFFSET(TH!E$1,SMALL(Dong11,ROWS($1:26)),))</f>
        <v/>
      </c>
      <c r="D39" s="355" t="str">
        <f ca="1">IF(ROWS($1:26)&gt;COUNT(Dong11),"",OFFSET(TH!H$1,SMALL(Dong11,ROWS($1:26)),))</f>
        <v/>
      </c>
      <c r="E39" s="353" t="str">
        <f ca="1">IF(ROWS($1:26)&gt;COUNT(Dong11),"",IF(OFFSET(TH!L$1,SMALL(Dong11,ROWS($1:26)),)=$G$7,OFFSET(TH!M$1,SMALL(Dong11,ROWS($1:26)),),OFFSET(TH!L$1,SMALL(Dong11,ROWS($1:26)),)))</f>
        <v/>
      </c>
      <c r="F39" s="356">
        <f ca="1">IF(ROWS($1:26)&gt;COUNT(Dong11),0,OFFSET(TH!J$1,SMALL(Dong11,ROWS($1:26)),))</f>
        <v>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0</v>
      </c>
      <c r="J39" s="357">
        <f t="shared" ref="J39:J62" ca="1" si="12">ROUND(F39*I39,0)</f>
        <v>0</v>
      </c>
      <c r="K39" s="357">
        <f t="shared" ref="K39:K62" ca="1" si="13">IF(D39&lt;&gt;"",K38+G39-I39,0)</f>
        <v>0</v>
      </c>
      <c r="L39" s="357">
        <f t="shared" ref="L39:L62" ca="1" si="14">IF(D39&lt;&gt;"",L38+H39-J39,0)</f>
        <v>0</v>
      </c>
      <c r="M39" s="357"/>
      <c r="N39" s="347"/>
    </row>
    <row r="40" spans="1:14">
      <c r="A40" s="318" t="str">
        <f t="shared" ca="1" si="10"/>
        <v/>
      </c>
      <c r="B40" s="353" t="str">
        <f ca="1">IF(ROWS($1:27)&gt;COUNT(Dong11),"",OFFSET(TH!D$1,SMALL(Dong11,ROWS($1:27)),))</f>
        <v/>
      </c>
      <c r="C40" s="354" t="str">
        <f ca="1">IF(ROWS($1:27)&gt;COUNT(Dong11),"",OFFSET(TH!E$1,SMALL(Dong11,ROWS($1:27)),))</f>
        <v/>
      </c>
      <c r="D40" s="355" t="str">
        <f ca="1">IF(ROWS($1:27)&gt;COUNT(Dong11),"",OFFSET(TH!H$1,SMALL(Dong11,ROWS($1:27)),))</f>
        <v/>
      </c>
      <c r="E40" s="353" t="str">
        <f ca="1">IF(ROWS($1:27)&gt;COUNT(Dong11),"",IF(OFFSET(TH!L$1,SMALL(Dong11,ROWS($1:27)),)=$G$7,OFFSET(TH!M$1,SMALL(Dong11,ROWS($1:27)),),OFFSET(TH!L$1,SMALL(Dong11,ROWS($1:27)),)))</f>
        <v/>
      </c>
      <c r="F40" s="356">
        <f ca="1">IF(ROWS($1:27)&gt;COUNT(Dong11),0,OFFSET(TH!J$1,SMALL(Dong11,ROWS($1:27)),))</f>
        <v>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0</v>
      </c>
      <c r="J40" s="357">
        <f t="shared" ca="1" si="12"/>
        <v>0</v>
      </c>
      <c r="K40" s="357">
        <f t="shared" ca="1" si="13"/>
        <v>0</v>
      </c>
      <c r="L40" s="357">
        <f t="shared" ca="1" si="14"/>
        <v>0</v>
      </c>
      <c r="M40" s="357"/>
      <c r="N40" s="347"/>
    </row>
    <row r="41" spans="1:14">
      <c r="A41" s="318" t="str">
        <f t="shared" ca="1" si="10"/>
        <v/>
      </c>
      <c r="B41" s="353" t="str">
        <f ca="1">IF(ROWS($1:28)&gt;COUNT(Dong11),"",OFFSET(TH!D$1,SMALL(Dong11,ROWS($1:28)),))</f>
        <v/>
      </c>
      <c r="C41" s="354" t="str">
        <f ca="1">IF(ROWS($1:28)&gt;COUNT(Dong11),"",OFFSET(TH!E$1,SMALL(Dong11,ROWS($1:28)),))</f>
        <v/>
      </c>
      <c r="D41" s="355" t="str">
        <f ca="1">IF(ROWS($1:28)&gt;COUNT(Dong11),"",OFFSET(TH!H$1,SMALL(Dong11,ROWS($1:28)),))</f>
        <v/>
      </c>
      <c r="E41" s="353" t="str">
        <f ca="1">IF(ROWS($1:28)&gt;COUNT(Dong11),"",IF(OFFSET(TH!L$1,SMALL(Dong11,ROWS($1:28)),)=$G$7,OFFSET(TH!M$1,SMALL(Dong11,ROWS($1:28)),),OFFSET(TH!L$1,SMALL(Dong11,ROWS($1:28)),)))</f>
        <v/>
      </c>
      <c r="F41" s="356">
        <f ca="1">IF(ROWS($1:28)&gt;COUNT(Dong11),0,OFFSET(TH!J$1,SMALL(Dong11,ROWS($1:28)),))</f>
        <v>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0</v>
      </c>
      <c r="J41" s="357">
        <f t="shared" ca="1" si="12"/>
        <v>0</v>
      </c>
      <c r="K41" s="357">
        <f t="shared" ca="1" si="13"/>
        <v>0</v>
      </c>
      <c r="L41" s="357">
        <f t="shared" ca="1" si="14"/>
        <v>0</v>
      </c>
      <c r="M41" s="357"/>
      <c r="N41" s="347"/>
    </row>
    <row r="42" spans="1:14">
      <c r="A42" s="318" t="str">
        <f t="shared" ca="1" si="10"/>
        <v/>
      </c>
      <c r="B42" s="353" t="str">
        <f ca="1">IF(ROWS($1:29)&gt;COUNT(Dong11),"",OFFSET(TH!D$1,SMALL(Dong11,ROWS($1:29)),))</f>
        <v/>
      </c>
      <c r="C42" s="354" t="str">
        <f ca="1">IF(ROWS($1:29)&gt;COUNT(Dong11),"",OFFSET(TH!E$1,SMALL(Dong11,ROWS($1:29)),))</f>
        <v/>
      </c>
      <c r="D42" s="355" t="str">
        <f ca="1">IF(ROWS($1:29)&gt;COUNT(Dong11),"",OFFSET(TH!H$1,SMALL(Dong11,ROWS($1:29)),))</f>
        <v/>
      </c>
      <c r="E42" s="353" t="str">
        <f ca="1">IF(ROWS($1:29)&gt;COUNT(Dong11),"",IF(OFFSET(TH!L$1,SMALL(Dong11,ROWS($1:29)),)=$G$7,OFFSET(TH!M$1,SMALL(Dong11,ROWS($1:29)),),OFFSET(TH!L$1,SMALL(Dong11,ROWS($1:29)),)))</f>
        <v/>
      </c>
      <c r="F42" s="356">
        <f ca="1">IF(ROWS($1:29)&gt;COUNT(Dong11),0,OFFSET(TH!J$1,SMALL(Dong11,ROWS($1:29)),))</f>
        <v>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0</v>
      </c>
      <c r="J42" s="357">
        <f t="shared" ca="1" si="12"/>
        <v>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 t="str">
        <f t="shared" ca="1" si="10"/>
        <v/>
      </c>
      <c r="B43" s="353" t="str">
        <f ca="1">IF(ROWS($1:30)&gt;COUNT(Dong11),"",OFFSET(TH!D$1,SMALL(Dong11,ROWS($1:30)),))</f>
        <v/>
      </c>
      <c r="C43" s="354" t="str">
        <f ca="1">IF(ROWS($1:30)&gt;COUNT(Dong11),"",OFFSET(TH!E$1,SMALL(Dong11,ROWS($1:30)),))</f>
        <v/>
      </c>
      <c r="D43" s="355" t="str">
        <f ca="1">IF(ROWS($1:30)&gt;COUNT(Dong11),"",OFFSET(TH!H$1,SMALL(Dong11,ROWS($1:30)),))</f>
        <v/>
      </c>
      <c r="E43" s="353" t="str">
        <f ca="1">IF(ROWS($1:30)&gt;COUNT(Dong11),"",IF(OFFSET(TH!L$1,SMALL(Dong11,ROWS($1:30)),)=$G$7,OFFSET(TH!M$1,SMALL(Dong11,ROWS($1:30)),),OFFSET(TH!L$1,SMALL(Dong11,ROWS($1:30)),)))</f>
        <v/>
      </c>
      <c r="F43" s="356">
        <f ca="1">IF(ROWS($1:30)&gt;COUNT(Dong11),0,OFFSET(TH!J$1,SMALL(Dong11,ROWS($1:30)),))</f>
        <v>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0</v>
      </c>
      <c r="J43" s="357">
        <f t="shared" ca="1" si="12"/>
        <v>0</v>
      </c>
      <c r="K43" s="357">
        <f t="shared" ca="1" si="13"/>
        <v>0</v>
      </c>
      <c r="L43" s="357">
        <f t="shared" ca="1" si="14"/>
        <v>0</v>
      </c>
      <c r="M43" s="357"/>
      <c r="N43" s="347"/>
    </row>
    <row r="44" spans="1:14">
      <c r="A44" s="318" t="str">
        <f t="shared" ca="1" si="10"/>
        <v/>
      </c>
      <c r="B44" s="353" t="str">
        <f ca="1">IF(ROWS($1:31)&gt;COUNT(Dong11),"",OFFSET(TH!D$1,SMALL(Dong11,ROWS($1:31)),))</f>
        <v/>
      </c>
      <c r="C44" s="354" t="str">
        <f ca="1">IF(ROWS($1:31)&gt;COUNT(Dong11),"",OFFSET(TH!E$1,SMALL(Dong11,ROWS($1:31)),))</f>
        <v/>
      </c>
      <c r="D44" s="355" t="str">
        <f ca="1">IF(ROWS($1:31)&gt;COUNT(Dong11),"",OFFSET(TH!H$1,SMALL(Dong11,ROWS($1:31)),))</f>
        <v/>
      </c>
      <c r="E44" s="353" t="str">
        <f ca="1">IF(ROWS($1:31)&gt;COUNT(Dong11),"",IF(OFFSET(TH!L$1,SMALL(Dong11,ROWS($1:31)),)=$G$7,OFFSET(TH!M$1,SMALL(Dong11,ROWS($1:31)),),OFFSET(TH!L$1,SMALL(Dong11,ROWS($1:31)),)))</f>
        <v/>
      </c>
      <c r="F44" s="356">
        <f ca="1">IF(ROWS($1:31)&gt;COUNT(Dong11),0,OFFSET(TH!J$1,SMALL(Dong11,ROWS($1:31)),))</f>
        <v>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0</v>
      </c>
      <c r="J44" s="357">
        <f t="shared" ca="1" si="12"/>
        <v>0</v>
      </c>
      <c r="K44" s="357">
        <f t="shared" ca="1" si="13"/>
        <v>0</v>
      </c>
      <c r="L44" s="357">
        <f t="shared" ca="1" si="14"/>
        <v>0</v>
      </c>
      <c r="M44" s="357"/>
      <c r="N44" s="347"/>
    </row>
    <row r="45" spans="1:14">
      <c r="A45" s="318" t="str">
        <f t="shared" ca="1" si="10"/>
        <v/>
      </c>
      <c r="B45" s="353" t="str">
        <f ca="1">IF(ROWS($1:32)&gt;COUNT(Dong11),"",OFFSET(TH!D$1,SMALL(Dong11,ROWS($1:32)),))</f>
        <v/>
      </c>
      <c r="C45" s="354" t="str">
        <f ca="1">IF(ROWS($1:32)&gt;COUNT(Dong11),"",OFFSET(TH!E$1,SMALL(Dong11,ROWS($1:32)),))</f>
        <v/>
      </c>
      <c r="D45" s="355" t="str">
        <f ca="1">IF(ROWS($1:32)&gt;COUNT(Dong11),"",OFFSET(TH!H$1,SMALL(Dong11,ROWS($1:32)),))</f>
        <v/>
      </c>
      <c r="E45" s="353" t="str">
        <f ca="1">IF(ROWS($1:32)&gt;COUNT(Dong11),"",IF(OFFSET(TH!L$1,SMALL(Dong11,ROWS($1:32)),)=$G$7,OFFSET(TH!M$1,SMALL(Dong11,ROWS($1:32)),),OFFSET(TH!L$1,SMALL(Dong11,ROWS($1:32)),)))</f>
        <v/>
      </c>
      <c r="F45" s="356">
        <f ca="1">IF(ROWS($1:32)&gt;COUNT(Dong11),0,OFFSET(TH!J$1,SMALL(Dong11,ROWS($1:32)),))</f>
        <v>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0</v>
      </c>
      <c r="J45" s="357">
        <f t="shared" ca="1" si="12"/>
        <v>0</v>
      </c>
      <c r="K45" s="357">
        <f t="shared" ca="1" si="13"/>
        <v>0</v>
      </c>
      <c r="L45" s="357">
        <f t="shared" ca="1" si="14"/>
        <v>0</v>
      </c>
      <c r="M45" s="357"/>
      <c r="N45" s="347"/>
    </row>
    <row r="46" spans="1:14">
      <c r="A46" s="318" t="str">
        <f t="shared" ca="1" si="10"/>
        <v/>
      </c>
      <c r="B46" s="353" t="str">
        <f ca="1">IF(ROWS($1:33)&gt;COUNT(Dong11),"",OFFSET(TH!D$1,SMALL(Dong11,ROWS($1:33)),))</f>
        <v/>
      </c>
      <c r="C46" s="354" t="str">
        <f ca="1">IF(ROWS($1:33)&gt;COUNT(Dong11),"",OFFSET(TH!E$1,SMALL(Dong11,ROWS($1:33)),))</f>
        <v/>
      </c>
      <c r="D46" s="355" t="str">
        <f ca="1">IF(ROWS($1:33)&gt;COUNT(Dong11),"",OFFSET(TH!H$1,SMALL(Dong11,ROWS($1:33)),))</f>
        <v/>
      </c>
      <c r="E46" s="353" t="str">
        <f ca="1">IF(ROWS($1:33)&gt;COUNT(Dong11),"",IF(OFFSET(TH!L$1,SMALL(Dong11,ROWS($1:33)),)=$G$7,OFFSET(TH!M$1,SMALL(Dong11,ROWS($1:33)),),OFFSET(TH!L$1,SMALL(Dong11,ROWS($1:33)),)))</f>
        <v/>
      </c>
      <c r="F46" s="356">
        <f ca="1">IF(ROWS($1:33)&gt;COUNT(Dong11),0,OFFSET(TH!J$1,SMALL(Dong11,ROWS($1:33)),))</f>
        <v>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0</v>
      </c>
      <c r="J46" s="357">
        <f t="shared" ca="1" si="12"/>
        <v>0</v>
      </c>
      <c r="K46" s="357">
        <f t="shared" ca="1" si="13"/>
        <v>0</v>
      </c>
      <c r="L46" s="357">
        <f t="shared" ca="1" si="14"/>
        <v>0</v>
      </c>
      <c r="M46" s="357"/>
      <c r="N46" s="347"/>
    </row>
    <row r="47" spans="1:14">
      <c r="A47" s="318" t="str">
        <f t="shared" ca="1" si="10"/>
        <v/>
      </c>
      <c r="B47" s="353" t="str">
        <f ca="1">IF(ROWS($1:34)&gt;COUNT(Dong11),"",OFFSET(TH!D$1,SMALL(Dong11,ROWS($1:34)),))</f>
        <v/>
      </c>
      <c r="C47" s="354" t="str">
        <f ca="1">IF(ROWS($1:34)&gt;COUNT(Dong11),"",OFFSET(TH!E$1,SMALL(Dong11,ROWS($1:34)),))</f>
        <v/>
      </c>
      <c r="D47" s="355" t="str">
        <f ca="1">IF(ROWS($1:34)&gt;COUNT(Dong11),"",OFFSET(TH!H$1,SMALL(Dong11,ROWS($1:34)),))</f>
        <v/>
      </c>
      <c r="E47" s="353" t="str">
        <f ca="1">IF(ROWS($1:34)&gt;COUNT(Dong11),"",IF(OFFSET(TH!L$1,SMALL(Dong11,ROWS($1:34)),)=$G$7,OFFSET(TH!M$1,SMALL(Dong11,ROWS($1:34)),),OFFSET(TH!L$1,SMALL(Dong11,ROWS($1:34)),)))</f>
        <v/>
      </c>
      <c r="F47" s="356">
        <f ca="1">IF(ROWS($1:34)&gt;COUNT(Dong11),0,OFFSET(TH!J$1,SMALL(Dong11,ROWS($1:34)),))</f>
        <v>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0</v>
      </c>
      <c r="J47" s="357">
        <f t="shared" ca="1" si="12"/>
        <v>0</v>
      </c>
      <c r="K47" s="357">
        <f t="shared" ca="1" si="13"/>
        <v>0</v>
      </c>
      <c r="L47" s="357">
        <f t="shared" ca="1" si="14"/>
        <v>0</v>
      </c>
      <c r="M47" s="357"/>
      <c r="N47" s="347"/>
    </row>
    <row r="48" spans="1:14">
      <c r="A48" s="318" t="str">
        <f t="shared" ca="1" si="10"/>
        <v/>
      </c>
      <c r="B48" s="353" t="str">
        <f ca="1">IF(ROWS($1:35)&gt;COUNT(Dong11),"",OFFSET(TH!D$1,SMALL(Dong11,ROWS($1:35)),))</f>
        <v/>
      </c>
      <c r="C48" s="354" t="str">
        <f ca="1">IF(ROWS($1:35)&gt;COUNT(Dong11),"",OFFSET(TH!E$1,SMALL(Dong11,ROWS($1:35)),))</f>
        <v/>
      </c>
      <c r="D48" s="355" t="str">
        <f ca="1">IF(ROWS($1:35)&gt;COUNT(Dong11),"",OFFSET(TH!H$1,SMALL(Dong11,ROWS($1:35)),))</f>
        <v/>
      </c>
      <c r="E48" s="353" t="str">
        <f ca="1">IF(ROWS($1:35)&gt;COUNT(Dong11),"",IF(OFFSET(TH!L$1,SMALL(Dong11,ROWS($1:35)),)=$G$7,OFFSET(TH!M$1,SMALL(Dong11,ROWS($1:35)),),OFFSET(TH!L$1,SMALL(Dong11,ROWS($1:35)),)))</f>
        <v/>
      </c>
      <c r="F48" s="356">
        <f ca="1">IF(ROWS($1:35)&gt;COUNT(Dong11),0,OFFSET(TH!J$1,SMALL(Dong11,ROWS($1:35)),))</f>
        <v>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0</v>
      </c>
      <c r="J48" s="357">
        <f t="shared" ca="1" si="12"/>
        <v>0</v>
      </c>
      <c r="K48" s="357">
        <f t="shared" ca="1" si="13"/>
        <v>0</v>
      </c>
      <c r="L48" s="357">
        <f t="shared" ca="1" si="14"/>
        <v>0</v>
      </c>
      <c r="M48" s="357"/>
      <c r="N48" s="347"/>
    </row>
    <row r="49" spans="1:14">
      <c r="A49" s="318" t="str">
        <f t="shared" ca="1" si="10"/>
        <v/>
      </c>
      <c r="B49" s="353" t="str">
        <f ca="1">IF(ROWS($1:36)&gt;COUNT(Dong11),"",OFFSET(TH!D$1,SMALL(Dong11,ROWS($1:36)),))</f>
        <v/>
      </c>
      <c r="C49" s="354" t="str">
        <f ca="1">IF(ROWS($1:36)&gt;COUNT(Dong11),"",OFFSET(TH!E$1,SMALL(Dong11,ROWS($1:36)),))</f>
        <v/>
      </c>
      <c r="D49" s="355" t="str">
        <f ca="1">IF(ROWS($1:36)&gt;COUNT(Dong11),"",OFFSET(TH!H$1,SMALL(Dong11,ROWS($1:36)),))</f>
        <v/>
      </c>
      <c r="E49" s="353" t="str">
        <f ca="1">IF(ROWS($1:36)&gt;COUNT(Dong11),"",IF(OFFSET(TH!L$1,SMALL(Dong11,ROWS($1:36)),)=$G$7,OFFSET(TH!M$1,SMALL(Dong11,ROWS($1:36)),),OFFSET(TH!L$1,SMALL(Dong11,ROWS($1:36)),)))</f>
        <v/>
      </c>
      <c r="F49" s="356">
        <f ca="1">IF(ROWS($1:36)&gt;COUNT(Dong11),0,OFFSET(TH!J$1,SMALL(Dong11,ROWS($1:36)),))</f>
        <v>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0</v>
      </c>
      <c r="J49" s="357">
        <f t="shared" ca="1" si="12"/>
        <v>0</v>
      </c>
      <c r="K49" s="357">
        <f t="shared" ca="1" si="13"/>
        <v>0</v>
      </c>
      <c r="L49" s="357">
        <f t="shared" ca="1" si="14"/>
        <v>0</v>
      </c>
      <c r="M49" s="357"/>
      <c r="N49" s="347"/>
    </row>
    <row r="50" spans="1:14">
      <c r="A50" s="318" t="str">
        <f t="shared" ca="1" si="10"/>
        <v/>
      </c>
      <c r="B50" s="353" t="str">
        <f ca="1">IF(ROWS($1:37)&gt;COUNT(Dong11),"",OFFSET(TH!D$1,SMALL(Dong11,ROWS($1:37)),))</f>
        <v/>
      </c>
      <c r="C50" s="354" t="str">
        <f ca="1">IF(ROWS($1:37)&gt;COUNT(Dong11),"",OFFSET(TH!E$1,SMALL(Dong11,ROWS($1:37)),))</f>
        <v/>
      </c>
      <c r="D50" s="355" t="str">
        <f ca="1">IF(ROWS($1:37)&gt;COUNT(Dong11),"",OFFSET(TH!H$1,SMALL(Dong11,ROWS($1:37)),))</f>
        <v/>
      </c>
      <c r="E50" s="353" t="str">
        <f ca="1">IF(ROWS($1:37)&gt;COUNT(Dong11),"",IF(OFFSET(TH!L$1,SMALL(Dong11,ROWS($1:37)),)=$G$7,OFFSET(TH!M$1,SMALL(Dong11,ROWS($1:37)),),OFFSET(TH!L$1,SMALL(Dong11,ROWS($1:37)),)))</f>
        <v/>
      </c>
      <c r="F50" s="356">
        <f ca="1">IF(ROWS($1:37)&gt;COUNT(Dong11),0,OFFSET(TH!J$1,SMALL(Dong11,ROWS($1:37)),))</f>
        <v>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0</v>
      </c>
      <c r="J50" s="357">
        <f t="shared" ca="1" si="12"/>
        <v>0</v>
      </c>
      <c r="K50" s="357">
        <f t="shared" ca="1" si="13"/>
        <v>0</v>
      </c>
      <c r="L50" s="357">
        <f t="shared" ca="1" si="14"/>
        <v>0</v>
      </c>
      <c r="M50" s="357"/>
      <c r="N50" s="347"/>
    </row>
    <row r="51" spans="1:14">
      <c r="A51" s="318" t="str">
        <f t="shared" ca="1" si="10"/>
        <v/>
      </c>
      <c r="B51" s="353" t="str">
        <f ca="1">IF(ROWS($1:38)&gt;COUNT(Dong11),"",OFFSET(TH!D$1,SMALL(Dong11,ROWS($1:38)),))</f>
        <v/>
      </c>
      <c r="C51" s="354" t="str">
        <f ca="1">IF(ROWS($1:38)&gt;COUNT(Dong11),"",OFFSET(TH!E$1,SMALL(Dong11,ROWS($1:38)),))</f>
        <v/>
      </c>
      <c r="D51" s="355" t="str">
        <f ca="1">IF(ROWS($1:38)&gt;COUNT(Dong11),"",OFFSET(TH!H$1,SMALL(Dong11,ROWS($1:38)),))</f>
        <v/>
      </c>
      <c r="E51" s="353" t="str">
        <f ca="1">IF(ROWS($1:38)&gt;COUNT(Dong11),"",IF(OFFSET(TH!L$1,SMALL(Dong11,ROWS($1:38)),)=$G$7,OFFSET(TH!M$1,SMALL(Dong11,ROWS($1:38)),),OFFSET(TH!L$1,SMALL(Dong11,ROWS($1:38)),)))</f>
        <v/>
      </c>
      <c r="F51" s="356">
        <f ca="1">IF(ROWS($1:38)&gt;COUNT(Dong11),0,OFFSET(TH!J$1,SMALL(Dong11,ROWS($1:38)),))</f>
        <v>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0</v>
      </c>
      <c r="J51" s="357">
        <f t="shared" ca="1" si="12"/>
        <v>0</v>
      </c>
      <c r="K51" s="357">
        <f t="shared" ca="1" si="13"/>
        <v>0</v>
      </c>
      <c r="L51" s="357">
        <f t="shared" ca="1" si="14"/>
        <v>0</v>
      </c>
      <c r="M51" s="357"/>
      <c r="N51" s="347"/>
    </row>
    <row r="52" spans="1:14">
      <c r="A52" s="318" t="str">
        <f t="shared" ca="1" si="10"/>
        <v/>
      </c>
      <c r="B52" s="353" t="str">
        <f ca="1">IF(ROWS($1:39)&gt;COUNT(Dong11),"",OFFSET(TH!D$1,SMALL(Dong11,ROWS($1:39)),))</f>
        <v/>
      </c>
      <c r="C52" s="354" t="str">
        <f ca="1">IF(ROWS($1:39)&gt;COUNT(Dong11),"",OFFSET(TH!E$1,SMALL(Dong11,ROWS($1:39)),))</f>
        <v/>
      </c>
      <c r="D52" s="355" t="str">
        <f ca="1">IF(ROWS($1:39)&gt;COUNT(Dong11),"",OFFSET(TH!H$1,SMALL(Dong11,ROWS($1:39)),))</f>
        <v/>
      </c>
      <c r="E52" s="353" t="str">
        <f ca="1">IF(ROWS($1:39)&gt;COUNT(Dong11),"",IF(OFFSET(TH!L$1,SMALL(Dong11,ROWS($1:39)),)=$G$7,OFFSET(TH!M$1,SMALL(Dong11,ROWS($1:39)),),OFFSET(TH!L$1,SMALL(Dong11,ROWS($1:39)),)))</f>
        <v/>
      </c>
      <c r="F52" s="356">
        <f ca="1">IF(ROWS($1:39)&gt;COUNT(Dong11),0,OFFSET(TH!J$1,SMALL(Dong11,ROWS($1:39)),))</f>
        <v>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0</v>
      </c>
      <c r="J52" s="357">
        <f t="shared" ca="1" si="12"/>
        <v>0</v>
      </c>
      <c r="K52" s="357">
        <f t="shared" ca="1" si="13"/>
        <v>0</v>
      </c>
      <c r="L52" s="357">
        <f t="shared" ca="1" si="14"/>
        <v>0</v>
      </c>
      <c r="M52" s="357"/>
      <c r="N52" s="347"/>
    </row>
    <row r="53" spans="1:14">
      <c r="A53" s="318" t="str">
        <f t="shared" ca="1" si="10"/>
        <v/>
      </c>
      <c r="B53" s="353" t="str">
        <f ca="1">IF(ROWS($1:40)&gt;COUNT(Dong11),"",OFFSET(TH!D$1,SMALL(Dong11,ROWS($1:40)),))</f>
        <v/>
      </c>
      <c r="C53" s="354" t="str">
        <f ca="1">IF(ROWS($1:40)&gt;COUNT(Dong11),"",OFFSET(TH!E$1,SMALL(Dong11,ROWS($1:40)),))</f>
        <v/>
      </c>
      <c r="D53" s="355" t="str">
        <f ca="1">IF(ROWS($1:40)&gt;COUNT(Dong11),"",OFFSET(TH!H$1,SMALL(Dong11,ROWS($1:40)),))</f>
        <v/>
      </c>
      <c r="E53" s="353" t="str">
        <f ca="1">IF(ROWS($1:40)&gt;COUNT(Dong11),"",IF(OFFSET(TH!L$1,SMALL(Dong11,ROWS($1:40)),)=$G$7,OFFSET(TH!M$1,SMALL(Dong11,ROWS($1:40)),),OFFSET(TH!L$1,SMALL(Dong11,ROWS($1:40)),)))</f>
        <v/>
      </c>
      <c r="F53" s="356">
        <f ca="1">IF(ROWS($1:40)&gt;COUNT(Dong11),0,OFFSET(TH!J$1,SMALL(Dong11,ROWS($1:40)),))</f>
        <v>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0</v>
      </c>
      <c r="J53" s="357">
        <f t="shared" ca="1" si="12"/>
        <v>0</v>
      </c>
      <c r="K53" s="357">
        <f t="shared" ca="1" si="13"/>
        <v>0</v>
      </c>
      <c r="L53" s="357">
        <f t="shared" ca="1" si="14"/>
        <v>0</v>
      </c>
      <c r="M53" s="357"/>
      <c r="N53" s="347"/>
    </row>
    <row r="54" spans="1:14">
      <c r="A54" s="318" t="str">
        <f t="shared" ca="1" si="10"/>
        <v/>
      </c>
      <c r="B54" s="353" t="str">
        <f ca="1">IF(ROWS($1:41)&gt;COUNT(Dong11),"",OFFSET(TH!D$1,SMALL(Dong11,ROWS($1:41)),))</f>
        <v/>
      </c>
      <c r="C54" s="354" t="str">
        <f ca="1">IF(ROWS($1:41)&gt;COUNT(Dong11),"",OFFSET(TH!E$1,SMALL(Dong11,ROWS($1:41)),))</f>
        <v/>
      </c>
      <c r="D54" s="355" t="str">
        <f ca="1">IF(ROWS($1:41)&gt;COUNT(Dong11),"",OFFSET(TH!H$1,SMALL(Dong11,ROWS($1:41)),))</f>
        <v/>
      </c>
      <c r="E54" s="353" t="str">
        <f ca="1">IF(ROWS($1:41)&gt;COUNT(Dong11),"",IF(OFFSET(TH!L$1,SMALL(Dong11,ROWS($1:41)),)=$G$7,OFFSET(TH!M$1,SMALL(Dong11,ROWS($1:41)),),OFFSET(TH!L$1,SMALL(Dong11,ROWS($1:41)),)))</f>
        <v/>
      </c>
      <c r="F54" s="356">
        <f ca="1">IF(ROWS($1:41)&gt;COUNT(Dong11),0,OFFSET(TH!J$1,SMALL(Dong11,ROWS($1:41)),))</f>
        <v>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0</v>
      </c>
      <c r="J54" s="357">
        <f t="shared" ca="1" si="12"/>
        <v>0</v>
      </c>
      <c r="K54" s="357">
        <f t="shared" ca="1" si="13"/>
        <v>0</v>
      </c>
      <c r="L54" s="357">
        <f t="shared" ca="1" si="14"/>
        <v>0</v>
      </c>
      <c r="M54" s="357"/>
      <c r="N54" s="347"/>
    </row>
    <row r="55" spans="1:14">
      <c r="A55" s="318" t="str">
        <f t="shared" ca="1" si="10"/>
        <v/>
      </c>
      <c r="B55" s="353" t="str">
        <f ca="1">IF(ROWS($1:42)&gt;COUNT(Dong11),"",OFFSET(TH!D$1,SMALL(Dong11,ROWS($1:42)),))</f>
        <v/>
      </c>
      <c r="C55" s="354" t="str">
        <f ca="1">IF(ROWS($1:42)&gt;COUNT(Dong11),"",OFFSET(TH!E$1,SMALL(Dong11,ROWS($1:42)),))</f>
        <v/>
      </c>
      <c r="D55" s="355" t="str">
        <f ca="1">IF(ROWS($1:42)&gt;COUNT(Dong11),"",OFFSET(TH!H$1,SMALL(Dong11,ROWS($1:42)),))</f>
        <v/>
      </c>
      <c r="E55" s="353" t="str">
        <f ca="1">IF(ROWS($1:42)&gt;COUNT(Dong11),"",IF(OFFSET(TH!L$1,SMALL(Dong11,ROWS($1:42)),)=$G$7,OFFSET(TH!M$1,SMALL(Dong11,ROWS($1:42)),),OFFSET(TH!L$1,SMALL(Dong11,ROWS($1:42)),)))</f>
        <v/>
      </c>
      <c r="F55" s="356">
        <f ca="1">IF(ROWS($1:42)&gt;COUNT(Dong11),0,OFFSET(TH!J$1,SMALL(Dong11,ROWS($1:42)),))</f>
        <v>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0</v>
      </c>
      <c r="J55" s="357">
        <f t="shared" ca="1" si="12"/>
        <v>0</v>
      </c>
      <c r="K55" s="357">
        <f t="shared" ca="1" si="13"/>
        <v>0</v>
      </c>
      <c r="L55" s="357">
        <f t="shared" ca="1" si="14"/>
        <v>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0</v>
      </c>
      <c r="H74" s="366">
        <f ca="1">SUM(H14:H73)</f>
        <v>0</v>
      </c>
      <c r="I74" s="366">
        <f ca="1">SUM(I14:I73)</f>
        <v>1500</v>
      </c>
      <c r="J74" s="366">
        <f ca="1">SUM(J14:J73)</f>
        <v>14700000</v>
      </c>
      <c r="K74" s="366">
        <f ca="1">K13+G74-I74</f>
        <v>1500</v>
      </c>
      <c r="L74" s="366">
        <f ca="1">L13+H74-J74</f>
        <v>14700000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1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2" t="str">
        <f ca="1">"Ngày 31 tháng  12  năm  "&amp;YEAR($A$14)</f>
        <v>Ngày 31 tháng  12  năm  1900</v>
      </c>
      <c r="K77" s="1102"/>
      <c r="L77" s="1102"/>
      <c r="M77" s="1102"/>
      <c r="N77" s="347"/>
    </row>
    <row r="78" spans="1:14">
      <c r="C78" s="334"/>
      <c r="D78" s="556" t="s">
        <v>11</v>
      </c>
      <c r="E78" s="1102" t="s">
        <v>12</v>
      </c>
      <c r="F78" s="1102"/>
      <c r="G78" s="1102"/>
      <c r="H78" s="1102"/>
      <c r="I78" s="1102"/>
      <c r="J78" s="1102" t="s">
        <v>109</v>
      </c>
      <c r="K78" s="1102"/>
      <c r="L78" s="1102"/>
      <c r="M78" s="1102"/>
      <c r="N78" s="347"/>
    </row>
    <row r="79" spans="1:14">
      <c r="C79" s="334"/>
      <c r="D79" s="556" t="s">
        <v>13</v>
      </c>
      <c r="E79" s="1102" t="s">
        <v>13</v>
      </c>
      <c r="F79" s="1102"/>
      <c r="G79" s="1102"/>
      <c r="H79" s="1102" t="s">
        <v>136</v>
      </c>
      <c r="I79" s="1102"/>
      <c r="J79" s="1102" t="s">
        <v>136</v>
      </c>
      <c r="K79" s="1102"/>
      <c r="L79" s="1102"/>
      <c r="M79" s="1102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098" t="s">
        <v>103</v>
      </c>
      <c r="K88" s="1098"/>
      <c r="L88" s="1098"/>
      <c r="M88" s="1098"/>
      <c r="N88" s="585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11" t="s">
        <v>226</v>
      </c>
      <c r="G1" s="1111"/>
      <c r="H1" s="1111"/>
      <c r="I1" s="1111"/>
      <c r="J1" s="1111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0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0"/>
      <c r="H2" s="1110"/>
      <c r="I2" s="1110"/>
      <c r="J2" s="1110"/>
      <c r="K2" s="377"/>
    </row>
    <row r="3" spans="1:12" ht="15">
      <c r="A3" s="379"/>
      <c r="B3" s="379"/>
      <c r="C3" s="379"/>
      <c r="D3" s="379"/>
      <c r="E3" s="380"/>
      <c r="F3" s="1110"/>
      <c r="G3" s="1110"/>
      <c r="H3" s="1110"/>
      <c r="I3" s="1110"/>
      <c r="J3" s="1110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12" t="s">
        <v>231</v>
      </c>
      <c r="B9" s="1113"/>
      <c r="C9" s="1113"/>
      <c r="D9" s="1113"/>
      <c r="E9" s="387"/>
      <c r="F9" s="381"/>
      <c r="G9" s="388"/>
      <c r="H9" s="388"/>
      <c r="I9" s="388"/>
      <c r="J9" s="389"/>
      <c r="K9" s="389"/>
    </row>
    <row r="10" spans="1:12" ht="19.5" customHeight="1">
      <c r="A10" s="1114" t="s">
        <v>232</v>
      </c>
      <c r="B10" s="1115" t="s">
        <v>233</v>
      </c>
      <c r="C10" s="1117" t="s">
        <v>15</v>
      </c>
      <c r="D10" s="1118"/>
      <c r="E10" s="1119" t="s">
        <v>0</v>
      </c>
      <c r="F10" s="1128" t="s">
        <v>234</v>
      </c>
      <c r="G10" s="1122" t="s">
        <v>203</v>
      </c>
      <c r="H10" s="1122"/>
      <c r="I10" s="1118"/>
      <c r="J10" s="1123" t="s">
        <v>235</v>
      </c>
      <c r="K10" s="390"/>
      <c r="L10" s="391" t="s">
        <v>220</v>
      </c>
    </row>
    <row r="11" spans="1:12" ht="19.5" customHeight="1">
      <c r="A11" s="1114"/>
      <c r="B11" s="1116"/>
      <c r="C11" s="392" t="s">
        <v>217</v>
      </c>
      <c r="D11" s="392" t="s">
        <v>218</v>
      </c>
      <c r="E11" s="1120"/>
      <c r="F11" s="1129"/>
      <c r="G11" s="393" t="s">
        <v>217</v>
      </c>
      <c r="H11" s="393" t="s">
        <v>218</v>
      </c>
      <c r="I11" s="393" t="s">
        <v>219</v>
      </c>
      <c r="J11" s="1124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26"/>
      <c r="C35" s="1126"/>
      <c r="D35" s="1126"/>
      <c r="E35" s="1126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27" t="s">
        <v>12</v>
      </c>
      <c r="F37" s="1127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21" t="s">
        <v>13</v>
      </c>
      <c r="F38" s="1121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U1265"/>
  <sheetViews>
    <sheetView tabSelected="1" topLeftCell="A359" workbookViewId="0">
      <selection activeCell="R207" sqref="R207"/>
    </sheetView>
  </sheetViews>
  <sheetFormatPr defaultColWidth="10.28515625" defaultRowHeight="12.75"/>
  <cols>
    <col min="1" max="1" width="4.7109375" style="742" customWidth="1"/>
    <col min="2" max="2" width="26.28515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7.140625" style="757" customWidth="1"/>
    <col min="13" max="13" width="2" style="754" customWidth="1"/>
    <col min="14" max="14" width="25.7109375" style="742" customWidth="1"/>
    <col min="15" max="15" width="10.140625" style="755" customWidth="1"/>
    <col min="16" max="16" width="8.140625" style="792" customWidth="1"/>
    <col min="17" max="17" width="7.5703125" style="293" customWidth="1"/>
    <col min="18" max="18" width="13.5703125" style="742" customWidth="1"/>
    <col min="19" max="19" width="14.28515625" style="742" customWidth="1"/>
    <col min="20" max="20" width="13.7109375" style="742" customWidth="1"/>
    <col min="21" max="16384" width="10.28515625" style="742"/>
  </cols>
  <sheetData>
    <row r="1" spans="1:21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M1" s="757"/>
      <c r="N1" s="293"/>
      <c r="O1" s="738"/>
    </row>
    <row r="2" spans="1:21" ht="18.75" customHeight="1">
      <c r="A2" s="744" t="s">
        <v>1876</v>
      </c>
      <c r="B2" s="744"/>
      <c r="C2" s="738"/>
      <c r="E2" s="853"/>
      <c r="F2" s="853"/>
      <c r="G2" s="853"/>
      <c r="H2" s="744"/>
      <c r="I2" s="744"/>
      <c r="J2" s="744"/>
      <c r="K2" s="744"/>
      <c r="M2" s="757"/>
      <c r="N2" s="293"/>
      <c r="O2" s="738"/>
    </row>
    <row r="3" spans="1:21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M3" s="757"/>
      <c r="N3" s="752"/>
      <c r="O3" s="787"/>
      <c r="P3" s="793"/>
      <c r="Q3" s="760"/>
      <c r="R3" s="787"/>
      <c r="S3" s="752"/>
    </row>
    <row r="4" spans="1:21" s="443" customFormat="1" ht="21" customHeight="1">
      <c r="A4" s="1130" t="s">
        <v>35</v>
      </c>
      <c r="B4" s="1130" t="s">
        <v>239</v>
      </c>
      <c r="C4" s="1130" t="s">
        <v>1886</v>
      </c>
      <c r="D4" s="1130" t="s">
        <v>1887</v>
      </c>
      <c r="E4" s="1131" t="s">
        <v>1888</v>
      </c>
      <c r="F4" s="1132"/>
      <c r="G4" s="1132"/>
      <c r="H4" s="1133"/>
      <c r="I4" s="1130" t="s">
        <v>240</v>
      </c>
      <c r="J4" s="1137" t="s">
        <v>1898</v>
      </c>
      <c r="K4" s="1130" t="s">
        <v>1892</v>
      </c>
      <c r="L4" s="442"/>
      <c r="M4" s="442"/>
      <c r="N4" s="1130" t="s">
        <v>239</v>
      </c>
      <c r="O4" s="1130" t="s">
        <v>1893</v>
      </c>
      <c r="P4" s="1130" t="s">
        <v>198</v>
      </c>
      <c r="Q4" s="1130" t="s">
        <v>241</v>
      </c>
      <c r="R4" s="1130" t="s">
        <v>242</v>
      </c>
    </row>
    <row r="5" spans="1:21" s="443" customFormat="1" ht="21" customHeight="1">
      <c r="A5" s="1130"/>
      <c r="B5" s="1130"/>
      <c r="C5" s="1130"/>
      <c r="D5" s="1130"/>
      <c r="E5" s="794" t="s">
        <v>1889</v>
      </c>
      <c r="F5" s="794" t="s">
        <v>1890</v>
      </c>
      <c r="G5" s="794" t="s">
        <v>1891</v>
      </c>
      <c r="H5" s="441" t="s">
        <v>1896</v>
      </c>
      <c r="I5" s="1130"/>
      <c r="J5" s="1138"/>
      <c r="K5" s="1130"/>
      <c r="L5" s="442"/>
      <c r="M5" s="442"/>
      <c r="N5" s="1130"/>
      <c r="O5" s="1130"/>
      <c r="P5" s="1130"/>
      <c r="Q5" s="1130"/>
      <c r="R5" s="1130"/>
    </row>
    <row r="6" spans="1:21" ht="16.5" customHeight="1">
      <c r="A6" s="746">
        <f>IF(B6&lt;&gt;"",ROW()-(ROW()-1),"")</f>
        <v>1</v>
      </c>
      <c r="B6" s="295" t="s">
        <v>425</v>
      </c>
      <c r="C6" s="762">
        <v>42010</v>
      </c>
      <c r="D6" s="763" t="s">
        <v>426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H6*$R$31</f>
        <v>7048.5524064041856</v>
      </c>
      <c r="L6" s="662">
        <v>5150</v>
      </c>
      <c r="M6" s="761"/>
      <c r="N6" s="444" t="s">
        <v>1966</v>
      </c>
      <c r="O6" s="762">
        <v>42006</v>
      </c>
      <c r="P6" s="305">
        <v>4502</v>
      </c>
      <c r="Q6" s="783">
        <v>7200</v>
      </c>
      <c r="R6" s="8">
        <f t="shared" ref="R6:R7" si="1">ROUND(P6*Q6,0)</f>
        <v>32414400</v>
      </c>
      <c r="S6" s="742">
        <f>I6*K6</f>
        <v>6597445.0523943175</v>
      </c>
      <c r="T6" s="742">
        <f>I6*L6</f>
        <v>4820400</v>
      </c>
      <c r="U6" s="935">
        <f>L6-K6</f>
        <v>-1898.5524064041856</v>
      </c>
    </row>
    <row r="7" spans="1:21" ht="16.5" customHeight="1">
      <c r="A7" s="746">
        <f>IF(B7&lt;&gt;"",A6+1,"")</f>
        <v>2</v>
      </c>
      <c r="B7" s="297" t="s">
        <v>428</v>
      </c>
      <c r="C7" s="764">
        <v>42010</v>
      </c>
      <c r="D7" s="765" t="s">
        <v>426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8337.9217490390984</v>
      </c>
      <c r="L7" s="662">
        <v>5980</v>
      </c>
      <c r="M7" s="761"/>
      <c r="N7" s="444" t="s">
        <v>1966</v>
      </c>
      <c r="O7" s="762">
        <v>42014</v>
      </c>
      <c r="P7" s="795">
        <v>17104</v>
      </c>
      <c r="Q7" s="782">
        <v>7300</v>
      </c>
      <c r="R7" s="8">
        <f t="shared" si="1"/>
        <v>124859200</v>
      </c>
      <c r="S7" s="742">
        <f t="shared" ref="S7:S69" si="4">I7*K7</f>
        <v>2634783.2726963549</v>
      </c>
      <c r="T7" s="742">
        <f t="shared" ref="T7:T69" si="5">I7*L7</f>
        <v>1889680</v>
      </c>
      <c r="U7" s="935">
        <f t="shared" ref="U7:U69" si="6">L7-K7</f>
        <v>-2357.9217490390984</v>
      </c>
    </row>
    <row r="8" spans="1:21" ht="16.5" customHeight="1">
      <c r="A8" s="746">
        <f t="shared" ref="A8:A97" si="7">IF(B8&lt;&gt;"",A7+1,"")</f>
        <v>3</v>
      </c>
      <c r="B8" s="297" t="s">
        <v>430</v>
      </c>
      <c r="C8" s="764">
        <v>42011</v>
      </c>
      <c r="D8" s="765" t="s">
        <v>431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7736.216055809472</v>
      </c>
      <c r="L8" s="662">
        <v>9300</v>
      </c>
      <c r="M8" s="761"/>
      <c r="N8" s="444" t="s">
        <v>1966</v>
      </c>
      <c r="O8" s="762">
        <v>42036</v>
      </c>
      <c r="P8" s="795">
        <v>17275</v>
      </c>
      <c r="Q8" s="782">
        <v>7600</v>
      </c>
      <c r="R8" s="8">
        <f t="shared" ref="R8" si="8">ROUND(P8*Q8,0)</f>
        <v>131290000</v>
      </c>
      <c r="S8" s="742">
        <f t="shared" si="4"/>
        <v>3868108.0279047359</v>
      </c>
      <c r="T8" s="742">
        <f t="shared" si="5"/>
        <v>4650000</v>
      </c>
      <c r="U8" s="935">
        <f t="shared" si="6"/>
        <v>1563.783944190528</v>
      </c>
    </row>
    <row r="9" spans="1:21" ht="16.5" customHeight="1">
      <c r="A9" s="746">
        <f t="shared" si="7"/>
        <v>4</v>
      </c>
      <c r="B9" s="297" t="s">
        <v>432</v>
      </c>
      <c r="C9" s="764">
        <v>42011</v>
      </c>
      <c r="D9" s="765" t="s">
        <v>433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10744.7445219576</v>
      </c>
      <c r="L9" s="662">
        <v>9200</v>
      </c>
      <c r="M9" s="761"/>
      <c r="N9" s="192" t="s">
        <v>1976</v>
      </c>
      <c r="O9" s="762">
        <v>42064</v>
      </c>
      <c r="P9" s="795">
        <v>2730</v>
      </c>
      <c r="Q9" s="782">
        <v>9200</v>
      </c>
      <c r="R9" s="8">
        <f t="shared" ref="R9" si="9">ROUND(P9*Q9,0)</f>
        <v>25116000</v>
      </c>
      <c r="S9" s="742">
        <f t="shared" si="4"/>
        <v>7091531.3844920164</v>
      </c>
      <c r="T9" s="742">
        <f t="shared" si="5"/>
        <v>6072000</v>
      </c>
      <c r="U9" s="935">
        <f t="shared" si="6"/>
        <v>-1544.7445219576002</v>
      </c>
    </row>
    <row r="10" spans="1:21" ht="16.5" customHeight="1">
      <c r="A10" s="746">
        <f t="shared" si="7"/>
        <v>5</v>
      </c>
      <c r="B10" s="297" t="s">
        <v>435</v>
      </c>
      <c r="C10" s="764">
        <v>42011</v>
      </c>
      <c r="D10" s="765" t="s">
        <v>433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9799.2070040253311</v>
      </c>
      <c r="L10" s="662">
        <v>8400</v>
      </c>
      <c r="M10" s="761"/>
      <c r="N10" s="192" t="s">
        <v>1965</v>
      </c>
      <c r="O10" s="762">
        <v>42078</v>
      </c>
      <c r="P10" s="795">
        <v>5000</v>
      </c>
      <c r="Q10" s="782">
        <v>9600</v>
      </c>
      <c r="R10" s="8">
        <f t="shared" ref="R10:R11" si="10">ROUND(P10*Q10,0)</f>
        <v>48000000</v>
      </c>
      <c r="S10" s="742">
        <f t="shared" si="4"/>
        <v>6477275.8296607435</v>
      </c>
      <c r="T10" s="742">
        <f t="shared" si="5"/>
        <v>5552400</v>
      </c>
      <c r="U10" s="935">
        <f t="shared" si="6"/>
        <v>-1399.2070040253311</v>
      </c>
    </row>
    <row r="11" spans="1:21" ht="16.5" customHeight="1">
      <c r="A11" s="746">
        <f t="shared" si="7"/>
        <v>6</v>
      </c>
      <c r="B11" s="297" t="s">
        <v>436</v>
      </c>
      <c r="C11" s="764">
        <v>42012</v>
      </c>
      <c r="D11" s="765" t="s">
        <v>437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6360.8887569988992</v>
      </c>
      <c r="L11" s="662">
        <v>7400</v>
      </c>
      <c r="M11" s="761"/>
      <c r="N11" s="445"/>
      <c r="O11" s="762"/>
      <c r="P11" s="795"/>
      <c r="Q11" s="782"/>
      <c r="R11" s="8">
        <f t="shared" si="10"/>
        <v>0</v>
      </c>
      <c r="S11" s="742">
        <f t="shared" si="4"/>
        <v>45798399.050392076</v>
      </c>
      <c r="T11" s="742">
        <f t="shared" si="5"/>
        <v>53280000</v>
      </c>
      <c r="U11" s="935">
        <f t="shared" si="6"/>
        <v>1039.1112430011008</v>
      </c>
    </row>
    <row r="12" spans="1:21" ht="16.5" customHeight="1">
      <c r="A12" s="746">
        <f t="shared" si="7"/>
        <v>7</v>
      </c>
      <c r="B12" s="297" t="s">
        <v>440</v>
      </c>
      <c r="C12" s="764">
        <v>42017</v>
      </c>
      <c r="D12" s="765" t="s">
        <v>438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8166.0058366877756</v>
      </c>
      <c r="L12" s="662">
        <v>10500</v>
      </c>
      <c r="M12" s="761"/>
      <c r="N12" s="445"/>
      <c r="O12" s="762"/>
      <c r="P12" s="795"/>
      <c r="Q12" s="782"/>
      <c r="R12" s="8"/>
      <c r="S12" s="742">
        <f t="shared" si="4"/>
        <v>4107500.9358539511</v>
      </c>
      <c r="T12" s="742">
        <f t="shared" si="5"/>
        <v>5281500</v>
      </c>
      <c r="U12" s="935">
        <f t="shared" si="6"/>
        <v>2333.9941633122244</v>
      </c>
    </row>
    <row r="13" spans="1:21" ht="16.5" customHeight="1">
      <c r="A13" s="746">
        <f t="shared" si="7"/>
        <v>8</v>
      </c>
      <c r="B13" s="297" t="s">
        <v>440</v>
      </c>
      <c r="C13" s="764">
        <v>42017</v>
      </c>
      <c r="D13" s="765" t="s">
        <v>438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8166.0058366877756</v>
      </c>
      <c r="L13" s="662">
        <v>10500</v>
      </c>
      <c r="M13" s="761"/>
      <c r="N13" s="847" t="s">
        <v>1880</v>
      </c>
      <c r="O13" s="848"/>
      <c r="P13" s="849"/>
      <c r="Q13" s="531"/>
      <c r="R13" s="531">
        <f>SUM(R6:R12)</f>
        <v>361679600</v>
      </c>
      <c r="S13" s="742">
        <f t="shared" si="4"/>
        <v>4074836.9125072001</v>
      </c>
      <c r="T13" s="742">
        <f t="shared" si="5"/>
        <v>5239500</v>
      </c>
      <c r="U13" s="935">
        <f t="shared" si="6"/>
        <v>2333.9941633122244</v>
      </c>
    </row>
    <row r="14" spans="1:21" ht="16.5" customHeight="1">
      <c r="A14" s="746">
        <f t="shared" si="7"/>
        <v>9</v>
      </c>
      <c r="B14" s="297" t="s">
        <v>441</v>
      </c>
      <c r="C14" s="764">
        <v>42018</v>
      </c>
      <c r="D14" s="765" t="s">
        <v>442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25443.555027995597</v>
      </c>
      <c r="L14" s="662">
        <v>49000</v>
      </c>
      <c r="M14" s="761"/>
      <c r="N14" s="189" t="s">
        <v>1899</v>
      </c>
      <c r="O14" s="764">
        <v>42006</v>
      </c>
      <c r="P14" s="782">
        <v>500</v>
      </c>
      <c r="Q14" s="782">
        <v>9800</v>
      </c>
      <c r="R14" s="8">
        <f t="shared" ref="R14" si="11">ROUND(P14*Q14,0)</f>
        <v>4900000</v>
      </c>
      <c r="S14" s="742">
        <f t="shared" si="4"/>
        <v>686975.98575588106</v>
      </c>
      <c r="T14" s="742">
        <f t="shared" si="5"/>
        <v>1323000</v>
      </c>
      <c r="U14" s="935">
        <f t="shared" si="6"/>
        <v>23556.444972004403</v>
      </c>
    </row>
    <row r="15" spans="1:21" ht="16.5" customHeight="1">
      <c r="A15" s="746">
        <f t="shared" si="7"/>
        <v>10</v>
      </c>
      <c r="B15" s="297" t="s">
        <v>444</v>
      </c>
      <c r="C15" s="764">
        <v>42018</v>
      </c>
      <c r="D15" s="765" t="s">
        <v>442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20973.741306861237</v>
      </c>
      <c r="L15" s="662">
        <v>42300</v>
      </c>
      <c r="M15" s="761"/>
      <c r="N15" s="297" t="s">
        <v>2046</v>
      </c>
      <c r="O15" s="764">
        <v>42006</v>
      </c>
      <c r="P15" s="782">
        <v>500</v>
      </c>
      <c r="Q15" s="782">
        <v>11000</v>
      </c>
      <c r="R15" s="8">
        <f t="shared" ref="R15" si="12">ROUND(P15*Q15,0)</f>
        <v>5500000</v>
      </c>
      <c r="S15" s="742">
        <f t="shared" si="4"/>
        <v>1405240.6675597029</v>
      </c>
      <c r="T15" s="742">
        <f t="shared" si="5"/>
        <v>2834100</v>
      </c>
      <c r="U15" s="935">
        <f t="shared" si="6"/>
        <v>21326.258693138763</v>
      </c>
    </row>
    <row r="16" spans="1:21" ht="16.5" customHeight="1">
      <c r="A16" s="746">
        <f t="shared" si="7"/>
        <v>11</v>
      </c>
      <c r="B16" s="297" t="s">
        <v>445</v>
      </c>
      <c r="C16" s="764">
        <v>42018</v>
      </c>
      <c r="D16" s="765" t="s">
        <v>442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14870.726418389318</v>
      </c>
      <c r="L16" s="662">
        <v>32900</v>
      </c>
      <c r="M16" s="761"/>
      <c r="N16" s="189" t="s">
        <v>356</v>
      </c>
      <c r="O16" s="191">
        <v>42011</v>
      </c>
      <c r="P16" s="256">
        <v>100</v>
      </c>
      <c r="Q16" s="256">
        <v>21000</v>
      </c>
      <c r="R16" s="8">
        <f t="shared" ref="R16:R17" si="13">ROUND(P16*Q16,0)</f>
        <v>2100000</v>
      </c>
      <c r="S16" s="742">
        <f t="shared" si="4"/>
        <v>1264011.7455630922</v>
      </c>
      <c r="T16" s="742">
        <f t="shared" si="5"/>
        <v>2796500</v>
      </c>
      <c r="U16" s="935">
        <f t="shared" si="6"/>
        <v>18029.27358161068</v>
      </c>
    </row>
    <row r="17" spans="1:21" ht="16.5" customHeight="1">
      <c r="A17" s="746">
        <f t="shared" si="7"/>
        <v>12</v>
      </c>
      <c r="B17" s="297" t="s">
        <v>446</v>
      </c>
      <c r="C17" s="764">
        <v>42018</v>
      </c>
      <c r="D17" s="765" t="s">
        <v>442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8166.0058366877756</v>
      </c>
      <c r="L17" s="662">
        <v>22300</v>
      </c>
      <c r="M17" s="761"/>
      <c r="N17" s="189" t="s">
        <v>337</v>
      </c>
      <c r="O17" s="764">
        <v>42032</v>
      </c>
      <c r="P17" s="256">
        <v>24</v>
      </c>
      <c r="Q17" s="256">
        <v>43000</v>
      </c>
      <c r="R17" s="8">
        <f t="shared" si="13"/>
        <v>1032000</v>
      </c>
      <c r="S17" s="742">
        <f t="shared" si="4"/>
        <v>4670955.3385854075</v>
      </c>
      <c r="T17" s="742">
        <f t="shared" si="5"/>
        <v>12755600</v>
      </c>
      <c r="U17" s="935">
        <f t="shared" si="6"/>
        <v>14133.994163312225</v>
      </c>
    </row>
    <row r="18" spans="1:21" ht="16.5" customHeight="1">
      <c r="A18" s="746">
        <f t="shared" si="7"/>
        <v>13</v>
      </c>
      <c r="B18" s="297" t="s">
        <v>1680</v>
      </c>
      <c r="C18" s="764">
        <v>42018</v>
      </c>
      <c r="D18" s="765" t="s">
        <v>442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1289.3693426349121</v>
      </c>
      <c r="L18" s="662">
        <v>1500</v>
      </c>
      <c r="M18" s="761"/>
      <c r="N18" s="189" t="s">
        <v>337</v>
      </c>
      <c r="O18" s="764">
        <v>42077</v>
      </c>
      <c r="P18" s="256">
        <v>24</v>
      </c>
      <c r="Q18" s="256">
        <v>43000</v>
      </c>
      <c r="R18" s="8">
        <f t="shared" ref="R18:R19" si="14">ROUND(P18*Q18,0)</f>
        <v>1032000</v>
      </c>
      <c r="S18" s="742">
        <f t="shared" si="4"/>
        <v>461594.22466329852</v>
      </c>
      <c r="T18" s="742">
        <f t="shared" si="5"/>
        <v>537000</v>
      </c>
      <c r="U18" s="935">
        <f t="shared" si="6"/>
        <v>210.63065736508793</v>
      </c>
    </row>
    <row r="19" spans="1:21" ht="16.5" customHeight="1">
      <c r="A19" s="746">
        <f t="shared" si="7"/>
        <v>14</v>
      </c>
      <c r="B19" s="297" t="s">
        <v>1681</v>
      </c>
      <c r="C19" s="764">
        <v>42018</v>
      </c>
      <c r="D19" s="765" t="s">
        <v>442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945.53751793226877</v>
      </c>
      <c r="L19" s="662">
        <v>1023</v>
      </c>
      <c r="M19" s="761"/>
      <c r="N19" s="189" t="s">
        <v>1400</v>
      </c>
      <c r="O19" s="762">
        <v>42045</v>
      </c>
      <c r="P19" s="256">
        <v>60</v>
      </c>
      <c r="Q19" s="256">
        <v>17500</v>
      </c>
      <c r="R19" s="8">
        <f t="shared" si="14"/>
        <v>1050000</v>
      </c>
      <c r="S19" s="742">
        <f t="shared" si="4"/>
        <v>1081694.9205145154</v>
      </c>
      <c r="T19" s="742">
        <f t="shared" si="5"/>
        <v>1170312</v>
      </c>
      <c r="U19" s="935">
        <f t="shared" si="6"/>
        <v>77.46248206773123</v>
      </c>
    </row>
    <row r="20" spans="1:21" ht="16.5" customHeight="1">
      <c r="A20" s="746">
        <f t="shared" si="7"/>
        <v>15</v>
      </c>
      <c r="B20" s="297" t="s">
        <v>447</v>
      </c>
      <c r="C20" s="764">
        <v>42024</v>
      </c>
      <c r="D20" s="765" t="s">
        <v>448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10314.954741079297</v>
      </c>
      <c r="L20" s="662">
        <v>15160</v>
      </c>
      <c r="M20" s="761"/>
      <c r="N20" s="445"/>
      <c r="O20" s="762"/>
      <c r="P20" s="795"/>
      <c r="Q20" s="782"/>
      <c r="R20" s="8"/>
      <c r="S20" s="742">
        <f t="shared" si="4"/>
        <v>2269290.0430374453</v>
      </c>
      <c r="T20" s="742">
        <f t="shared" si="5"/>
        <v>3335200</v>
      </c>
      <c r="U20" s="935">
        <f t="shared" si="6"/>
        <v>4845.0452589207034</v>
      </c>
    </row>
    <row r="21" spans="1:21" ht="16.5" customHeight="1">
      <c r="A21" s="746">
        <f t="shared" si="7"/>
        <v>16</v>
      </c>
      <c r="B21" s="297" t="s">
        <v>432</v>
      </c>
      <c r="C21" s="764">
        <v>42024</v>
      </c>
      <c r="D21" s="765" t="s">
        <v>450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10744.7445219576</v>
      </c>
      <c r="L21" s="662">
        <v>9200</v>
      </c>
      <c r="M21" s="761"/>
      <c r="N21" s="847" t="s">
        <v>1881</v>
      </c>
      <c r="O21" s="848"/>
      <c r="P21" s="849"/>
      <c r="Q21" s="531"/>
      <c r="R21" s="531">
        <f>SUM(R14:R20)</f>
        <v>15614000</v>
      </c>
      <c r="S21" s="742">
        <f t="shared" si="4"/>
        <v>4888858.7574907085</v>
      </c>
      <c r="T21" s="742">
        <f t="shared" si="5"/>
        <v>4186000</v>
      </c>
      <c r="U21" s="935">
        <f t="shared" si="6"/>
        <v>-1544.7445219576002</v>
      </c>
    </row>
    <row r="22" spans="1:21" ht="16.5" customHeight="1">
      <c r="A22" s="746">
        <f t="shared" si="7"/>
        <v>17</v>
      </c>
      <c r="B22" s="297" t="s">
        <v>435</v>
      </c>
      <c r="C22" s="764">
        <v>42024</v>
      </c>
      <c r="D22" s="765" t="s">
        <v>450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9799.2070040253311</v>
      </c>
      <c r="L22" s="662">
        <v>8400</v>
      </c>
      <c r="M22" s="761"/>
      <c r="N22" s="445" t="s">
        <v>1882</v>
      </c>
      <c r="O22" s="762"/>
      <c r="P22" s="795"/>
      <c r="Q22" s="782"/>
      <c r="R22" s="8">
        <f>R13</f>
        <v>361679600</v>
      </c>
      <c r="S22" s="742">
        <f t="shared" si="4"/>
        <v>499759.55720529187</v>
      </c>
      <c r="T22" s="742">
        <f t="shared" si="5"/>
        <v>428400</v>
      </c>
      <c r="U22" s="935">
        <f t="shared" si="6"/>
        <v>-1399.2070040253311</v>
      </c>
    </row>
    <row r="23" spans="1:21" ht="16.5" customHeight="1">
      <c r="A23" s="746">
        <f t="shared" si="7"/>
        <v>18</v>
      </c>
      <c r="B23" s="297" t="s">
        <v>451</v>
      </c>
      <c r="C23" s="764">
        <v>42024</v>
      </c>
      <c r="D23" s="765" t="s">
        <v>452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9025.5853984443838</v>
      </c>
      <c r="L23" s="662">
        <v>8300</v>
      </c>
      <c r="M23" s="761"/>
      <c r="N23" s="445" t="s">
        <v>1883</v>
      </c>
      <c r="O23" s="762"/>
      <c r="P23" s="795"/>
      <c r="Q23" s="782"/>
      <c r="R23" s="8">
        <f>R21</f>
        <v>15614000</v>
      </c>
      <c r="S23" s="742">
        <f>I23*K23</f>
        <v>17455482.160591438</v>
      </c>
      <c r="T23" s="742">
        <f t="shared" si="5"/>
        <v>16052200</v>
      </c>
      <c r="U23" s="935">
        <f t="shared" si="6"/>
        <v>-725.58539844438383</v>
      </c>
    </row>
    <row r="24" spans="1:21" ht="16.5" customHeight="1">
      <c r="A24" s="746">
        <f t="shared" si="7"/>
        <v>19</v>
      </c>
      <c r="B24" s="297" t="s">
        <v>453</v>
      </c>
      <c r="C24" s="764">
        <v>42025</v>
      </c>
      <c r="D24" s="765" t="s">
        <v>454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12549.861601646477</v>
      </c>
      <c r="L24" s="662">
        <v>10500</v>
      </c>
      <c r="M24" s="761"/>
      <c r="N24" s="445" t="s">
        <v>1885</v>
      </c>
      <c r="O24" s="762"/>
      <c r="P24" s="795"/>
      <c r="Q24" s="782"/>
      <c r="R24" s="8">
        <v>4700000</v>
      </c>
      <c r="S24" s="742">
        <f t="shared" si="4"/>
        <v>1317735.4681728801</v>
      </c>
      <c r="T24" s="742">
        <f t="shared" si="5"/>
        <v>1102500</v>
      </c>
      <c r="U24" s="935">
        <f t="shared" si="6"/>
        <v>-2049.8616016464766</v>
      </c>
    </row>
    <row r="25" spans="1:21" ht="16.5" customHeight="1">
      <c r="A25" s="746">
        <f t="shared" si="7"/>
        <v>20</v>
      </c>
      <c r="B25" s="297" t="s">
        <v>455</v>
      </c>
      <c r="C25" s="764">
        <v>42025</v>
      </c>
      <c r="D25" s="765" t="s">
        <v>454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10572.828609606278</v>
      </c>
      <c r="L25" s="662">
        <v>13200</v>
      </c>
      <c r="M25" s="761"/>
      <c r="N25" s="445" t="s">
        <v>1884</v>
      </c>
      <c r="O25" s="762"/>
      <c r="P25" s="795"/>
      <c r="Q25" s="782"/>
      <c r="R25" s="8">
        <v>30750000</v>
      </c>
      <c r="S25" s="742">
        <f t="shared" si="4"/>
        <v>338330.51550740091</v>
      </c>
      <c r="T25" s="742">
        <f t="shared" si="5"/>
        <v>422400</v>
      </c>
      <c r="U25" s="935">
        <f t="shared" si="6"/>
        <v>2627.1713903937216</v>
      </c>
    </row>
    <row r="26" spans="1:21" ht="16.5" customHeight="1">
      <c r="A26" s="746">
        <f t="shared" si="7"/>
        <v>21</v>
      </c>
      <c r="B26" s="297" t="s">
        <v>432</v>
      </c>
      <c r="C26" s="764">
        <v>42025</v>
      </c>
      <c r="D26" s="765" t="s">
        <v>454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10744.7445219576</v>
      </c>
      <c r="L26" s="662">
        <v>9200</v>
      </c>
      <c r="M26" s="761"/>
      <c r="N26" s="445" t="s">
        <v>1897</v>
      </c>
      <c r="O26" s="762"/>
      <c r="P26" s="795"/>
      <c r="Q26" s="782"/>
      <c r="R26" s="8">
        <v>102855000</v>
      </c>
      <c r="S26" s="742">
        <f t="shared" si="4"/>
        <v>1095963.9412396753</v>
      </c>
      <c r="T26" s="742">
        <f t="shared" si="5"/>
        <v>938400</v>
      </c>
      <c r="U26" s="935">
        <f t="shared" si="6"/>
        <v>-1544.7445219576002</v>
      </c>
    </row>
    <row r="27" spans="1:21" ht="16.5" customHeight="1">
      <c r="A27" s="746">
        <f t="shared" si="7"/>
        <v>22</v>
      </c>
      <c r="B27" s="297" t="s">
        <v>456</v>
      </c>
      <c r="C27" s="764">
        <v>42025</v>
      </c>
      <c r="D27" s="765" t="s">
        <v>454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11518.366127538548</v>
      </c>
      <c r="L27" s="662">
        <v>9780</v>
      </c>
      <c r="M27" s="761"/>
      <c r="N27" s="445"/>
      <c r="O27" s="762"/>
      <c r="P27" s="795"/>
      <c r="Q27" s="782"/>
      <c r="R27" s="8"/>
      <c r="S27" s="742">
        <f t="shared" si="4"/>
        <v>1174873.3450089318</v>
      </c>
      <c r="T27" s="742">
        <f t="shared" si="5"/>
        <v>997560</v>
      </c>
      <c r="U27" s="935">
        <f t="shared" si="6"/>
        <v>-1738.3661275385475</v>
      </c>
    </row>
    <row r="28" spans="1:21" ht="16.5" customHeight="1">
      <c r="A28" s="746">
        <f t="shared" si="7"/>
        <v>23</v>
      </c>
      <c r="B28" s="297" t="s">
        <v>457</v>
      </c>
      <c r="C28" s="764">
        <v>42025</v>
      </c>
      <c r="D28" s="765" t="s">
        <v>454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7650.2580996338111</v>
      </c>
      <c r="L28" s="662">
        <v>9900</v>
      </c>
      <c r="M28" s="761"/>
      <c r="N28" s="847" t="s">
        <v>1894</v>
      </c>
      <c r="O28" s="848"/>
      <c r="P28" s="849"/>
      <c r="Q28" s="531"/>
      <c r="R28" s="531">
        <f>SUM(R22:R27)</f>
        <v>515598600</v>
      </c>
      <c r="S28" s="742">
        <f t="shared" si="4"/>
        <v>306010.32398535241</v>
      </c>
      <c r="T28" s="742">
        <f t="shared" si="5"/>
        <v>396000</v>
      </c>
      <c r="U28" s="935">
        <f t="shared" si="6"/>
        <v>2249.7419003661889</v>
      </c>
    </row>
    <row r="29" spans="1:21" ht="16.5" customHeight="1">
      <c r="A29" s="746">
        <f t="shared" si="7"/>
        <v>24</v>
      </c>
      <c r="B29" s="297" t="s">
        <v>451</v>
      </c>
      <c r="C29" s="764">
        <v>42025</v>
      </c>
      <c r="D29" s="765" t="s">
        <v>454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9025.5853984443838</v>
      </c>
      <c r="L29" s="662">
        <v>7970</v>
      </c>
      <c r="M29" s="761"/>
      <c r="N29" s="446"/>
      <c r="O29" s="770"/>
      <c r="P29" s="796"/>
      <c r="Q29" s="760"/>
      <c r="R29" s="772"/>
      <c r="S29" s="742">
        <f t="shared" si="4"/>
        <v>2689624.4487364264</v>
      </c>
      <c r="T29" s="742">
        <f t="shared" si="5"/>
        <v>2375060</v>
      </c>
      <c r="U29" s="935">
        <f t="shared" si="6"/>
        <v>-1055.5853984443838</v>
      </c>
    </row>
    <row r="30" spans="1:21" ht="16.5" customHeight="1">
      <c r="A30" s="746">
        <f t="shared" si="7"/>
        <v>25</v>
      </c>
      <c r="B30" s="297" t="s">
        <v>458</v>
      </c>
      <c r="C30" s="764">
        <v>42025</v>
      </c>
      <c r="D30" s="765" t="s">
        <v>454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9111.5433546200456</v>
      </c>
      <c r="L30" s="662">
        <v>11500</v>
      </c>
      <c r="M30" s="761"/>
      <c r="N30" s="446"/>
      <c r="O30" s="770"/>
      <c r="P30" s="796"/>
      <c r="Q30" s="760"/>
      <c r="R30" s="772"/>
      <c r="S30" s="742">
        <f t="shared" si="4"/>
        <v>464688.71108562232</v>
      </c>
      <c r="T30" s="742">
        <f t="shared" si="5"/>
        <v>586500</v>
      </c>
      <c r="U30" s="935">
        <f t="shared" si="6"/>
        <v>2388.4566453799544</v>
      </c>
    </row>
    <row r="31" spans="1:21" ht="16.5" customHeight="1">
      <c r="A31" s="746">
        <f t="shared" si="7"/>
        <v>26</v>
      </c>
      <c r="B31" s="297" t="s">
        <v>459</v>
      </c>
      <c r="C31" s="764">
        <v>42025</v>
      </c>
      <c r="D31" s="765" t="s">
        <v>454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11346.450215187226</v>
      </c>
      <c r="L31" s="662">
        <v>14000</v>
      </c>
      <c r="M31" s="761"/>
      <c r="N31" s="1134" t="s">
        <v>1895</v>
      </c>
      <c r="O31" s="1135"/>
      <c r="P31" s="1135"/>
      <c r="Q31" s="1136"/>
      <c r="R31" s="852">
        <f>R28/J162</f>
        <v>8595.7956175660802</v>
      </c>
      <c r="S31" s="742">
        <f t="shared" si="4"/>
        <v>4311651.0817711456</v>
      </c>
      <c r="T31" s="742">
        <f t="shared" si="5"/>
        <v>5320000</v>
      </c>
      <c r="U31" s="935">
        <f t="shared" si="6"/>
        <v>2653.5497848127743</v>
      </c>
    </row>
    <row r="32" spans="1:21" ht="16.5" customHeight="1">
      <c r="A32" s="746">
        <f t="shared" si="7"/>
        <v>27</v>
      </c>
      <c r="B32" s="297" t="s">
        <v>460</v>
      </c>
      <c r="C32" s="764">
        <v>42026</v>
      </c>
      <c r="D32" s="765" t="s">
        <v>461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9885.1649602009911</v>
      </c>
      <c r="L32" s="662">
        <v>12000</v>
      </c>
      <c r="M32" s="761"/>
      <c r="N32" s="446"/>
      <c r="O32" s="770"/>
      <c r="P32" s="796"/>
      <c r="Q32" s="760"/>
      <c r="R32" s="772"/>
      <c r="S32" s="742">
        <f t="shared" si="4"/>
        <v>7245825.9158273265</v>
      </c>
      <c r="T32" s="742">
        <f t="shared" si="5"/>
        <v>8796000</v>
      </c>
      <c r="U32" s="935">
        <f t="shared" si="6"/>
        <v>2114.8350397990089</v>
      </c>
    </row>
    <row r="33" spans="1:21" ht="16.5" customHeight="1">
      <c r="A33" s="746">
        <f t="shared" si="7"/>
        <v>28</v>
      </c>
      <c r="B33" s="297" t="s">
        <v>463</v>
      </c>
      <c r="C33" s="764">
        <v>42026</v>
      </c>
      <c r="D33" s="765" t="s">
        <v>464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7564.3001434581502</v>
      </c>
      <c r="L33" s="662">
        <v>7200</v>
      </c>
      <c r="M33" s="761"/>
      <c r="N33" s="446"/>
      <c r="O33" s="770"/>
      <c r="P33" s="796"/>
      <c r="Q33" s="760"/>
      <c r="R33" s="772">
        <v>502498600</v>
      </c>
      <c r="S33" s="742">
        <f t="shared" si="4"/>
        <v>907716.017214978</v>
      </c>
      <c r="T33" s="742">
        <f t="shared" si="5"/>
        <v>864000</v>
      </c>
      <c r="U33" s="935">
        <f t="shared" si="6"/>
        <v>-364.30014345815016</v>
      </c>
    </row>
    <row r="34" spans="1:21" ht="16.5" customHeight="1">
      <c r="A34" s="746">
        <f t="shared" si="7"/>
        <v>29</v>
      </c>
      <c r="B34" s="297" t="s">
        <v>466</v>
      </c>
      <c r="C34" s="764">
        <v>42026</v>
      </c>
      <c r="D34" s="765" t="s">
        <v>464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5501.309195242291</v>
      </c>
      <c r="L34" s="662">
        <v>5300</v>
      </c>
      <c r="M34" s="761"/>
      <c r="N34" s="446"/>
      <c r="O34" s="770"/>
      <c r="P34" s="796"/>
      <c r="Q34" s="760"/>
      <c r="R34" s="772"/>
      <c r="S34" s="742">
        <f t="shared" si="4"/>
        <v>2745153.2884259033</v>
      </c>
      <c r="T34" s="742">
        <f t="shared" si="5"/>
        <v>2644700</v>
      </c>
      <c r="U34" s="935">
        <f t="shared" si="6"/>
        <v>-201.30919524229103</v>
      </c>
    </row>
    <row r="35" spans="1:21" ht="16.5" customHeight="1">
      <c r="A35" s="746">
        <f t="shared" si="7"/>
        <v>30</v>
      </c>
      <c r="B35" s="297" t="s">
        <v>467</v>
      </c>
      <c r="C35" s="764">
        <v>42026</v>
      </c>
      <c r="D35" s="765" t="s">
        <v>464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4040.0239402560574</v>
      </c>
      <c r="L35" s="662">
        <v>4200</v>
      </c>
      <c r="M35" s="761"/>
      <c r="N35" s="446"/>
      <c r="O35" s="770"/>
      <c r="P35" s="796"/>
      <c r="Q35" s="760"/>
      <c r="R35" s="772"/>
      <c r="S35" s="742">
        <f t="shared" si="4"/>
        <v>1191807.0623755369</v>
      </c>
      <c r="T35" s="742">
        <f t="shared" si="5"/>
        <v>1239000</v>
      </c>
      <c r="U35" s="935">
        <f t="shared" si="6"/>
        <v>159.97605974394264</v>
      </c>
    </row>
    <row r="36" spans="1:21" ht="16.5" customHeight="1">
      <c r="A36" s="746">
        <f t="shared" si="7"/>
        <v>31</v>
      </c>
      <c r="B36" s="297" t="s">
        <v>468</v>
      </c>
      <c r="C36" s="764">
        <v>42026</v>
      </c>
      <c r="D36" s="765" t="s">
        <v>464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4383.855764958701</v>
      </c>
      <c r="L36" s="662">
        <v>4400</v>
      </c>
      <c r="M36" s="761"/>
      <c r="N36" s="446"/>
      <c r="O36" s="770"/>
      <c r="P36" s="796"/>
      <c r="Q36" s="760"/>
      <c r="R36" s="772"/>
      <c r="S36" s="742">
        <f t="shared" si="4"/>
        <v>6602086.7820278034</v>
      </c>
      <c r="T36" s="742">
        <f t="shared" si="5"/>
        <v>6626400</v>
      </c>
      <c r="U36" s="935">
        <f t="shared" si="6"/>
        <v>16.144235041298998</v>
      </c>
    </row>
    <row r="37" spans="1:21" ht="16.5" customHeight="1">
      <c r="A37" s="746">
        <f t="shared" si="7"/>
        <v>32</v>
      </c>
      <c r="B37" s="297" t="s">
        <v>469</v>
      </c>
      <c r="C37" s="764">
        <v>42026</v>
      </c>
      <c r="D37" s="765" t="s">
        <v>470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10057.080872552313</v>
      </c>
      <c r="L37" s="662">
        <v>12650</v>
      </c>
      <c r="M37" s="761"/>
      <c r="N37" s="446"/>
      <c r="O37" s="770"/>
      <c r="P37" s="796"/>
      <c r="Q37" s="760"/>
      <c r="R37" s="772"/>
      <c r="S37" s="742">
        <f t="shared" si="4"/>
        <v>5068768.7597663654</v>
      </c>
      <c r="T37" s="742">
        <f t="shared" si="5"/>
        <v>6375600</v>
      </c>
      <c r="U37" s="935">
        <f t="shared" si="6"/>
        <v>2592.9191274476871</v>
      </c>
    </row>
    <row r="38" spans="1:21" ht="16.5" customHeight="1">
      <c r="A38" s="746">
        <f t="shared" si="7"/>
        <v>33</v>
      </c>
      <c r="B38" s="297" t="s">
        <v>425</v>
      </c>
      <c r="C38" s="764">
        <v>42028</v>
      </c>
      <c r="D38" s="765" t="s">
        <v>472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5">H38*$R$31</f>
        <v>7048.5524064041856</v>
      </c>
      <c r="L38" s="662">
        <v>5150</v>
      </c>
      <c r="M38" s="761"/>
      <c r="N38" s="446"/>
      <c r="O38" s="770"/>
      <c r="P38" s="796"/>
      <c r="Q38" s="760"/>
      <c r="R38" s="772"/>
      <c r="S38" s="742">
        <f t="shared" si="4"/>
        <v>7365737.2646923736</v>
      </c>
      <c r="T38" s="742">
        <f t="shared" si="5"/>
        <v>5381750</v>
      </c>
      <c r="U38" s="935">
        <f t="shared" si="6"/>
        <v>-1898.5524064041856</v>
      </c>
    </row>
    <row r="39" spans="1:21" ht="16.5" customHeight="1">
      <c r="A39" s="746">
        <f t="shared" si="7"/>
        <v>34</v>
      </c>
      <c r="B39" s="297" t="s">
        <v>473</v>
      </c>
      <c r="C39" s="764">
        <v>42028</v>
      </c>
      <c r="D39" s="765" t="s">
        <v>472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5"/>
        <v>7822.1740119851329</v>
      </c>
      <c r="L39" s="662">
        <v>5700</v>
      </c>
      <c r="M39" s="761"/>
      <c r="N39" s="446"/>
      <c r="O39" s="770"/>
      <c r="P39" s="796"/>
      <c r="Q39" s="760"/>
      <c r="R39" s="772"/>
      <c r="S39" s="742">
        <f t="shared" si="4"/>
        <v>2487451.3358112723</v>
      </c>
      <c r="T39" s="742">
        <f t="shared" si="5"/>
        <v>1812600</v>
      </c>
      <c r="U39" s="935">
        <f t="shared" si="6"/>
        <v>-2122.1740119851329</v>
      </c>
    </row>
    <row r="40" spans="1:21" ht="16.5" customHeight="1">
      <c r="A40" s="746">
        <f t="shared" si="7"/>
        <v>35</v>
      </c>
      <c r="B40" s="297" t="s">
        <v>474</v>
      </c>
      <c r="C40" s="764">
        <v>42028</v>
      </c>
      <c r="D40" s="765" t="s">
        <v>475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5"/>
        <v>7650.2580996338111</v>
      </c>
      <c r="L40" s="662">
        <v>18600</v>
      </c>
      <c r="M40" s="761"/>
      <c r="N40" s="446"/>
      <c r="O40" s="770"/>
      <c r="P40" s="796"/>
      <c r="Q40" s="760"/>
      <c r="R40" s="772"/>
      <c r="S40" s="742">
        <f t="shared" si="4"/>
        <v>6563921.4494858095</v>
      </c>
      <c r="T40" s="742">
        <f t="shared" si="5"/>
        <v>15958800</v>
      </c>
      <c r="U40" s="935">
        <f t="shared" si="6"/>
        <v>10949.741900366189</v>
      </c>
    </row>
    <row r="41" spans="1:21" ht="16.5" customHeight="1">
      <c r="A41" s="746">
        <f t="shared" si="7"/>
        <v>36</v>
      </c>
      <c r="B41" s="297" t="s">
        <v>1683</v>
      </c>
      <c r="C41" s="764">
        <v>42028</v>
      </c>
      <c r="D41" s="765" t="s">
        <v>475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5"/>
        <v>601.70569322962569</v>
      </c>
      <c r="L41" s="662">
        <v>700</v>
      </c>
      <c r="M41" s="761"/>
      <c r="N41" s="446"/>
      <c r="O41" s="770"/>
      <c r="P41" s="796"/>
      <c r="Q41" s="760"/>
      <c r="R41" s="772"/>
      <c r="S41" s="742">
        <f t="shared" si="4"/>
        <v>1032526.9695820377</v>
      </c>
      <c r="T41" s="742">
        <f t="shared" si="5"/>
        <v>1201200</v>
      </c>
      <c r="U41" s="935">
        <f t="shared" si="6"/>
        <v>98.294306770374305</v>
      </c>
    </row>
    <row r="42" spans="1:21" ht="16.5" customHeight="1">
      <c r="A42" s="746">
        <f t="shared" si="7"/>
        <v>37</v>
      </c>
      <c r="B42" s="297" t="s">
        <v>476</v>
      </c>
      <c r="C42" s="764">
        <v>42028</v>
      </c>
      <c r="D42" s="765" t="s">
        <v>475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5"/>
        <v>13667.315031930068</v>
      </c>
      <c r="L42" s="662">
        <v>21400</v>
      </c>
      <c r="M42" s="761"/>
      <c r="O42" s="742"/>
      <c r="P42" s="742"/>
      <c r="Q42" s="742"/>
      <c r="S42" s="742">
        <f t="shared" si="4"/>
        <v>41001.945095790201</v>
      </c>
      <c r="T42" s="742">
        <f t="shared" si="5"/>
        <v>64200</v>
      </c>
      <c r="U42" s="935">
        <f t="shared" si="6"/>
        <v>7732.6849680699324</v>
      </c>
    </row>
    <row r="43" spans="1:21" ht="16.5" customHeight="1">
      <c r="A43" s="746">
        <f t="shared" si="7"/>
        <v>38</v>
      </c>
      <c r="B43" s="297" t="s">
        <v>1684</v>
      </c>
      <c r="C43" s="764">
        <v>42028</v>
      </c>
      <c r="D43" s="765" t="s">
        <v>475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5"/>
        <v>1117.4534302835905</v>
      </c>
      <c r="L43" s="662">
        <v>1380</v>
      </c>
      <c r="M43" s="761"/>
      <c r="O43" s="742"/>
      <c r="P43" s="742"/>
      <c r="Q43" s="742"/>
      <c r="S43" s="742">
        <f t="shared" si="4"/>
        <v>6704.7205817015429</v>
      </c>
      <c r="T43" s="742">
        <f t="shared" si="5"/>
        <v>8280</v>
      </c>
      <c r="U43" s="935">
        <f t="shared" si="6"/>
        <v>262.54656971640952</v>
      </c>
    </row>
    <row r="44" spans="1:21" ht="16.5" customHeight="1">
      <c r="A44" s="746">
        <f t="shared" si="7"/>
        <v>39</v>
      </c>
      <c r="B44" s="297" t="s">
        <v>477</v>
      </c>
      <c r="C44" s="764">
        <v>42028</v>
      </c>
      <c r="D44" s="765" t="s">
        <v>475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5"/>
        <v>15128.6002869163</v>
      </c>
      <c r="L44" s="662">
        <v>23500</v>
      </c>
      <c r="M44" s="761"/>
      <c r="O44" s="742"/>
      <c r="P44" s="742"/>
      <c r="Q44" s="742"/>
      <c r="S44" s="742">
        <f t="shared" si="4"/>
        <v>953101.81807572697</v>
      </c>
      <c r="T44" s="742">
        <f t="shared" si="5"/>
        <v>1480500</v>
      </c>
      <c r="U44" s="935">
        <f t="shared" si="6"/>
        <v>8371.3997130836997</v>
      </c>
    </row>
    <row r="45" spans="1:21" ht="16.5" customHeight="1">
      <c r="A45" s="746">
        <f t="shared" si="7"/>
        <v>40</v>
      </c>
      <c r="B45" s="297" t="s">
        <v>1685</v>
      </c>
      <c r="C45" s="764">
        <v>42028</v>
      </c>
      <c r="D45" s="765" t="s">
        <v>475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5"/>
        <v>945.53751793226877</v>
      </c>
      <c r="L45" s="662">
        <v>1100</v>
      </c>
      <c r="M45" s="761"/>
      <c r="O45" s="742"/>
      <c r="P45" s="742"/>
      <c r="Q45" s="742"/>
      <c r="S45" s="742">
        <f t="shared" si="4"/>
        <v>119137.72725946587</v>
      </c>
      <c r="T45" s="742">
        <f t="shared" si="5"/>
        <v>138600</v>
      </c>
      <c r="U45" s="935">
        <f t="shared" si="6"/>
        <v>154.46248206773123</v>
      </c>
    </row>
    <row r="46" spans="1:21" ht="16.5" customHeight="1">
      <c r="A46" s="746">
        <f t="shared" si="7"/>
        <v>41</v>
      </c>
      <c r="B46" s="297" t="s">
        <v>1686</v>
      </c>
      <c r="C46" s="764">
        <v>42028</v>
      </c>
      <c r="D46" s="765" t="s">
        <v>475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5"/>
        <v>1719.1591235132162</v>
      </c>
      <c r="L46" s="662">
        <v>2040</v>
      </c>
      <c r="M46" s="761"/>
      <c r="O46" s="742"/>
      <c r="P46" s="742"/>
      <c r="Q46" s="742"/>
      <c r="S46" s="742">
        <f t="shared" si="4"/>
        <v>216614.04956266523</v>
      </c>
      <c r="T46" s="742">
        <f t="shared" si="5"/>
        <v>257040</v>
      </c>
      <c r="U46" s="935">
        <f t="shared" si="6"/>
        <v>320.84087648678383</v>
      </c>
    </row>
    <row r="47" spans="1:21" ht="16.5" customHeight="1">
      <c r="A47" s="746">
        <f t="shared" si="7"/>
        <v>42</v>
      </c>
      <c r="B47" s="297" t="s">
        <v>478</v>
      </c>
      <c r="C47" s="764">
        <v>42031</v>
      </c>
      <c r="D47" s="765" t="s">
        <v>479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5"/>
        <v>11518.366127538548</v>
      </c>
      <c r="L47" s="662">
        <v>12900</v>
      </c>
      <c r="M47" s="761"/>
      <c r="O47" s="742"/>
      <c r="P47" s="742"/>
      <c r="Q47" s="742"/>
      <c r="S47" s="742">
        <f t="shared" si="4"/>
        <v>3490064.9366441797</v>
      </c>
      <c r="T47" s="742">
        <f t="shared" si="5"/>
        <v>3908700</v>
      </c>
      <c r="U47" s="935">
        <f t="shared" si="6"/>
        <v>1381.6338724614525</v>
      </c>
    </row>
    <row r="48" spans="1:21" ht="16.5" customHeight="1">
      <c r="A48" s="746">
        <f t="shared" si="7"/>
        <v>43</v>
      </c>
      <c r="B48" s="297" t="s">
        <v>481</v>
      </c>
      <c r="C48" s="764">
        <v>42031</v>
      </c>
      <c r="D48" s="765" t="s">
        <v>482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5"/>
        <v>62319.518227354085</v>
      </c>
      <c r="L48" s="662">
        <v>47449</v>
      </c>
      <c r="M48" s="761"/>
      <c r="O48" s="742"/>
      <c r="P48" s="742"/>
      <c r="Q48" s="742"/>
      <c r="S48" s="742">
        <f t="shared" si="4"/>
        <v>23681416.926394552</v>
      </c>
      <c r="T48" s="742">
        <f t="shared" si="5"/>
        <v>18030620</v>
      </c>
      <c r="U48" s="935">
        <f t="shared" si="6"/>
        <v>-14870.518227354085</v>
      </c>
    </row>
    <row r="49" spans="1:21" ht="16.5" customHeight="1">
      <c r="A49" s="746">
        <f t="shared" si="7"/>
        <v>44</v>
      </c>
      <c r="B49" s="297" t="s">
        <v>483</v>
      </c>
      <c r="C49" s="764">
        <v>42032</v>
      </c>
      <c r="D49" s="765" t="s">
        <v>484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5"/>
        <v>13323.483207227424</v>
      </c>
      <c r="L49" s="662">
        <v>18200</v>
      </c>
      <c r="M49" s="761"/>
      <c r="O49" s="742"/>
      <c r="P49" s="742"/>
      <c r="Q49" s="742"/>
      <c r="S49" s="742">
        <f t="shared" si="4"/>
        <v>666174.16036137124</v>
      </c>
      <c r="T49" s="742">
        <f t="shared" si="5"/>
        <v>910000</v>
      </c>
      <c r="U49" s="935">
        <f t="shared" si="6"/>
        <v>4876.5167927725761</v>
      </c>
    </row>
    <row r="50" spans="1:21" ht="16.5" customHeight="1">
      <c r="A50" s="746">
        <f t="shared" si="7"/>
        <v>45</v>
      </c>
      <c r="B50" s="297" t="s">
        <v>1687</v>
      </c>
      <c r="C50" s="764">
        <v>42032</v>
      </c>
      <c r="D50" s="765" t="s">
        <v>484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5"/>
        <v>1977.0329920401985</v>
      </c>
      <c r="L50" s="662">
        <v>1500</v>
      </c>
      <c r="M50" s="761"/>
      <c r="O50" s="742"/>
      <c r="P50" s="742"/>
      <c r="Q50" s="742"/>
      <c r="S50" s="742">
        <f t="shared" si="4"/>
        <v>197703.29920401986</v>
      </c>
      <c r="T50" s="742">
        <f t="shared" si="5"/>
        <v>150000</v>
      </c>
      <c r="U50" s="935">
        <f t="shared" si="6"/>
        <v>-477.03299204019845</v>
      </c>
    </row>
    <row r="51" spans="1:21" ht="16.5" customHeight="1">
      <c r="A51" s="746">
        <f t="shared" si="7"/>
        <v>46</v>
      </c>
      <c r="B51" s="297" t="s">
        <v>485</v>
      </c>
      <c r="C51" s="764">
        <v>42032</v>
      </c>
      <c r="D51" s="765" t="s">
        <v>486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5"/>
        <v>19340.54013952368</v>
      </c>
      <c r="L51" s="662">
        <v>36000</v>
      </c>
      <c r="M51" s="761"/>
      <c r="O51" s="742"/>
      <c r="P51" s="742"/>
      <c r="Q51" s="742"/>
      <c r="S51" s="742">
        <f t="shared" si="4"/>
        <v>1218454.028789992</v>
      </c>
      <c r="T51" s="742">
        <f t="shared" si="5"/>
        <v>2268000</v>
      </c>
      <c r="U51" s="935">
        <f t="shared" si="6"/>
        <v>16659.45986047632</v>
      </c>
    </row>
    <row r="52" spans="1:21" ht="16.5" customHeight="1">
      <c r="A52" s="746">
        <f t="shared" si="7"/>
        <v>47</v>
      </c>
      <c r="B52" s="297" t="s">
        <v>1682</v>
      </c>
      <c r="C52" s="764">
        <v>42032</v>
      </c>
      <c r="D52" s="765" t="s">
        <v>486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5"/>
        <v>859.57956175660809</v>
      </c>
      <c r="L52" s="662">
        <v>1000</v>
      </c>
      <c r="M52" s="761"/>
      <c r="O52" s="742"/>
      <c r="P52" s="742"/>
      <c r="Q52" s="742"/>
      <c r="S52" s="742">
        <f t="shared" si="4"/>
        <v>108307.02478133261</v>
      </c>
      <c r="T52" s="742">
        <f t="shared" si="5"/>
        <v>126000</v>
      </c>
      <c r="U52" s="935">
        <f t="shared" si="6"/>
        <v>140.42043824339191</v>
      </c>
    </row>
    <row r="53" spans="1:21" ht="16.5" customHeight="1">
      <c r="A53" s="746">
        <f t="shared" si="7"/>
        <v>48</v>
      </c>
      <c r="B53" s="297" t="s">
        <v>441</v>
      </c>
      <c r="C53" s="764">
        <v>42032</v>
      </c>
      <c r="D53" s="765" t="s">
        <v>486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5"/>
        <v>25443.555027995597</v>
      </c>
      <c r="L53" s="662">
        <v>45550</v>
      </c>
      <c r="M53" s="761"/>
      <c r="O53" s="742"/>
      <c r="P53" s="742"/>
      <c r="Q53" s="742"/>
      <c r="S53" s="742">
        <f t="shared" si="4"/>
        <v>1272177.7513997799</v>
      </c>
      <c r="T53" s="742">
        <f t="shared" si="5"/>
        <v>2277500</v>
      </c>
      <c r="U53" s="935">
        <f t="shared" si="6"/>
        <v>20106.444972004403</v>
      </c>
    </row>
    <row r="54" spans="1:21" ht="16.5" customHeight="1">
      <c r="A54" s="746">
        <f t="shared" si="7"/>
        <v>49</v>
      </c>
      <c r="B54" s="297" t="s">
        <v>1688</v>
      </c>
      <c r="C54" s="764">
        <v>42032</v>
      </c>
      <c r="D54" s="765" t="s">
        <v>486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5"/>
        <v>1375.3272988105728</v>
      </c>
      <c r="L54" s="662">
        <v>1600</v>
      </c>
      <c r="M54" s="761"/>
      <c r="O54" s="742"/>
      <c r="P54" s="742"/>
      <c r="Q54" s="742"/>
      <c r="S54" s="742">
        <f t="shared" si="4"/>
        <v>137532.72988105728</v>
      </c>
      <c r="T54" s="742">
        <f t="shared" si="5"/>
        <v>160000</v>
      </c>
      <c r="U54" s="935">
        <f t="shared" si="6"/>
        <v>224.67270118942724</v>
      </c>
    </row>
    <row r="55" spans="1:21" ht="16.5" customHeight="1">
      <c r="A55" s="746">
        <f t="shared" si="7"/>
        <v>50</v>
      </c>
      <c r="B55" s="297" t="s">
        <v>487</v>
      </c>
      <c r="C55" s="764">
        <v>42034</v>
      </c>
      <c r="D55" s="765" t="s">
        <v>488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5"/>
        <v>7134.5103625798465</v>
      </c>
      <c r="L55" s="662">
        <v>12500</v>
      </c>
      <c r="M55" s="761"/>
      <c r="O55" s="742"/>
      <c r="P55" s="742"/>
      <c r="Q55" s="742"/>
      <c r="S55" s="742">
        <f t="shared" si="4"/>
        <v>1476843.6450540281</v>
      </c>
      <c r="T55" s="742">
        <f t="shared" si="5"/>
        <v>2587500</v>
      </c>
      <c r="U55" s="935">
        <f t="shared" si="6"/>
        <v>5365.4896374201535</v>
      </c>
    </row>
    <row r="56" spans="1:21" ht="16.5" customHeight="1">
      <c r="A56" s="746">
        <f t="shared" si="7"/>
        <v>51</v>
      </c>
      <c r="B56" s="297" t="s">
        <v>565</v>
      </c>
      <c r="C56" s="764">
        <v>42034</v>
      </c>
      <c r="D56" s="765" t="s">
        <v>489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5"/>
        <v>7650.2580996338111</v>
      </c>
      <c r="L56" s="662">
        <v>9300</v>
      </c>
      <c r="M56" s="761"/>
      <c r="O56" s="742"/>
      <c r="P56" s="742"/>
      <c r="Q56" s="742"/>
      <c r="S56" s="742">
        <f t="shared" si="4"/>
        <v>1912564.5249084528</v>
      </c>
      <c r="T56" s="742">
        <f t="shared" si="5"/>
        <v>2325000</v>
      </c>
      <c r="U56" s="935">
        <f t="shared" si="6"/>
        <v>1649.7419003661889</v>
      </c>
    </row>
    <row r="57" spans="1:21" ht="16.5" customHeight="1">
      <c r="A57" s="746">
        <f t="shared" si="7"/>
        <v>52</v>
      </c>
      <c r="B57" s="297" t="s">
        <v>622</v>
      </c>
      <c r="C57" s="764">
        <v>42034</v>
      </c>
      <c r="D57" s="765" t="s">
        <v>489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5"/>
        <v>7994.0899243364547</v>
      </c>
      <c r="L57" s="662">
        <v>6400</v>
      </c>
      <c r="M57" s="761"/>
      <c r="O57" s="742"/>
      <c r="P57" s="742"/>
      <c r="Q57" s="742"/>
      <c r="S57" s="742">
        <f t="shared" si="4"/>
        <v>1734717.5135810107</v>
      </c>
      <c r="T57" s="742">
        <f t="shared" si="5"/>
        <v>1388800</v>
      </c>
      <c r="U57" s="935">
        <f t="shared" si="6"/>
        <v>-1594.0899243364547</v>
      </c>
    </row>
    <row r="58" spans="1:21" ht="16.5" customHeight="1">
      <c r="A58" s="746">
        <f t="shared" si="7"/>
        <v>53</v>
      </c>
      <c r="B58" s="297" t="s">
        <v>1716</v>
      </c>
      <c r="C58" s="764">
        <v>42034</v>
      </c>
      <c r="D58" s="765" t="s">
        <v>490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5"/>
        <v>1375.3272988105728</v>
      </c>
      <c r="L58" s="662">
        <v>1260</v>
      </c>
      <c r="M58" s="761"/>
      <c r="O58" s="742"/>
      <c r="P58" s="742"/>
      <c r="Q58" s="742"/>
      <c r="S58" s="742">
        <f t="shared" si="4"/>
        <v>550130.91952422913</v>
      </c>
      <c r="T58" s="742">
        <f t="shared" si="5"/>
        <v>504000</v>
      </c>
      <c r="U58" s="935">
        <f t="shared" si="6"/>
        <v>-115.32729881057276</v>
      </c>
    </row>
    <row r="59" spans="1:21" ht="16.5" customHeight="1">
      <c r="A59" s="746">
        <f t="shared" si="7"/>
        <v>54</v>
      </c>
      <c r="B59" s="297" t="s">
        <v>1717</v>
      </c>
      <c r="C59" s="764">
        <v>42034</v>
      </c>
      <c r="D59" s="765" t="s">
        <v>490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5"/>
        <v>1461.2852549862337</v>
      </c>
      <c r="L59" s="662">
        <v>1300</v>
      </c>
      <c r="M59" s="761"/>
      <c r="O59" s="742"/>
      <c r="P59" s="742"/>
      <c r="Q59" s="742"/>
      <c r="S59" s="742">
        <f t="shared" si="4"/>
        <v>876771.15299174015</v>
      </c>
      <c r="T59" s="742">
        <f t="shared" si="5"/>
        <v>780000</v>
      </c>
      <c r="U59" s="935">
        <f t="shared" si="6"/>
        <v>-161.28525498623367</v>
      </c>
    </row>
    <row r="60" spans="1:21" ht="16.5" customHeight="1">
      <c r="A60" s="746">
        <f t="shared" si="7"/>
        <v>55</v>
      </c>
      <c r="B60" s="297" t="s">
        <v>1718</v>
      </c>
      <c r="C60" s="764">
        <v>42034</v>
      </c>
      <c r="D60" s="765" t="s">
        <v>490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5"/>
        <v>2062.9909482158591</v>
      </c>
      <c r="L60" s="662">
        <v>2000</v>
      </c>
      <c r="M60" s="761"/>
      <c r="O60" s="742"/>
      <c r="P60" s="742"/>
      <c r="Q60" s="742"/>
      <c r="S60" s="742">
        <f t="shared" si="4"/>
        <v>412598.18964317185</v>
      </c>
      <c r="T60" s="742">
        <f t="shared" si="5"/>
        <v>400000</v>
      </c>
      <c r="U60" s="935">
        <f t="shared" si="6"/>
        <v>-62.990948215859135</v>
      </c>
    </row>
    <row r="61" spans="1:21" ht="16.5" customHeight="1">
      <c r="A61" s="746">
        <f t="shared" si="7"/>
        <v>56</v>
      </c>
      <c r="B61" s="297" t="s">
        <v>493</v>
      </c>
      <c r="C61" s="764">
        <v>42037</v>
      </c>
      <c r="D61" s="765" t="s">
        <v>494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5"/>
        <v>6618.762625525882</v>
      </c>
      <c r="L61" s="662">
        <v>9000</v>
      </c>
      <c r="M61" s="761"/>
      <c r="O61" s="742"/>
      <c r="P61" s="742"/>
      <c r="Q61" s="742"/>
      <c r="S61" s="742">
        <f t="shared" si="4"/>
        <v>1634834.3685048928</v>
      </c>
      <c r="T61" s="742">
        <f t="shared" si="5"/>
        <v>2223000</v>
      </c>
      <c r="U61" s="935">
        <f t="shared" si="6"/>
        <v>2381.237374474118</v>
      </c>
    </row>
    <row r="62" spans="1:21" ht="16.5" customHeight="1">
      <c r="A62" s="746">
        <f t="shared" si="7"/>
        <v>57</v>
      </c>
      <c r="B62" s="297" t="s">
        <v>496</v>
      </c>
      <c r="C62" s="764">
        <v>42037</v>
      </c>
      <c r="D62" s="765" t="s">
        <v>494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5"/>
        <v>4040.0239402560574</v>
      </c>
      <c r="L62" s="662">
        <v>6400</v>
      </c>
      <c r="M62" s="761"/>
      <c r="O62" s="742"/>
      <c r="P62" s="742"/>
      <c r="Q62" s="742"/>
      <c r="S62" s="742">
        <f t="shared" si="4"/>
        <v>440362.60948791023</v>
      </c>
      <c r="T62" s="742">
        <f t="shared" si="5"/>
        <v>697600</v>
      </c>
      <c r="U62" s="935">
        <f t="shared" si="6"/>
        <v>2359.9760597439426</v>
      </c>
    </row>
    <row r="63" spans="1:21" ht="16.5" customHeight="1">
      <c r="A63" s="746">
        <f t="shared" si="7"/>
        <v>58</v>
      </c>
      <c r="B63" s="297" t="s">
        <v>451</v>
      </c>
      <c r="C63" s="764">
        <v>42039</v>
      </c>
      <c r="D63" s="765" t="s">
        <v>497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5"/>
        <v>9025.5853984443838</v>
      </c>
      <c r="L63" s="662">
        <v>8200</v>
      </c>
      <c r="M63" s="761"/>
      <c r="O63" s="742"/>
      <c r="P63" s="742"/>
      <c r="Q63" s="742"/>
      <c r="S63" s="742">
        <f t="shared" si="4"/>
        <v>11841568.042759031</v>
      </c>
      <c r="T63" s="742">
        <f t="shared" si="5"/>
        <v>10758400</v>
      </c>
      <c r="U63" s="935">
        <f t="shared" si="6"/>
        <v>-825.58539844438383</v>
      </c>
    </row>
    <row r="64" spans="1:21" ht="16.5" customHeight="1">
      <c r="A64" s="746">
        <f t="shared" si="7"/>
        <v>59</v>
      </c>
      <c r="B64" s="297" t="s">
        <v>432</v>
      </c>
      <c r="C64" s="764">
        <v>42039</v>
      </c>
      <c r="D64" s="765" t="s">
        <v>497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5"/>
        <v>10744.7445219576</v>
      </c>
      <c r="L64" s="662">
        <v>9400</v>
      </c>
      <c r="M64" s="761"/>
      <c r="O64" s="742"/>
      <c r="P64" s="742"/>
      <c r="Q64" s="742"/>
      <c r="S64" s="742">
        <f t="shared" si="4"/>
        <v>2170438.3934354354</v>
      </c>
      <c r="T64" s="742">
        <f t="shared" si="5"/>
        <v>1898800</v>
      </c>
      <c r="U64" s="935">
        <f t="shared" si="6"/>
        <v>-1344.7445219576002</v>
      </c>
    </row>
    <row r="65" spans="1:21" ht="16.5" customHeight="1">
      <c r="A65" s="746">
        <f t="shared" si="7"/>
        <v>60</v>
      </c>
      <c r="B65" s="297" t="s">
        <v>498</v>
      </c>
      <c r="C65" s="764">
        <v>42039</v>
      </c>
      <c r="D65" s="765" t="s">
        <v>497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5"/>
        <v>8939.6274422687238</v>
      </c>
      <c r="L65" s="662">
        <v>7900</v>
      </c>
      <c r="M65" s="761"/>
      <c r="O65" s="742"/>
      <c r="P65" s="742"/>
      <c r="Q65" s="742"/>
      <c r="S65" s="742">
        <f t="shared" si="4"/>
        <v>196671.80372991192</v>
      </c>
      <c r="T65" s="742">
        <f t="shared" si="5"/>
        <v>173800</v>
      </c>
      <c r="U65" s="935">
        <f t="shared" si="6"/>
        <v>-1039.6274422687238</v>
      </c>
    </row>
    <row r="66" spans="1:21" ht="16.5" customHeight="1">
      <c r="A66" s="746">
        <f t="shared" si="7"/>
        <v>61</v>
      </c>
      <c r="B66" s="297" t="s">
        <v>1167</v>
      </c>
      <c r="C66" s="764">
        <v>42040</v>
      </c>
      <c r="D66" s="765" t="s">
        <v>499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5"/>
        <v>9799.2070040253311</v>
      </c>
      <c r="L66" s="662">
        <v>14300</v>
      </c>
      <c r="M66" s="761"/>
      <c r="O66" s="742"/>
      <c r="P66" s="742"/>
      <c r="Q66" s="742"/>
      <c r="S66" s="742">
        <f t="shared" si="4"/>
        <v>8025550.5362967458</v>
      </c>
      <c r="T66" s="742">
        <f t="shared" si="5"/>
        <v>11711700</v>
      </c>
      <c r="U66" s="935">
        <f t="shared" si="6"/>
        <v>4500.7929959746689</v>
      </c>
    </row>
    <row r="67" spans="1:21" ht="16.5" customHeight="1">
      <c r="A67" s="746">
        <f t="shared" si="7"/>
        <v>62</v>
      </c>
      <c r="B67" s="297" t="s">
        <v>1682</v>
      </c>
      <c r="C67" s="764">
        <v>42040</v>
      </c>
      <c r="D67" s="765" t="s">
        <v>499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5"/>
        <v>859.57956175660809</v>
      </c>
      <c r="L67" s="662">
        <v>1500</v>
      </c>
      <c r="M67" s="761"/>
      <c r="O67" s="742"/>
      <c r="P67" s="742"/>
      <c r="Q67" s="742"/>
      <c r="S67" s="742">
        <f t="shared" si="4"/>
        <v>1407991.3221573241</v>
      </c>
      <c r="T67" s="742">
        <f t="shared" si="5"/>
        <v>2457000</v>
      </c>
      <c r="U67" s="935">
        <f t="shared" si="6"/>
        <v>640.42043824339191</v>
      </c>
    </row>
    <row r="68" spans="1:21" ht="16.5" customHeight="1">
      <c r="A68" s="746">
        <f t="shared" si="7"/>
        <v>63</v>
      </c>
      <c r="B68" s="297" t="s">
        <v>501</v>
      </c>
      <c r="C68" s="764">
        <v>42040</v>
      </c>
      <c r="D68" s="765" t="s">
        <v>502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5"/>
        <v>10400.912697254957</v>
      </c>
      <c r="L68" s="662">
        <v>13500</v>
      </c>
      <c r="M68" s="761"/>
      <c r="O68" s="742"/>
      <c r="P68" s="742"/>
      <c r="Q68" s="742"/>
      <c r="S68" s="742">
        <f t="shared" si="4"/>
        <v>8112711.9038588665</v>
      </c>
      <c r="T68" s="742">
        <f t="shared" si="5"/>
        <v>10530000</v>
      </c>
      <c r="U68" s="935">
        <f t="shared" si="6"/>
        <v>3099.0873027450434</v>
      </c>
    </row>
    <row r="69" spans="1:21" ht="16.5" customHeight="1">
      <c r="A69" s="746">
        <f t="shared" si="7"/>
        <v>64</v>
      </c>
      <c r="B69" s="297" t="s">
        <v>503</v>
      </c>
      <c r="C69" s="764">
        <v>42041</v>
      </c>
      <c r="D69" s="765" t="s">
        <v>504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5"/>
        <v>11002.618390484582</v>
      </c>
      <c r="L69" s="662">
        <v>15500</v>
      </c>
      <c r="M69" s="761"/>
      <c r="O69" s="742"/>
      <c r="P69" s="742"/>
      <c r="Q69" s="742"/>
      <c r="S69" s="742">
        <f t="shared" si="4"/>
        <v>2222528.9148778855</v>
      </c>
      <c r="T69" s="742">
        <f t="shared" si="5"/>
        <v>3131000</v>
      </c>
      <c r="U69" s="935">
        <f t="shared" si="6"/>
        <v>4497.3816095154179</v>
      </c>
    </row>
    <row r="70" spans="1:21" ht="16.5" customHeight="1">
      <c r="A70" s="746">
        <f t="shared" si="7"/>
        <v>65</v>
      </c>
      <c r="B70" s="297" t="s">
        <v>506</v>
      </c>
      <c r="C70" s="764">
        <v>42041</v>
      </c>
      <c r="D70" s="765" t="s">
        <v>507</v>
      </c>
      <c r="E70" s="856">
        <v>40.5</v>
      </c>
      <c r="F70" s="855">
        <v>30.5</v>
      </c>
      <c r="G70" s="855">
        <v>35.5</v>
      </c>
      <c r="H70" s="851">
        <f t="shared" ref="H70:H133" si="16">IF(G70&lt;&gt;"",ROUND(((E70+F70)*2+5)*(F70+G70+3)/10000,2),ROUND(E70*F70/10000,2))</f>
        <v>1.01</v>
      </c>
      <c r="I70" s="257">
        <v>69</v>
      </c>
      <c r="J70" s="747">
        <f t="shared" ref="J70:J133" si="17">H70*I70</f>
        <v>69.69</v>
      </c>
      <c r="K70" s="747">
        <f t="shared" ref="K70:K101" si="18">H70*$R$31</f>
        <v>8681.7535737417402</v>
      </c>
      <c r="L70" s="662">
        <v>15834</v>
      </c>
      <c r="M70" s="761"/>
      <c r="O70" s="742"/>
      <c r="P70" s="742"/>
      <c r="Q70" s="742"/>
      <c r="S70" s="742">
        <f t="shared" ref="S70:S133" si="19">I70*K70</f>
        <v>599040.99658818007</v>
      </c>
      <c r="T70" s="742">
        <f t="shared" ref="T70:T133" si="20">I70*L70</f>
        <v>1092546</v>
      </c>
      <c r="U70" s="935">
        <f t="shared" ref="U70:U133" si="21">L70-K70</f>
        <v>7152.2464262582598</v>
      </c>
    </row>
    <row r="71" spans="1:21" ht="16.5" customHeight="1">
      <c r="A71" s="746">
        <f t="shared" si="7"/>
        <v>66</v>
      </c>
      <c r="B71" s="297" t="s">
        <v>508</v>
      </c>
      <c r="C71" s="764">
        <v>42041</v>
      </c>
      <c r="D71" s="765" t="s">
        <v>507</v>
      </c>
      <c r="E71" s="856">
        <v>40.5</v>
      </c>
      <c r="F71" s="855">
        <v>30.5</v>
      </c>
      <c r="G71" s="855">
        <v>17.7</v>
      </c>
      <c r="H71" s="851">
        <f t="shared" si="16"/>
        <v>0.75</v>
      </c>
      <c r="I71" s="257">
        <v>87</v>
      </c>
      <c r="J71" s="747">
        <f t="shared" si="17"/>
        <v>65.25</v>
      </c>
      <c r="K71" s="747">
        <f t="shared" si="18"/>
        <v>6446.8467131745601</v>
      </c>
      <c r="L71" s="662">
        <v>12317</v>
      </c>
      <c r="M71" s="761"/>
      <c r="O71" s="742"/>
      <c r="P71" s="742"/>
      <c r="Q71" s="742"/>
      <c r="S71" s="742">
        <f t="shared" si="19"/>
        <v>560875.66404618672</v>
      </c>
      <c r="T71" s="742">
        <f>I71*L71</f>
        <v>1071579</v>
      </c>
      <c r="U71" s="935">
        <f t="shared" si="21"/>
        <v>5870.1532868254399</v>
      </c>
    </row>
    <row r="72" spans="1:21" ht="16.5" customHeight="1">
      <c r="A72" s="746">
        <f t="shared" si="7"/>
        <v>67</v>
      </c>
      <c r="B72" s="297" t="s">
        <v>509</v>
      </c>
      <c r="C72" s="764">
        <v>42041</v>
      </c>
      <c r="D72" s="765" t="s">
        <v>507</v>
      </c>
      <c r="E72" s="856">
        <v>40.5</v>
      </c>
      <c r="F72" s="855">
        <v>30.5</v>
      </c>
      <c r="G72" s="855">
        <v>10</v>
      </c>
      <c r="H72" s="851">
        <f t="shared" si="16"/>
        <v>0.64</v>
      </c>
      <c r="I72" s="257">
        <v>4</v>
      </c>
      <c r="J72" s="747">
        <f t="shared" si="17"/>
        <v>2.56</v>
      </c>
      <c r="K72" s="747">
        <f t="shared" si="18"/>
        <v>5501.309195242291</v>
      </c>
      <c r="L72" s="662">
        <v>10796</v>
      </c>
      <c r="M72" s="761"/>
      <c r="O72" s="742"/>
      <c r="P72" s="742"/>
      <c r="Q72" s="742"/>
      <c r="S72" s="742">
        <f t="shared" si="19"/>
        <v>22005.236780969164</v>
      </c>
      <c r="T72" s="742">
        <f t="shared" si="20"/>
        <v>43184</v>
      </c>
      <c r="U72" s="935">
        <f t="shared" si="21"/>
        <v>5294.690804757709</v>
      </c>
    </row>
    <row r="73" spans="1:21" ht="16.5" customHeight="1">
      <c r="A73" s="746">
        <f t="shared" si="7"/>
        <v>68</v>
      </c>
      <c r="B73" s="297" t="s">
        <v>510</v>
      </c>
      <c r="C73" s="764">
        <v>42041</v>
      </c>
      <c r="D73" s="765" t="s">
        <v>507</v>
      </c>
      <c r="E73" s="856">
        <v>42.5</v>
      </c>
      <c r="F73" s="855">
        <v>42.5</v>
      </c>
      <c r="G73" s="855">
        <v>11.5</v>
      </c>
      <c r="H73" s="851">
        <f t="shared" si="16"/>
        <v>1</v>
      </c>
      <c r="I73" s="257">
        <v>4</v>
      </c>
      <c r="J73" s="747">
        <f t="shared" si="17"/>
        <v>4</v>
      </c>
      <c r="K73" s="747">
        <f t="shared" si="18"/>
        <v>8595.7956175660802</v>
      </c>
      <c r="L73" s="662">
        <v>15338</v>
      </c>
      <c r="M73" s="761"/>
      <c r="O73" s="742"/>
      <c r="P73" s="742"/>
      <c r="Q73" s="742"/>
      <c r="S73" s="742">
        <f t="shared" si="19"/>
        <v>34383.182470264321</v>
      </c>
      <c r="T73" s="742">
        <f t="shared" si="20"/>
        <v>61352</v>
      </c>
      <c r="U73" s="935">
        <f t="shared" si="21"/>
        <v>6742.2043824339198</v>
      </c>
    </row>
    <row r="74" spans="1:21" ht="16.5" customHeight="1">
      <c r="A74" s="746">
        <f t="shared" si="7"/>
        <v>69</v>
      </c>
      <c r="B74" s="297" t="s">
        <v>511</v>
      </c>
      <c r="C74" s="764">
        <v>42041</v>
      </c>
      <c r="D74" s="765" t="s">
        <v>507</v>
      </c>
      <c r="E74" s="856">
        <v>42.5</v>
      </c>
      <c r="F74" s="855">
        <v>42.5</v>
      </c>
      <c r="G74" s="855">
        <v>22.5</v>
      </c>
      <c r="H74" s="851">
        <f t="shared" si="16"/>
        <v>1.19</v>
      </c>
      <c r="I74" s="257">
        <v>13</v>
      </c>
      <c r="J74" s="747">
        <f t="shared" si="17"/>
        <v>15.469999999999999</v>
      </c>
      <c r="K74" s="747">
        <f t="shared" si="18"/>
        <v>10228.996784903635</v>
      </c>
      <c r="L74" s="662">
        <v>17900</v>
      </c>
      <c r="M74" s="761"/>
      <c r="O74" s="742"/>
      <c r="P74" s="742"/>
      <c r="Q74" s="742"/>
      <c r="S74" s="742">
        <f t="shared" si="19"/>
        <v>132976.95820374726</v>
      </c>
      <c r="T74" s="742">
        <f t="shared" si="20"/>
        <v>232700</v>
      </c>
      <c r="U74" s="935">
        <f t="shared" si="21"/>
        <v>7671.0032150963652</v>
      </c>
    </row>
    <row r="75" spans="1:21" ht="16.5" customHeight="1">
      <c r="A75" s="746">
        <f t="shared" si="7"/>
        <v>70</v>
      </c>
      <c r="B75" s="297" t="s">
        <v>512</v>
      </c>
      <c r="C75" s="764">
        <v>42041</v>
      </c>
      <c r="D75" s="765" t="s">
        <v>507</v>
      </c>
      <c r="E75" s="856">
        <v>42.5</v>
      </c>
      <c r="F75" s="855">
        <v>42.5</v>
      </c>
      <c r="G75" s="855">
        <v>32.5</v>
      </c>
      <c r="H75" s="851">
        <f t="shared" si="16"/>
        <v>1.37</v>
      </c>
      <c r="I75" s="257">
        <v>68</v>
      </c>
      <c r="J75" s="747">
        <f t="shared" si="17"/>
        <v>93.160000000000011</v>
      </c>
      <c r="K75" s="747">
        <f t="shared" si="18"/>
        <v>11776.239996065531</v>
      </c>
      <c r="L75" s="662">
        <v>10250</v>
      </c>
      <c r="M75" s="761"/>
      <c r="O75" s="742"/>
      <c r="P75" s="742"/>
      <c r="Q75" s="742"/>
      <c r="S75" s="742">
        <f t="shared" si="19"/>
        <v>800784.31973245612</v>
      </c>
      <c r="T75" s="742">
        <f t="shared" si="20"/>
        <v>697000</v>
      </c>
      <c r="U75" s="935">
        <f t="shared" si="21"/>
        <v>-1526.2399960655312</v>
      </c>
    </row>
    <row r="76" spans="1:21" ht="16.5" customHeight="1">
      <c r="A76" s="746">
        <f t="shared" si="7"/>
        <v>71</v>
      </c>
      <c r="B76" s="297" t="s">
        <v>1689</v>
      </c>
      <c r="C76" s="764">
        <v>42041</v>
      </c>
      <c r="D76" s="765" t="s">
        <v>507</v>
      </c>
      <c r="E76" s="856">
        <v>30</v>
      </c>
      <c r="F76" s="855">
        <v>20</v>
      </c>
      <c r="G76" s="855"/>
      <c r="H76" s="851">
        <f t="shared" si="16"/>
        <v>0.06</v>
      </c>
      <c r="I76" s="257">
        <v>490</v>
      </c>
      <c r="J76" s="747">
        <f t="shared" si="17"/>
        <v>29.4</v>
      </c>
      <c r="K76" s="747">
        <f t="shared" si="18"/>
        <v>515.74773705396478</v>
      </c>
      <c r="L76" s="662">
        <v>1600</v>
      </c>
      <c r="M76" s="761"/>
      <c r="O76" s="742"/>
      <c r="P76" s="742"/>
      <c r="Q76" s="742"/>
      <c r="S76" s="742">
        <f t="shared" si="19"/>
        <v>252716.39115644275</v>
      </c>
      <c r="T76" s="742">
        <f t="shared" si="20"/>
        <v>784000</v>
      </c>
      <c r="U76" s="935">
        <f t="shared" si="21"/>
        <v>1084.2522629460352</v>
      </c>
    </row>
    <row r="77" spans="1:21" ht="16.5" customHeight="1">
      <c r="A77" s="746">
        <f t="shared" si="7"/>
        <v>72</v>
      </c>
      <c r="B77" s="297" t="s">
        <v>477</v>
      </c>
      <c r="C77" s="764">
        <v>42041</v>
      </c>
      <c r="D77" s="765" t="s">
        <v>507</v>
      </c>
      <c r="E77" s="856">
        <v>61</v>
      </c>
      <c r="F77" s="855">
        <v>44</v>
      </c>
      <c r="G77" s="855">
        <v>35</v>
      </c>
      <c r="H77" s="851">
        <f t="shared" si="16"/>
        <v>1.76</v>
      </c>
      <c r="I77" s="257">
        <v>42</v>
      </c>
      <c r="J77" s="747">
        <f t="shared" si="17"/>
        <v>73.92</v>
      </c>
      <c r="K77" s="747">
        <f t="shared" si="18"/>
        <v>15128.6002869163</v>
      </c>
      <c r="L77" s="662">
        <v>24450</v>
      </c>
      <c r="M77" s="761"/>
      <c r="O77" s="742"/>
      <c r="P77" s="742"/>
      <c r="Q77" s="742"/>
      <c r="S77" s="742">
        <f t="shared" si="19"/>
        <v>635401.21205048461</v>
      </c>
      <c r="T77" s="742">
        <f t="shared" si="20"/>
        <v>1026900</v>
      </c>
      <c r="U77" s="935">
        <f t="shared" si="21"/>
        <v>9321.3997130836997</v>
      </c>
    </row>
    <row r="78" spans="1:21" ht="16.5" customHeight="1">
      <c r="A78" s="746">
        <f t="shared" si="7"/>
        <v>73</v>
      </c>
      <c r="B78" s="297" t="s">
        <v>1682</v>
      </c>
      <c r="C78" s="764">
        <v>42041</v>
      </c>
      <c r="D78" s="765" t="s">
        <v>507</v>
      </c>
      <c r="E78" s="856">
        <v>50</v>
      </c>
      <c r="F78" s="855">
        <v>20</v>
      </c>
      <c r="G78" s="855"/>
      <c r="H78" s="851">
        <f t="shared" si="16"/>
        <v>0.1</v>
      </c>
      <c r="I78" s="257">
        <v>84</v>
      </c>
      <c r="J78" s="747">
        <f t="shared" si="17"/>
        <v>8.4</v>
      </c>
      <c r="K78" s="747">
        <f t="shared" si="18"/>
        <v>859.57956175660809</v>
      </c>
      <c r="L78" s="662">
        <v>1000</v>
      </c>
      <c r="M78" s="761"/>
      <c r="O78" s="742"/>
      <c r="P78" s="742"/>
      <c r="Q78" s="742"/>
      <c r="S78" s="742">
        <f t="shared" si="19"/>
        <v>72204.683187555085</v>
      </c>
      <c r="T78" s="742">
        <f t="shared" si="20"/>
        <v>84000</v>
      </c>
      <c r="U78" s="935">
        <f t="shared" si="21"/>
        <v>140.42043824339191</v>
      </c>
    </row>
    <row r="79" spans="1:21" ht="16.5" customHeight="1">
      <c r="A79" s="746">
        <f t="shared" si="7"/>
        <v>74</v>
      </c>
      <c r="B79" s="297" t="s">
        <v>440</v>
      </c>
      <c r="C79" s="764">
        <v>42042</v>
      </c>
      <c r="D79" s="765" t="s">
        <v>513</v>
      </c>
      <c r="E79" s="856">
        <v>49</v>
      </c>
      <c r="F79" s="855">
        <v>38</v>
      </c>
      <c r="G79" s="855">
        <v>12</v>
      </c>
      <c r="H79" s="851">
        <f t="shared" si="16"/>
        <v>0.95</v>
      </c>
      <c r="I79" s="257">
        <v>1025</v>
      </c>
      <c r="J79" s="747">
        <f t="shared" si="17"/>
        <v>973.75</v>
      </c>
      <c r="K79" s="747">
        <f t="shared" si="18"/>
        <v>8166.0058366877756</v>
      </c>
      <c r="L79" s="662">
        <v>10500</v>
      </c>
      <c r="M79" s="761"/>
      <c r="O79" s="742"/>
      <c r="P79" s="742"/>
      <c r="Q79" s="742"/>
      <c r="S79" s="742">
        <f t="shared" si="19"/>
        <v>8370155.9826049702</v>
      </c>
      <c r="T79" s="742">
        <f t="shared" si="20"/>
        <v>10762500</v>
      </c>
      <c r="U79" s="935">
        <f t="shared" si="21"/>
        <v>2333.9941633122244</v>
      </c>
    </row>
    <row r="80" spans="1:21" ht="16.5" customHeight="1">
      <c r="A80" s="746">
        <f t="shared" si="7"/>
        <v>75</v>
      </c>
      <c r="B80" s="297" t="s">
        <v>514</v>
      </c>
      <c r="C80" s="764">
        <v>42044</v>
      </c>
      <c r="D80" s="765" t="s">
        <v>515</v>
      </c>
      <c r="E80" s="856">
        <v>55</v>
      </c>
      <c r="F80" s="855">
        <v>28</v>
      </c>
      <c r="G80" s="855">
        <v>23</v>
      </c>
      <c r="H80" s="851">
        <f t="shared" si="16"/>
        <v>0.92</v>
      </c>
      <c r="I80" s="257">
        <v>992</v>
      </c>
      <c r="J80" s="747">
        <f t="shared" si="17"/>
        <v>912.64</v>
      </c>
      <c r="K80" s="747">
        <f t="shared" si="18"/>
        <v>7908.1319681607938</v>
      </c>
      <c r="L80" s="662">
        <v>8740</v>
      </c>
      <c r="M80" s="761"/>
      <c r="O80" s="742"/>
      <c r="P80" s="742"/>
      <c r="Q80" s="742"/>
      <c r="S80" s="742">
        <f t="shared" si="19"/>
        <v>7844866.9124155072</v>
      </c>
      <c r="T80" s="742">
        <f t="shared" si="20"/>
        <v>8670080</v>
      </c>
      <c r="U80" s="935">
        <f t="shared" si="21"/>
        <v>831.8680318392062</v>
      </c>
    </row>
    <row r="81" spans="1:21" ht="16.5" customHeight="1">
      <c r="A81" s="746">
        <f t="shared" si="7"/>
        <v>76</v>
      </c>
      <c r="B81" s="297" t="s">
        <v>432</v>
      </c>
      <c r="C81" s="764">
        <v>42044</v>
      </c>
      <c r="D81" s="765" t="s">
        <v>517</v>
      </c>
      <c r="E81" s="856">
        <v>46</v>
      </c>
      <c r="F81" s="855">
        <v>42</v>
      </c>
      <c r="G81" s="855">
        <v>24</v>
      </c>
      <c r="H81" s="851">
        <f t="shared" si="16"/>
        <v>1.25</v>
      </c>
      <c r="I81" s="257">
        <v>1980</v>
      </c>
      <c r="J81" s="747">
        <f t="shared" si="17"/>
        <v>2475</v>
      </c>
      <c r="K81" s="747">
        <f t="shared" si="18"/>
        <v>10744.7445219576</v>
      </c>
      <c r="L81" s="662">
        <v>9400</v>
      </c>
      <c r="M81" s="761"/>
      <c r="O81" s="742"/>
      <c r="P81" s="742"/>
      <c r="Q81" s="742"/>
      <c r="S81" s="742">
        <f t="shared" si="19"/>
        <v>21274594.153476048</v>
      </c>
      <c r="T81" s="742">
        <f t="shared" si="20"/>
        <v>18612000</v>
      </c>
      <c r="U81" s="935">
        <f t="shared" si="21"/>
        <v>-1344.7445219576002</v>
      </c>
    </row>
    <row r="82" spans="1:21" ht="16.5" customHeight="1">
      <c r="A82" s="746">
        <f t="shared" si="7"/>
        <v>77</v>
      </c>
      <c r="B82" s="297" t="s">
        <v>451</v>
      </c>
      <c r="C82" s="764">
        <v>42044</v>
      </c>
      <c r="D82" s="765" t="s">
        <v>517</v>
      </c>
      <c r="E82" s="856">
        <v>46</v>
      </c>
      <c r="F82" s="855">
        <v>42</v>
      </c>
      <c r="G82" s="855">
        <v>13</v>
      </c>
      <c r="H82" s="851">
        <f t="shared" si="16"/>
        <v>1.05</v>
      </c>
      <c r="I82" s="257">
        <v>200</v>
      </c>
      <c r="J82" s="747">
        <f t="shared" si="17"/>
        <v>210</v>
      </c>
      <c r="K82" s="747">
        <f t="shared" si="18"/>
        <v>9025.5853984443838</v>
      </c>
      <c r="L82" s="662">
        <v>8200</v>
      </c>
      <c r="M82" s="761"/>
      <c r="O82" s="742"/>
      <c r="P82" s="742"/>
      <c r="Q82" s="742"/>
      <c r="S82" s="742">
        <f t="shared" si="19"/>
        <v>1805117.0796888769</v>
      </c>
      <c r="T82" s="742">
        <f t="shared" si="20"/>
        <v>1640000</v>
      </c>
      <c r="U82" s="935">
        <f t="shared" si="21"/>
        <v>-825.58539844438383</v>
      </c>
    </row>
    <row r="83" spans="1:21" ht="16.5" customHeight="1">
      <c r="A83" s="746">
        <f t="shared" si="7"/>
        <v>78</v>
      </c>
      <c r="B83" s="297" t="s">
        <v>518</v>
      </c>
      <c r="C83" s="764">
        <v>42044</v>
      </c>
      <c r="D83" s="765" t="s">
        <v>517</v>
      </c>
      <c r="E83" s="856">
        <v>47</v>
      </c>
      <c r="F83" s="855">
        <v>37</v>
      </c>
      <c r="G83" s="855">
        <v>27</v>
      </c>
      <c r="H83" s="851">
        <f t="shared" si="16"/>
        <v>1.1599999999999999</v>
      </c>
      <c r="I83" s="257">
        <v>555</v>
      </c>
      <c r="J83" s="747">
        <f t="shared" si="17"/>
        <v>643.79999999999995</v>
      </c>
      <c r="K83" s="747">
        <f t="shared" si="18"/>
        <v>9971.1229163766529</v>
      </c>
      <c r="L83" s="662">
        <v>9000</v>
      </c>
      <c r="M83" s="761"/>
      <c r="O83" s="742"/>
      <c r="P83" s="742"/>
      <c r="Q83" s="742"/>
      <c r="S83" s="742">
        <f t="shared" si="19"/>
        <v>5533973.2185890423</v>
      </c>
      <c r="T83" s="742">
        <f t="shared" si="20"/>
        <v>4995000</v>
      </c>
      <c r="U83" s="935">
        <f t="shared" si="21"/>
        <v>-971.12291637665294</v>
      </c>
    </row>
    <row r="84" spans="1:21" ht="16.5" customHeight="1">
      <c r="A84" s="746">
        <f t="shared" si="7"/>
        <v>79</v>
      </c>
      <c r="B84" s="297" t="s">
        <v>432</v>
      </c>
      <c r="C84" s="764">
        <v>42047</v>
      </c>
      <c r="D84" s="765" t="s">
        <v>519</v>
      </c>
      <c r="E84" s="856">
        <v>46</v>
      </c>
      <c r="F84" s="855">
        <v>42</v>
      </c>
      <c r="G84" s="855">
        <v>24</v>
      </c>
      <c r="H84" s="851">
        <f t="shared" si="16"/>
        <v>1.25</v>
      </c>
      <c r="I84" s="257">
        <v>351</v>
      </c>
      <c r="J84" s="747">
        <f t="shared" si="17"/>
        <v>438.75</v>
      </c>
      <c r="K84" s="747">
        <f t="shared" si="18"/>
        <v>10744.7445219576</v>
      </c>
      <c r="L84" s="662">
        <v>9200</v>
      </c>
      <c r="M84" s="761"/>
      <c r="O84" s="742"/>
      <c r="P84" s="742"/>
      <c r="Q84" s="742"/>
      <c r="S84" s="742">
        <f t="shared" si="19"/>
        <v>3771405.3272071178</v>
      </c>
      <c r="T84" s="742">
        <f t="shared" si="20"/>
        <v>3229200</v>
      </c>
      <c r="U84" s="935">
        <f t="shared" si="21"/>
        <v>-1544.7445219576002</v>
      </c>
    </row>
    <row r="85" spans="1:21" ht="16.5" customHeight="1">
      <c r="A85" s="746">
        <f t="shared" si="7"/>
        <v>80</v>
      </c>
      <c r="B85" s="297" t="s">
        <v>1719</v>
      </c>
      <c r="C85" s="764">
        <v>42047</v>
      </c>
      <c r="D85" s="765" t="s">
        <v>520</v>
      </c>
      <c r="E85" s="856">
        <v>26.5</v>
      </c>
      <c r="F85" s="855">
        <v>21</v>
      </c>
      <c r="G85" s="855"/>
      <c r="H85" s="851">
        <f t="shared" si="16"/>
        <v>0.06</v>
      </c>
      <c r="I85" s="257">
        <v>500</v>
      </c>
      <c r="J85" s="747">
        <f t="shared" si="17"/>
        <v>30</v>
      </c>
      <c r="K85" s="747">
        <f t="shared" si="18"/>
        <v>515.74773705396478</v>
      </c>
      <c r="L85" s="662">
        <v>460</v>
      </c>
      <c r="M85" s="761"/>
      <c r="O85" s="742"/>
      <c r="P85" s="742"/>
      <c r="Q85" s="742"/>
      <c r="S85" s="742">
        <f t="shared" si="19"/>
        <v>257873.86852698241</v>
      </c>
      <c r="T85" s="742">
        <f t="shared" si="20"/>
        <v>230000</v>
      </c>
      <c r="U85" s="935">
        <f t="shared" si="21"/>
        <v>-55.747737053964784</v>
      </c>
    </row>
    <row r="86" spans="1:21" ht="16.5" customHeight="1">
      <c r="A86" s="746">
        <f t="shared" si="7"/>
        <v>81</v>
      </c>
      <c r="B86" s="297" t="s">
        <v>1720</v>
      </c>
      <c r="C86" s="764">
        <v>42047</v>
      </c>
      <c r="D86" s="765" t="s">
        <v>520</v>
      </c>
      <c r="E86" s="856">
        <v>23.8</v>
      </c>
      <c r="F86" s="855">
        <v>33.799999999999997</v>
      </c>
      <c r="G86" s="855"/>
      <c r="H86" s="851">
        <f t="shared" si="16"/>
        <v>0.08</v>
      </c>
      <c r="I86" s="257">
        <v>1000</v>
      </c>
      <c r="J86" s="747">
        <f t="shared" si="17"/>
        <v>80</v>
      </c>
      <c r="K86" s="747">
        <f t="shared" si="18"/>
        <v>687.66364940528638</v>
      </c>
      <c r="L86" s="662">
        <v>760</v>
      </c>
      <c r="M86" s="761"/>
      <c r="O86" s="742"/>
      <c r="P86" s="742"/>
      <c r="Q86" s="742"/>
      <c r="S86" s="742">
        <f t="shared" si="19"/>
        <v>687663.64940528641</v>
      </c>
      <c r="T86" s="742">
        <f t="shared" si="20"/>
        <v>760000</v>
      </c>
      <c r="U86" s="935">
        <f t="shared" si="21"/>
        <v>72.336350594713622</v>
      </c>
    </row>
    <row r="87" spans="1:21" ht="16.5" customHeight="1">
      <c r="A87" s="746">
        <f t="shared" si="7"/>
        <v>82</v>
      </c>
      <c r="B87" s="297" t="s">
        <v>521</v>
      </c>
      <c r="C87" s="764">
        <v>42047</v>
      </c>
      <c r="D87" s="765" t="s">
        <v>522</v>
      </c>
      <c r="E87" s="856">
        <v>37.5</v>
      </c>
      <c r="F87" s="855">
        <v>25.5</v>
      </c>
      <c r="G87" s="855">
        <v>23.9</v>
      </c>
      <c r="H87" s="851">
        <f t="shared" si="16"/>
        <v>0.69</v>
      </c>
      <c r="I87" s="257">
        <v>1018</v>
      </c>
      <c r="J87" s="747">
        <f t="shared" si="17"/>
        <v>702.42</v>
      </c>
      <c r="K87" s="747">
        <f t="shared" si="18"/>
        <v>5931.0989761205947</v>
      </c>
      <c r="L87" s="662">
        <v>5400</v>
      </c>
      <c r="M87" s="761"/>
      <c r="O87" s="742"/>
      <c r="P87" s="742"/>
      <c r="Q87" s="742"/>
      <c r="S87" s="742">
        <f t="shared" si="19"/>
        <v>6037858.757690765</v>
      </c>
      <c r="T87" s="742">
        <f t="shared" si="20"/>
        <v>5497200</v>
      </c>
      <c r="U87" s="935">
        <f t="shared" si="21"/>
        <v>-531.09897612059467</v>
      </c>
    </row>
    <row r="88" spans="1:21" ht="16.5" customHeight="1">
      <c r="A88" s="746">
        <f t="shared" si="7"/>
        <v>83</v>
      </c>
      <c r="B88" s="297" t="s">
        <v>523</v>
      </c>
      <c r="C88" s="764">
        <v>42047</v>
      </c>
      <c r="D88" s="765" t="s">
        <v>522</v>
      </c>
      <c r="E88" s="856">
        <v>33.700000000000003</v>
      </c>
      <c r="F88" s="855">
        <v>22.7</v>
      </c>
      <c r="G88" s="855">
        <v>19.2</v>
      </c>
      <c r="H88" s="851">
        <f t="shared" si="16"/>
        <v>0.53</v>
      </c>
      <c r="I88" s="257">
        <v>317</v>
      </c>
      <c r="J88" s="747">
        <f t="shared" si="17"/>
        <v>168.01000000000002</v>
      </c>
      <c r="K88" s="747">
        <f t="shared" si="18"/>
        <v>4555.7716773100228</v>
      </c>
      <c r="L88" s="662">
        <v>4500</v>
      </c>
      <c r="M88" s="761"/>
      <c r="O88" s="742"/>
      <c r="P88" s="742"/>
      <c r="Q88" s="742"/>
      <c r="S88" s="742">
        <f t="shared" si="19"/>
        <v>1444179.6217072771</v>
      </c>
      <c r="T88" s="742">
        <f t="shared" si="20"/>
        <v>1426500</v>
      </c>
      <c r="U88" s="935">
        <f t="shared" si="21"/>
        <v>-55.771677310022824</v>
      </c>
    </row>
    <row r="89" spans="1:21" ht="16.5" customHeight="1">
      <c r="A89" s="746">
        <f t="shared" si="7"/>
        <v>84</v>
      </c>
      <c r="B89" s="297" t="s">
        <v>524</v>
      </c>
      <c r="C89" s="764">
        <v>42047</v>
      </c>
      <c r="D89" s="765" t="s">
        <v>525</v>
      </c>
      <c r="E89" s="856">
        <v>32.5</v>
      </c>
      <c r="F89" s="855">
        <v>32.5</v>
      </c>
      <c r="G89" s="855">
        <v>16</v>
      </c>
      <c r="H89" s="851">
        <f t="shared" si="16"/>
        <v>0.7</v>
      </c>
      <c r="I89" s="257">
        <v>203</v>
      </c>
      <c r="J89" s="747">
        <f t="shared" si="17"/>
        <v>142.1</v>
      </c>
      <c r="K89" s="747">
        <f t="shared" si="18"/>
        <v>6017.0569322962556</v>
      </c>
      <c r="L89" s="662">
        <v>7000</v>
      </c>
      <c r="M89" s="761"/>
      <c r="O89" s="742"/>
      <c r="P89" s="742"/>
      <c r="Q89" s="742"/>
      <c r="S89" s="742">
        <f t="shared" si="19"/>
        <v>1221462.5572561398</v>
      </c>
      <c r="T89" s="742">
        <f t="shared" si="20"/>
        <v>1421000</v>
      </c>
      <c r="U89" s="935">
        <f t="shared" si="21"/>
        <v>982.94306770374442</v>
      </c>
    </row>
    <row r="90" spans="1:21" ht="16.5" customHeight="1">
      <c r="A90" s="746">
        <f t="shared" si="7"/>
        <v>85</v>
      </c>
      <c r="B90" s="297" t="s">
        <v>526</v>
      </c>
      <c r="C90" s="764">
        <v>42047</v>
      </c>
      <c r="D90" s="765" t="s">
        <v>525</v>
      </c>
      <c r="E90" s="856">
        <v>33</v>
      </c>
      <c r="F90" s="855">
        <v>33</v>
      </c>
      <c r="G90" s="855">
        <v>25</v>
      </c>
      <c r="H90" s="851">
        <f t="shared" si="16"/>
        <v>0.84</v>
      </c>
      <c r="I90" s="257">
        <v>203</v>
      </c>
      <c r="J90" s="747">
        <f t="shared" si="17"/>
        <v>170.51999999999998</v>
      </c>
      <c r="K90" s="747">
        <f t="shared" si="18"/>
        <v>7220.4683187555074</v>
      </c>
      <c r="L90" s="662">
        <v>8300</v>
      </c>
      <c r="M90" s="761"/>
      <c r="O90" s="742"/>
      <c r="P90" s="742"/>
      <c r="Q90" s="742"/>
      <c r="S90" s="742">
        <f t="shared" si="19"/>
        <v>1465755.0687073681</v>
      </c>
      <c r="T90" s="742">
        <f t="shared" si="20"/>
        <v>1684900</v>
      </c>
      <c r="U90" s="935">
        <f t="shared" si="21"/>
        <v>1079.5316812444926</v>
      </c>
    </row>
    <row r="91" spans="1:21" ht="16.5" customHeight="1">
      <c r="A91" s="746">
        <f t="shared" si="7"/>
        <v>86</v>
      </c>
      <c r="B91" s="297" t="s">
        <v>425</v>
      </c>
      <c r="C91" s="764">
        <v>42063</v>
      </c>
      <c r="D91" s="765" t="s">
        <v>527</v>
      </c>
      <c r="E91" s="856">
        <v>52</v>
      </c>
      <c r="F91" s="855">
        <v>24.5</v>
      </c>
      <c r="G91" s="855">
        <v>24.5</v>
      </c>
      <c r="H91" s="851">
        <f t="shared" si="16"/>
        <v>0.82</v>
      </c>
      <c r="I91" s="257">
        <v>907</v>
      </c>
      <c r="J91" s="747">
        <f t="shared" si="17"/>
        <v>743.74</v>
      </c>
      <c r="K91" s="747">
        <f t="shared" si="18"/>
        <v>7048.5524064041856</v>
      </c>
      <c r="L91" s="662">
        <v>5150</v>
      </c>
      <c r="M91" s="761"/>
      <c r="O91" s="742"/>
      <c r="P91" s="742"/>
      <c r="Q91" s="742"/>
      <c r="S91" s="742">
        <f t="shared" si="19"/>
        <v>6393037.0326085966</v>
      </c>
      <c r="T91" s="742">
        <f t="shared" si="20"/>
        <v>4671050</v>
      </c>
      <c r="U91" s="935">
        <f t="shared" si="21"/>
        <v>-1898.5524064041856</v>
      </c>
    </row>
    <row r="92" spans="1:21" ht="16.5" customHeight="1">
      <c r="A92" s="746">
        <f t="shared" si="7"/>
        <v>87</v>
      </c>
      <c r="B92" s="297" t="s">
        <v>473</v>
      </c>
      <c r="C92" s="764">
        <v>42063</v>
      </c>
      <c r="D92" s="765" t="s">
        <v>527</v>
      </c>
      <c r="E92" s="856">
        <v>52</v>
      </c>
      <c r="F92" s="855">
        <v>26.5</v>
      </c>
      <c r="G92" s="855">
        <v>26.5</v>
      </c>
      <c r="H92" s="851">
        <f t="shared" si="16"/>
        <v>0.91</v>
      </c>
      <c r="I92" s="257">
        <v>300</v>
      </c>
      <c r="J92" s="747">
        <f t="shared" si="17"/>
        <v>273</v>
      </c>
      <c r="K92" s="747">
        <f t="shared" si="18"/>
        <v>7822.1740119851329</v>
      </c>
      <c r="L92" s="662">
        <v>5700</v>
      </c>
      <c r="M92" s="761"/>
      <c r="O92" s="742"/>
      <c r="P92" s="742"/>
      <c r="Q92" s="742"/>
      <c r="S92" s="742">
        <f t="shared" si="19"/>
        <v>2346652.20359554</v>
      </c>
      <c r="T92" s="742">
        <f t="shared" si="20"/>
        <v>1710000</v>
      </c>
      <c r="U92" s="935">
        <f t="shared" si="21"/>
        <v>-2122.1740119851329</v>
      </c>
    </row>
    <row r="93" spans="1:21" ht="16.5" customHeight="1">
      <c r="A93" s="746">
        <f t="shared" si="7"/>
        <v>88</v>
      </c>
      <c r="B93" s="297" t="s">
        <v>428</v>
      </c>
      <c r="C93" s="764">
        <v>42063</v>
      </c>
      <c r="D93" s="765" t="s">
        <v>527</v>
      </c>
      <c r="E93" s="856">
        <v>52</v>
      </c>
      <c r="F93" s="855">
        <v>32</v>
      </c>
      <c r="G93" s="855">
        <v>21</v>
      </c>
      <c r="H93" s="851">
        <f t="shared" si="16"/>
        <v>0.97</v>
      </c>
      <c r="I93" s="257">
        <v>317</v>
      </c>
      <c r="J93" s="747">
        <f t="shared" si="17"/>
        <v>307.49</v>
      </c>
      <c r="K93" s="747">
        <f t="shared" si="18"/>
        <v>8337.9217490390984</v>
      </c>
      <c r="L93" s="662">
        <v>6400</v>
      </c>
      <c r="M93" s="761"/>
      <c r="O93" s="742"/>
      <c r="P93" s="742"/>
      <c r="Q93" s="742"/>
      <c r="S93" s="742">
        <f t="shared" si="19"/>
        <v>2643121.194445394</v>
      </c>
      <c r="T93" s="742">
        <f t="shared" si="20"/>
        <v>2028800</v>
      </c>
      <c r="U93" s="935">
        <f t="shared" si="21"/>
        <v>-1937.9217490390984</v>
      </c>
    </row>
    <row r="94" spans="1:21" ht="16.5" customHeight="1">
      <c r="A94" s="746">
        <f t="shared" si="7"/>
        <v>89</v>
      </c>
      <c r="B94" s="297" t="s">
        <v>528</v>
      </c>
      <c r="C94" s="764">
        <v>42063</v>
      </c>
      <c r="D94" s="765" t="s">
        <v>527</v>
      </c>
      <c r="E94" s="856">
        <v>55</v>
      </c>
      <c r="F94" s="855">
        <v>45</v>
      </c>
      <c r="G94" s="855">
        <v>29</v>
      </c>
      <c r="H94" s="851">
        <f t="shared" si="16"/>
        <v>1.58</v>
      </c>
      <c r="I94" s="257">
        <v>314</v>
      </c>
      <c r="J94" s="747">
        <f t="shared" si="17"/>
        <v>496.12</v>
      </c>
      <c r="K94" s="747">
        <f t="shared" si="18"/>
        <v>13581.357075754408</v>
      </c>
      <c r="L94" s="662">
        <v>9900</v>
      </c>
      <c r="M94" s="761"/>
      <c r="O94" s="742"/>
      <c r="P94" s="742"/>
      <c r="Q94" s="742"/>
      <c r="S94" s="742">
        <f t="shared" si="19"/>
        <v>4264546.121786884</v>
      </c>
      <c r="T94" s="742">
        <f t="shared" si="20"/>
        <v>3108600</v>
      </c>
      <c r="U94" s="935">
        <f t="shared" si="21"/>
        <v>-3681.3570757544076</v>
      </c>
    </row>
    <row r="95" spans="1:21" ht="16.5" customHeight="1">
      <c r="A95" s="746">
        <f t="shared" si="7"/>
        <v>90</v>
      </c>
      <c r="B95" s="297" t="s">
        <v>440</v>
      </c>
      <c r="C95" s="764">
        <v>42066</v>
      </c>
      <c r="D95" s="765" t="s">
        <v>529</v>
      </c>
      <c r="E95" s="856">
        <v>49</v>
      </c>
      <c r="F95" s="855">
        <v>38</v>
      </c>
      <c r="G95" s="855">
        <v>12</v>
      </c>
      <c r="H95" s="851">
        <f t="shared" si="16"/>
        <v>0.95</v>
      </c>
      <c r="I95" s="257">
        <v>618</v>
      </c>
      <c r="J95" s="747">
        <f t="shared" si="17"/>
        <v>587.1</v>
      </c>
      <c r="K95" s="747">
        <f t="shared" si="18"/>
        <v>8166.0058366877756</v>
      </c>
      <c r="L95" s="662">
        <v>10500</v>
      </c>
      <c r="M95" s="761"/>
      <c r="O95" s="742"/>
      <c r="P95" s="742"/>
      <c r="Q95" s="742"/>
      <c r="S95" s="742">
        <f t="shared" si="19"/>
        <v>5046591.6070730453</v>
      </c>
      <c r="T95" s="742">
        <f t="shared" si="20"/>
        <v>6489000</v>
      </c>
      <c r="U95" s="935">
        <f t="shared" si="21"/>
        <v>2333.9941633122244</v>
      </c>
    </row>
    <row r="96" spans="1:21" ht="16.5" customHeight="1">
      <c r="A96" s="746">
        <f t="shared" si="7"/>
        <v>91</v>
      </c>
      <c r="B96" s="297" t="s">
        <v>530</v>
      </c>
      <c r="C96" s="764">
        <v>42066</v>
      </c>
      <c r="D96" s="765" t="s">
        <v>531</v>
      </c>
      <c r="E96" s="856">
        <v>66.5</v>
      </c>
      <c r="F96" s="855">
        <v>44</v>
      </c>
      <c r="G96" s="855">
        <v>25</v>
      </c>
      <c r="H96" s="851">
        <f t="shared" si="16"/>
        <v>1.63</v>
      </c>
      <c r="I96" s="257">
        <v>380</v>
      </c>
      <c r="J96" s="747">
        <f t="shared" si="17"/>
        <v>619.4</v>
      </c>
      <c r="K96" s="747">
        <f t="shared" si="18"/>
        <v>14011.146856632709</v>
      </c>
      <c r="L96" s="662">
        <v>25500</v>
      </c>
      <c r="M96" s="761"/>
      <c r="O96" s="742"/>
      <c r="P96" s="742"/>
      <c r="Q96" s="742"/>
      <c r="S96" s="742">
        <f t="shared" si="19"/>
        <v>5324235.8055204293</v>
      </c>
      <c r="T96" s="742">
        <f t="shared" si="20"/>
        <v>9690000</v>
      </c>
      <c r="U96" s="935">
        <f t="shared" si="21"/>
        <v>11488.853143367291</v>
      </c>
    </row>
    <row r="97" spans="1:21" ht="16.5" customHeight="1">
      <c r="A97" s="746">
        <f t="shared" si="7"/>
        <v>92</v>
      </c>
      <c r="B97" s="297" t="s">
        <v>532</v>
      </c>
      <c r="C97" s="764">
        <v>42066</v>
      </c>
      <c r="D97" s="765" t="s">
        <v>533</v>
      </c>
      <c r="E97" s="856">
        <v>55</v>
      </c>
      <c r="F97" s="855">
        <v>55</v>
      </c>
      <c r="G97" s="855">
        <v>75</v>
      </c>
      <c r="H97" s="851">
        <f t="shared" si="16"/>
        <v>2.99</v>
      </c>
      <c r="I97" s="257">
        <v>200</v>
      </c>
      <c r="J97" s="747">
        <f t="shared" si="17"/>
        <v>598</v>
      </c>
      <c r="K97" s="747">
        <f t="shared" si="18"/>
        <v>25701.428896522582</v>
      </c>
      <c r="L97" s="662">
        <v>19000</v>
      </c>
      <c r="M97" s="761"/>
      <c r="O97" s="742"/>
      <c r="P97" s="742"/>
      <c r="Q97" s="742"/>
      <c r="S97" s="742">
        <f t="shared" si="19"/>
        <v>5140285.7793045165</v>
      </c>
      <c r="T97" s="742">
        <f t="shared" si="20"/>
        <v>3800000</v>
      </c>
      <c r="U97" s="935">
        <f t="shared" si="21"/>
        <v>-6701.4288965225824</v>
      </c>
    </row>
    <row r="98" spans="1:21" ht="16.5" customHeight="1">
      <c r="A98" s="746">
        <f t="shared" ref="A98:A149" si="22">IF(B98&lt;&gt;"",A97+1,"")</f>
        <v>93</v>
      </c>
      <c r="B98" s="297" t="s">
        <v>535</v>
      </c>
      <c r="C98" s="764">
        <v>42066</v>
      </c>
      <c r="D98" s="765" t="s">
        <v>536</v>
      </c>
      <c r="E98" s="856">
        <v>29.5</v>
      </c>
      <c r="F98" s="855">
        <v>24</v>
      </c>
      <c r="G98" s="855">
        <v>29</v>
      </c>
      <c r="H98" s="851">
        <f t="shared" si="16"/>
        <v>0.63</v>
      </c>
      <c r="I98" s="257">
        <v>617</v>
      </c>
      <c r="J98" s="747">
        <f t="shared" si="17"/>
        <v>388.71</v>
      </c>
      <c r="K98" s="747">
        <f t="shared" si="18"/>
        <v>5415.3512390666301</v>
      </c>
      <c r="L98" s="662">
        <v>4650</v>
      </c>
      <c r="M98" s="761"/>
      <c r="O98" s="742"/>
      <c r="P98" s="742"/>
      <c r="Q98" s="742"/>
      <c r="S98" s="742">
        <f t="shared" si="19"/>
        <v>3341271.7145041106</v>
      </c>
      <c r="T98" s="742">
        <f t="shared" si="20"/>
        <v>2869050</v>
      </c>
      <c r="U98" s="935">
        <f t="shared" si="21"/>
        <v>-765.35123906663011</v>
      </c>
    </row>
    <row r="99" spans="1:21" ht="16.5" customHeight="1">
      <c r="A99" s="746">
        <f t="shared" si="22"/>
        <v>94</v>
      </c>
      <c r="B99" s="297" t="s">
        <v>537</v>
      </c>
      <c r="C99" s="764">
        <v>42066</v>
      </c>
      <c r="D99" s="765" t="s">
        <v>538</v>
      </c>
      <c r="E99" s="856">
        <v>55.8</v>
      </c>
      <c r="F99" s="855">
        <v>35.5</v>
      </c>
      <c r="G99" s="855">
        <v>20.3</v>
      </c>
      <c r="H99" s="851">
        <f t="shared" si="16"/>
        <v>1.1000000000000001</v>
      </c>
      <c r="I99" s="257">
        <v>24</v>
      </c>
      <c r="J99" s="747">
        <f t="shared" si="17"/>
        <v>26.400000000000002</v>
      </c>
      <c r="K99" s="747">
        <f t="shared" si="18"/>
        <v>9455.3751793226893</v>
      </c>
      <c r="L99" s="662">
        <v>11540</v>
      </c>
      <c r="M99" s="761"/>
      <c r="O99" s="742"/>
      <c r="P99" s="742"/>
      <c r="Q99" s="742"/>
      <c r="S99" s="742">
        <f t="shared" si="19"/>
        <v>226929.00430374453</v>
      </c>
      <c r="T99" s="742">
        <f t="shared" si="20"/>
        <v>276960</v>
      </c>
      <c r="U99" s="935">
        <f t="shared" si="21"/>
        <v>2084.6248206773107</v>
      </c>
    </row>
    <row r="100" spans="1:21" ht="16.5" customHeight="1">
      <c r="A100" s="746">
        <f t="shared" si="22"/>
        <v>95</v>
      </c>
      <c r="B100" s="297" t="s">
        <v>539</v>
      </c>
      <c r="C100" s="764">
        <v>42066</v>
      </c>
      <c r="D100" s="765" t="s">
        <v>538</v>
      </c>
      <c r="E100" s="856">
        <v>55.8</v>
      </c>
      <c r="F100" s="855">
        <v>35.5</v>
      </c>
      <c r="G100" s="855">
        <v>21.5</v>
      </c>
      <c r="H100" s="851">
        <f t="shared" si="16"/>
        <v>1.1299999999999999</v>
      </c>
      <c r="I100" s="257">
        <v>30</v>
      </c>
      <c r="J100" s="747">
        <f t="shared" si="17"/>
        <v>33.9</v>
      </c>
      <c r="K100" s="747">
        <f t="shared" si="18"/>
        <v>9713.2490478496693</v>
      </c>
      <c r="L100" s="662">
        <v>11780</v>
      </c>
      <c r="M100" s="761"/>
      <c r="O100" s="742"/>
      <c r="P100" s="742"/>
      <c r="Q100" s="742"/>
      <c r="S100" s="742">
        <f t="shared" si="19"/>
        <v>291397.47143549006</v>
      </c>
      <c r="T100" s="742">
        <f t="shared" si="20"/>
        <v>353400</v>
      </c>
      <c r="U100" s="935">
        <f t="shared" si="21"/>
        <v>2066.7509521503307</v>
      </c>
    </row>
    <row r="101" spans="1:21" ht="16.5" customHeight="1">
      <c r="A101" s="746">
        <f t="shared" si="22"/>
        <v>96</v>
      </c>
      <c r="B101" s="297" t="s">
        <v>540</v>
      </c>
      <c r="C101" s="764">
        <v>42066</v>
      </c>
      <c r="D101" s="765" t="s">
        <v>538</v>
      </c>
      <c r="E101" s="856">
        <v>55.8</v>
      </c>
      <c r="F101" s="855">
        <v>35.5</v>
      </c>
      <c r="G101" s="855">
        <v>22.8</v>
      </c>
      <c r="H101" s="851">
        <f t="shared" si="16"/>
        <v>1.1499999999999999</v>
      </c>
      <c r="I101" s="257">
        <v>53</v>
      </c>
      <c r="J101" s="747">
        <f t="shared" si="17"/>
        <v>60.949999999999996</v>
      </c>
      <c r="K101" s="747">
        <f t="shared" si="18"/>
        <v>9885.1649602009911</v>
      </c>
      <c r="L101" s="662">
        <v>12040</v>
      </c>
      <c r="M101" s="761"/>
      <c r="O101" s="742"/>
      <c r="P101" s="742"/>
      <c r="Q101" s="742"/>
      <c r="S101" s="742">
        <f t="shared" si="19"/>
        <v>523913.7428906525</v>
      </c>
      <c r="T101" s="742">
        <f t="shared" si="20"/>
        <v>638120</v>
      </c>
      <c r="U101" s="935">
        <f t="shared" si="21"/>
        <v>2154.8350397990089</v>
      </c>
    </row>
    <row r="102" spans="1:21" ht="16.5" customHeight="1">
      <c r="A102" s="746">
        <f t="shared" si="22"/>
        <v>97</v>
      </c>
      <c r="B102" s="297" t="s">
        <v>541</v>
      </c>
      <c r="C102" s="764">
        <v>42066</v>
      </c>
      <c r="D102" s="765" t="s">
        <v>538</v>
      </c>
      <c r="E102" s="856">
        <v>55.8</v>
      </c>
      <c r="F102" s="855">
        <v>35.5</v>
      </c>
      <c r="G102" s="855">
        <v>12.7</v>
      </c>
      <c r="H102" s="851">
        <f t="shared" si="16"/>
        <v>0.96</v>
      </c>
      <c r="I102" s="257">
        <v>1</v>
      </c>
      <c r="J102" s="747">
        <f t="shared" si="17"/>
        <v>0.96</v>
      </c>
      <c r="K102" s="747">
        <f t="shared" ref="K102:K133" si="23">H102*$R$31</f>
        <v>8251.9637928634365</v>
      </c>
      <c r="L102" s="662">
        <v>10023</v>
      </c>
      <c r="M102" s="761"/>
      <c r="O102" s="742"/>
      <c r="P102" s="742"/>
      <c r="Q102" s="742"/>
      <c r="S102" s="742">
        <f t="shared" si="19"/>
        <v>8251.9637928634365</v>
      </c>
      <c r="T102" s="742">
        <f t="shared" si="20"/>
        <v>10023</v>
      </c>
      <c r="U102" s="935">
        <f t="shared" si="21"/>
        <v>1771.0362071365635</v>
      </c>
    </row>
    <row r="103" spans="1:21" ht="16.5" customHeight="1">
      <c r="A103" s="746">
        <f t="shared" si="22"/>
        <v>98</v>
      </c>
      <c r="B103" s="297" t="s">
        <v>1167</v>
      </c>
      <c r="C103" s="764">
        <v>42069</v>
      </c>
      <c r="D103" s="765" t="s">
        <v>542</v>
      </c>
      <c r="E103" s="856">
        <v>45</v>
      </c>
      <c r="F103" s="855">
        <v>37</v>
      </c>
      <c r="G103" s="855">
        <v>27.5</v>
      </c>
      <c r="H103" s="851">
        <f t="shared" si="16"/>
        <v>1.1399999999999999</v>
      </c>
      <c r="I103" s="257">
        <v>100</v>
      </c>
      <c r="J103" s="747">
        <f t="shared" si="17"/>
        <v>113.99999999999999</v>
      </c>
      <c r="K103" s="747">
        <f t="shared" si="23"/>
        <v>9799.2070040253311</v>
      </c>
      <c r="L103" s="662">
        <v>13900</v>
      </c>
      <c r="M103" s="761"/>
      <c r="O103" s="742"/>
      <c r="P103" s="742"/>
      <c r="Q103" s="742"/>
      <c r="S103" s="742">
        <f t="shared" si="19"/>
        <v>979920.70040253317</v>
      </c>
      <c r="T103" s="742">
        <f t="shared" si="20"/>
        <v>1390000</v>
      </c>
      <c r="U103" s="935">
        <f t="shared" si="21"/>
        <v>4100.7929959746689</v>
      </c>
    </row>
    <row r="104" spans="1:21" ht="16.5" customHeight="1">
      <c r="A104" s="746">
        <f t="shared" si="22"/>
        <v>99</v>
      </c>
      <c r="B104" s="297" t="s">
        <v>1682</v>
      </c>
      <c r="C104" s="764">
        <v>42069</v>
      </c>
      <c r="D104" s="765" t="s">
        <v>542</v>
      </c>
      <c r="E104" s="856">
        <v>50</v>
      </c>
      <c r="F104" s="855">
        <v>20</v>
      </c>
      <c r="G104" s="855"/>
      <c r="H104" s="851">
        <f t="shared" si="16"/>
        <v>0.1</v>
      </c>
      <c r="I104" s="257">
        <v>200</v>
      </c>
      <c r="J104" s="747">
        <f t="shared" si="17"/>
        <v>20</v>
      </c>
      <c r="K104" s="747">
        <f t="shared" si="23"/>
        <v>859.57956175660809</v>
      </c>
      <c r="L104" s="662">
        <v>1500</v>
      </c>
      <c r="M104" s="761"/>
      <c r="O104" s="742"/>
      <c r="P104" s="742"/>
      <c r="Q104" s="742"/>
      <c r="S104" s="742">
        <f t="shared" si="19"/>
        <v>171915.9123513216</v>
      </c>
      <c r="T104" s="742">
        <f t="shared" si="20"/>
        <v>300000</v>
      </c>
      <c r="U104" s="935">
        <f t="shared" si="21"/>
        <v>640.42043824339191</v>
      </c>
    </row>
    <row r="105" spans="1:21" ht="16.5" customHeight="1">
      <c r="A105" s="746">
        <f t="shared" si="22"/>
        <v>100</v>
      </c>
      <c r="B105" s="297" t="s">
        <v>543</v>
      </c>
      <c r="C105" s="764">
        <v>42070</v>
      </c>
      <c r="D105" s="765" t="s">
        <v>544</v>
      </c>
      <c r="E105" s="856">
        <v>45</v>
      </c>
      <c r="F105" s="855">
        <v>35</v>
      </c>
      <c r="G105" s="855">
        <v>20</v>
      </c>
      <c r="H105" s="851">
        <f t="shared" si="16"/>
        <v>0.96</v>
      </c>
      <c r="I105" s="257">
        <v>800</v>
      </c>
      <c r="J105" s="747">
        <f t="shared" si="17"/>
        <v>768</v>
      </c>
      <c r="K105" s="747">
        <f t="shared" si="23"/>
        <v>8251.9637928634365</v>
      </c>
      <c r="L105" s="662">
        <v>10000</v>
      </c>
      <c r="M105" s="761"/>
      <c r="O105" s="742"/>
      <c r="P105" s="742"/>
      <c r="Q105" s="742"/>
      <c r="S105" s="742">
        <f t="shared" si="19"/>
        <v>6601571.0342907496</v>
      </c>
      <c r="T105" s="742">
        <f t="shared" si="20"/>
        <v>8000000</v>
      </c>
      <c r="U105" s="935">
        <f t="shared" si="21"/>
        <v>1748.0362071365635</v>
      </c>
    </row>
    <row r="106" spans="1:21" ht="16.5" customHeight="1">
      <c r="A106" s="746">
        <f t="shared" si="22"/>
        <v>101</v>
      </c>
      <c r="B106" s="297" t="s">
        <v>545</v>
      </c>
      <c r="C106" s="764">
        <v>42070</v>
      </c>
      <c r="D106" s="765" t="s">
        <v>544</v>
      </c>
      <c r="E106" s="856">
        <v>45</v>
      </c>
      <c r="F106" s="855">
        <v>35</v>
      </c>
      <c r="G106" s="855">
        <v>25</v>
      </c>
      <c r="H106" s="851">
        <f t="shared" si="16"/>
        <v>1.04</v>
      </c>
      <c r="I106" s="257">
        <v>815</v>
      </c>
      <c r="J106" s="747">
        <f t="shared" si="17"/>
        <v>847.6</v>
      </c>
      <c r="K106" s="747">
        <f t="shared" si="23"/>
        <v>8939.6274422687238</v>
      </c>
      <c r="L106" s="662">
        <v>10700</v>
      </c>
      <c r="M106" s="761"/>
      <c r="O106" s="742"/>
      <c r="P106" s="742"/>
      <c r="Q106" s="742"/>
      <c r="S106" s="742">
        <f t="shared" si="19"/>
        <v>7285796.3654490095</v>
      </c>
      <c r="T106" s="742">
        <f t="shared" si="20"/>
        <v>8720500</v>
      </c>
      <c r="U106" s="935">
        <f t="shared" si="21"/>
        <v>1760.3725577312762</v>
      </c>
    </row>
    <row r="107" spans="1:21" ht="16.5" customHeight="1">
      <c r="A107" s="746">
        <f t="shared" si="22"/>
        <v>102</v>
      </c>
      <c r="B107" s="297" t="s">
        <v>546</v>
      </c>
      <c r="C107" s="764">
        <v>42070</v>
      </c>
      <c r="D107" s="765" t="s">
        <v>544</v>
      </c>
      <c r="E107" s="856">
        <v>45</v>
      </c>
      <c r="F107" s="855">
        <v>35</v>
      </c>
      <c r="G107" s="855">
        <v>30</v>
      </c>
      <c r="H107" s="851">
        <f t="shared" si="16"/>
        <v>1.1200000000000001</v>
      </c>
      <c r="I107" s="257">
        <v>303</v>
      </c>
      <c r="J107" s="747">
        <f t="shared" si="17"/>
        <v>339.36</v>
      </c>
      <c r="K107" s="747">
        <f t="shared" si="23"/>
        <v>9627.2910916740111</v>
      </c>
      <c r="L107" s="662">
        <v>11500</v>
      </c>
      <c r="M107" s="761"/>
      <c r="O107" s="742"/>
      <c r="P107" s="742"/>
      <c r="Q107" s="742"/>
      <c r="S107" s="742">
        <f t="shared" si="19"/>
        <v>2917069.2007772252</v>
      </c>
      <c r="T107" s="742">
        <f t="shared" si="20"/>
        <v>3484500</v>
      </c>
      <c r="U107" s="935">
        <f t="shared" si="21"/>
        <v>1872.7089083259889</v>
      </c>
    </row>
    <row r="108" spans="1:21" ht="16.5" customHeight="1">
      <c r="A108" s="746">
        <f t="shared" si="22"/>
        <v>103</v>
      </c>
      <c r="B108" s="297" t="s">
        <v>1689</v>
      </c>
      <c r="C108" s="764">
        <v>42070</v>
      </c>
      <c r="D108" s="765" t="s">
        <v>544</v>
      </c>
      <c r="E108" s="856">
        <v>30</v>
      </c>
      <c r="F108" s="855">
        <v>20</v>
      </c>
      <c r="G108" s="855"/>
      <c r="H108" s="851">
        <f t="shared" si="16"/>
        <v>0.06</v>
      </c>
      <c r="I108" s="257">
        <v>1900</v>
      </c>
      <c r="J108" s="747">
        <f t="shared" si="17"/>
        <v>114</v>
      </c>
      <c r="K108" s="747">
        <f t="shared" si="23"/>
        <v>515.74773705396478</v>
      </c>
      <c r="L108" s="662">
        <v>450</v>
      </c>
      <c r="M108" s="761"/>
      <c r="O108" s="742"/>
      <c r="P108" s="742"/>
      <c r="Q108" s="742"/>
      <c r="S108" s="742">
        <f t="shared" si="19"/>
        <v>979920.70040253305</v>
      </c>
      <c r="T108" s="742">
        <f t="shared" si="20"/>
        <v>855000</v>
      </c>
      <c r="U108" s="935">
        <f t="shared" si="21"/>
        <v>-65.747737053964784</v>
      </c>
    </row>
    <row r="109" spans="1:21" ht="16.5" customHeight="1">
      <c r="A109" s="746">
        <f t="shared" si="22"/>
        <v>104</v>
      </c>
      <c r="B109" s="297" t="s">
        <v>440</v>
      </c>
      <c r="C109" s="764">
        <v>42073</v>
      </c>
      <c r="D109" s="765" t="s">
        <v>547</v>
      </c>
      <c r="E109" s="856">
        <v>49</v>
      </c>
      <c r="F109" s="855">
        <v>38</v>
      </c>
      <c r="G109" s="855">
        <v>12</v>
      </c>
      <c r="H109" s="851">
        <f t="shared" si="16"/>
        <v>0.95</v>
      </c>
      <c r="I109" s="257">
        <v>569</v>
      </c>
      <c r="J109" s="747">
        <f t="shared" si="17"/>
        <v>540.54999999999995</v>
      </c>
      <c r="K109" s="747">
        <f t="shared" si="23"/>
        <v>8166.0058366877756</v>
      </c>
      <c r="L109" s="662">
        <v>10500</v>
      </c>
      <c r="M109" s="761"/>
      <c r="O109" s="742"/>
      <c r="P109" s="742"/>
      <c r="Q109" s="742"/>
      <c r="S109" s="742">
        <f t="shared" si="19"/>
        <v>4646457.3210753445</v>
      </c>
      <c r="T109" s="742">
        <f t="shared" si="20"/>
        <v>5974500</v>
      </c>
      <c r="U109" s="935">
        <f t="shared" si="21"/>
        <v>2333.9941633122244</v>
      </c>
    </row>
    <row r="110" spans="1:21" ht="16.5" customHeight="1">
      <c r="A110" s="746">
        <f t="shared" si="22"/>
        <v>105</v>
      </c>
      <c r="B110" s="297" t="s">
        <v>466</v>
      </c>
      <c r="C110" s="764">
        <v>42075</v>
      </c>
      <c r="D110" s="765" t="s">
        <v>548</v>
      </c>
      <c r="E110" s="856">
        <v>51.5</v>
      </c>
      <c r="F110" s="855">
        <v>28.5</v>
      </c>
      <c r="G110" s="855">
        <v>7.2</v>
      </c>
      <c r="H110" s="851">
        <f t="shared" si="16"/>
        <v>0.64</v>
      </c>
      <c r="I110" s="257">
        <v>900</v>
      </c>
      <c r="J110" s="747">
        <f t="shared" si="17"/>
        <v>576</v>
      </c>
      <c r="K110" s="747">
        <f t="shared" si="23"/>
        <v>5501.309195242291</v>
      </c>
      <c r="L110" s="662">
        <v>5300</v>
      </c>
      <c r="M110" s="761"/>
      <c r="O110" s="742"/>
      <c r="P110" s="742"/>
      <c r="Q110" s="742"/>
      <c r="S110" s="742">
        <f t="shared" si="19"/>
        <v>4951178.2757180622</v>
      </c>
      <c r="T110" s="742">
        <f t="shared" si="20"/>
        <v>4770000</v>
      </c>
      <c r="U110" s="935">
        <f t="shared" si="21"/>
        <v>-201.30919524229103</v>
      </c>
    </row>
    <row r="111" spans="1:21" ht="16.5" customHeight="1">
      <c r="A111" s="746">
        <f t="shared" si="22"/>
        <v>106</v>
      </c>
      <c r="B111" s="297" t="s">
        <v>549</v>
      </c>
      <c r="C111" s="764">
        <v>42075</v>
      </c>
      <c r="D111" s="765" t="s">
        <v>548</v>
      </c>
      <c r="E111" s="856">
        <v>32.5</v>
      </c>
      <c r="F111" s="855">
        <v>30.5</v>
      </c>
      <c r="G111" s="855">
        <v>7.5</v>
      </c>
      <c r="H111" s="851">
        <f t="shared" si="16"/>
        <v>0.54</v>
      </c>
      <c r="I111" s="257">
        <v>118</v>
      </c>
      <c r="J111" s="747">
        <f t="shared" si="17"/>
        <v>63.720000000000006</v>
      </c>
      <c r="K111" s="747">
        <f t="shared" si="23"/>
        <v>4641.7296334856837</v>
      </c>
      <c r="L111" s="662">
        <v>4700</v>
      </c>
      <c r="M111" s="761"/>
      <c r="O111" s="742"/>
      <c r="P111" s="742"/>
      <c r="Q111" s="742"/>
      <c r="S111" s="742">
        <f t="shared" si="19"/>
        <v>547724.09675131063</v>
      </c>
      <c r="T111" s="742">
        <f t="shared" si="20"/>
        <v>554600</v>
      </c>
      <c r="U111" s="935">
        <f t="shared" si="21"/>
        <v>58.270366514316265</v>
      </c>
    </row>
    <row r="112" spans="1:21" ht="16.5" customHeight="1">
      <c r="A112" s="746">
        <f t="shared" si="22"/>
        <v>107</v>
      </c>
      <c r="B112" s="297" t="s">
        <v>550</v>
      </c>
      <c r="C112" s="764">
        <v>42077</v>
      </c>
      <c r="D112" s="765" t="s">
        <v>551</v>
      </c>
      <c r="E112" s="856">
        <v>47</v>
      </c>
      <c r="F112" s="855">
        <v>42</v>
      </c>
      <c r="G112" s="855">
        <v>29</v>
      </c>
      <c r="H112" s="851">
        <f t="shared" si="16"/>
        <v>1.35</v>
      </c>
      <c r="I112" s="257">
        <v>55</v>
      </c>
      <c r="J112" s="747">
        <f t="shared" si="17"/>
        <v>74.25</v>
      </c>
      <c r="K112" s="747">
        <f t="shared" si="23"/>
        <v>11604.324083714209</v>
      </c>
      <c r="L112" s="662">
        <v>13900</v>
      </c>
      <c r="M112" s="761"/>
      <c r="O112" s="742"/>
      <c r="P112" s="742"/>
      <c r="Q112" s="742"/>
      <c r="S112" s="742">
        <f t="shared" si="19"/>
        <v>638237.82460428146</v>
      </c>
      <c r="T112" s="742">
        <f t="shared" si="20"/>
        <v>764500</v>
      </c>
      <c r="U112" s="935">
        <f t="shared" si="21"/>
        <v>2295.6759162857907</v>
      </c>
    </row>
    <row r="113" spans="1:21" ht="16.5" customHeight="1">
      <c r="A113" s="746">
        <f t="shared" si="22"/>
        <v>108</v>
      </c>
      <c r="B113" s="297" t="s">
        <v>552</v>
      </c>
      <c r="C113" s="764">
        <v>42077</v>
      </c>
      <c r="D113" s="765" t="s">
        <v>551</v>
      </c>
      <c r="E113" s="856">
        <v>51</v>
      </c>
      <c r="F113" s="855">
        <v>42</v>
      </c>
      <c r="G113" s="855">
        <v>13.5</v>
      </c>
      <c r="H113" s="851">
        <f t="shared" si="16"/>
        <v>1.1200000000000001</v>
      </c>
      <c r="I113" s="257">
        <v>110</v>
      </c>
      <c r="J113" s="747">
        <f t="shared" si="17"/>
        <v>123.20000000000002</v>
      </c>
      <c r="K113" s="747">
        <f t="shared" si="23"/>
        <v>9627.2910916740111</v>
      </c>
      <c r="L113" s="662">
        <v>8200</v>
      </c>
      <c r="M113" s="761"/>
      <c r="O113" s="742"/>
      <c r="P113" s="742"/>
      <c r="Q113" s="742"/>
      <c r="S113" s="742">
        <f t="shared" si="19"/>
        <v>1059002.0200841413</v>
      </c>
      <c r="T113" s="742">
        <f t="shared" si="20"/>
        <v>902000</v>
      </c>
      <c r="U113" s="935">
        <f t="shared" si="21"/>
        <v>-1427.2910916740111</v>
      </c>
    </row>
    <row r="114" spans="1:21" ht="16.5" customHeight="1">
      <c r="A114" s="746">
        <f t="shared" si="22"/>
        <v>109</v>
      </c>
      <c r="B114" s="297" t="s">
        <v>553</v>
      </c>
      <c r="C114" s="764">
        <v>42077</v>
      </c>
      <c r="D114" s="765" t="s">
        <v>551</v>
      </c>
      <c r="E114" s="856">
        <v>38</v>
      </c>
      <c r="F114" s="855">
        <v>37</v>
      </c>
      <c r="G114" s="855">
        <v>25</v>
      </c>
      <c r="H114" s="851">
        <f t="shared" si="16"/>
        <v>1.01</v>
      </c>
      <c r="I114" s="257">
        <v>232</v>
      </c>
      <c r="J114" s="747">
        <f t="shared" si="17"/>
        <v>234.32</v>
      </c>
      <c r="K114" s="747">
        <f t="shared" si="23"/>
        <v>8681.7535737417402</v>
      </c>
      <c r="L114" s="662">
        <v>7400</v>
      </c>
      <c r="M114" s="761"/>
      <c r="O114" s="742"/>
      <c r="P114" s="742"/>
      <c r="Q114" s="742"/>
      <c r="S114" s="742">
        <f t="shared" si="19"/>
        <v>2014166.8291080836</v>
      </c>
      <c r="T114" s="742">
        <f t="shared" si="20"/>
        <v>1716800</v>
      </c>
      <c r="U114" s="935">
        <f t="shared" si="21"/>
        <v>-1281.7535737417402</v>
      </c>
    </row>
    <row r="115" spans="1:21" ht="16.5" customHeight="1">
      <c r="A115" s="746">
        <f t="shared" si="22"/>
        <v>110</v>
      </c>
      <c r="B115" s="297" t="s">
        <v>432</v>
      </c>
      <c r="C115" s="764">
        <v>42077</v>
      </c>
      <c r="D115" s="765" t="s">
        <v>551</v>
      </c>
      <c r="E115" s="856">
        <v>46</v>
      </c>
      <c r="F115" s="855">
        <v>42</v>
      </c>
      <c r="G115" s="855">
        <v>24</v>
      </c>
      <c r="H115" s="851">
        <f t="shared" si="16"/>
        <v>1.25</v>
      </c>
      <c r="I115" s="257">
        <v>406</v>
      </c>
      <c r="J115" s="747">
        <f t="shared" si="17"/>
        <v>507.5</v>
      </c>
      <c r="K115" s="747">
        <f t="shared" si="23"/>
        <v>10744.7445219576</v>
      </c>
      <c r="L115" s="662">
        <v>8960</v>
      </c>
      <c r="M115" s="761"/>
      <c r="O115" s="742"/>
      <c r="P115" s="742"/>
      <c r="Q115" s="742"/>
      <c r="S115" s="742">
        <f t="shared" si="19"/>
        <v>4362366.2759147855</v>
      </c>
      <c r="T115" s="742">
        <f t="shared" si="20"/>
        <v>3637760</v>
      </c>
      <c r="U115" s="935">
        <f t="shared" si="21"/>
        <v>-1784.7445219576002</v>
      </c>
    </row>
    <row r="116" spans="1:21" ht="16.5" customHeight="1">
      <c r="A116" s="746">
        <f t="shared" si="22"/>
        <v>111</v>
      </c>
      <c r="B116" s="297" t="s">
        <v>1721</v>
      </c>
      <c r="C116" s="764">
        <v>42077</v>
      </c>
      <c r="D116" s="765" t="s">
        <v>554</v>
      </c>
      <c r="E116" s="856">
        <v>100</v>
      </c>
      <c r="F116" s="855">
        <v>170</v>
      </c>
      <c r="G116" s="855"/>
      <c r="H116" s="851">
        <f t="shared" si="16"/>
        <v>1.7</v>
      </c>
      <c r="I116" s="257">
        <v>165</v>
      </c>
      <c r="J116" s="747">
        <f t="shared" si="17"/>
        <v>280.5</v>
      </c>
      <c r="K116" s="747">
        <f t="shared" si="23"/>
        <v>14612.852549862337</v>
      </c>
      <c r="L116" s="662">
        <v>15810</v>
      </c>
      <c r="M116" s="761"/>
      <c r="O116" s="742"/>
      <c r="P116" s="742"/>
      <c r="Q116" s="742"/>
      <c r="S116" s="742">
        <f t="shared" si="19"/>
        <v>2411120.6707272856</v>
      </c>
      <c r="T116" s="742">
        <f t="shared" si="20"/>
        <v>2608650</v>
      </c>
      <c r="U116" s="935">
        <f t="shared" si="21"/>
        <v>1197.1474501376633</v>
      </c>
    </row>
    <row r="117" spans="1:21" ht="16.5" customHeight="1">
      <c r="A117" s="746">
        <f t="shared" si="22"/>
        <v>112</v>
      </c>
      <c r="B117" s="297" t="s">
        <v>1722</v>
      </c>
      <c r="C117" s="764">
        <v>42077</v>
      </c>
      <c r="D117" s="765" t="s">
        <v>554</v>
      </c>
      <c r="E117" s="856">
        <v>135</v>
      </c>
      <c r="F117" s="855">
        <v>156</v>
      </c>
      <c r="G117" s="855"/>
      <c r="H117" s="851">
        <f t="shared" si="16"/>
        <v>2.11</v>
      </c>
      <c r="I117" s="257">
        <v>250</v>
      </c>
      <c r="J117" s="747">
        <f t="shared" si="17"/>
        <v>527.5</v>
      </c>
      <c r="K117" s="747">
        <f t="shared" si="23"/>
        <v>18137.128753064429</v>
      </c>
      <c r="L117" s="662">
        <v>19375</v>
      </c>
      <c r="M117" s="761"/>
      <c r="O117" s="742"/>
      <c r="P117" s="742"/>
      <c r="Q117" s="742"/>
      <c r="S117" s="742">
        <f t="shared" si="19"/>
        <v>4534282.1882661078</v>
      </c>
      <c r="T117" s="742">
        <f t="shared" si="20"/>
        <v>4843750</v>
      </c>
      <c r="U117" s="935">
        <f t="shared" si="21"/>
        <v>1237.8712469355705</v>
      </c>
    </row>
    <row r="118" spans="1:21" ht="16.5" customHeight="1">
      <c r="A118" s="746">
        <f t="shared" si="22"/>
        <v>113</v>
      </c>
      <c r="B118" s="297" t="s">
        <v>1723</v>
      </c>
      <c r="C118" s="764">
        <v>42077</v>
      </c>
      <c r="D118" s="765" t="s">
        <v>554</v>
      </c>
      <c r="E118" s="856">
        <v>105</v>
      </c>
      <c r="F118" s="855">
        <v>172</v>
      </c>
      <c r="G118" s="855"/>
      <c r="H118" s="851">
        <f t="shared" si="16"/>
        <v>1.81</v>
      </c>
      <c r="I118" s="257">
        <v>20</v>
      </c>
      <c r="J118" s="747">
        <f t="shared" si="17"/>
        <v>36.200000000000003</v>
      </c>
      <c r="K118" s="747">
        <f t="shared" si="23"/>
        <v>15558.390067794606</v>
      </c>
      <c r="L118" s="662">
        <v>16615</v>
      </c>
      <c r="M118" s="761"/>
      <c r="O118" s="742"/>
      <c r="P118" s="742"/>
      <c r="Q118" s="742"/>
      <c r="S118" s="742">
        <f t="shared" si="19"/>
        <v>311167.80135589209</v>
      </c>
      <c r="T118" s="742">
        <f t="shared" si="20"/>
        <v>332300</v>
      </c>
      <c r="U118" s="935">
        <f t="shared" si="21"/>
        <v>1056.6099322053942</v>
      </c>
    </row>
    <row r="119" spans="1:21" ht="16.5" customHeight="1">
      <c r="A119" s="746">
        <f t="shared" si="22"/>
        <v>114</v>
      </c>
      <c r="B119" s="297" t="s">
        <v>1724</v>
      </c>
      <c r="C119" s="764">
        <v>42077</v>
      </c>
      <c r="D119" s="765" t="s">
        <v>554</v>
      </c>
      <c r="E119" s="856">
        <v>110</v>
      </c>
      <c r="F119" s="855">
        <v>160</v>
      </c>
      <c r="G119" s="855"/>
      <c r="H119" s="851">
        <f t="shared" si="16"/>
        <v>1.76</v>
      </c>
      <c r="I119" s="257">
        <v>20</v>
      </c>
      <c r="J119" s="747">
        <f t="shared" si="17"/>
        <v>35.200000000000003</v>
      </c>
      <c r="K119" s="747">
        <f t="shared" si="23"/>
        <v>15128.6002869163</v>
      </c>
      <c r="L119" s="662">
        <v>15312</v>
      </c>
      <c r="M119" s="761"/>
      <c r="O119" s="742"/>
      <c r="P119" s="742"/>
      <c r="Q119" s="742"/>
      <c r="S119" s="742">
        <f t="shared" si="19"/>
        <v>302572.005738326</v>
      </c>
      <c r="T119" s="742">
        <f t="shared" si="20"/>
        <v>306240</v>
      </c>
      <c r="U119" s="935">
        <f t="shared" si="21"/>
        <v>183.39971308369968</v>
      </c>
    </row>
    <row r="120" spans="1:21" ht="16.5" customHeight="1">
      <c r="A120" s="746">
        <f t="shared" si="22"/>
        <v>115</v>
      </c>
      <c r="B120" s="297" t="s">
        <v>556</v>
      </c>
      <c r="C120" s="764">
        <v>42079</v>
      </c>
      <c r="D120" s="765" t="s">
        <v>557</v>
      </c>
      <c r="E120" s="856">
        <v>40.6</v>
      </c>
      <c r="F120" s="855">
        <v>27.9</v>
      </c>
      <c r="G120" s="855">
        <v>10</v>
      </c>
      <c r="H120" s="851">
        <f t="shared" si="16"/>
        <v>0.57999999999999996</v>
      </c>
      <c r="I120" s="257">
        <v>236</v>
      </c>
      <c r="J120" s="747">
        <f t="shared" si="17"/>
        <v>136.88</v>
      </c>
      <c r="K120" s="747">
        <f t="shared" si="23"/>
        <v>4985.5614581883265</v>
      </c>
      <c r="L120" s="662">
        <v>7816</v>
      </c>
      <c r="M120" s="761"/>
      <c r="O120" s="742"/>
      <c r="P120" s="742"/>
      <c r="Q120" s="742"/>
      <c r="S120" s="742">
        <f t="shared" si="19"/>
        <v>1176592.504132445</v>
      </c>
      <c r="T120" s="742">
        <f t="shared" si="20"/>
        <v>1844576</v>
      </c>
      <c r="U120" s="935">
        <f t="shared" si="21"/>
        <v>2830.4385418116735</v>
      </c>
    </row>
    <row r="121" spans="1:21" ht="16.5" customHeight="1">
      <c r="A121" s="746">
        <f t="shared" si="22"/>
        <v>116</v>
      </c>
      <c r="B121" s="297" t="s">
        <v>558</v>
      </c>
      <c r="C121" s="764">
        <v>42079</v>
      </c>
      <c r="D121" s="765" t="s">
        <v>557</v>
      </c>
      <c r="E121" s="856">
        <v>50.8</v>
      </c>
      <c r="F121" s="855">
        <v>43.1</v>
      </c>
      <c r="G121" s="855">
        <v>22.8</v>
      </c>
      <c r="H121" s="851">
        <f t="shared" si="16"/>
        <v>1.33</v>
      </c>
      <c r="I121" s="257">
        <v>8</v>
      </c>
      <c r="J121" s="747">
        <f t="shared" si="17"/>
        <v>10.64</v>
      </c>
      <c r="K121" s="747">
        <f t="shared" si="23"/>
        <v>11432.408171362888</v>
      </c>
      <c r="L121" s="662">
        <v>17717</v>
      </c>
      <c r="M121" s="761"/>
      <c r="O121" s="742"/>
      <c r="P121" s="742"/>
      <c r="Q121" s="742"/>
      <c r="S121" s="742">
        <f t="shared" si="19"/>
        <v>91459.2653709031</v>
      </c>
      <c r="T121" s="742">
        <f t="shared" si="20"/>
        <v>141736</v>
      </c>
      <c r="U121" s="935">
        <f t="shared" si="21"/>
        <v>6284.5918286371125</v>
      </c>
    </row>
    <row r="122" spans="1:21" ht="16.5" customHeight="1">
      <c r="A122" s="746">
        <f t="shared" si="22"/>
        <v>117</v>
      </c>
      <c r="B122" s="297" t="s">
        <v>559</v>
      </c>
      <c r="C122" s="764">
        <v>42079</v>
      </c>
      <c r="D122" s="765" t="s">
        <v>557</v>
      </c>
      <c r="E122" s="856">
        <v>50.8</v>
      </c>
      <c r="F122" s="855">
        <v>43.1</v>
      </c>
      <c r="G122" s="855">
        <v>30.5</v>
      </c>
      <c r="H122" s="851">
        <f t="shared" si="16"/>
        <v>1.48</v>
      </c>
      <c r="I122" s="257">
        <v>21</v>
      </c>
      <c r="J122" s="747">
        <f t="shared" si="17"/>
        <v>31.08</v>
      </c>
      <c r="K122" s="747">
        <f t="shared" si="23"/>
        <v>12721.777513997798</v>
      </c>
      <c r="L122" s="662">
        <v>19697</v>
      </c>
      <c r="M122" s="761"/>
      <c r="O122" s="742"/>
      <c r="P122" s="742"/>
      <c r="Q122" s="742"/>
      <c r="S122" s="742">
        <f t="shared" si="19"/>
        <v>267157.32779395377</v>
      </c>
      <c r="T122" s="742">
        <f t="shared" si="20"/>
        <v>413637</v>
      </c>
      <c r="U122" s="935">
        <f t="shared" si="21"/>
        <v>6975.2224860022015</v>
      </c>
    </row>
    <row r="123" spans="1:21" ht="16.5" customHeight="1">
      <c r="A123" s="746">
        <f t="shared" si="22"/>
        <v>118</v>
      </c>
      <c r="B123" s="297" t="s">
        <v>560</v>
      </c>
      <c r="C123" s="764">
        <v>42079</v>
      </c>
      <c r="D123" s="765" t="s">
        <v>557</v>
      </c>
      <c r="E123" s="856">
        <v>40.6</v>
      </c>
      <c r="F123" s="855">
        <v>27.9</v>
      </c>
      <c r="G123" s="855">
        <v>20.3</v>
      </c>
      <c r="H123" s="851">
        <f t="shared" si="16"/>
        <v>0.73</v>
      </c>
      <c r="I123" s="257">
        <v>10</v>
      </c>
      <c r="J123" s="747">
        <f t="shared" si="17"/>
        <v>7.3</v>
      </c>
      <c r="K123" s="747">
        <f t="shared" si="23"/>
        <v>6274.9308008232383</v>
      </c>
      <c r="L123" s="662">
        <v>9780</v>
      </c>
      <c r="M123" s="761"/>
      <c r="O123" s="742"/>
      <c r="P123" s="742"/>
      <c r="Q123" s="742"/>
      <c r="S123" s="742">
        <f t="shared" si="19"/>
        <v>62749.308008232387</v>
      </c>
      <c r="T123" s="742">
        <f t="shared" si="20"/>
        <v>97800</v>
      </c>
      <c r="U123" s="935">
        <f t="shared" si="21"/>
        <v>3505.0691991767617</v>
      </c>
    </row>
    <row r="124" spans="1:21" ht="16.5" customHeight="1">
      <c r="A124" s="746">
        <f t="shared" si="22"/>
        <v>119</v>
      </c>
      <c r="B124" s="297" t="s">
        <v>561</v>
      </c>
      <c r="C124" s="764">
        <v>42079</v>
      </c>
      <c r="D124" s="765" t="s">
        <v>557</v>
      </c>
      <c r="E124" s="856">
        <v>50.8</v>
      </c>
      <c r="F124" s="855">
        <v>43.1</v>
      </c>
      <c r="G124" s="855">
        <v>20.3</v>
      </c>
      <c r="H124" s="851">
        <f t="shared" si="16"/>
        <v>1.28</v>
      </c>
      <c r="I124" s="257">
        <v>28</v>
      </c>
      <c r="J124" s="747">
        <f t="shared" si="17"/>
        <v>35.840000000000003</v>
      </c>
      <c r="K124" s="747">
        <f t="shared" si="23"/>
        <v>11002.618390484582</v>
      </c>
      <c r="L124" s="662">
        <v>17070</v>
      </c>
      <c r="M124" s="761"/>
      <c r="O124" s="742"/>
      <c r="P124" s="742"/>
      <c r="Q124" s="742"/>
      <c r="S124" s="742">
        <f t="shared" si="19"/>
        <v>308073.3149335683</v>
      </c>
      <c r="T124" s="742">
        <f t="shared" si="20"/>
        <v>477960</v>
      </c>
      <c r="U124" s="935">
        <f t="shared" si="21"/>
        <v>6067.3816095154179</v>
      </c>
    </row>
    <row r="125" spans="1:21" ht="16.5" customHeight="1">
      <c r="A125" s="746">
        <f t="shared" si="22"/>
        <v>120</v>
      </c>
      <c r="B125" s="297" t="s">
        <v>1690</v>
      </c>
      <c r="C125" s="764">
        <v>42079</v>
      </c>
      <c r="D125" s="765" t="s">
        <v>557</v>
      </c>
      <c r="E125" s="856">
        <v>25</v>
      </c>
      <c r="F125" s="855">
        <v>14</v>
      </c>
      <c r="G125" s="855"/>
      <c r="H125" s="851">
        <f t="shared" si="16"/>
        <v>0.04</v>
      </c>
      <c r="I125" s="257">
        <v>500</v>
      </c>
      <c r="J125" s="747">
        <f t="shared" si="17"/>
        <v>20</v>
      </c>
      <c r="K125" s="747">
        <f t="shared" si="23"/>
        <v>343.83182470264319</v>
      </c>
      <c r="L125" s="662">
        <v>400</v>
      </c>
      <c r="M125" s="761"/>
      <c r="O125" s="742"/>
      <c r="P125" s="742"/>
      <c r="Q125" s="742"/>
      <c r="S125" s="742">
        <f t="shared" si="19"/>
        <v>171915.9123513216</v>
      </c>
      <c r="T125" s="742">
        <f t="shared" si="20"/>
        <v>200000</v>
      </c>
      <c r="U125" s="935">
        <f t="shared" si="21"/>
        <v>56.168175297356811</v>
      </c>
    </row>
    <row r="126" spans="1:21" ht="16.5" customHeight="1">
      <c r="A126" s="746">
        <f t="shared" si="22"/>
        <v>121</v>
      </c>
      <c r="B126" s="297" t="s">
        <v>425</v>
      </c>
      <c r="C126" s="764">
        <v>42080</v>
      </c>
      <c r="D126" s="765" t="s">
        <v>562</v>
      </c>
      <c r="E126" s="856">
        <v>52</v>
      </c>
      <c r="F126" s="855">
        <v>24.5</v>
      </c>
      <c r="G126" s="855">
        <v>24.5</v>
      </c>
      <c r="H126" s="851">
        <f t="shared" si="16"/>
        <v>0.82</v>
      </c>
      <c r="I126" s="257">
        <v>903</v>
      </c>
      <c r="J126" s="747">
        <f t="shared" si="17"/>
        <v>740.45999999999992</v>
      </c>
      <c r="K126" s="747">
        <f t="shared" si="23"/>
        <v>7048.5524064041856</v>
      </c>
      <c r="L126" s="662">
        <v>5150</v>
      </c>
      <c r="M126" s="761"/>
      <c r="O126" s="742"/>
      <c r="P126" s="742"/>
      <c r="Q126" s="742"/>
      <c r="S126" s="742">
        <f t="shared" si="19"/>
        <v>6364842.8229829799</v>
      </c>
      <c r="T126" s="742">
        <f t="shared" si="20"/>
        <v>4650450</v>
      </c>
      <c r="U126" s="935">
        <f t="shared" si="21"/>
        <v>-1898.5524064041856</v>
      </c>
    </row>
    <row r="127" spans="1:21" ht="16.5" customHeight="1">
      <c r="A127" s="746">
        <f t="shared" si="22"/>
        <v>122</v>
      </c>
      <c r="B127" s="297" t="s">
        <v>473</v>
      </c>
      <c r="C127" s="764">
        <v>42080</v>
      </c>
      <c r="D127" s="765" t="s">
        <v>562</v>
      </c>
      <c r="E127" s="856">
        <v>52</v>
      </c>
      <c r="F127" s="855">
        <v>26.5</v>
      </c>
      <c r="G127" s="855">
        <v>26.5</v>
      </c>
      <c r="H127" s="851">
        <f t="shared" si="16"/>
        <v>0.91</v>
      </c>
      <c r="I127" s="257">
        <v>289</v>
      </c>
      <c r="J127" s="747">
        <f t="shared" si="17"/>
        <v>262.99</v>
      </c>
      <c r="K127" s="747">
        <f t="shared" si="23"/>
        <v>7822.1740119851329</v>
      </c>
      <c r="L127" s="662">
        <v>5700</v>
      </c>
      <c r="M127" s="761"/>
      <c r="O127" s="742"/>
      <c r="P127" s="742"/>
      <c r="Q127" s="742"/>
      <c r="S127" s="742">
        <f t="shared" si="19"/>
        <v>2260608.2894637035</v>
      </c>
      <c r="T127" s="742">
        <f t="shared" si="20"/>
        <v>1647300</v>
      </c>
      <c r="U127" s="935">
        <f t="shared" si="21"/>
        <v>-2122.1740119851329</v>
      </c>
    </row>
    <row r="128" spans="1:21" ht="16.5" customHeight="1">
      <c r="A128" s="746">
        <f t="shared" si="22"/>
        <v>123</v>
      </c>
      <c r="B128" s="297" t="s">
        <v>563</v>
      </c>
      <c r="C128" s="764">
        <v>42080</v>
      </c>
      <c r="D128" s="765" t="s">
        <v>562</v>
      </c>
      <c r="E128" s="856">
        <v>61</v>
      </c>
      <c r="F128" s="855">
        <v>51</v>
      </c>
      <c r="G128" s="855">
        <v>30</v>
      </c>
      <c r="H128" s="851">
        <f t="shared" si="16"/>
        <v>1.92</v>
      </c>
      <c r="I128" s="257">
        <v>300</v>
      </c>
      <c r="J128" s="747">
        <f t="shared" si="17"/>
        <v>576</v>
      </c>
      <c r="K128" s="747">
        <f t="shared" si="23"/>
        <v>16503.927585726873</v>
      </c>
      <c r="L128" s="662">
        <v>10670</v>
      </c>
      <c r="M128" s="761"/>
      <c r="O128" s="742"/>
      <c r="P128" s="742"/>
      <c r="Q128" s="742"/>
      <c r="S128" s="742">
        <f t="shared" si="19"/>
        <v>4951178.2757180622</v>
      </c>
      <c r="T128" s="742">
        <f t="shared" si="20"/>
        <v>3201000</v>
      </c>
      <c r="U128" s="935">
        <f t="shared" si="21"/>
        <v>-5833.9275857268731</v>
      </c>
    </row>
    <row r="129" spans="1:21" ht="16.5" customHeight="1">
      <c r="A129" s="746">
        <f t="shared" si="22"/>
        <v>124</v>
      </c>
      <c r="B129" s="297" t="s">
        <v>528</v>
      </c>
      <c r="C129" s="764">
        <v>42080</v>
      </c>
      <c r="D129" s="765" t="s">
        <v>562</v>
      </c>
      <c r="E129" s="856">
        <v>55</v>
      </c>
      <c r="F129" s="855">
        <v>45</v>
      </c>
      <c r="G129" s="855">
        <v>29</v>
      </c>
      <c r="H129" s="851">
        <f t="shared" si="16"/>
        <v>1.58</v>
      </c>
      <c r="I129" s="257">
        <v>300</v>
      </c>
      <c r="J129" s="747">
        <f t="shared" si="17"/>
        <v>474</v>
      </c>
      <c r="K129" s="747">
        <f t="shared" si="23"/>
        <v>13581.357075754408</v>
      </c>
      <c r="L129" s="662">
        <v>9900</v>
      </c>
      <c r="M129" s="761"/>
      <c r="O129" s="742"/>
      <c r="P129" s="742"/>
      <c r="Q129" s="742"/>
      <c r="S129" s="742">
        <f t="shared" si="19"/>
        <v>4074407.1227263222</v>
      </c>
      <c r="T129" s="742">
        <f t="shared" si="20"/>
        <v>2970000</v>
      </c>
      <c r="U129" s="935">
        <f t="shared" si="21"/>
        <v>-3681.3570757544076</v>
      </c>
    </row>
    <row r="130" spans="1:21" ht="16.5" customHeight="1">
      <c r="A130" s="746">
        <f t="shared" si="22"/>
        <v>125</v>
      </c>
      <c r="B130" s="297" t="s">
        <v>478</v>
      </c>
      <c r="C130" s="764">
        <v>42080</v>
      </c>
      <c r="D130" s="765" t="s">
        <v>564</v>
      </c>
      <c r="E130" s="856">
        <v>49.5</v>
      </c>
      <c r="F130" s="855">
        <v>38.5</v>
      </c>
      <c r="G130" s="855">
        <v>32.5</v>
      </c>
      <c r="H130" s="851">
        <f t="shared" si="16"/>
        <v>1.34</v>
      </c>
      <c r="I130" s="257">
        <v>604</v>
      </c>
      <c r="J130" s="747">
        <f t="shared" si="17"/>
        <v>809.36</v>
      </c>
      <c r="K130" s="747">
        <f t="shared" si="23"/>
        <v>11518.366127538548</v>
      </c>
      <c r="L130" s="662">
        <v>12900</v>
      </c>
      <c r="M130" s="761"/>
      <c r="O130" s="742"/>
      <c r="P130" s="742"/>
      <c r="Q130" s="742"/>
      <c r="S130" s="742">
        <f t="shared" si="19"/>
        <v>6957093.1410332825</v>
      </c>
      <c r="T130" s="742">
        <f t="shared" si="20"/>
        <v>7791600</v>
      </c>
      <c r="U130" s="935">
        <f t="shared" si="21"/>
        <v>1381.6338724614525</v>
      </c>
    </row>
    <row r="131" spans="1:21" ht="16.5" customHeight="1">
      <c r="A131" s="746">
        <f t="shared" si="22"/>
        <v>126</v>
      </c>
      <c r="B131" s="297" t="s">
        <v>565</v>
      </c>
      <c r="C131" s="764">
        <v>42080</v>
      </c>
      <c r="D131" s="765" t="s">
        <v>564</v>
      </c>
      <c r="E131" s="856">
        <v>41</v>
      </c>
      <c r="F131" s="855">
        <v>31</v>
      </c>
      <c r="G131" s="855">
        <v>25.5</v>
      </c>
      <c r="H131" s="851">
        <f t="shared" si="16"/>
        <v>0.89</v>
      </c>
      <c r="I131" s="257">
        <v>206</v>
      </c>
      <c r="J131" s="747">
        <f t="shared" si="17"/>
        <v>183.34</v>
      </c>
      <c r="K131" s="747">
        <f t="shared" si="23"/>
        <v>7650.2580996338111</v>
      </c>
      <c r="L131" s="662">
        <v>9300</v>
      </c>
      <c r="M131" s="761"/>
      <c r="O131" s="742"/>
      <c r="P131" s="742"/>
      <c r="Q131" s="742"/>
      <c r="S131" s="742">
        <f t="shared" si="19"/>
        <v>1575953.1685245652</v>
      </c>
      <c r="T131" s="742">
        <f t="shared" si="20"/>
        <v>1915800</v>
      </c>
      <c r="U131" s="935">
        <f t="shared" si="21"/>
        <v>1649.7419003661889</v>
      </c>
    </row>
    <row r="132" spans="1:21" ht="16.5" customHeight="1">
      <c r="A132" s="746">
        <f t="shared" si="22"/>
        <v>127</v>
      </c>
      <c r="B132" s="297" t="s">
        <v>566</v>
      </c>
      <c r="C132" s="764">
        <v>42080</v>
      </c>
      <c r="D132" s="765" t="s">
        <v>564</v>
      </c>
      <c r="E132" s="856">
        <v>39.5</v>
      </c>
      <c r="F132" s="855">
        <v>32.5</v>
      </c>
      <c r="G132" s="855">
        <v>27.7</v>
      </c>
      <c r="H132" s="851">
        <f t="shared" si="16"/>
        <v>0.94</v>
      </c>
      <c r="I132" s="257">
        <v>205</v>
      </c>
      <c r="J132" s="747">
        <f t="shared" si="17"/>
        <v>192.7</v>
      </c>
      <c r="K132" s="747">
        <f t="shared" si="23"/>
        <v>8080.0478805121147</v>
      </c>
      <c r="L132" s="662">
        <v>9400</v>
      </c>
      <c r="M132" s="761"/>
      <c r="O132" s="742"/>
      <c r="P132" s="742"/>
      <c r="Q132" s="742"/>
      <c r="S132" s="742">
        <f t="shared" si="19"/>
        <v>1656409.8155049835</v>
      </c>
      <c r="T132" s="742">
        <f t="shared" si="20"/>
        <v>1927000</v>
      </c>
      <c r="U132" s="935">
        <f t="shared" si="21"/>
        <v>1319.9521194878853</v>
      </c>
    </row>
    <row r="133" spans="1:21" ht="16.5" customHeight="1">
      <c r="A133" s="746">
        <f t="shared" si="22"/>
        <v>128</v>
      </c>
      <c r="B133" s="297" t="s">
        <v>567</v>
      </c>
      <c r="C133" s="764">
        <v>42080</v>
      </c>
      <c r="D133" s="765" t="s">
        <v>564</v>
      </c>
      <c r="E133" s="856">
        <v>42</v>
      </c>
      <c r="F133" s="855">
        <v>26</v>
      </c>
      <c r="G133" s="855">
        <v>33</v>
      </c>
      <c r="H133" s="851">
        <f t="shared" si="16"/>
        <v>0.87</v>
      </c>
      <c r="I133" s="257">
        <v>306</v>
      </c>
      <c r="J133" s="747">
        <f t="shared" si="17"/>
        <v>266.21999999999997</v>
      </c>
      <c r="K133" s="747">
        <f t="shared" si="23"/>
        <v>7478.3421872824902</v>
      </c>
      <c r="L133" s="662">
        <v>8600</v>
      </c>
      <c r="M133" s="761"/>
      <c r="O133" s="742"/>
      <c r="P133" s="742"/>
      <c r="Q133" s="742"/>
      <c r="S133" s="742">
        <f t="shared" si="19"/>
        <v>2288372.7093084422</v>
      </c>
      <c r="T133" s="742">
        <f t="shared" si="20"/>
        <v>2631600</v>
      </c>
      <c r="U133" s="935">
        <f t="shared" si="21"/>
        <v>1121.6578127175098</v>
      </c>
    </row>
    <row r="134" spans="1:21" ht="16.5" customHeight="1">
      <c r="A134" s="746">
        <f t="shared" si="22"/>
        <v>129</v>
      </c>
      <c r="B134" s="297" t="s">
        <v>440</v>
      </c>
      <c r="C134" s="764">
        <v>42082</v>
      </c>
      <c r="D134" s="765" t="s">
        <v>568</v>
      </c>
      <c r="E134" s="856">
        <v>49</v>
      </c>
      <c r="F134" s="855">
        <v>38</v>
      </c>
      <c r="G134" s="855">
        <v>12</v>
      </c>
      <c r="H134" s="851">
        <f t="shared" ref="H134:H160" si="24">IF(G134&lt;&gt;"",ROUND(((E134+F134)*2+5)*(F134+G134+3)/10000,2),ROUND(E134*F134/10000,2))</f>
        <v>0.95</v>
      </c>
      <c r="I134" s="257">
        <v>490</v>
      </c>
      <c r="J134" s="747">
        <f t="shared" ref="J134:J160" si="25">H134*I134</f>
        <v>465.5</v>
      </c>
      <c r="K134" s="747">
        <f t="shared" ref="K134:K160" si="26">H134*$R$31</f>
        <v>8166.0058366877756</v>
      </c>
      <c r="L134" s="662">
        <v>10500</v>
      </c>
      <c r="M134" s="761"/>
      <c r="O134" s="742"/>
      <c r="P134" s="742"/>
      <c r="Q134" s="742"/>
      <c r="S134" s="742">
        <f t="shared" ref="S134:S160" si="27">I134*K134</f>
        <v>4001342.8599770102</v>
      </c>
      <c r="T134" s="742">
        <f t="shared" ref="T134:T159" si="28">I134*L134</f>
        <v>5145000</v>
      </c>
      <c r="U134" s="935">
        <f t="shared" ref="U134:U159" si="29">L134-K134</f>
        <v>2333.9941633122244</v>
      </c>
    </row>
    <row r="135" spans="1:21" ht="16.5" customHeight="1">
      <c r="A135" s="746">
        <f t="shared" si="22"/>
        <v>130</v>
      </c>
      <c r="B135" s="297" t="s">
        <v>569</v>
      </c>
      <c r="C135" s="764">
        <v>42082</v>
      </c>
      <c r="D135" s="765" t="s">
        <v>568</v>
      </c>
      <c r="E135" s="856">
        <v>48</v>
      </c>
      <c r="F135" s="855">
        <v>37.5</v>
      </c>
      <c r="G135" s="855">
        <v>14</v>
      </c>
      <c r="H135" s="851">
        <f t="shared" si="24"/>
        <v>0.96</v>
      </c>
      <c r="I135" s="257">
        <v>215</v>
      </c>
      <c r="J135" s="747">
        <f t="shared" si="25"/>
        <v>206.4</v>
      </c>
      <c r="K135" s="747">
        <f t="shared" si="26"/>
        <v>8251.9637928634365</v>
      </c>
      <c r="L135" s="662">
        <v>10250</v>
      </c>
      <c r="M135" s="761"/>
      <c r="O135" s="742"/>
      <c r="P135" s="742"/>
      <c r="Q135" s="742"/>
      <c r="S135" s="742">
        <f t="shared" si="27"/>
        <v>1774172.2154656388</v>
      </c>
      <c r="T135" s="742">
        <f t="shared" si="28"/>
        <v>2203750</v>
      </c>
      <c r="U135" s="935">
        <f t="shared" si="29"/>
        <v>1998.0362071365635</v>
      </c>
    </row>
    <row r="136" spans="1:21" ht="16.5" customHeight="1">
      <c r="A136" s="746">
        <f t="shared" si="22"/>
        <v>131</v>
      </c>
      <c r="B136" s="297" t="s">
        <v>570</v>
      </c>
      <c r="C136" s="764">
        <v>42082</v>
      </c>
      <c r="D136" s="765" t="s">
        <v>571</v>
      </c>
      <c r="E136" s="856">
        <v>31</v>
      </c>
      <c r="F136" s="855">
        <v>29</v>
      </c>
      <c r="G136" s="855">
        <v>24</v>
      </c>
      <c r="H136" s="851">
        <f t="shared" si="24"/>
        <v>0.7</v>
      </c>
      <c r="I136" s="257">
        <v>200</v>
      </c>
      <c r="J136" s="747">
        <f t="shared" si="25"/>
        <v>140</v>
      </c>
      <c r="K136" s="747">
        <f t="shared" si="26"/>
        <v>6017.0569322962556</v>
      </c>
      <c r="L136" s="662">
        <v>5600</v>
      </c>
      <c r="M136" s="761"/>
      <c r="O136" s="742"/>
      <c r="P136" s="742"/>
      <c r="Q136" s="742"/>
      <c r="S136" s="742">
        <f t="shared" si="27"/>
        <v>1203411.3864592512</v>
      </c>
      <c r="T136" s="742">
        <f t="shared" si="28"/>
        <v>1120000</v>
      </c>
      <c r="U136" s="935">
        <f t="shared" si="29"/>
        <v>-417.05693229625558</v>
      </c>
    </row>
    <row r="137" spans="1:21" ht="16.5" customHeight="1">
      <c r="A137" s="746">
        <f t="shared" si="22"/>
        <v>132</v>
      </c>
      <c r="B137" s="297" t="s">
        <v>457</v>
      </c>
      <c r="C137" s="764">
        <v>42082</v>
      </c>
      <c r="D137" s="765" t="s">
        <v>571</v>
      </c>
      <c r="E137" s="856">
        <v>25</v>
      </c>
      <c r="F137" s="855">
        <v>32</v>
      </c>
      <c r="G137" s="855">
        <v>29</v>
      </c>
      <c r="H137" s="851">
        <f t="shared" si="24"/>
        <v>0.76</v>
      </c>
      <c r="I137" s="257">
        <v>205</v>
      </c>
      <c r="J137" s="747">
        <f t="shared" si="25"/>
        <v>155.80000000000001</v>
      </c>
      <c r="K137" s="747">
        <f t="shared" si="26"/>
        <v>6532.804669350221</v>
      </c>
      <c r="L137" s="662">
        <v>5150</v>
      </c>
      <c r="M137" s="761"/>
      <c r="O137" s="742"/>
      <c r="P137" s="742"/>
      <c r="Q137" s="742"/>
      <c r="S137" s="742">
        <f t="shared" si="27"/>
        <v>1339224.9572167953</v>
      </c>
      <c r="T137" s="742">
        <f t="shared" si="28"/>
        <v>1055750</v>
      </c>
      <c r="U137" s="935">
        <f t="shared" si="29"/>
        <v>-1382.804669350221</v>
      </c>
    </row>
    <row r="138" spans="1:21" ht="16.5" customHeight="1">
      <c r="A138" s="746">
        <f t="shared" si="22"/>
        <v>133</v>
      </c>
      <c r="B138" s="297" t="s">
        <v>573</v>
      </c>
      <c r="C138" s="764">
        <v>42082</v>
      </c>
      <c r="D138" s="765" t="s">
        <v>571</v>
      </c>
      <c r="E138" s="856">
        <v>32</v>
      </c>
      <c r="F138" s="855">
        <v>26</v>
      </c>
      <c r="G138" s="855">
        <v>26.5</v>
      </c>
      <c r="H138" s="851">
        <f t="shared" si="24"/>
        <v>0.67</v>
      </c>
      <c r="I138" s="257">
        <v>208</v>
      </c>
      <c r="J138" s="747">
        <f t="shared" si="25"/>
        <v>139.36000000000001</v>
      </c>
      <c r="K138" s="747">
        <f t="shared" si="26"/>
        <v>5759.1830637692738</v>
      </c>
      <c r="L138" s="662">
        <v>5500</v>
      </c>
      <c r="M138" s="761"/>
      <c r="O138" s="742"/>
      <c r="P138" s="742"/>
      <c r="Q138" s="742"/>
      <c r="S138" s="742">
        <f t="shared" si="27"/>
        <v>1197910.077264009</v>
      </c>
      <c r="T138" s="742">
        <f t="shared" si="28"/>
        <v>1144000</v>
      </c>
      <c r="U138" s="935">
        <f t="shared" si="29"/>
        <v>-259.18306376927376</v>
      </c>
    </row>
    <row r="139" spans="1:21" ht="16.5" customHeight="1">
      <c r="A139" s="746">
        <f t="shared" si="22"/>
        <v>134</v>
      </c>
      <c r="B139" s="297" t="s">
        <v>574</v>
      </c>
      <c r="C139" s="764">
        <v>42088</v>
      </c>
      <c r="D139" s="765" t="s">
        <v>575</v>
      </c>
      <c r="E139" s="856">
        <v>15</v>
      </c>
      <c r="F139" s="855">
        <v>10</v>
      </c>
      <c r="G139" s="855">
        <v>16</v>
      </c>
      <c r="H139" s="851">
        <f t="shared" si="24"/>
        <v>0.16</v>
      </c>
      <c r="I139" s="257">
        <v>500</v>
      </c>
      <c r="J139" s="747">
        <f t="shared" si="25"/>
        <v>80</v>
      </c>
      <c r="K139" s="747">
        <f t="shared" si="26"/>
        <v>1375.3272988105728</v>
      </c>
      <c r="L139" s="662">
        <v>3000</v>
      </c>
      <c r="M139" s="761"/>
      <c r="O139" s="742"/>
      <c r="P139" s="742"/>
      <c r="Q139" s="742"/>
      <c r="S139" s="742">
        <f t="shared" si="27"/>
        <v>687663.64940528641</v>
      </c>
      <c r="T139" s="742">
        <f t="shared" si="28"/>
        <v>1500000</v>
      </c>
      <c r="U139" s="935">
        <f t="shared" si="29"/>
        <v>1624.6727011894272</v>
      </c>
    </row>
    <row r="140" spans="1:21" ht="16.5" customHeight="1">
      <c r="A140" s="746">
        <f t="shared" si="22"/>
        <v>135</v>
      </c>
      <c r="B140" s="297" t="s">
        <v>577</v>
      </c>
      <c r="C140" s="764">
        <v>42088</v>
      </c>
      <c r="D140" s="765" t="s">
        <v>575</v>
      </c>
      <c r="E140" s="856">
        <v>58</v>
      </c>
      <c r="F140" s="855">
        <v>35</v>
      </c>
      <c r="G140" s="855">
        <v>47</v>
      </c>
      <c r="H140" s="851">
        <f t="shared" si="24"/>
        <v>1.62</v>
      </c>
      <c r="I140" s="257">
        <v>50</v>
      </c>
      <c r="J140" s="747">
        <f t="shared" si="25"/>
        <v>81</v>
      </c>
      <c r="K140" s="747">
        <f t="shared" si="26"/>
        <v>13925.188900457051</v>
      </c>
      <c r="L140" s="662">
        <v>18000</v>
      </c>
      <c r="M140" s="761"/>
      <c r="O140" s="742"/>
      <c r="P140" s="742"/>
      <c r="Q140" s="742"/>
      <c r="S140" s="742">
        <f t="shared" si="27"/>
        <v>696259.44502285251</v>
      </c>
      <c r="T140" s="742">
        <f t="shared" si="28"/>
        <v>900000</v>
      </c>
      <c r="U140" s="935">
        <f t="shared" si="29"/>
        <v>4074.8110995429488</v>
      </c>
    </row>
    <row r="141" spans="1:21" ht="16.5" customHeight="1">
      <c r="A141" s="746">
        <f t="shared" si="22"/>
        <v>136</v>
      </c>
      <c r="B141" s="297" t="s">
        <v>578</v>
      </c>
      <c r="C141" s="764">
        <v>42088</v>
      </c>
      <c r="D141" s="765" t="s">
        <v>575</v>
      </c>
      <c r="E141" s="856">
        <v>60</v>
      </c>
      <c r="F141" s="855">
        <v>30</v>
      </c>
      <c r="G141" s="855">
        <v>46</v>
      </c>
      <c r="H141" s="851">
        <f t="shared" si="24"/>
        <v>1.46</v>
      </c>
      <c r="I141" s="257">
        <v>12</v>
      </c>
      <c r="J141" s="747">
        <f t="shared" si="25"/>
        <v>17.52</v>
      </c>
      <c r="K141" s="747">
        <f t="shared" si="26"/>
        <v>12549.861601646477</v>
      </c>
      <c r="L141" s="662">
        <v>20000</v>
      </c>
      <c r="M141" s="761"/>
      <c r="O141" s="742"/>
      <c r="P141" s="742"/>
      <c r="Q141" s="742"/>
      <c r="S141" s="742">
        <f t="shared" si="27"/>
        <v>150598.3392197577</v>
      </c>
      <c r="T141" s="742">
        <f t="shared" si="28"/>
        <v>240000</v>
      </c>
      <c r="U141" s="935">
        <f t="shared" si="29"/>
        <v>7450.1383983535234</v>
      </c>
    </row>
    <row r="142" spans="1:21" ht="16.5" customHeight="1">
      <c r="A142" s="746">
        <f t="shared" si="22"/>
        <v>137</v>
      </c>
      <c r="B142" s="297" t="s">
        <v>521</v>
      </c>
      <c r="C142" s="764">
        <v>42088</v>
      </c>
      <c r="D142" s="765" t="s">
        <v>579</v>
      </c>
      <c r="E142" s="856">
        <v>37.5</v>
      </c>
      <c r="F142" s="855">
        <v>25.3</v>
      </c>
      <c r="G142" s="855">
        <v>23.9</v>
      </c>
      <c r="H142" s="851">
        <f t="shared" si="24"/>
        <v>0.68</v>
      </c>
      <c r="I142" s="257">
        <v>1490</v>
      </c>
      <c r="J142" s="747">
        <f t="shared" si="25"/>
        <v>1013.2</v>
      </c>
      <c r="K142" s="747">
        <f t="shared" si="26"/>
        <v>5845.1410199449347</v>
      </c>
      <c r="L142" s="662">
        <v>5400</v>
      </c>
      <c r="M142" s="761"/>
      <c r="O142" s="742"/>
      <c r="P142" s="742"/>
      <c r="Q142" s="742"/>
      <c r="S142" s="742">
        <f t="shared" si="27"/>
        <v>8709260.1197179519</v>
      </c>
      <c r="T142" s="742">
        <f t="shared" si="28"/>
        <v>8046000</v>
      </c>
      <c r="U142" s="935">
        <f t="shared" si="29"/>
        <v>-445.14101994493467</v>
      </c>
    </row>
    <row r="143" spans="1:21" ht="16.5" customHeight="1">
      <c r="A143" s="746">
        <f t="shared" si="22"/>
        <v>138</v>
      </c>
      <c r="B143" s="297" t="s">
        <v>580</v>
      </c>
      <c r="C143" s="764">
        <v>42088</v>
      </c>
      <c r="D143" s="765" t="s">
        <v>581</v>
      </c>
      <c r="E143" s="856">
        <v>64</v>
      </c>
      <c r="F143" s="855">
        <v>33</v>
      </c>
      <c r="G143" s="855">
        <v>42</v>
      </c>
      <c r="H143" s="851">
        <f t="shared" si="24"/>
        <v>1.55</v>
      </c>
      <c r="I143" s="257">
        <v>100</v>
      </c>
      <c r="J143" s="747">
        <f t="shared" si="25"/>
        <v>155</v>
      </c>
      <c r="K143" s="747">
        <f t="shared" si="26"/>
        <v>13323.483207227424</v>
      </c>
      <c r="L143" s="662">
        <v>16000</v>
      </c>
      <c r="M143" s="761"/>
      <c r="O143" s="742"/>
      <c r="P143" s="742"/>
      <c r="Q143" s="742"/>
      <c r="S143" s="742">
        <f t="shared" si="27"/>
        <v>1332348.3207227425</v>
      </c>
      <c r="T143" s="742">
        <f t="shared" si="28"/>
        <v>1600000</v>
      </c>
      <c r="U143" s="935">
        <f t="shared" si="29"/>
        <v>2676.5167927725761</v>
      </c>
    </row>
    <row r="144" spans="1:21" ht="16.5" customHeight="1">
      <c r="A144" s="746">
        <f t="shared" si="22"/>
        <v>139</v>
      </c>
      <c r="B144" s="297" t="s">
        <v>501</v>
      </c>
      <c r="C144" s="764">
        <v>42088</v>
      </c>
      <c r="D144" s="765" t="s">
        <v>583</v>
      </c>
      <c r="E144" s="856">
        <v>51</v>
      </c>
      <c r="F144" s="855">
        <v>37</v>
      </c>
      <c r="G144" s="855">
        <v>27</v>
      </c>
      <c r="H144" s="851">
        <f t="shared" si="24"/>
        <v>1.21</v>
      </c>
      <c r="I144" s="257">
        <v>30</v>
      </c>
      <c r="J144" s="747">
        <f t="shared" si="25"/>
        <v>36.299999999999997</v>
      </c>
      <c r="K144" s="747">
        <f t="shared" si="26"/>
        <v>10400.912697254957</v>
      </c>
      <c r="L144" s="662">
        <v>13500</v>
      </c>
      <c r="M144" s="761"/>
      <c r="O144" s="742"/>
      <c r="P144" s="742"/>
      <c r="Q144" s="742"/>
      <c r="S144" s="742">
        <f t="shared" si="27"/>
        <v>312027.38091764867</v>
      </c>
      <c r="T144" s="742">
        <f t="shared" si="28"/>
        <v>405000</v>
      </c>
      <c r="U144" s="935">
        <f t="shared" si="29"/>
        <v>3099.0873027450434</v>
      </c>
    </row>
    <row r="145" spans="1:21" ht="16.5" customHeight="1">
      <c r="A145" s="746">
        <f t="shared" si="22"/>
        <v>140</v>
      </c>
      <c r="B145" s="297" t="s">
        <v>584</v>
      </c>
      <c r="C145" s="764">
        <v>42088</v>
      </c>
      <c r="D145" s="765" t="s">
        <v>583</v>
      </c>
      <c r="E145" s="856">
        <v>62</v>
      </c>
      <c r="F145" s="855">
        <v>51</v>
      </c>
      <c r="G145" s="855">
        <v>25</v>
      </c>
      <c r="H145" s="851">
        <f t="shared" si="24"/>
        <v>1.82</v>
      </c>
      <c r="I145" s="257">
        <v>347</v>
      </c>
      <c r="J145" s="747">
        <f t="shared" si="25"/>
        <v>631.54000000000008</v>
      </c>
      <c r="K145" s="747">
        <f t="shared" si="26"/>
        <v>15644.348023970266</v>
      </c>
      <c r="L145" s="662">
        <v>19400</v>
      </c>
      <c r="M145" s="761"/>
      <c r="O145" s="742"/>
      <c r="P145" s="742"/>
      <c r="Q145" s="742"/>
      <c r="S145" s="742">
        <f t="shared" si="27"/>
        <v>5428588.764317682</v>
      </c>
      <c r="T145" s="742">
        <f t="shared" si="28"/>
        <v>6731800</v>
      </c>
      <c r="U145" s="935">
        <f t="shared" si="29"/>
        <v>3755.6519760297342</v>
      </c>
    </row>
    <row r="146" spans="1:21" ht="16.5" customHeight="1">
      <c r="A146" s="746">
        <f t="shared" si="22"/>
        <v>141</v>
      </c>
      <c r="B146" s="297" t="s">
        <v>587</v>
      </c>
      <c r="C146" s="764">
        <v>42090</v>
      </c>
      <c r="D146" s="765" t="s">
        <v>588</v>
      </c>
      <c r="E146" s="856">
        <v>42</v>
      </c>
      <c r="F146" s="855">
        <v>25</v>
      </c>
      <c r="G146" s="855">
        <v>17</v>
      </c>
      <c r="H146" s="851">
        <f t="shared" si="24"/>
        <v>0.63</v>
      </c>
      <c r="I146" s="257">
        <v>24</v>
      </c>
      <c r="J146" s="747">
        <f t="shared" si="25"/>
        <v>15.120000000000001</v>
      </c>
      <c r="K146" s="747">
        <f t="shared" si="26"/>
        <v>5415.3512390666301</v>
      </c>
      <c r="L146" s="662">
        <v>4200</v>
      </c>
      <c r="M146" s="761"/>
      <c r="O146" s="742"/>
      <c r="P146" s="742"/>
      <c r="Q146" s="742"/>
      <c r="S146" s="742">
        <f t="shared" si="27"/>
        <v>129968.42973759913</v>
      </c>
      <c r="T146" s="742">
        <f t="shared" si="28"/>
        <v>100800</v>
      </c>
      <c r="U146" s="935">
        <f t="shared" si="29"/>
        <v>-1215.3512390666301</v>
      </c>
    </row>
    <row r="147" spans="1:21" ht="16.5" customHeight="1">
      <c r="A147" s="746">
        <f t="shared" si="22"/>
        <v>142</v>
      </c>
      <c r="B147" s="297" t="s">
        <v>1725</v>
      </c>
      <c r="C147" s="764">
        <v>42090</v>
      </c>
      <c r="D147" s="765" t="s">
        <v>589</v>
      </c>
      <c r="E147" s="856">
        <v>10</v>
      </c>
      <c r="F147" s="855">
        <v>12.3</v>
      </c>
      <c r="G147" s="855"/>
      <c r="H147" s="851">
        <f t="shared" si="24"/>
        <v>0.01</v>
      </c>
      <c r="I147" s="257">
        <v>1900</v>
      </c>
      <c r="J147" s="747">
        <f t="shared" si="25"/>
        <v>19</v>
      </c>
      <c r="K147" s="747">
        <f t="shared" si="26"/>
        <v>85.957956175660797</v>
      </c>
      <c r="L147" s="662">
        <v>9183</v>
      </c>
      <c r="M147" s="761"/>
      <c r="O147" s="742"/>
      <c r="P147" s="742"/>
      <c r="Q147" s="742"/>
      <c r="S147" s="742">
        <f t="shared" si="27"/>
        <v>163320.11673375551</v>
      </c>
      <c r="T147" s="742">
        <f t="shared" si="28"/>
        <v>17447700</v>
      </c>
      <c r="U147" s="935">
        <f t="shared" si="29"/>
        <v>9097.04204382434</v>
      </c>
    </row>
    <row r="148" spans="1:21" ht="16.5" customHeight="1">
      <c r="A148" s="746">
        <f t="shared" si="22"/>
        <v>143</v>
      </c>
      <c r="B148" s="297" t="s">
        <v>521</v>
      </c>
      <c r="C148" s="764">
        <v>42091</v>
      </c>
      <c r="D148" s="765" t="s">
        <v>585</v>
      </c>
      <c r="E148" s="856">
        <v>37.5</v>
      </c>
      <c r="F148" s="855">
        <v>25.3</v>
      </c>
      <c r="G148" s="855">
        <v>23.9</v>
      </c>
      <c r="H148" s="851">
        <f t="shared" si="24"/>
        <v>0.68</v>
      </c>
      <c r="I148" s="257">
        <v>504</v>
      </c>
      <c r="J148" s="747">
        <f t="shared" si="25"/>
        <v>342.72</v>
      </c>
      <c r="K148" s="747">
        <f t="shared" si="26"/>
        <v>5845.1410199449347</v>
      </c>
      <c r="L148" s="662">
        <v>5400</v>
      </c>
      <c r="M148" s="761"/>
      <c r="O148" s="742"/>
      <c r="P148" s="742"/>
      <c r="Q148" s="742"/>
      <c r="S148" s="742">
        <f t="shared" si="27"/>
        <v>2945951.0740522472</v>
      </c>
      <c r="T148" s="742">
        <f t="shared" si="28"/>
        <v>2721600</v>
      </c>
      <c r="U148" s="935">
        <f t="shared" si="29"/>
        <v>-445.14101994493467</v>
      </c>
    </row>
    <row r="149" spans="1:21" ht="16.5" customHeight="1">
      <c r="A149" s="746">
        <f t="shared" si="22"/>
        <v>144</v>
      </c>
      <c r="B149" s="297" t="s">
        <v>481</v>
      </c>
      <c r="C149" s="764">
        <v>42091</v>
      </c>
      <c r="D149" s="765" t="s">
        <v>586</v>
      </c>
      <c r="E149" s="856">
        <v>103</v>
      </c>
      <c r="F149" s="855">
        <v>50</v>
      </c>
      <c r="G149" s="855">
        <v>180</v>
      </c>
      <c r="H149" s="851">
        <f t="shared" si="24"/>
        <v>7.25</v>
      </c>
      <c r="I149" s="257">
        <v>350</v>
      </c>
      <c r="J149" s="747">
        <f t="shared" si="25"/>
        <v>2537.5</v>
      </c>
      <c r="K149" s="747">
        <f t="shared" si="26"/>
        <v>62319.518227354085</v>
      </c>
      <c r="L149" s="662">
        <v>47449</v>
      </c>
      <c r="M149" s="761"/>
      <c r="O149" s="742"/>
      <c r="P149" s="742"/>
      <c r="Q149" s="742"/>
      <c r="S149" s="742">
        <f t="shared" si="27"/>
        <v>21811831.37957393</v>
      </c>
      <c r="T149" s="742">
        <f t="shared" si="28"/>
        <v>16607150</v>
      </c>
      <c r="U149" s="935">
        <f t="shared" si="29"/>
        <v>-14870.518227354085</v>
      </c>
    </row>
    <row r="150" spans="1:21" ht="16.5" customHeight="1">
      <c r="A150" s="746">
        <f t="shared" ref="A150:A152" si="30">IF(B150&lt;&gt;"",A149+1,"")</f>
        <v>145</v>
      </c>
      <c r="B150" s="297" t="s">
        <v>1167</v>
      </c>
      <c r="C150" s="764">
        <v>42094</v>
      </c>
      <c r="D150" s="765" t="s">
        <v>591</v>
      </c>
      <c r="E150" s="856">
        <v>45</v>
      </c>
      <c r="F150" s="855">
        <v>37.5</v>
      </c>
      <c r="G150" s="855">
        <v>27.5</v>
      </c>
      <c r="H150" s="851">
        <f t="shared" si="24"/>
        <v>1.1599999999999999</v>
      </c>
      <c r="I150" s="257">
        <v>50</v>
      </c>
      <c r="J150" s="747">
        <f t="shared" si="25"/>
        <v>57.999999999999993</v>
      </c>
      <c r="K150" s="747">
        <f t="shared" si="26"/>
        <v>9971.1229163766529</v>
      </c>
      <c r="L150" s="662">
        <v>13600</v>
      </c>
      <c r="M150" s="761"/>
      <c r="O150" s="742"/>
      <c r="P150" s="742"/>
      <c r="Q150" s="742"/>
      <c r="S150" s="742">
        <f t="shared" si="27"/>
        <v>498556.14581883262</v>
      </c>
      <c r="T150" s="742">
        <f t="shared" si="28"/>
        <v>680000</v>
      </c>
      <c r="U150" s="935">
        <f t="shared" si="29"/>
        <v>3628.8770836233471</v>
      </c>
    </row>
    <row r="151" spans="1:21" ht="16.5" customHeight="1">
      <c r="A151" s="746">
        <f t="shared" si="30"/>
        <v>146</v>
      </c>
      <c r="B151" s="297" t="s">
        <v>1167</v>
      </c>
      <c r="C151" s="764">
        <v>42094</v>
      </c>
      <c r="D151" s="765" t="s">
        <v>591</v>
      </c>
      <c r="E151" s="856">
        <v>45</v>
      </c>
      <c r="F151" s="855">
        <v>37.5</v>
      </c>
      <c r="G151" s="855">
        <v>27.5</v>
      </c>
      <c r="H151" s="851">
        <f t="shared" si="24"/>
        <v>1.1599999999999999</v>
      </c>
      <c r="I151" s="257">
        <v>773</v>
      </c>
      <c r="J151" s="747">
        <f t="shared" si="25"/>
        <v>896.68</v>
      </c>
      <c r="K151" s="747">
        <f t="shared" si="26"/>
        <v>9971.1229163766529</v>
      </c>
      <c r="L151" s="662">
        <v>14000</v>
      </c>
      <c r="M151" s="761"/>
      <c r="O151" s="742"/>
      <c r="P151" s="742"/>
      <c r="Q151" s="742"/>
      <c r="S151" s="742">
        <f t="shared" si="27"/>
        <v>7707678.0143591529</v>
      </c>
      <c r="T151" s="742">
        <f t="shared" si="28"/>
        <v>10822000</v>
      </c>
      <c r="U151" s="935">
        <f t="shared" si="29"/>
        <v>4028.8770836233471</v>
      </c>
    </row>
    <row r="152" spans="1:21" ht="16.5" customHeight="1">
      <c r="A152" s="746">
        <f t="shared" si="30"/>
        <v>147</v>
      </c>
      <c r="B152" s="297" t="s">
        <v>1682</v>
      </c>
      <c r="C152" s="764">
        <v>42094</v>
      </c>
      <c r="D152" s="765" t="s">
        <v>591</v>
      </c>
      <c r="E152" s="856">
        <v>50</v>
      </c>
      <c r="F152" s="855">
        <v>20</v>
      </c>
      <c r="G152" s="855"/>
      <c r="H152" s="851">
        <f t="shared" si="24"/>
        <v>0.1</v>
      </c>
      <c r="I152" s="257">
        <v>1646</v>
      </c>
      <c r="J152" s="747">
        <f t="shared" si="25"/>
        <v>164.60000000000002</v>
      </c>
      <c r="K152" s="747">
        <f t="shared" si="26"/>
        <v>859.57956175660809</v>
      </c>
      <c r="L152" s="662">
        <v>1500</v>
      </c>
      <c r="M152" s="761"/>
      <c r="O152" s="742"/>
      <c r="P152" s="742"/>
      <c r="Q152" s="742"/>
      <c r="S152" s="742">
        <f t="shared" si="27"/>
        <v>1414867.9586513769</v>
      </c>
      <c r="T152" s="742">
        <f t="shared" si="28"/>
        <v>2469000</v>
      </c>
      <c r="U152" s="935">
        <f t="shared" si="29"/>
        <v>640.42043824339191</v>
      </c>
    </row>
    <row r="153" spans="1:21" ht="16.5" customHeight="1">
      <c r="A153" s="746">
        <f t="shared" ref="A153:A160" si="31">IF(B153&lt;&gt;"",A152+1,"")</f>
        <v>148</v>
      </c>
      <c r="B153" s="297" t="s">
        <v>481</v>
      </c>
      <c r="C153" s="764">
        <v>42094</v>
      </c>
      <c r="D153" s="765" t="s">
        <v>592</v>
      </c>
      <c r="E153" s="856">
        <v>103</v>
      </c>
      <c r="F153" s="855">
        <v>50</v>
      </c>
      <c r="G153" s="855">
        <v>180</v>
      </c>
      <c r="H153" s="851">
        <f t="shared" si="24"/>
        <v>7.25</v>
      </c>
      <c r="I153" s="257">
        <v>102</v>
      </c>
      <c r="J153" s="747">
        <f t="shared" si="25"/>
        <v>739.5</v>
      </c>
      <c r="K153" s="747">
        <f t="shared" si="26"/>
        <v>62319.518227354085</v>
      </c>
      <c r="L153" s="662">
        <v>47449</v>
      </c>
      <c r="M153" s="761"/>
      <c r="O153" s="742"/>
      <c r="P153" s="742"/>
      <c r="Q153" s="742"/>
      <c r="S153" s="742">
        <f t="shared" si="27"/>
        <v>6356590.8591901166</v>
      </c>
      <c r="T153" s="742">
        <f t="shared" si="28"/>
        <v>4839798</v>
      </c>
      <c r="U153" s="935">
        <f t="shared" si="29"/>
        <v>-14870.518227354085</v>
      </c>
    </row>
    <row r="154" spans="1:21" ht="16.5" customHeight="1">
      <c r="A154" s="746">
        <f t="shared" si="31"/>
        <v>149</v>
      </c>
      <c r="B154" s="297" t="s">
        <v>593</v>
      </c>
      <c r="C154" s="764">
        <v>42094</v>
      </c>
      <c r="D154" s="765" t="s">
        <v>592</v>
      </c>
      <c r="E154" s="856">
        <v>65</v>
      </c>
      <c r="F154" s="855">
        <v>47</v>
      </c>
      <c r="G154" s="855">
        <v>132</v>
      </c>
      <c r="H154" s="851">
        <f t="shared" si="24"/>
        <v>4.17</v>
      </c>
      <c r="I154" s="257">
        <v>25</v>
      </c>
      <c r="J154" s="747">
        <f t="shared" si="25"/>
        <v>104.25</v>
      </c>
      <c r="K154" s="747">
        <f t="shared" si="26"/>
        <v>35844.467725250557</v>
      </c>
      <c r="L154" s="662">
        <v>27986</v>
      </c>
      <c r="M154" s="761"/>
      <c r="O154" s="742"/>
      <c r="P154" s="742"/>
      <c r="Q154" s="742"/>
      <c r="S154" s="742">
        <f t="shared" si="27"/>
        <v>896111.69313126395</v>
      </c>
      <c r="T154" s="742">
        <f t="shared" si="28"/>
        <v>699650</v>
      </c>
      <c r="U154" s="935">
        <f t="shared" si="29"/>
        <v>-7858.4677252505571</v>
      </c>
    </row>
    <row r="155" spans="1:21" ht="16.5" customHeight="1">
      <c r="A155" s="746">
        <f t="shared" si="31"/>
        <v>150</v>
      </c>
      <c r="B155" s="297" t="s">
        <v>594</v>
      </c>
      <c r="C155" s="764">
        <v>42094</v>
      </c>
      <c r="D155" s="765" t="s">
        <v>592</v>
      </c>
      <c r="E155" s="856">
        <v>76</v>
      </c>
      <c r="F155" s="855">
        <v>54</v>
      </c>
      <c r="G155" s="855">
        <v>136</v>
      </c>
      <c r="H155" s="851">
        <f t="shared" si="24"/>
        <v>5.1100000000000003</v>
      </c>
      <c r="I155" s="257">
        <v>11</v>
      </c>
      <c r="J155" s="747">
        <f t="shared" si="25"/>
        <v>56.21</v>
      </c>
      <c r="K155" s="747">
        <f t="shared" si="26"/>
        <v>43924.515605762674</v>
      </c>
      <c r="L155" s="662">
        <v>34538</v>
      </c>
      <c r="M155" s="761"/>
      <c r="O155" s="742"/>
      <c r="P155" s="742"/>
      <c r="Q155" s="742"/>
      <c r="S155" s="742">
        <f t="shared" si="27"/>
        <v>483169.67166338942</v>
      </c>
      <c r="T155" s="742">
        <f t="shared" si="28"/>
        <v>379918</v>
      </c>
      <c r="U155" s="935">
        <f t="shared" si="29"/>
        <v>-9386.5156057626737</v>
      </c>
    </row>
    <row r="156" spans="1:21" ht="16.5" customHeight="1">
      <c r="A156" s="746">
        <f t="shared" si="31"/>
        <v>151</v>
      </c>
      <c r="B156" s="297" t="s">
        <v>595</v>
      </c>
      <c r="C156" s="764">
        <v>42094</v>
      </c>
      <c r="D156" s="765" t="s">
        <v>592</v>
      </c>
      <c r="E156" s="856">
        <v>77</v>
      </c>
      <c r="F156" s="855">
        <v>38</v>
      </c>
      <c r="G156" s="855">
        <v>136</v>
      </c>
      <c r="H156" s="851">
        <f t="shared" si="24"/>
        <v>4.16</v>
      </c>
      <c r="I156" s="257">
        <v>13</v>
      </c>
      <c r="J156" s="747">
        <f t="shared" si="25"/>
        <v>54.08</v>
      </c>
      <c r="K156" s="747">
        <f t="shared" si="26"/>
        <v>35758.509769074895</v>
      </c>
      <c r="L156" s="662">
        <v>30420</v>
      </c>
      <c r="M156" s="761"/>
      <c r="O156" s="742"/>
      <c r="P156" s="742"/>
      <c r="Q156" s="742"/>
      <c r="S156" s="742">
        <f t="shared" si="27"/>
        <v>464860.62699797365</v>
      </c>
      <c r="T156" s="742">
        <f t="shared" si="28"/>
        <v>395460</v>
      </c>
      <c r="U156" s="935">
        <f t="shared" si="29"/>
        <v>-5338.5097690748953</v>
      </c>
    </row>
    <row r="157" spans="1:21" ht="16.5" customHeight="1">
      <c r="A157" s="746">
        <f t="shared" si="31"/>
        <v>152</v>
      </c>
      <c r="B157" s="297" t="s">
        <v>596</v>
      </c>
      <c r="C157" s="764">
        <v>42094</v>
      </c>
      <c r="D157" s="765" t="s">
        <v>592</v>
      </c>
      <c r="E157" s="856">
        <v>89</v>
      </c>
      <c r="F157" s="855">
        <v>65</v>
      </c>
      <c r="G157" s="855">
        <v>190</v>
      </c>
      <c r="H157" s="851">
        <f t="shared" si="24"/>
        <v>8.08</v>
      </c>
      <c r="I157" s="257">
        <v>19</v>
      </c>
      <c r="J157" s="747">
        <f t="shared" si="25"/>
        <v>153.52000000000001</v>
      </c>
      <c r="K157" s="747">
        <f t="shared" si="26"/>
        <v>69454.028589933921</v>
      </c>
      <c r="L157" s="662">
        <v>57400</v>
      </c>
      <c r="M157" s="761"/>
      <c r="O157" s="742"/>
      <c r="P157" s="742"/>
      <c r="Q157" s="742"/>
      <c r="S157" s="742">
        <f t="shared" si="27"/>
        <v>1319626.5432087446</v>
      </c>
      <c r="T157" s="742">
        <f t="shared" si="28"/>
        <v>1090600</v>
      </c>
      <c r="U157" s="935">
        <f t="shared" si="29"/>
        <v>-12054.028589933921</v>
      </c>
    </row>
    <row r="158" spans="1:21" ht="16.5" customHeight="1">
      <c r="A158" s="746">
        <f t="shared" si="31"/>
        <v>153</v>
      </c>
      <c r="B158" s="297" t="s">
        <v>597</v>
      </c>
      <c r="C158" s="764">
        <v>42094</v>
      </c>
      <c r="D158" s="765" t="s">
        <v>592</v>
      </c>
      <c r="E158" s="856">
        <v>125</v>
      </c>
      <c r="F158" s="855">
        <v>54</v>
      </c>
      <c r="G158" s="855">
        <v>180</v>
      </c>
      <c r="H158" s="851">
        <f t="shared" si="24"/>
        <v>8.6</v>
      </c>
      <c r="I158" s="257">
        <v>60</v>
      </c>
      <c r="J158" s="747">
        <f t="shared" si="25"/>
        <v>516</v>
      </c>
      <c r="K158" s="747">
        <f t="shared" si="26"/>
        <v>73923.842311068292</v>
      </c>
      <c r="L158" s="662">
        <v>84823</v>
      </c>
      <c r="M158" s="761"/>
      <c r="N158" s="743"/>
      <c r="O158" s="742"/>
      <c r="P158" s="742"/>
      <c r="Q158" s="743"/>
      <c r="R158" s="743"/>
      <c r="S158" s="742">
        <f t="shared" si="27"/>
        <v>4435430.5386640979</v>
      </c>
      <c r="T158" s="742">
        <f t="shared" si="28"/>
        <v>5089380</v>
      </c>
      <c r="U158" s="935">
        <f t="shared" si="29"/>
        <v>10899.157688931708</v>
      </c>
    </row>
    <row r="159" spans="1:21" ht="16.5" customHeight="1">
      <c r="A159" s="746">
        <f t="shared" si="31"/>
        <v>154</v>
      </c>
      <c r="B159" s="297" t="s">
        <v>598</v>
      </c>
      <c r="C159" s="764">
        <v>42094</v>
      </c>
      <c r="D159" s="765" t="s">
        <v>599</v>
      </c>
      <c r="E159" s="856">
        <v>61</v>
      </c>
      <c r="F159" s="855">
        <v>51</v>
      </c>
      <c r="G159" s="855">
        <v>25</v>
      </c>
      <c r="H159" s="851">
        <f t="shared" si="24"/>
        <v>1.81</v>
      </c>
      <c r="I159" s="257">
        <v>55</v>
      </c>
      <c r="J159" s="747">
        <f t="shared" si="25"/>
        <v>99.55</v>
      </c>
      <c r="K159" s="747">
        <f t="shared" si="26"/>
        <v>15558.390067794606</v>
      </c>
      <c r="L159" s="662">
        <v>19400</v>
      </c>
      <c r="M159" s="761"/>
      <c r="N159" s="743"/>
      <c r="O159" s="742"/>
      <c r="P159" s="742"/>
      <c r="Q159" s="743"/>
      <c r="R159" s="743"/>
      <c r="S159" s="742">
        <f t="shared" si="27"/>
        <v>855711.45372870332</v>
      </c>
      <c r="T159" s="742">
        <f t="shared" si="28"/>
        <v>1067000</v>
      </c>
      <c r="U159" s="935">
        <f t="shared" si="29"/>
        <v>3841.6099322053942</v>
      </c>
    </row>
    <row r="160" spans="1:21" ht="16.5" customHeight="1">
      <c r="A160" s="746">
        <f t="shared" si="31"/>
        <v>155</v>
      </c>
      <c r="B160" s="297" t="s">
        <v>1725</v>
      </c>
      <c r="C160" s="764">
        <v>42094</v>
      </c>
      <c r="D160" s="765" t="s">
        <v>600</v>
      </c>
      <c r="E160" s="856">
        <v>100</v>
      </c>
      <c r="F160" s="855">
        <v>123</v>
      </c>
      <c r="G160" s="855"/>
      <c r="H160" s="851">
        <f t="shared" si="24"/>
        <v>1.23</v>
      </c>
      <c r="I160" s="257">
        <v>1950</v>
      </c>
      <c r="J160" s="747">
        <f t="shared" si="25"/>
        <v>2398.5</v>
      </c>
      <c r="K160" s="747">
        <f t="shared" si="26"/>
        <v>10572.828609606278</v>
      </c>
      <c r="L160" s="662">
        <v>9183</v>
      </c>
      <c r="M160" s="761"/>
      <c r="N160" s="743"/>
      <c r="O160" s="742"/>
      <c r="P160" s="742"/>
      <c r="Q160" s="743"/>
      <c r="R160" s="743"/>
      <c r="S160" s="742">
        <f t="shared" si="27"/>
        <v>20617015.788732242</v>
      </c>
      <c r="T160" s="742">
        <f>I160*L160</f>
        <v>17906850</v>
      </c>
      <c r="U160" s="935">
        <f t="shared" ref="U160" si="32">L160-K160</f>
        <v>-1389.8286096062784</v>
      </c>
    </row>
    <row r="161" spans="1:21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662"/>
      <c r="N161" s="742"/>
      <c r="O161" s="742"/>
      <c r="P161" s="742"/>
      <c r="Q161" s="742"/>
      <c r="R161" s="742"/>
    </row>
    <row r="162" spans="1:21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198.46</v>
      </c>
      <c r="I162" s="531">
        <f>ROUND(SUM(I6:I161),2)</f>
        <v>68767</v>
      </c>
      <c r="J162" s="531">
        <f>ROUND(SUM(J6:J161),2)</f>
        <v>59982.65</v>
      </c>
      <c r="K162" s="531"/>
      <c r="L162" s="757"/>
      <c r="M162" s="757"/>
      <c r="N162" s="742"/>
      <c r="O162" s="742"/>
      <c r="P162" s="742"/>
      <c r="Q162" s="742"/>
      <c r="R162" s="935">
        <f>T162-S162</f>
        <v>52136111</v>
      </c>
      <c r="S162" s="531">
        <f>ROUND(SUM(S6:S161),0)</f>
        <v>515598600</v>
      </c>
      <c r="T162" s="531">
        <f>ROUND(SUM(T6:T161),0)</f>
        <v>567734711</v>
      </c>
    </row>
    <row r="163" spans="1:21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57"/>
      <c r="N163" s="742"/>
      <c r="O163" s="742"/>
      <c r="P163" s="742"/>
      <c r="Q163" s="742"/>
      <c r="R163" s="935"/>
    </row>
    <row r="164" spans="1:21">
      <c r="C164" s="770"/>
      <c r="D164" s="771"/>
      <c r="E164" s="857"/>
      <c r="F164" s="857"/>
      <c r="G164" s="858"/>
      <c r="H164" s="753"/>
      <c r="I164" s="744"/>
      <c r="J164" s="744"/>
      <c r="O164" s="742"/>
      <c r="P164" s="742"/>
      <c r="Q164" s="742"/>
      <c r="R164" s="935"/>
    </row>
    <row r="165" spans="1:21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M165" s="757"/>
      <c r="O165" s="742"/>
      <c r="P165" s="742"/>
      <c r="Q165" s="742"/>
      <c r="R165" s="935"/>
    </row>
    <row r="166" spans="1:21" ht="18.75" customHeight="1">
      <c r="A166" s="744" t="s">
        <v>1877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M166" s="757"/>
      <c r="O166" s="742"/>
      <c r="P166" s="742"/>
      <c r="Q166" s="742"/>
      <c r="R166" s="935"/>
    </row>
    <row r="167" spans="1:21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M167" s="757"/>
      <c r="O167" s="742"/>
      <c r="P167" s="742"/>
      <c r="Q167" s="742"/>
    </row>
    <row r="168" spans="1:21" s="443" customFormat="1" ht="21" customHeight="1">
      <c r="A168" s="1130" t="s">
        <v>35</v>
      </c>
      <c r="B168" s="1130" t="s">
        <v>239</v>
      </c>
      <c r="C168" s="1130" t="s">
        <v>1886</v>
      </c>
      <c r="D168" s="1130" t="s">
        <v>1887</v>
      </c>
      <c r="E168" s="1131" t="s">
        <v>1888</v>
      </c>
      <c r="F168" s="1132"/>
      <c r="G168" s="1132"/>
      <c r="H168" s="1133"/>
      <c r="I168" s="1130" t="s">
        <v>240</v>
      </c>
      <c r="J168" s="1137" t="s">
        <v>1898</v>
      </c>
      <c r="K168" s="1130" t="s">
        <v>1892</v>
      </c>
      <c r="L168" s="442"/>
      <c r="M168" s="442"/>
      <c r="N168" s="1130" t="s">
        <v>239</v>
      </c>
      <c r="O168" s="1130" t="s">
        <v>1893</v>
      </c>
      <c r="P168" s="1130" t="s">
        <v>198</v>
      </c>
      <c r="Q168" s="1130" t="s">
        <v>241</v>
      </c>
      <c r="R168" s="1130" t="s">
        <v>242</v>
      </c>
    </row>
    <row r="169" spans="1:21" s="443" customFormat="1" ht="21" customHeight="1">
      <c r="A169" s="1130"/>
      <c r="B169" s="1130"/>
      <c r="C169" s="1130"/>
      <c r="D169" s="1130"/>
      <c r="E169" s="794" t="s">
        <v>1889</v>
      </c>
      <c r="F169" s="794" t="s">
        <v>1890</v>
      </c>
      <c r="G169" s="794" t="s">
        <v>1891</v>
      </c>
      <c r="H169" s="441" t="s">
        <v>1896</v>
      </c>
      <c r="I169" s="1130"/>
      <c r="J169" s="1138"/>
      <c r="K169" s="1130"/>
      <c r="L169" s="442"/>
      <c r="M169" s="442"/>
      <c r="N169" s="1130"/>
      <c r="O169" s="1130"/>
      <c r="P169" s="1130"/>
      <c r="Q169" s="1130"/>
      <c r="R169" s="1130"/>
    </row>
    <row r="170" spans="1:21" ht="16.5" customHeight="1">
      <c r="A170" s="800">
        <f>IF(B170&lt;&gt;"",ROW()-169,"")</f>
        <v>1</v>
      </c>
      <c r="B170" s="845" t="s">
        <v>602</v>
      </c>
      <c r="C170" s="762">
        <v>42100</v>
      </c>
      <c r="D170" s="763" t="s">
        <v>603</v>
      </c>
      <c r="E170" s="859">
        <v>43.1</v>
      </c>
      <c r="F170" s="860">
        <v>31.7</v>
      </c>
      <c r="G170" s="860">
        <v>12.7</v>
      </c>
      <c r="H170" s="851">
        <f t="shared" ref="H170:H233" si="33">IF(G170&lt;&gt;"",ROUND(((E170+F170)*2+5)*(F170+G170+3)/10000,2),ROUND(E170*F170/10000,2))</f>
        <v>0.73</v>
      </c>
      <c r="I170" s="778">
        <v>194</v>
      </c>
      <c r="J170" s="747">
        <f t="shared" ref="J170" si="34">H170*I170</f>
        <v>141.62</v>
      </c>
      <c r="K170" s="747">
        <f t="shared" ref="K170:K233" si="35">H170*$R$211</f>
        <v>6148.2862232856396</v>
      </c>
      <c r="L170" s="662">
        <v>19835</v>
      </c>
      <c r="M170" s="662"/>
      <c r="N170" s="444" t="s">
        <v>1966</v>
      </c>
      <c r="O170" s="762">
        <v>42095</v>
      </c>
      <c r="P170" s="795">
        <v>40663</v>
      </c>
      <c r="Q170" s="782">
        <v>7800</v>
      </c>
      <c r="R170" s="8">
        <f t="shared" ref="R170:R192" si="36">ROUND(P170*Q170,0)</f>
        <v>317171400</v>
      </c>
      <c r="S170" s="742">
        <f>I170*K170</f>
        <v>1192767.5273174141</v>
      </c>
      <c r="T170" s="742">
        <f>I170*L170</f>
        <v>3847990</v>
      </c>
      <c r="U170" s="935">
        <f t="shared" ref="U170" si="37">L170-K170</f>
        <v>13686.713776714361</v>
      </c>
    </row>
    <row r="171" spans="1:21" ht="16.5" customHeight="1">
      <c r="A171" s="779">
        <f>IF(B171&lt;&gt;"",ROW()-169,"")</f>
        <v>2</v>
      </c>
      <c r="B171" s="297" t="s">
        <v>604</v>
      </c>
      <c r="C171" s="762">
        <v>42100</v>
      </c>
      <c r="D171" s="763" t="s">
        <v>603</v>
      </c>
      <c r="E171" s="859">
        <v>44.1</v>
      </c>
      <c r="F171" s="860">
        <v>31.7</v>
      </c>
      <c r="G171" s="860">
        <v>20.3</v>
      </c>
      <c r="H171" s="851">
        <f t="shared" si="33"/>
        <v>0.86</v>
      </c>
      <c r="I171" s="257">
        <v>8</v>
      </c>
      <c r="J171" s="747">
        <f t="shared" ref="J171:J234" si="38">H171*I171</f>
        <v>6.88</v>
      </c>
      <c r="K171" s="747">
        <f t="shared" si="35"/>
        <v>7243.1865096241791</v>
      </c>
      <c r="L171" s="662">
        <v>21400</v>
      </c>
      <c r="M171" s="662"/>
      <c r="N171" s="444" t="s">
        <v>1966</v>
      </c>
      <c r="O171" s="762">
        <v>42114</v>
      </c>
      <c r="P171" s="795">
        <v>4500</v>
      </c>
      <c r="Q171" s="782">
        <v>8500</v>
      </c>
      <c r="R171" s="8">
        <f t="shared" ref="R171" si="39">ROUND(P171*Q171,0)</f>
        <v>38250000</v>
      </c>
      <c r="S171" s="742">
        <f t="shared" ref="S171:S234" si="40">I171*K171</f>
        <v>57945.492076993432</v>
      </c>
      <c r="T171" s="742">
        <f t="shared" ref="T171:T234" si="41">I171*L171</f>
        <v>171200</v>
      </c>
      <c r="U171" s="935">
        <f t="shared" ref="U171:U234" si="42">L171-K171</f>
        <v>14156.813490375822</v>
      </c>
    </row>
    <row r="172" spans="1:21" ht="16.5" customHeight="1">
      <c r="A172" s="779">
        <f t="shared" ref="A172:A235" si="43">IF(B172&lt;&gt;"",ROW()-169,"")</f>
        <v>3</v>
      </c>
      <c r="B172" s="297" t="s">
        <v>605</v>
      </c>
      <c r="C172" s="762">
        <v>42100</v>
      </c>
      <c r="D172" s="763" t="s">
        <v>603</v>
      </c>
      <c r="E172" s="859">
        <v>45.1</v>
      </c>
      <c r="F172" s="860">
        <v>31.7</v>
      </c>
      <c r="G172" s="860">
        <v>27.9</v>
      </c>
      <c r="H172" s="851">
        <f t="shared" si="33"/>
        <v>0.99</v>
      </c>
      <c r="I172" s="257">
        <v>10</v>
      </c>
      <c r="J172" s="747">
        <f t="shared" si="38"/>
        <v>9.9</v>
      </c>
      <c r="K172" s="747">
        <f t="shared" si="35"/>
        <v>8338.0867959627176</v>
      </c>
      <c r="L172" s="662">
        <v>22990</v>
      </c>
      <c r="M172" s="662"/>
      <c r="N172" s="444" t="s">
        <v>1966</v>
      </c>
      <c r="O172" s="762">
        <v>42114</v>
      </c>
      <c r="P172" s="795">
        <v>1320</v>
      </c>
      <c r="Q172" s="782">
        <v>9000</v>
      </c>
      <c r="R172" s="8">
        <f t="shared" si="36"/>
        <v>11880000</v>
      </c>
      <c r="S172" s="742">
        <f t="shared" si="40"/>
        <v>83380.867959627183</v>
      </c>
      <c r="T172" s="742">
        <f t="shared" si="41"/>
        <v>229900</v>
      </c>
      <c r="U172" s="935">
        <f t="shared" si="42"/>
        <v>14651.913204037282</v>
      </c>
    </row>
    <row r="173" spans="1:21" ht="16.5" customHeight="1">
      <c r="A173" s="779">
        <f t="shared" si="43"/>
        <v>4</v>
      </c>
      <c r="B173" s="297" t="s">
        <v>606</v>
      </c>
      <c r="C173" s="762">
        <v>42100</v>
      </c>
      <c r="D173" s="763" t="s">
        <v>603</v>
      </c>
      <c r="E173" s="859">
        <v>66</v>
      </c>
      <c r="F173" s="860">
        <v>43.1</v>
      </c>
      <c r="G173" s="860">
        <v>22.8</v>
      </c>
      <c r="H173" s="851">
        <f t="shared" si="33"/>
        <v>1.54</v>
      </c>
      <c r="I173" s="257">
        <v>12</v>
      </c>
      <c r="J173" s="747">
        <f t="shared" si="38"/>
        <v>18.48</v>
      </c>
      <c r="K173" s="747">
        <f t="shared" si="35"/>
        <v>12970.357238164228</v>
      </c>
      <c r="L173" s="662">
        <v>30440</v>
      </c>
      <c r="M173" s="662"/>
      <c r="N173" s="444" t="s">
        <v>1966</v>
      </c>
      <c r="O173" s="762">
        <v>42119</v>
      </c>
      <c r="P173" s="795">
        <v>7683</v>
      </c>
      <c r="Q173" s="782">
        <v>9200</v>
      </c>
      <c r="R173" s="8">
        <f t="shared" si="36"/>
        <v>70683600</v>
      </c>
      <c r="S173" s="742">
        <f t="shared" si="40"/>
        <v>155644.28685797073</v>
      </c>
      <c r="T173" s="742">
        <f t="shared" si="41"/>
        <v>365280</v>
      </c>
      <c r="U173" s="935">
        <f t="shared" si="42"/>
        <v>17469.64276183577</v>
      </c>
    </row>
    <row r="174" spans="1:21" ht="16.5" customHeight="1">
      <c r="A174" s="779">
        <f t="shared" si="43"/>
        <v>5</v>
      </c>
      <c r="B174" s="297" t="s">
        <v>607</v>
      </c>
      <c r="C174" s="762">
        <v>42100</v>
      </c>
      <c r="D174" s="763" t="s">
        <v>603</v>
      </c>
      <c r="E174" s="859">
        <v>66</v>
      </c>
      <c r="F174" s="860">
        <v>43.1</v>
      </c>
      <c r="G174" s="860">
        <v>35.5</v>
      </c>
      <c r="H174" s="851">
        <f t="shared" si="33"/>
        <v>1.82</v>
      </c>
      <c r="I174" s="257">
        <v>29</v>
      </c>
      <c r="J174" s="747">
        <f t="shared" si="38"/>
        <v>52.78</v>
      </c>
      <c r="K174" s="747">
        <f t="shared" si="35"/>
        <v>15328.604008739541</v>
      </c>
      <c r="L174" s="662">
        <v>34207</v>
      </c>
      <c r="M174" s="662"/>
      <c r="N174" s="192" t="s">
        <v>1965</v>
      </c>
      <c r="O174" s="762">
        <v>42123</v>
      </c>
      <c r="P174" s="795">
        <v>8746</v>
      </c>
      <c r="Q174" s="782">
        <v>9600</v>
      </c>
      <c r="R174" s="8">
        <f t="shared" si="36"/>
        <v>83961600</v>
      </c>
      <c r="S174" s="742">
        <f t="shared" si="40"/>
        <v>444529.51625344669</v>
      </c>
      <c r="T174" s="742">
        <f t="shared" si="41"/>
        <v>992003</v>
      </c>
      <c r="U174" s="935">
        <f t="shared" si="42"/>
        <v>18878.395991260459</v>
      </c>
    </row>
    <row r="175" spans="1:21" ht="16.5" customHeight="1">
      <c r="A175" s="779">
        <f t="shared" si="43"/>
        <v>6</v>
      </c>
      <c r="B175" s="297" t="s">
        <v>608</v>
      </c>
      <c r="C175" s="762">
        <v>42100</v>
      </c>
      <c r="D175" s="763" t="s">
        <v>603</v>
      </c>
      <c r="E175" s="859">
        <v>66</v>
      </c>
      <c r="F175" s="860">
        <v>43.1</v>
      </c>
      <c r="G175" s="860">
        <v>27.9</v>
      </c>
      <c r="H175" s="851">
        <f t="shared" si="33"/>
        <v>1.65</v>
      </c>
      <c r="I175" s="257">
        <v>12</v>
      </c>
      <c r="J175" s="747">
        <f t="shared" si="38"/>
        <v>19.799999999999997</v>
      </c>
      <c r="K175" s="747">
        <f t="shared" si="35"/>
        <v>13896.811326604527</v>
      </c>
      <c r="L175" s="662">
        <v>31950</v>
      </c>
      <c r="M175" s="662"/>
      <c r="N175" s="297" t="s">
        <v>1406</v>
      </c>
      <c r="O175" s="191">
        <v>42127</v>
      </c>
      <c r="P175" s="795">
        <v>1980</v>
      </c>
      <c r="Q175" s="782">
        <v>9100</v>
      </c>
      <c r="R175" s="8">
        <f t="shared" si="36"/>
        <v>18018000</v>
      </c>
      <c r="S175" s="742">
        <f t="shared" si="40"/>
        <v>166761.73591925434</v>
      </c>
      <c r="T175" s="742">
        <f t="shared" si="41"/>
        <v>383400</v>
      </c>
      <c r="U175" s="935">
        <f t="shared" si="42"/>
        <v>18053.188673395474</v>
      </c>
    </row>
    <row r="176" spans="1:21" ht="16.5" customHeight="1">
      <c r="A176" s="779">
        <f t="shared" si="43"/>
        <v>7</v>
      </c>
      <c r="B176" s="297" t="s">
        <v>1691</v>
      </c>
      <c r="C176" s="762">
        <v>42100</v>
      </c>
      <c r="D176" s="763" t="s">
        <v>603</v>
      </c>
      <c r="E176" s="859">
        <v>20</v>
      </c>
      <c r="F176" s="860">
        <v>20</v>
      </c>
      <c r="G176" s="860"/>
      <c r="H176" s="851">
        <f t="shared" si="33"/>
        <v>0.04</v>
      </c>
      <c r="I176" s="257">
        <v>424</v>
      </c>
      <c r="J176" s="747">
        <f t="shared" si="38"/>
        <v>16.96</v>
      </c>
      <c r="K176" s="747">
        <f t="shared" si="35"/>
        <v>336.89239579647341</v>
      </c>
      <c r="L176" s="662">
        <v>400</v>
      </c>
      <c r="M176" s="662"/>
      <c r="N176" s="297" t="s">
        <v>1408</v>
      </c>
      <c r="O176" s="191">
        <v>42134</v>
      </c>
      <c r="P176" s="795">
        <v>2200</v>
      </c>
      <c r="Q176" s="782">
        <v>8000</v>
      </c>
      <c r="R176" s="8">
        <f t="shared" si="36"/>
        <v>17600000</v>
      </c>
      <c r="S176" s="742">
        <f t="shared" si="40"/>
        <v>142842.37581770471</v>
      </c>
      <c r="T176" s="742">
        <f t="shared" si="41"/>
        <v>169600</v>
      </c>
      <c r="U176" s="935">
        <f t="shared" si="42"/>
        <v>63.107604203526591</v>
      </c>
    </row>
    <row r="177" spans="1:21" ht="16.5" customHeight="1">
      <c r="A177" s="779">
        <f t="shared" si="43"/>
        <v>8</v>
      </c>
      <c r="B177" s="297" t="s">
        <v>1692</v>
      </c>
      <c r="C177" s="762">
        <v>42100</v>
      </c>
      <c r="D177" s="763" t="s">
        <v>603</v>
      </c>
      <c r="E177" s="859">
        <v>40</v>
      </c>
      <c r="F177" s="860">
        <v>20</v>
      </c>
      <c r="G177" s="860"/>
      <c r="H177" s="851">
        <f t="shared" si="33"/>
        <v>0.08</v>
      </c>
      <c r="I177" s="257">
        <v>106</v>
      </c>
      <c r="J177" s="747">
        <f t="shared" si="38"/>
        <v>8.48</v>
      </c>
      <c r="K177" s="747">
        <f t="shared" si="35"/>
        <v>673.78479159294682</v>
      </c>
      <c r="L177" s="662">
        <v>768</v>
      </c>
      <c r="M177" s="662"/>
      <c r="N177" s="297" t="s">
        <v>1387</v>
      </c>
      <c r="O177" s="191">
        <v>42141</v>
      </c>
      <c r="P177" s="795">
        <v>5000</v>
      </c>
      <c r="Q177" s="782">
        <v>7800</v>
      </c>
      <c r="R177" s="8">
        <f t="shared" si="36"/>
        <v>39000000</v>
      </c>
      <c r="S177" s="742">
        <f t="shared" si="40"/>
        <v>71421.187908852356</v>
      </c>
      <c r="T177" s="742">
        <f t="shared" si="41"/>
        <v>81408</v>
      </c>
      <c r="U177" s="935">
        <f t="shared" si="42"/>
        <v>94.215208407053183</v>
      </c>
    </row>
    <row r="178" spans="1:21" ht="16.5" customHeight="1">
      <c r="A178" s="779">
        <f t="shared" si="43"/>
        <v>9</v>
      </c>
      <c r="B178" s="297" t="s">
        <v>440</v>
      </c>
      <c r="C178" s="762">
        <v>42100</v>
      </c>
      <c r="D178" s="763" t="s">
        <v>609</v>
      </c>
      <c r="E178" s="859">
        <v>49</v>
      </c>
      <c r="F178" s="860">
        <v>38</v>
      </c>
      <c r="G178" s="860">
        <v>12</v>
      </c>
      <c r="H178" s="851">
        <f t="shared" si="33"/>
        <v>0.95</v>
      </c>
      <c r="I178" s="257">
        <v>300</v>
      </c>
      <c r="J178" s="747">
        <f t="shared" si="38"/>
        <v>285</v>
      </c>
      <c r="K178" s="747">
        <f t="shared" si="35"/>
        <v>8001.1944001662432</v>
      </c>
      <c r="L178" s="662">
        <v>10500</v>
      </c>
      <c r="M178" s="662"/>
      <c r="N178" s="297" t="s">
        <v>1388</v>
      </c>
      <c r="O178" s="191">
        <v>42141</v>
      </c>
      <c r="P178" s="795">
        <v>6400</v>
      </c>
      <c r="Q178" s="782">
        <v>7800</v>
      </c>
      <c r="R178" s="8">
        <f t="shared" si="36"/>
        <v>49920000</v>
      </c>
      <c r="S178" s="742">
        <f t="shared" si="40"/>
        <v>2400358.3200498731</v>
      </c>
      <c r="T178" s="742">
        <f t="shared" si="41"/>
        <v>3150000</v>
      </c>
      <c r="U178" s="935">
        <f t="shared" si="42"/>
        <v>2498.8055998337568</v>
      </c>
    </row>
    <row r="179" spans="1:21" ht="16.5" customHeight="1">
      <c r="A179" s="779">
        <f t="shared" si="43"/>
        <v>10</v>
      </c>
      <c r="B179" s="297" t="s">
        <v>440</v>
      </c>
      <c r="C179" s="762">
        <v>42100</v>
      </c>
      <c r="D179" s="763" t="s">
        <v>609</v>
      </c>
      <c r="E179" s="859">
        <v>49</v>
      </c>
      <c r="F179" s="860">
        <v>38</v>
      </c>
      <c r="G179" s="860">
        <v>12</v>
      </c>
      <c r="H179" s="851">
        <f t="shared" si="33"/>
        <v>0.95</v>
      </c>
      <c r="I179" s="257">
        <v>302</v>
      </c>
      <c r="J179" s="747">
        <f t="shared" si="38"/>
        <v>286.89999999999998</v>
      </c>
      <c r="K179" s="747">
        <f t="shared" si="35"/>
        <v>8001.1944001662432</v>
      </c>
      <c r="L179" s="662">
        <v>10500</v>
      </c>
      <c r="M179" s="662"/>
      <c r="N179" s="297" t="s">
        <v>1389</v>
      </c>
      <c r="O179" s="191">
        <v>42141</v>
      </c>
      <c r="P179" s="795">
        <v>4200</v>
      </c>
      <c r="Q179" s="782">
        <v>10500</v>
      </c>
      <c r="R179" s="8">
        <f t="shared" si="36"/>
        <v>44100000</v>
      </c>
      <c r="S179" s="742">
        <f t="shared" si="40"/>
        <v>2416360.7088502054</v>
      </c>
      <c r="T179" s="742">
        <f t="shared" si="41"/>
        <v>3171000</v>
      </c>
      <c r="U179" s="935">
        <f t="shared" si="42"/>
        <v>2498.8055998337568</v>
      </c>
    </row>
    <row r="180" spans="1:21" ht="16.5" customHeight="1">
      <c r="A180" s="779">
        <f t="shared" si="43"/>
        <v>11</v>
      </c>
      <c r="B180" s="297" t="s">
        <v>546</v>
      </c>
      <c r="C180" s="762">
        <v>42100</v>
      </c>
      <c r="D180" s="763" t="s">
        <v>610</v>
      </c>
      <c r="E180" s="859">
        <v>45</v>
      </c>
      <c r="F180" s="797">
        <v>35</v>
      </c>
      <c r="G180" s="797">
        <v>30</v>
      </c>
      <c r="H180" s="851">
        <f t="shared" si="33"/>
        <v>1.1200000000000001</v>
      </c>
      <c r="I180" s="257">
        <v>103</v>
      </c>
      <c r="J180" s="747">
        <f t="shared" si="38"/>
        <v>115.36000000000001</v>
      </c>
      <c r="K180" s="747">
        <f t="shared" si="35"/>
        <v>9432.987082301257</v>
      </c>
      <c r="L180" s="662">
        <v>11500</v>
      </c>
      <c r="M180" s="662"/>
      <c r="N180" s="297" t="s">
        <v>1390</v>
      </c>
      <c r="O180" s="191">
        <v>42141</v>
      </c>
      <c r="P180" s="795">
        <v>2152</v>
      </c>
      <c r="Q180" s="782">
        <v>9100</v>
      </c>
      <c r="R180" s="8">
        <f t="shared" si="36"/>
        <v>19583200</v>
      </c>
      <c r="S180" s="742">
        <f t="shared" si="40"/>
        <v>971597.66947702947</v>
      </c>
      <c r="T180" s="742">
        <f t="shared" si="41"/>
        <v>1184500</v>
      </c>
      <c r="U180" s="935">
        <f t="shared" si="42"/>
        <v>2067.012917698743</v>
      </c>
    </row>
    <row r="181" spans="1:21" ht="16.5" customHeight="1">
      <c r="A181" s="779">
        <f t="shared" si="43"/>
        <v>12</v>
      </c>
      <c r="B181" s="297" t="s">
        <v>545</v>
      </c>
      <c r="C181" s="762">
        <v>42100</v>
      </c>
      <c r="D181" s="763" t="s">
        <v>610</v>
      </c>
      <c r="E181" s="859">
        <v>45</v>
      </c>
      <c r="F181" s="797">
        <v>35</v>
      </c>
      <c r="G181" s="860">
        <v>25</v>
      </c>
      <c r="H181" s="851">
        <f t="shared" si="33"/>
        <v>1.04</v>
      </c>
      <c r="I181" s="257">
        <v>206</v>
      </c>
      <c r="J181" s="747">
        <f t="shared" si="38"/>
        <v>214.24</v>
      </c>
      <c r="K181" s="747">
        <f t="shared" si="35"/>
        <v>8759.2022907083101</v>
      </c>
      <c r="L181" s="662">
        <v>10700</v>
      </c>
      <c r="M181" s="662"/>
      <c r="N181" s="297" t="s">
        <v>1391</v>
      </c>
      <c r="O181" s="191">
        <v>42141</v>
      </c>
      <c r="P181" s="795">
        <v>3230</v>
      </c>
      <c r="Q181" s="782">
        <v>9100</v>
      </c>
      <c r="R181" s="8">
        <f t="shared" si="36"/>
        <v>29393000</v>
      </c>
      <c r="S181" s="742">
        <f t="shared" si="40"/>
        <v>1804395.6718859118</v>
      </c>
      <c r="T181" s="742">
        <f t="shared" si="41"/>
        <v>2204200</v>
      </c>
      <c r="U181" s="935">
        <f t="shared" si="42"/>
        <v>1940.7977092916899</v>
      </c>
    </row>
    <row r="182" spans="1:21" ht="16.5" customHeight="1">
      <c r="A182" s="779">
        <f t="shared" si="43"/>
        <v>13</v>
      </c>
      <c r="B182" s="297" t="s">
        <v>543</v>
      </c>
      <c r="C182" s="762">
        <v>42100</v>
      </c>
      <c r="D182" s="763" t="s">
        <v>610</v>
      </c>
      <c r="E182" s="859">
        <v>45</v>
      </c>
      <c r="F182" s="797">
        <v>35</v>
      </c>
      <c r="G182" s="860">
        <v>20</v>
      </c>
      <c r="H182" s="851">
        <f t="shared" si="33"/>
        <v>0.96</v>
      </c>
      <c r="I182" s="257">
        <v>102</v>
      </c>
      <c r="J182" s="747">
        <f t="shared" si="38"/>
        <v>97.92</v>
      </c>
      <c r="K182" s="747">
        <f t="shared" si="35"/>
        <v>8085.4174991153623</v>
      </c>
      <c r="L182" s="662">
        <v>10000</v>
      </c>
      <c r="M182" s="662"/>
      <c r="N182" s="297" t="s">
        <v>1385</v>
      </c>
      <c r="O182" s="806">
        <v>42145</v>
      </c>
      <c r="P182" s="795">
        <v>1928</v>
      </c>
      <c r="Q182" s="782">
        <v>7300</v>
      </c>
      <c r="R182" s="8">
        <f t="shared" si="36"/>
        <v>14074400</v>
      </c>
      <c r="S182" s="742">
        <f t="shared" si="40"/>
        <v>824712.58490976691</v>
      </c>
      <c r="T182" s="742">
        <f t="shared" si="41"/>
        <v>1020000</v>
      </c>
      <c r="U182" s="935">
        <f t="shared" si="42"/>
        <v>1914.5825008846377</v>
      </c>
    </row>
    <row r="183" spans="1:21" ht="16.5" customHeight="1">
      <c r="A183" s="779">
        <f t="shared" si="43"/>
        <v>14</v>
      </c>
      <c r="B183" s="297" t="s">
        <v>1689</v>
      </c>
      <c r="C183" s="762">
        <v>42100</v>
      </c>
      <c r="D183" s="763" t="s">
        <v>610</v>
      </c>
      <c r="E183" s="859">
        <v>30</v>
      </c>
      <c r="F183" s="860">
        <v>20</v>
      </c>
      <c r="G183" s="860"/>
      <c r="H183" s="851">
        <f t="shared" si="33"/>
        <v>0.06</v>
      </c>
      <c r="I183" s="257">
        <v>800</v>
      </c>
      <c r="J183" s="747">
        <f t="shared" si="38"/>
        <v>48</v>
      </c>
      <c r="K183" s="747">
        <f t="shared" si="35"/>
        <v>505.33859369471014</v>
      </c>
      <c r="L183" s="662">
        <v>450</v>
      </c>
      <c r="M183" s="662"/>
      <c r="N183" s="297" t="s">
        <v>1385</v>
      </c>
      <c r="O183" s="806">
        <v>42149</v>
      </c>
      <c r="P183" s="795">
        <v>2096</v>
      </c>
      <c r="Q183" s="782">
        <v>7300</v>
      </c>
      <c r="R183" s="8">
        <f t="shared" si="36"/>
        <v>15300800</v>
      </c>
      <c r="S183" s="742">
        <f t="shared" si="40"/>
        <v>404270.87495576811</v>
      </c>
      <c r="T183" s="742">
        <f t="shared" si="41"/>
        <v>360000</v>
      </c>
      <c r="U183" s="935">
        <f t="shared" si="42"/>
        <v>-55.338593694710141</v>
      </c>
    </row>
    <row r="184" spans="1:21" ht="16.5" customHeight="1">
      <c r="A184" s="779">
        <f t="shared" si="43"/>
        <v>15</v>
      </c>
      <c r="B184" s="297" t="s">
        <v>1726</v>
      </c>
      <c r="C184" s="762">
        <v>42101</v>
      </c>
      <c r="D184" s="763" t="s">
        <v>618</v>
      </c>
      <c r="E184" s="859">
        <v>150</v>
      </c>
      <c r="F184" s="859">
        <v>128</v>
      </c>
      <c r="G184" s="860"/>
      <c r="H184" s="851">
        <f t="shared" si="33"/>
        <v>1.92</v>
      </c>
      <c r="I184" s="257">
        <v>170</v>
      </c>
      <c r="J184" s="747">
        <f t="shared" si="38"/>
        <v>326.39999999999998</v>
      </c>
      <c r="K184" s="747">
        <f t="shared" si="35"/>
        <v>16170.834998230725</v>
      </c>
      <c r="L184" s="662">
        <v>16896</v>
      </c>
      <c r="M184" s="662"/>
      <c r="N184" s="445" t="s">
        <v>1385</v>
      </c>
      <c r="O184" s="762">
        <v>42151</v>
      </c>
      <c r="P184" s="795">
        <v>2096</v>
      </c>
      <c r="Q184" s="782">
        <v>7300</v>
      </c>
      <c r="R184" s="8">
        <f t="shared" si="36"/>
        <v>15300800</v>
      </c>
      <c r="S184" s="742">
        <f t="shared" si="40"/>
        <v>2749041.949699223</v>
      </c>
      <c r="T184" s="742">
        <f t="shared" si="41"/>
        <v>2872320</v>
      </c>
      <c r="U184" s="935">
        <f t="shared" si="42"/>
        <v>725.16500176927548</v>
      </c>
    </row>
    <row r="185" spans="1:21" ht="16.5" customHeight="1">
      <c r="A185" s="779">
        <f t="shared" si="43"/>
        <v>16</v>
      </c>
      <c r="B185" s="297" t="s">
        <v>1727</v>
      </c>
      <c r="C185" s="762">
        <v>42101</v>
      </c>
      <c r="D185" s="763" t="s">
        <v>618</v>
      </c>
      <c r="E185" s="859">
        <v>100</v>
      </c>
      <c r="F185" s="860">
        <v>172</v>
      </c>
      <c r="G185" s="797"/>
      <c r="H185" s="851">
        <f t="shared" si="33"/>
        <v>1.72</v>
      </c>
      <c r="I185" s="257">
        <v>570</v>
      </c>
      <c r="J185" s="747">
        <f t="shared" si="38"/>
        <v>980.4</v>
      </c>
      <c r="K185" s="747">
        <f t="shared" si="35"/>
        <v>14486.373019248358</v>
      </c>
      <c r="L185" s="662">
        <v>9632</v>
      </c>
      <c r="M185" s="662"/>
      <c r="N185" s="192" t="s">
        <v>1426</v>
      </c>
      <c r="O185" s="191">
        <v>42156</v>
      </c>
      <c r="P185" s="795">
        <v>1850</v>
      </c>
      <c r="Q185" s="782">
        <v>9100</v>
      </c>
      <c r="R185" s="8">
        <f t="shared" si="36"/>
        <v>16835000</v>
      </c>
      <c r="S185" s="742">
        <f t="shared" si="40"/>
        <v>8257232.6209715642</v>
      </c>
      <c r="T185" s="742">
        <f t="shared" si="41"/>
        <v>5490240</v>
      </c>
      <c r="U185" s="935">
        <f t="shared" si="42"/>
        <v>-4854.3730192483581</v>
      </c>
    </row>
    <row r="186" spans="1:21" ht="16.5" customHeight="1">
      <c r="A186" s="779">
        <f t="shared" si="43"/>
        <v>17</v>
      </c>
      <c r="B186" s="297" t="s">
        <v>1728</v>
      </c>
      <c r="C186" s="762">
        <v>42101</v>
      </c>
      <c r="D186" s="763" t="s">
        <v>618</v>
      </c>
      <c r="E186" s="859">
        <v>85</v>
      </c>
      <c r="F186" s="860">
        <v>210</v>
      </c>
      <c r="G186" s="860"/>
      <c r="H186" s="851">
        <f t="shared" si="33"/>
        <v>1.79</v>
      </c>
      <c r="I186" s="257">
        <v>25</v>
      </c>
      <c r="J186" s="747">
        <f t="shared" si="38"/>
        <v>44.75</v>
      </c>
      <c r="K186" s="747">
        <f t="shared" si="35"/>
        <v>15075.934711892187</v>
      </c>
      <c r="L186" s="662">
        <v>15708</v>
      </c>
      <c r="M186" s="662"/>
      <c r="N186" s="192" t="s">
        <v>1430</v>
      </c>
      <c r="O186" s="191">
        <v>42160</v>
      </c>
      <c r="P186" s="795">
        <v>1808</v>
      </c>
      <c r="Q186" s="782">
        <v>9000</v>
      </c>
      <c r="R186" s="8">
        <f t="shared" si="36"/>
        <v>16272000</v>
      </c>
      <c r="S186" s="742">
        <f t="shared" si="40"/>
        <v>376898.36779730464</v>
      </c>
      <c r="T186" s="742">
        <f t="shared" si="41"/>
        <v>392700</v>
      </c>
      <c r="U186" s="935">
        <f t="shared" si="42"/>
        <v>632.0652881078131</v>
      </c>
    </row>
    <row r="187" spans="1:21" ht="16.5" customHeight="1">
      <c r="A187" s="779">
        <f t="shared" si="43"/>
        <v>18</v>
      </c>
      <c r="B187" s="297" t="s">
        <v>1729</v>
      </c>
      <c r="C187" s="762">
        <v>42101</v>
      </c>
      <c r="D187" s="763" t="s">
        <v>618</v>
      </c>
      <c r="E187" s="859">
        <v>90</v>
      </c>
      <c r="F187" s="860">
        <v>186</v>
      </c>
      <c r="G187" s="860"/>
      <c r="H187" s="851">
        <f t="shared" si="33"/>
        <v>1.67</v>
      </c>
      <c r="I187" s="257">
        <v>330</v>
      </c>
      <c r="J187" s="747">
        <f t="shared" si="38"/>
        <v>551.1</v>
      </c>
      <c r="K187" s="747">
        <f t="shared" si="35"/>
        <v>14065.257524502766</v>
      </c>
      <c r="L187" s="662">
        <v>14563</v>
      </c>
      <c r="M187" s="662"/>
      <c r="N187" s="297" t="s">
        <v>1385</v>
      </c>
      <c r="O187" s="764">
        <v>42165</v>
      </c>
      <c r="P187" s="795">
        <v>2450</v>
      </c>
      <c r="Q187" s="782">
        <v>7300</v>
      </c>
      <c r="R187" s="8">
        <f t="shared" si="36"/>
        <v>17885000</v>
      </c>
      <c r="S187" s="742">
        <f t="shared" si="40"/>
        <v>4641534.9830859127</v>
      </c>
      <c r="T187" s="742">
        <f t="shared" si="41"/>
        <v>4805790</v>
      </c>
      <c r="U187" s="935">
        <f t="shared" si="42"/>
        <v>497.74247549723441</v>
      </c>
    </row>
    <row r="188" spans="1:21" ht="16.5" customHeight="1">
      <c r="A188" s="779">
        <f t="shared" si="43"/>
        <v>19</v>
      </c>
      <c r="B188" s="297" t="s">
        <v>1730</v>
      </c>
      <c r="C188" s="762">
        <v>42101</v>
      </c>
      <c r="D188" s="763" t="s">
        <v>618</v>
      </c>
      <c r="E188" s="859">
        <v>110</v>
      </c>
      <c r="F188" s="860">
        <v>113</v>
      </c>
      <c r="G188" s="860"/>
      <c r="H188" s="851">
        <f t="shared" si="33"/>
        <v>1.24</v>
      </c>
      <c r="I188" s="257">
        <v>500</v>
      </c>
      <c r="J188" s="747">
        <f t="shared" si="38"/>
        <v>620</v>
      </c>
      <c r="K188" s="747">
        <f t="shared" si="35"/>
        <v>10443.664269690677</v>
      </c>
      <c r="L188" s="662">
        <v>7582</v>
      </c>
      <c r="M188" s="662"/>
      <c r="N188" s="192" t="s">
        <v>1385</v>
      </c>
      <c r="O188" s="191">
        <v>42168</v>
      </c>
      <c r="P188" s="795">
        <v>2490</v>
      </c>
      <c r="Q188" s="782">
        <v>7300</v>
      </c>
      <c r="R188" s="8">
        <f t="shared" si="36"/>
        <v>18177000</v>
      </c>
      <c r="S188" s="742">
        <f t="shared" si="40"/>
        <v>5221832.1348453378</v>
      </c>
      <c r="T188" s="742">
        <f t="shared" si="41"/>
        <v>3791000</v>
      </c>
      <c r="U188" s="935">
        <f t="shared" si="42"/>
        <v>-2861.6642696906765</v>
      </c>
    </row>
    <row r="189" spans="1:21" ht="16.5" customHeight="1">
      <c r="A189" s="779">
        <f t="shared" si="43"/>
        <v>20</v>
      </c>
      <c r="B189" s="297" t="s">
        <v>518</v>
      </c>
      <c r="C189" s="762">
        <v>42101</v>
      </c>
      <c r="D189" s="763" t="s">
        <v>611</v>
      </c>
      <c r="E189" s="859">
        <v>47</v>
      </c>
      <c r="F189" s="860">
        <v>37</v>
      </c>
      <c r="G189" s="860">
        <v>27</v>
      </c>
      <c r="H189" s="851">
        <f t="shared" si="33"/>
        <v>1.1599999999999999</v>
      </c>
      <c r="I189" s="257">
        <v>820</v>
      </c>
      <c r="J189" s="747">
        <f t="shared" si="38"/>
        <v>951.19999999999993</v>
      </c>
      <c r="K189" s="747">
        <f t="shared" si="35"/>
        <v>9769.8794780977296</v>
      </c>
      <c r="L189" s="662">
        <v>9000</v>
      </c>
      <c r="M189" s="662"/>
      <c r="N189" s="297" t="s">
        <v>1385</v>
      </c>
      <c r="O189" s="764">
        <v>42170</v>
      </c>
      <c r="P189" s="795">
        <v>2360</v>
      </c>
      <c r="Q189" s="782">
        <v>7300</v>
      </c>
      <c r="R189" s="8">
        <f t="shared" si="36"/>
        <v>17228000</v>
      </c>
      <c r="S189" s="742">
        <f t="shared" si="40"/>
        <v>8011301.1720401384</v>
      </c>
      <c r="T189" s="742">
        <f t="shared" si="41"/>
        <v>7380000</v>
      </c>
      <c r="U189" s="935">
        <f t="shared" si="42"/>
        <v>-769.87947809772959</v>
      </c>
    </row>
    <row r="190" spans="1:21" ht="16.5" customHeight="1">
      <c r="A190" s="779">
        <f t="shared" si="43"/>
        <v>21</v>
      </c>
      <c r="B190" s="297" t="s">
        <v>612</v>
      </c>
      <c r="C190" s="762">
        <v>42101</v>
      </c>
      <c r="D190" s="763" t="s">
        <v>611</v>
      </c>
      <c r="E190" s="859">
        <v>62</v>
      </c>
      <c r="F190" s="860">
        <v>42</v>
      </c>
      <c r="G190" s="860">
        <v>20</v>
      </c>
      <c r="H190" s="851">
        <f t="shared" si="33"/>
        <v>1.38</v>
      </c>
      <c r="I190" s="257">
        <v>505</v>
      </c>
      <c r="J190" s="747">
        <f t="shared" si="38"/>
        <v>696.9</v>
      </c>
      <c r="K190" s="747">
        <f t="shared" si="35"/>
        <v>11622.787654978332</v>
      </c>
      <c r="L190" s="662">
        <v>14200</v>
      </c>
      <c r="M190" s="662"/>
      <c r="N190" s="297" t="s">
        <v>1430</v>
      </c>
      <c r="O190" s="764">
        <v>42172</v>
      </c>
      <c r="P190" s="795">
        <v>1322</v>
      </c>
      <c r="Q190" s="782">
        <v>9000</v>
      </c>
      <c r="R190" s="8">
        <f t="shared" si="36"/>
        <v>11898000</v>
      </c>
      <c r="S190" s="742">
        <f t="shared" si="40"/>
        <v>5869507.7657640576</v>
      </c>
      <c r="T190" s="742">
        <f t="shared" si="41"/>
        <v>7171000</v>
      </c>
      <c r="U190" s="935">
        <f t="shared" si="42"/>
        <v>2577.2123450216677</v>
      </c>
    </row>
    <row r="191" spans="1:21" ht="16.5" customHeight="1">
      <c r="A191" s="779">
        <f t="shared" si="43"/>
        <v>22</v>
      </c>
      <c r="B191" s="297" t="s">
        <v>613</v>
      </c>
      <c r="C191" s="762">
        <v>42101</v>
      </c>
      <c r="D191" s="763" t="s">
        <v>611</v>
      </c>
      <c r="E191" s="859">
        <v>47</v>
      </c>
      <c r="F191" s="860">
        <v>41</v>
      </c>
      <c r="G191" s="860">
        <v>27</v>
      </c>
      <c r="H191" s="851">
        <f t="shared" si="33"/>
        <v>1.29</v>
      </c>
      <c r="I191" s="257">
        <v>270</v>
      </c>
      <c r="J191" s="747">
        <f t="shared" si="38"/>
        <v>348.3</v>
      </c>
      <c r="K191" s="747">
        <f t="shared" si="35"/>
        <v>10864.779764436269</v>
      </c>
      <c r="L191" s="662">
        <v>9260</v>
      </c>
      <c r="M191" s="662"/>
      <c r="N191" s="297" t="s">
        <v>1430</v>
      </c>
      <c r="O191" s="764">
        <v>42177</v>
      </c>
      <c r="P191" s="795">
        <v>860</v>
      </c>
      <c r="Q191" s="782">
        <v>9000</v>
      </c>
      <c r="R191" s="8">
        <f t="shared" si="36"/>
        <v>7740000</v>
      </c>
      <c r="S191" s="742">
        <f t="shared" si="40"/>
        <v>2933490.5363977929</v>
      </c>
      <c r="T191" s="742">
        <f t="shared" si="41"/>
        <v>2500200</v>
      </c>
      <c r="U191" s="935">
        <f t="shared" si="42"/>
        <v>-1604.779764436269</v>
      </c>
    </row>
    <row r="192" spans="1:21" ht="16.5" customHeight="1">
      <c r="A192" s="779">
        <f t="shared" si="43"/>
        <v>23</v>
      </c>
      <c r="B192" s="297" t="s">
        <v>614</v>
      </c>
      <c r="C192" s="762">
        <v>42101</v>
      </c>
      <c r="D192" s="763" t="s">
        <v>611</v>
      </c>
      <c r="E192" s="859">
        <v>38</v>
      </c>
      <c r="F192" s="860">
        <v>28</v>
      </c>
      <c r="G192" s="860">
        <v>27</v>
      </c>
      <c r="H192" s="851">
        <f t="shared" si="33"/>
        <v>0.79</v>
      </c>
      <c r="I192" s="257">
        <v>150</v>
      </c>
      <c r="J192" s="747">
        <f t="shared" si="38"/>
        <v>118.5</v>
      </c>
      <c r="K192" s="747">
        <f t="shared" si="35"/>
        <v>6653.6248169803503</v>
      </c>
      <c r="L192" s="662">
        <v>6080</v>
      </c>
      <c r="M192" s="662"/>
      <c r="N192" s="297" t="s">
        <v>1426</v>
      </c>
      <c r="O192" s="764">
        <v>42177</v>
      </c>
      <c r="P192" s="795">
        <v>573</v>
      </c>
      <c r="Q192" s="782">
        <v>9100</v>
      </c>
      <c r="R192" s="8">
        <f t="shared" si="36"/>
        <v>5214300</v>
      </c>
      <c r="S192" s="742">
        <f t="shared" si="40"/>
        <v>998043.72254705254</v>
      </c>
      <c r="T192" s="742">
        <f t="shared" si="41"/>
        <v>912000</v>
      </c>
      <c r="U192" s="935">
        <f t="shared" si="42"/>
        <v>-573.62481698035026</v>
      </c>
    </row>
    <row r="193" spans="1:21" ht="16.5" customHeight="1">
      <c r="A193" s="779">
        <f t="shared" si="43"/>
        <v>24</v>
      </c>
      <c r="B193" s="297" t="s">
        <v>615</v>
      </c>
      <c r="C193" s="762">
        <v>42101</v>
      </c>
      <c r="D193" s="763" t="s">
        <v>611</v>
      </c>
      <c r="E193" s="859">
        <v>37</v>
      </c>
      <c r="F193" s="859">
        <v>37</v>
      </c>
      <c r="G193" s="860">
        <v>25</v>
      </c>
      <c r="H193" s="851">
        <f t="shared" si="33"/>
        <v>0.99</v>
      </c>
      <c r="I193" s="257">
        <v>990</v>
      </c>
      <c r="J193" s="747">
        <f t="shared" si="38"/>
        <v>980.1</v>
      </c>
      <c r="K193" s="747">
        <f t="shared" si="35"/>
        <v>8338.0867959627176</v>
      </c>
      <c r="L193" s="662">
        <v>7300</v>
      </c>
      <c r="M193" s="662"/>
      <c r="N193" s="445"/>
      <c r="O193" s="762"/>
      <c r="P193" s="795"/>
      <c r="Q193" s="782"/>
      <c r="R193" s="8"/>
      <c r="S193" s="742">
        <f t="shared" si="40"/>
        <v>8254705.9280030904</v>
      </c>
      <c r="T193" s="742">
        <f t="shared" si="41"/>
        <v>7227000</v>
      </c>
      <c r="U193" s="935">
        <f t="shared" si="42"/>
        <v>-1038.0867959627176</v>
      </c>
    </row>
    <row r="194" spans="1:21" ht="16.5" customHeight="1">
      <c r="A194" s="779">
        <f t="shared" si="43"/>
        <v>25</v>
      </c>
      <c r="B194" s="297" t="s">
        <v>616</v>
      </c>
      <c r="C194" s="762">
        <v>42101</v>
      </c>
      <c r="D194" s="763" t="s">
        <v>611</v>
      </c>
      <c r="E194" s="859">
        <v>42</v>
      </c>
      <c r="F194" s="860">
        <v>40</v>
      </c>
      <c r="G194" s="860">
        <v>24</v>
      </c>
      <c r="H194" s="851">
        <f t="shared" si="33"/>
        <v>1.1299999999999999</v>
      </c>
      <c r="I194" s="257">
        <v>620</v>
      </c>
      <c r="J194" s="747">
        <f t="shared" si="38"/>
        <v>700.59999999999991</v>
      </c>
      <c r="K194" s="747">
        <f t="shared" si="35"/>
        <v>9517.2101812503734</v>
      </c>
      <c r="L194" s="662">
        <v>8270</v>
      </c>
      <c r="M194" s="662"/>
      <c r="N194" s="847" t="s">
        <v>1880</v>
      </c>
      <c r="O194" s="848"/>
      <c r="P194" s="849"/>
      <c r="Q194" s="531"/>
      <c r="R194" s="531">
        <f>SUM(R170:R193)</f>
        <v>895486100</v>
      </c>
      <c r="S194" s="742">
        <f t="shared" si="40"/>
        <v>5900670.3123752316</v>
      </c>
      <c r="T194" s="742">
        <f t="shared" si="41"/>
        <v>5127400</v>
      </c>
      <c r="U194" s="935">
        <f t="shared" si="42"/>
        <v>-1247.2101812503734</v>
      </c>
    </row>
    <row r="195" spans="1:21" ht="16.5" customHeight="1">
      <c r="A195" s="779">
        <f t="shared" si="43"/>
        <v>26</v>
      </c>
      <c r="B195" s="297" t="s">
        <v>617</v>
      </c>
      <c r="C195" s="762">
        <v>42101</v>
      </c>
      <c r="D195" s="763" t="s">
        <v>611</v>
      </c>
      <c r="E195" s="859">
        <v>47</v>
      </c>
      <c r="F195" s="860">
        <v>42</v>
      </c>
      <c r="G195" s="860">
        <v>25</v>
      </c>
      <c r="H195" s="851">
        <f t="shared" si="33"/>
        <v>1.28</v>
      </c>
      <c r="I195" s="257">
        <v>105</v>
      </c>
      <c r="J195" s="747">
        <f t="shared" si="38"/>
        <v>134.4</v>
      </c>
      <c r="K195" s="747">
        <f t="shared" si="35"/>
        <v>10780.556665487149</v>
      </c>
      <c r="L195" s="662">
        <v>9230</v>
      </c>
      <c r="M195" s="662"/>
      <c r="N195" s="445" t="s">
        <v>337</v>
      </c>
      <c r="O195" s="762">
        <v>42104</v>
      </c>
      <c r="P195" s="795">
        <v>24</v>
      </c>
      <c r="Q195" s="782">
        <v>43000</v>
      </c>
      <c r="R195" s="8">
        <f t="shared" ref="R195:R199" si="44">ROUND(P195*Q195,0)</f>
        <v>1032000</v>
      </c>
      <c r="S195" s="742">
        <f t="shared" si="40"/>
        <v>1131958.4498761506</v>
      </c>
      <c r="T195" s="742">
        <f t="shared" si="41"/>
        <v>969150</v>
      </c>
      <c r="U195" s="935">
        <f t="shared" si="42"/>
        <v>-1550.5566654871491</v>
      </c>
    </row>
    <row r="196" spans="1:21" ht="16.5" customHeight="1">
      <c r="A196" s="779">
        <f t="shared" si="43"/>
        <v>27</v>
      </c>
      <c r="B196" s="297" t="s">
        <v>1731</v>
      </c>
      <c r="C196" s="762">
        <v>42102</v>
      </c>
      <c r="D196" s="763" t="s">
        <v>619</v>
      </c>
      <c r="E196" s="859">
        <v>95</v>
      </c>
      <c r="F196" s="860">
        <v>75</v>
      </c>
      <c r="G196" s="860"/>
      <c r="H196" s="851">
        <f t="shared" si="33"/>
        <v>0.71</v>
      </c>
      <c r="I196" s="257">
        <v>124</v>
      </c>
      <c r="J196" s="747">
        <f t="shared" si="38"/>
        <v>88.039999999999992</v>
      </c>
      <c r="K196" s="747">
        <f t="shared" si="35"/>
        <v>5979.8400253874033</v>
      </c>
      <c r="L196" s="662">
        <v>3990</v>
      </c>
      <c r="M196" s="662"/>
      <c r="N196" s="445" t="s">
        <v>337</v>
      </c>
      <c r="O196" s="762">
        <v>42154</v>
      </c>
      <c r="P196" s="795">
        <v>24</v>
      </c>
      <c r="Q196" s="782">
        <v>44000</v>
      </c>
      <c r="R196" s="8">
        <f t="shared" ref="R196:R197" si="45">ROUND(P196*Q196,0)</f>
        <v>1056000</v>
      </c>
      <c r="S196" s="742">
        <f t="shared" si="40"/>
        <v>741500.16314803797</v>
      </c>
      <c r="T196" s="742">
        <f t="shared" si="41"/>
        <v>494760</v>
      </c>
      <c r="U196" s="935">
        <f t="shared" si="42"/>
        <v>-1989.8400253874033</v>
      </c>
    </row>
    <row r="197" spans="1:21" ht="16.5" customHeight="1">
      <c r="A197" s="779">
        <f t="shared" si="43"/>
        <v>28</v>
      </c>
      <c r="B197" s="297" t="s">
        <v>768</v>
      </c>
      <c r="C197" s="762">
        <v>42102</v>
      </c>
      <c r="D197" s="763" t="s">
        <v>619</v>
      </c>
      <c r="E197" s="859">
        <v>85</v>
      </c>
      <c r="F197" s="860">
        <v>116</v>
      </c>
      <c r="G197" s="860"/>
      <c r="H197" s="851">
        <f t="shared" si="33"/>
        <v>0.99</v>
      </c>
      <c r="I197" s="257">
        <v>100</v>
      </c>
      <c r="J197" s="747">
        <f t="shared" si="38"/>
        <v>99</v>
      </c>
      <c r="K197" s="747">
        <f t="shared" si="35"/>
        <v>8338.0867959627176</v>
      </c>
      <c r="L197" s="662">
        <v>8972</v>
      </c>
      <c r="M197" s="662"/>
      <c r="N197" s="189" t="s">
        <v>1899</v>
      </c>
      <c r="O197" s="762">
        <v>42095</v>
      </c>
      <c r="P197" s="782">
        <v>1000</v>
      </c>
      <c r="Q197" s="782">
        <v>9800</v>
      </c>
      <c r="R197" s="8">
        <f t="shared" si="45"/>
        <v>9800000</v>
      </c>
      <c r="S197" s="742">
        <f t="shared" si="40"/>
        <v>833808.67959627172</v>
      </c>
      <c r="T197" s="742">
        <f t="shared" si="41"/>
        <v>897200</v>
      </c>
      <c r="U197" s="935">
        <f t="shared" si="42"/>
        <v>633.91320403728241</v>
      </c>
    </row>
    <row r="198" spans="1:21" ht="16.5" customHeight="1">
      <c r="A198" s="779">
        <f t="shared" si="43"/>
        <v>29</v>
      </c>
      <c r="B198" s="297" t="s">
        <v>719</v>
      </c>
      <c r="C198" s="762">
        <v>42102</v>
      </c>
      <c r="D198" s="763" t="s">
        <v>619</v>
      </c>
      <c r="E198" s="859">
        <v>105</v>
      </c>
      <c r="F198" s="860">
        <v>170</v>
      </c>
      <c r="G198" s="860"/>
      <c r="H198" s="851">
        <f t="shared" si="33"/>
        <v>1.79</v>
      </c>
      <c r="I198" s="257">
        <v>25</v>
      </c>
      <c r="J198" s="747">
        <f t="shared" si="38"/>
        <v>44.75</v>
      </c>
      <c r="K198" s="747">
        <f t="shared" si="35"/>
        <v>15075.934711892187</v>
      </c>
      <c r="L198" s="662">
        <v>16243</v>
      </c>
      <c r="M198" s="662"/>
      <c r="N198" s="297" t="s">
        <v>2046</v>
      </c>
      <c r="O198" s="762">
        <v>42095</v>
      </c>
      <c r="P198" s="782">
        <v>1000</v>
      </c>
      <c r="Q198" s="782">
        <v>11000</v>
      </c>
      <c r="R198" s="8">
        <f t="shared" si="44"/>
        <v>11000000</v>
      </c>
      <c r="S198" s="742">
        <f t="shared" si="40"/>
        <v>376898.36779730464</v>
      </c>
      <c r="T198" s="742">
        <f t="shared" si="41"/>
        <v>406075</v>
      </c>
      <c r="U198" s="935">
        <f t="shared" si="42"/>
        <v>1167.0652881078131</v>
      </c>
    </row>
    <row r="199" spans="1:21" ht="16.5" customHeight="1">
      <c r="A199" s="779">
        <f t="shared" si="43"/>
        <v>30</v>
      </c>
      <c r="B199" s="297" t="s">
        <v>1732</v>
      </c>
      <c r="C199" s="762">
        <v>42102</v>
      </c>
      <c r="D199" s="763" t="s">
        <v>619</v>
      </c>
      <c r="E199" s="859">
        <v>105</v>
      </c>
      <c r="F199" s="860">
        <v>158</v>
      </c>
      <c r="G199" s="860"/>
      <c r="H199" s="851">
        <f t="shared" si="33"/>
        <v>1.66</v>
      </c>
      <c r="I199" s="257">
        <v>25</v>
      </c>
      <c r="J199" s="747">
        <f t="shared" si="38"/>
        <v>41.5</v>
      </c>
      <c r="K199" s="747">
        <f t="shared" si="35"/>
        <v>13981.034425553647</v>
      </c>
      <c r="L199" s="662">
        <v>15096</v>
      </c>
      <c r="M199" s="662"/>
      <c r="N199" s="445" t="s">
        <v>356</v>
      </c>
      <c r="O199" s="762">
        <v>42095</v>
      </c>
      <c r="P199" s="795">
        <v>100</v>
      </c>
      <c r="Q199" s="782">
        <v>21000</v>
      </c>
      <c r="R199" s="8">
        <f t="shared" si="44"/>
        <v>2100000</v>
      </c>
      <c r="S199" s="742">
        <f t="shared" si="40"/>
        <v>349525.86063884117</v>
      </c>
      <c r="T199" s="742">
        <f t="shared" si="41"/>
        <v>377400</v>
      </c>
      <c r="U199" s="935">
        <f t="shared" si="42"/>
        <v>1114.9655744463525</v>
      </c>
    </row>
    <row r="200" spans="1:21" ht="16.5" customHeight="1">
      <c r="A200" s="779">
        <f t="shared" si="43"/>
        <v>31</v>
      </c>
      <c r="B200" s="297" t="s">
        <v>1733</v>
      </c>
      <c r="C200" s="762">
        <v>42102</v>
      </c>
      <c r="D200" s="763" t="s">
        <v>619</v>
      </c>
      <c r="E200" s="859">
        <v>85</v>
      </c>
      <c r="F200" s="860">
        <v>107</v>
      </c>
      <c r="G200" s="860"/>
      <c r="H200" s="851">
        <f t="shared" si="33"/>
        <v>0.91</v>
      </c>
      <c r="I200" s="257">
        <v>100</v>
      </c>
      <c r="J200" s="747">
        <f t="shared" si="38"/>
        <v>91</v>
      </c>
      <c r="K200" s="747">
        <f t="shared" si="35"/>
        <v>7664.3020043697707</v>
      </c>
      <c r="L200" s="662">
        <v>8276</v>
      </c>
      <c r="M200" s="662"/>
      <c r="N200" s="445"/>
      <c r="O200" s="762"/>
      <c r="P200" s="795"/>
      <c r="Q200" s="782"/>
      <c r="R200" s="8"/>
      <c r="S200" s="742">
        <f t="shared" si="40"/>
        <v>766430.20043697709</v>
      </c>
      <c r="T200" s="742">
        <f t="shared" si="41"/>
        <v>827600</v>
      </c>
      <c r="U200" s="935">
        <f t="shared" si="42"/>
        <v>611.69799563022934</v>
      </c>
    </row>
    <row r="201" spans="1:21" ht="16.5" customHeight="1">
      <c r="A201" s="779">
        <f t="shared" si="43"/>
        <v>32</v>
      </c>
      <c r="B201" s="297" t="s">
        <v>1726</v>
      </c>
      <c r="C201" s="762">
        <v>42102</v>
      </c>
      <c r="D201" s="763" t="s">
        <v>619</v>
      </c>
      <c r="E201" s="859">
        <v>150</v>
      </c>
      <c r="F201" s="797">
        <v>128</v>
      </c>
      <c r="G201" s="797"/>
      <c r="H201" s="851">
        <f t="shared" si="33"/>
        <v>1.92</v>
      </c>
      <c r="I201" s="257">
        <v>553</v>
      </c>
      <c r="J201" s="747">
        <f t="shared" si="38"/>
        <v>1061.76</v>
      </c>
      <c r="K201" s="747">
        <f t="shared" si="35"/>
        <v>16170.834998230725</v>
      </c>
      <c r="L201" s="753">
        <v>16896</v>
      </c>
      <c r="M201" s="662"/>
      <c r="N201" s="847" t="s">
        <v>1881</v>
      </c>
      <c r="O201" s="848"/>
      <c r="P201" s="849"/>
      <c r="Q201" s="531"/>
      <c r="R201" s="531">
        <f>SUM(R195:R200)</f>
        <v>24988000</v>
      </c>
      <c r="S201" s="742">
        <f t="shared" si="40"/>
        <v>8942471.7540215906</v>
      </c>
      <c r="T201" s="742">
        <f t="shared" si="41"/>
        <v>9343488</v>
      </c>
      <c r="U201" s="935">
        <f t="shared" si="42"/>
        <v>725.16500176927548</v>
      </c>
    </row>
    <row r="202" spans="1:21" ht="16.5" customHeight="1">
      <c r="A202" s="779">
        <f t="shared" si="43"/>
        <v>33</v>
      </c>
      <c r="B202" s="297" t="s">
        <v>1871</v>
      </c>
      <c r="C202" s="762">
        <v>42104</v>
      </c>
      <c r="D202" s="763" t="s">
        <v>620</v>
      </c>
      <c r="E202" s="859">
        <v>85</v>
      </c>
      <c r="F202" s="860">
        <v>111</v>
      </c>
      <c r="G202" s="860"/>
      <c r="H202" s="851">
        <f t="shared" si="33"/>
        <v>0.94</v>
      </c>
      <c r="I202" s="257">
        <v>200</v>
      </c>
      <c r="J202" s="747">
        <f t="shared" si="38"/>
        <v>188</v>
      </c>
      <c r="K202" s="747">
        <f t="shared" si="35"/>
        <v>7916.9713012171251</v>
      </c>
      <c r="L202" s="662">
        <v>8302</v>
      </c>
      <c r="M202" s="662"/>
      <c r="N202" s="445" t="s">
        <v>1882</v>
      </c>
      <c r="O202" s="762"/>
      <c r="P202" s="795"/>
      <c r="Q202" s="782"/>
      <c r="R202" s="8">
        <f>R194</f>
        <v>895486100</v>
      </c>
      <c r="S202" s="742">
        <f t="shared" si="40"/>
        <v>1583394.2602434249</v>
      </c>
      <c r="T202" s="742">
        <f t="shared" si="41"/>
        <v>1660400</v>
      </c>
      <c r="U202" s="935">
        <f t="shared" si="42"/>
        <v>385.02869878287493</v>
      </c>
    </row>
    <row r="203" spans="1:21" ht="16.5" customHeight="1">
      <c r="A203" s="779">
        <f t="shared" si="43"/>
        <v>34</v>
      </c>
      <c r="B203" s="297" t="s">
        <v>1814</v>
      </c>
      <c r="C203" s="762">
        <v>42104</v>
      </c>
      <c r="D203" s="763" t="s">
        <v>620</v>
      </c>
      <c r="E203" s="859">
        <v>145</v>
      </c>
      <c r="F203" s="860">
        <v>184</v>
      </c>
      <c r="G203" s="860"/>
      <c r="H203" s="851">
        <f t="shared" si="33"/>
        <v>2.67</v>
      </c>
      <c r="I203" s="257">
        <v>50</v>
      </c>
      <c r="J203" s="747">
        <f t="shared" si="38"/>
        <v>133.5</v>
      </c>
      <c r="K203" s="747">
        <f t="shared" si="35"/>
        <v>22487.567419414601</v>
      </c>
      <c r="L203" s="662">
        <v>13882</v>
      </c>
      <c r="M203" s="662"/>
      <c r="N203" s="445" t="s">
        <v>1883</v>
      </c>
      <c r="O203" s="762"/>
      <c r="P203" s="795"/>
      <c r="Q203" s="782"/>
      <c r="R203" s="8">
        <f>R201</f>
        <v>24988000</v>
      </c>
      <c r="S203" s="742">
        <f t="shared" si="40"/>
        <v>1124378.37097073</v>
      </c>
      <c r="T203" s="742">
        <f t="shared" si="41"/>
        <v>694100</v>
      </c>
      <c r="U203" s="935">
        <f t="shared" si="42"/>
        <v>-8605.5674194146013</v>
      </c>
    </row>
    <row r="204" spans="1:21" ht="16.5" customHeight="1">
      <c r="A204" s="779">
        <f t="shared" si="43"/>
        <v>35</v>
      </c>
      <c r="B204" s="297" t="s">
        <v>1872</v>
      </c>
      <c r="C204" s="762">
        <v>42104</v>
      </c>
      <c r="D204" s="763" t="s">
        <v>620</v>
      </c>
      <c r="E204" s="859">
        <v>130</v>
      </c>
      <c r="F204" s="797">
        <v>192</v>
      </c>
      <c r="G204" s="797"/>
      <c r="H204" s="851">
        <f t="shared" si="33"/>
        <v>2.5</v>
      </c>
      <c r="I204" s="257">
        <v>53</v>
      </c>
      <c r="J204" s="747">
        <f t="shared" si="38"/>
        <v>132.5</v>
      </c>
      <c r="K204" s="747">
        <f t="shared" si="35"/>
        <v>21055.774737279589</v>
      </c>
      <c r="L204" s="753">
        <v>21964</v>
      </c>
      <c r="M204" s="662"/>
      <c r="N204" s="445" t="s">
        <v>1885</v>
      </c>
      <c r="O204" s="762"/>
      <c r="P204" s="795"/>
      <c r="Q204" s="782"/>
      <c r="R204" s="8">
        <v>6470000</v>
      </c>
      <c r="S204" s="742">
        <f t="shared" si="40"/>
        <v>1115956.0610758183</v>
      </c>
      <c r="T204" s="742">
        <f t="shared" si="41"/>
        <v>1164092</v>
      </c>
      <c r="U204" s="935">
        <f t="shared" si="42"/>
        <v>908.22526272041068</v>
      </c>
    </row>
    <row r="205" spans="1:21" ht="16.5" customHeight="1">
      <c r="A205" s="779">
        <f t="shared" si="43"/>
        <v>36</v>
      </c>
      <c r="B205" s="297" t="s">
        <v>1743</v>
      </c>
      <c r="C205" s="762">
        <v>42104</v>
      </c>
      <c r="D205" s="763" t="s">
        <v>620</v>
      </c>
      <c r="E205" s="859">
        <v>80</v>
      </c>
      <c r="F205" s="797">
        <v>186</v>
      </c>
      <c r="G205" s="797"/>
      <c r="H205" s="851">
        <f t="shared" si="33"/>
        <v>1.49</v>
      </c>
      <c r="I205" s="257">
        <v>200</v>
      </c>
      <c r="J205" s="747">
        <f t="shared" si="38"/>
        <v>298</v>
      </c>
      <c r="K205" s="747">
        <f t="shared" si="35"/>
        <v>12549.241743418635</v>
      </c>
      <c r="L205" s="753">
        <v>12845</v>
      </c>
      <c r="M205" s="662"/>
      <c r="N205" s="445" t="s">
        <v>1884</v>
      </c>
      <c r="O205" s="762"/>
      <c r="P205" s="795"/>
      <c r="Q205" s="782"/>
      <c r="R205" s="8">
        <v>30750000</v>
      </c>
      <c r="S205" s="742">
        <f t="shared" si="40"/>
        <v>2509848.348683727</v>
      </c>
      <c r="T205" s="742">
        <f t="shared" si="41"/>
        <v>2569000</v>
      </c>
      <c r="U205" s="935">
        <f t="shared" si="42"/>
        <v>295.75825658136455</v>
      </c>
    </row>
    <row r="206" spans="1:21" ht="16.5" customHeight="1">
      <c r="A206" s="779">
        <f t="shared" si="43"/>
        <v>37</v>
      </c>
      <c r="B206" s="297" t="s">
        <v>1873</v>
      </c>
      <c r="C206" s="762">
        <v>42104</v>
      </c>
      <c r="D206" s="763" t="s">
        <v>620</v>
      </c>
      <c r="E206" s="859">
        <v>105</v>
      </c>
      <c r="F206" s="797">
        <v>93</v>
      </c>
      <c r="G206" s="797"/>
      <c r="H206" s="851">
        <f t="shared" si="33"/>
        <v>0.98</v>
      </c>
      <c r="I206" s="257">
        <v>500</v>
      </c>
      <c r="J206" s="747">
        <f t="shared" si="38"/>
        <v>490</v>
      </c>
      <c r="K206" s="747">
        <f t="shared" si="35"/>
        <v>8253.8636970135994</v>
      </c>
      <c r="L206" s="753">
        <v>5468</v>
      </c>
      <c r="M206" s="662"/>
      <c r="N206" s="445" t="s">
        <v>1897</v>
      </c>
      <c r="O206" s="762"/>
      <c r="P206" s="795"/>
      <c r="Q206" s="782"/>
      <c r="R206" s="8">
        <v>103380000</v>
      </c>
      <c r="S206" s="742">
        <f t="shared" si="40"/>
        <v>4126931.8485067999</v>
      </c>
      <c r="T206" s="742">
        <f t="shared" si="41"/>
        <v>2734000</v>
      </c>
      <c r="U206" s="935">
        <f t="shared" si="42"/>
        <v>-2785.8636970135994</v>
      </c>
    </row>
    <row r="207" spans="1:21" ht="16.5" customHeight="1">
      <c r="A207" s="779">
        <f t="shared" si="43"/>
        <v>38</v>
      </c>
      <c r="B207" s="297" t="s">
        <v>1874</v>
      </c>
      <c r="C207" s="762">
        <v>42104</v>
      </c>
      <c r="D207" s="763" t="s">
        <v>620</v>
      </c>
      <c r="E207" s="859">
        <v>110</v>
      </c>
      <c r="F207" s="860">
        <v>94</v>
      </c>
      <c r="G207" s="860"/>
      <c r="H207" s="851">
        <f t="shared" si="33"/>
        <v>1.03</v>
      </c>
      <c r="I207" s="257">
        <v>38</v>
      </c>
      <c r="J207" s="747">
        <f t="shared" si="38"/>
        <v>39.14</v>
      </c>
      <c r="K207" s="747">
        <f t="shared" si="35"/>
        <v>8674.9791917591901</v>
      </c>
      <c r="L207" s="662">
        <v>5790</v>
      </c>
      <c r="M207" s="662"/>
      <c r="N207" s="445"/>
      <c r="O207" s="762"/>
      <c r="P207" s="795"/>
      <c r="Q207" s="782"/>
      <c r="R207" s="8"/>
      <c r="S207" s="742">
        <f t="shared" si="40"/>
        <v>329649.20928684925</v>
      </c>
      <c r="T207" s="742">
        <f t="shared" si="41"/>
        <v>220020</v>
      </c>
      <c r="U207" s="935">
        <f t="shared" si="42"/>
        <v>-2884.9791917591901</v>
      </c>
    </row>
    <row r="208" spans="1:21" ht="16.5" customHeight="1">
      <c r="A208" s="779">
        <f t="shared" si="43"/>
        <v>39</v>
      </c>
      <c r="B208" s="297" t="s">
        <v>565</v>
      </c>
      <c r="C208" s="762">
        <v>42104</v>
      </c>
      <c r="D208" s="763" t="s">
        <v>621</v>
      </c>
      <c r="E208" s="859">
        <v>41</v>
      </c>
      <c r="F208" s="860">
        <v>31</v>
      </c>
      <c r="G208" s="860">
        <v>25.5</v>
      </c>
      <c r="H208" s="851">
        <f t="shared" si="33"/>
        <v>0.89</v>
      </c>
      <c r="I208" s="257">
        <v>203</v>
      </c>
      <c r="J208" s="747">
        <f t="shared" si="38"/>
        <v>180.67000000000002</v>
      </c>
      <c r="K208" s="747">
        <f t="shared" si="35"/>
        <v>7495.8558064715335</v>
      </c>
      <c r="L208" s="662">
        <v>9300</v>
      </c>
      <c r="M208" s="662"/>
      <c r="N208" s="847" t="s">
        <v>1894</v>
      </c>
      <c r="O208" s="848"/>
      <c r="P208" s="849"/>
      <c r="Q208" s="531"/>
      <c r="R208" s="531">
        <f>SUM(R202:R207)</f>
        <v>1061074100</v>
      </c>
      <c r="S208" s="742">
        <f t="shared" si="40"/>
        <v>1521658.7287137213</v>
      </c>
      <c r="T208" s="742">
        <f t="shared" si="41"/>
        <v>1887900</v>
      </c>
      <c r="U208" s="935">
        <f t="shared" si="42"/>
        <v>1804.1441935284665</v>
      </c>
    </row>
    <row r="209" spans="1:21" ht="16.5" customHeight="1">
      <c r="A209" s="779">
        <f t="shared" si="43"/>
        <v>40</v>
      </c>
      <c r="B209" s="297" t="s">
        <v>566</v>
      </c>
      <c r="C209" s="762">
        <v>42104</v>
      </c>
      <c r="D209" s="763" t="s">
        <v>621</v>
      </c>
      <c r="E209" s="859">
        <v>39.5</v>
      </c>
      <c r="F209" s="860">
        <v>32.299999999999997</v>
      </c>
      <c r="G209" s="860">
        <v>27.7</v>
      </c>
      <c r="H209" s="851">
        <f t="shared" si="33"/>
        <v>0.94</v>
      </c>
      <c r="I209" s="257">
        <v>208</v>
      </c>
      <c r="J209" s="747">
        <f t="shared" si="38"/>
        <v>195.51999999999998</v>
      </c>
      <c r="K209" s="747">
        <f t="shared" si="35"/>
        <v>7916.9713012171251</v>
      </c>
      <c r="L209" s="662">
        <v>9400</v>
      </c>
      <c r="M209" s="662"/>
      <c r="N209" s="446"/>
      <c r="O209" s="770"/>
      <c r="P209" s="796"/>
      <c r="Q209" s="760"/>
      <c r="R209" s="772"/>
      <c r="S209" s="742">
        <f t="shared" si="40"/>
        <v>1646730.0306531619</v>
      </c>
      <c r="T209" s="742">
        <f t="shared" si="41"/>
        <v>1955200</v>
      </c>
      <c r="U209" s="935">
        <f t="shared" si="42"/>
        <v>1483.0286987828749</v>
      </c>
    </row>
    <row r="210" spans="1:21" ht="16.5" customHeight="1">
      <c r="A210" s="779">
        <f t="shared" si="43"/>
        <v>41</v>
      </c>
      <c r="B210" s="297" t="s">
        <v>622</v>
      </c>
      <c r="C210" s="762">
        <v>42104</v>
      </c>
      <c r="D210" s="763" t="s">
        <v>621</v>
      </c>
      <c r="E210" s="859">
        <v>43</v>
      </c>
      <c r="F210" s="860">
        <v>27.5</v>
      </c>
      <c r="G210" s="860">
        <v>33</v>
      </c>
      <c r="H210" s="851">
        <f t="shared" si="33"/>
        <v>0.93</v>
      </c>
      <c r="I210" s="257">
        <v>203</v>
      </c>
      <c r="J210" s="747">
        <f t="shared" si="38"/>
        <v>188.79000000000002</v>
      </c>
      <c r="K210" s="747">
        <f t="shared" si="35"/>
        <v>7832.7482022680078</v>
      </c>
      <c r="L210" s="662">
        <v>6400</v>
      </c>
      <c r="M210" s="662"/>
      <c r="N210" s="446"/>
      <c r="O210" s="770"/>
      <c r="P210" s="796"/>
      <c r="Q210" s="760"/>
      <c r="R210" s="772"/>
      <c r="S210" s="742">
        <f t="shared" si="40"/>
        <v>1590047.8850604056</v>
      </c>
      <c r="T210" s="742">
        <f t="shared" si="41"/>
        <v>1299200</v>
      </c>
      <c r="U210" s="935">
        <f t="shared" si="42"/>
        <v>-1432.7482022680078</v>
      </c>
    </row>
    <row r="211" spans="1:21" ht="16.5" customHeight="1">
      <c r="A211" s="779">
        <f t="shared" si="43"/>
        <v>42</v>
      </c>
      <c r="B211" s="297" t="s">
        <v>623</v>
      </c>
      <c r="C211" s="762">
        <v>42107</v>
      </c>
      <c r="D211" s="763" t="s">
        <v>624</v>
      </c>
      <c r="E211" s="859">
        <v>58</v>
      </c>
      <c r="F211" s="860">
        <v>43</v>
      </c>
      <c r="G211" s="860">
        <v>31</v>
      </c>
      <c r="H211" s="851">
        <f t="shared" si="33"/>
        <v>1.59</v>
      </c>
      <c r="I211" s="257">
        <v>100</v>
      </c>
      <c r="J211" s="747">
        <f t="shared" si="38"/>
        <v>159</v>
      </c>
      <c r="K211" s="747">
        <f t="shared" si="35"/>
        <v>13391.472732909819</v>
      </c>
      <c r="L211" s="662">
        <v>20000</v>
      </c>
      <c r="M211" s="662"/>
      <c r="N211" s="1134" t="s">
        <v>1895</v>
      </c>
      <c r="O211" s="1135"/>
      <c r="P211" s="1135"/>
      <c r="Q211" s="1136"/>
      <c r="R211" s="852">
        <f>R208/J544</f>
        <v>8422.3098949118357</v>
      </c>
      <c r="S211" s="742">
        <f t="shared" si="40"/>
        <v>1339147.2732909818</v>
      </c>
      <c r="T211" s="742">
        <f t="shared" si="41"/>
        <v>2000000</v>
      </c>
      <c r="U211" s="935">
        <f t="shared" si="42"/>
        <v>6608.5272670901813</v>
      </c>
    </row>
    <row r="212" spans="1:21" ht="16.5" customHeight="1">
      <c r="A212" s="779">
        <f t="shared" si="43"/>
        <v>43</v>
      </c>
      <c r="B212" s="297" t="s">
        <v>1734</v>
      </c>
      <c r="C212" s="762">
        <v>42107</v>
      </c>
      <c r="D212" s="763" t="s">
        <v>624</v>
      </c>
      <c r="E212" s="859">
        <v>57</v>
      </c>
      <c r="F212" s="860">
        <v>42</v>
      </c>
      <c r="G212" s="860"/>
      <c r="H212" s="851">
        <f t="shared" si="33"/>
        <v>0.24</v>
      </c>
      <c r="I212" s="257">
        <v>200</v>
      </c>
      <c r="J212" s="747">
        <f t="shared" si="38"/>
        <v>48</v>
      </c>
      <c r="K212" s="747">
        <f t="shared" si="35"/>
        <v>2021.3543747788406</v>
      </c>
      <c r="L212" s="662">
        <v>2000</v>
      </c>
      <c r="M212" s="662"/>
      <c r="O212" s="742"/>
      <c r="P212" s="742"/>
      <c r="Q212" s="742"/>
      <c r="S212" s="742">
        <f t="shared" si="40"/>
        <v>404270.87495576811</v>
      </c>
      <c r="T212" s="742">
        <f t="shared" si="41"/>
        <v>400000</v>
      </c>
      <c r="U212" s="935">
        <f t="shared" si="42"/>
        <v>-21.354374778840565</v>
      </c>
    </row>
    <row r="213" spans="1:21" ht="16.5" customHeight="1">
      <c r="A213" s="779">
        <f t="shared" si="43"/>
        <v>44</v>
      </c>
      <c r="B213" s="297" t="s">
        <v>625</v>
      </c>
      <c r="C213" s="762">
        <v>42110</v>
      </c>
      <c r="D213" s="763" t="s">
        <v>626</v>
      </c>
      <c r="E213" s="859">
        <v>39</v>
      </c>
      <c r="F213" s="860">
        <v>31</v>
      </c>
      <c r="G213" s="860">
        <v>27</v>
      </c>
      <c r="H213" s="851">
        <f t="shared" si="33"/>
        <v>0.88</v>
      </c>
      <c r="I213" s="257">
        <v>315</v>
      </c>
      <c r="J213" s="747">
        <f t="shared" si="38"/>
        <v>277.2</v>
      </c>
      <c r="K213" s="747">
        <f t="shared" si="35"/>
        <v>7411.6327075224153</v>
      </c>
      <c r="L213" s="662">
        <v>6700</v>
      </c>
      <c r="M213" s="662"/>
      <c r="O213" s="742"/>
      <c r="P213" s="742"/>
      <c r="Q213" s="742"/>
      <c r="S213" s="742">
        <f t="shared" si="40"/>
        <v>2334664.3028695607</v>
      </c>
      <c r="T213" s="742">
        <f t="shared" si="41"/>
        <v>2110500</v>
      </c>
      <c r="U213" s="935">
        <f t="shared" si="42"/>
        <v>-711.63270752241533</v>
      </c>
    </row>
    <row r="214" spans="1:21" ht="16.5" customHeight="1">
      <c r="A214" s="779">
        <f t="shared" si="43"/>
        <v>45</v>
      </c>
      <c r="B214" s="297" t="s">
        <v>627</v>
      </c>
      <c r="C214" s="762">
        <v>42110</v>
      </c>
      <c r="D214" s="763" t="s">
        <v>626</v>
      </c>
      <c r="E214" s="859">
        <v>47</v>
      </c>
      <c r="F214" s="860">
        <v>42</v>
      </c>
      <c r="G214" s="860">
        <v>24.5</v>
      </c>
      <c r="H214" s="851">
        <f t="shared" si="33"/>
        <v>1.27</v>
      </c>
      <c r="I214" s="257">
        <v>160</v>
      </c>
      <c r="J214" s="747">
        <f t="shared" si="38"/>
        <v>203.2</v>
      </c>
      <c r="K214" s="747">
        <f t="shared" si="35"/>
        <v>10696.333566538031</v>
      </c>
      <c r="L214" s="662">
        <v>9200</v>
      </c>
      <c r="M214" s="662"/>
      <c r="O214" s="742"/>
      <c r="P214" s="742"/>
      <c r="Q214" s="742"/>
      <c r="R214" s="293">
        <v>1027697700</v>
      </c>
      <c r="S214" s="742">
        <f t="shared" si="40"/>
        <v>1711413.3706460849</v>
      </c>
      <c r="T214" s="742">
        <f t="shared" si="41"/>
        <v>1472000</v>
      </c>
      <c r="U214" s="935">
        <f t="shared" si="42"/>
        <v>-1496.3335665380309</v>
      </c>
    </row>
    <row r="215" spans="1:21" ht="16.5" customHeight="1">
      <c r="A215" s="779">
        <f t="shared" si="43"/>
        <v>46</v>
      </c>
      <c r="B215" s="297" t="s">
        <v>628</v>
      </c>
      <c r="C215" s="762">
        <v>42110</v>
      </c>
      <c r="D215" s="763" t="s">
        <v>626</v>
      </c>
      <c r="E215" s="859">
        <v>28</v>
      </c>
      <c r="F215" s="860">
        <v>28</v>
      </c>
      <c r="G215" s="860">
        <v>40</v>
      </c>
      <c r="H215" s="851">
        <f t="shared" si="33"/>
        <v>0.83</v>
      </c>
      <c r="I215" s="257">
        <v>105</v>
      </c>
      <c r="J215" s="747">
        <f t="shared" si="38"/>
        <v>87.149999999999991</v>
      </c>
      <c r="K215" s="747">
        <f t="shared" si="35"/>
        <v>6990.5172127768237</v>
      </c>
      <c r="L215" s="662">
        <v>6350</v>
      </c>
      <c r="M215" s="662"/>
      <c r="O215" s="742"/>
      <c r="P215" s="742"/>
      <c r="Q215" s="742"/>
      <c r="S215" s="742">
        <f t="shared" si="40"/>
        <v>734004.30734156654</v>
      </c>
      <c r="T215" s="742">
        <f t="shared" si="41"/>
        <v>666750</v>
      </c>
      <c r="U215" s="935">
        <f t="shared" si="42"/>
        <v>-640.51721277682373</v>
      </c>
    </row>
    <row r="216" spans="1:21" ht="16.5" customHeight="1">
      <c r="A216" s="779">
        <f t="shared" si="43"/>
        <v>47</v>
      </c>
      <c r="B216" s="297" t="s">
        <v>617</v>
      </c>
      <c r="C216" s="762">
        <v>42110</v>
      </c>
      <c r="D216" s="763" t="s">
        <v>626</v>
      </c>
      <c r="E216" s="859">
        <v>47</v>
      </c>
      <c r="F216" s="860">
        <v>42</v>
      </c>
      <c r="G216" s="860">
        <v>25</v>
      </c>
      <c r="H216" s="851">
        <f t="shared" si="33"/>
        <v>1.28</v>
      </c>
      <c r="I216" s="257">
        <v>55</v>
      </c>
      <c r="J216" s="747">
        <f t="shared" si="38"/>
        <v>70.400000000000006</v>
      </c>
      <c r="K216" s="747">
        <f t="shared" si="35"/>
        <v>10780.556665487149</v>
      </c>
      <c r="L216" s="662">
        <v>9230</v>
      </c>
      <c r="M216" s="662"/>
      <c r="O216" s="742"/>
      <c r="P216" s="742"/>
      <c r="Q216" s="742"/>
      <c r="S216" s="742">
        <f t="shared" si="40"/>
        <v>592930.61660179321</v>
      </c>
      <c r="T216" s="742">
        <f t="shared" si="41"/>
        <v>507650</v>
      </c>
      <c r="U216" s="935">
        <f t="shared" si="42"/>
        <v>-1550.5566654871491</v>
      </c>
    </row>
    <row r="217" spans="1:21" ht="16.5" customHeight="1">
      <c r="A217" s="779">
        <f t="shared" si="43"/>
        <v>48</v>
      </c>
      <c r="B217" s="297" t="s">
        <v>629</v>
      </c>
      <c r="C217" s="762">
        <v>42110</v>
      </c>
      <c r="D217" s="763" t="s">
        <v>626</v>
      </c>
      <c r="E217" s="859">
        <v>46</v>
      </c>
      <c r="F217" s="860">
        <v>42</v>
      </c>
      <c r="G217" s="860">
        <v>24.5</v>
      </c>
      <c r="H217" s="851">
        <f t="shared" si="33"/>
        <v>1.26</v>
      </c>
      <c r="I217" s="257">
        <v>904</v>
      </c>
      <c r="J217" s="747">
        <f t="shared" si="38"/>
        <v>1139.04</v>
      </c>
      <c r="K217" s="747">
        <f t="shared" si="35"/>
        <v>10612.110467588913</v>
      </c>
      <c r="L217" s="662">
        <v>9050</v>
      </c>
      <c r="M217" s="662"/>
      <c r="O217" s="742"/>
      <c r="P217" s="742"/>
      <c r="Q217" s="742"/>
      <c r="S217" s="742">
        <f t="shared" si="40"/>
        <v>9593347.8627003767</v>
      </c>
      <c r="T217" s="742">
        <f t="shared" si="41"/>
        <v>8181200</v>
      </c>
      <c r="U217" s="935">
        <f t="shared" si="42"/>
        <v>-1562.1104675889128</v>
      </c>
    </row>
    <row r="218" spans="1:21" ht="16.5" customHeight="1">
      <c r="A218" s="779">
        <f t="shared" si="43"/>
        <v>49</v>
      </c>
      <c r="B218" s="297" t="s">
        <v>478</v>
      </c>
      <c r="C218" s="762">
        <v>42110</v>
      </c>
      <c r="D218" s="763" t="s">
        <v>630</v>
      </c>
      <c r="E218" s="859">
        <v>49.5</v>
      </c>
      <c r="F218" s="860">
        <v>38.5</v>
      </c>
      <c r="G218" s="860">
        <v>32.5</v>
      </c>
      <c r="H218" s="851">
        <f t="shared" si="33"/>
        <v>1.34</v>
      </c>
      <c r="I218" s="257">
        <v>302</v>
      </c>
      <c r="J218" s="747">
        <f t="shared" si="38"/>
        <v>404.68</v>
      </c>
      <c r="K218" s="747">
        <f t="shared" si="35"/>
        <v>11285.89525918186</v>
      </c>
      <c r="L218" s="662">
        <v>12900</v>
      </c>
      <c r="M218" s="662"/>
      <c r="O218" s="742"/>
      <c r="P218" s="742"/>
      <c r="Q218" s="742"/>
      <c r="S218" s="742">
        <f t="shared" si="40"/>
        <v>3408340.3682729215</v>
      </c>
      <c r="T218" s="742">
        <f t="shared" si="41"/>
        <v>3895800</v>
      </c>
      <c r="U218" s="935">
        <f t="shared" si="42"/>
        <v>1614.1047408181403</v>
      </c>
    </row>
    <row r="219" spans="1:21" ht="16.5" customHeight="1">
      <c r="A219" s="779">
        <f t="shared" si="43"/>
        <v>50</v>
      </c>
      <c r="B219" s="297" t="s">
        <v>425</v>
      </c>
      <c r="C219" s="762">
        <v>42111</v>
      </c>
      <c r="D219" s="763" t="s">
        <v>634</v>
      </c>
      <c r="E219" s="859">
        <v>52</v>
      </c>
      <c r="F219" s="860">
        <v>24.5</v>
      </c>
      <c r="G219" s="860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38"/>
        <v>738</v>
      </c>
      <c r="K219" s="747">
        <f t="shared" si="35"/>
        <v>6906.2941138277047</v>
      </c>
      <c r="L219" s="662">
        <v>5100</v>
      </c>
      <c r="M219" s="662"/>
      <c r="O219" s="742"/>
      <c r="P219" s="742"/>
      <c r="Q219" s="742"/>
      <c r="S219" s="742">
        <f t="shared" si="40"/>
        <v>6215664.7024449343</v>
      </c>
      <c r="T219" s="742">
        <f t="shared" si="41"/>
        <v>4590000</v>
      </c>
      <c r="U219" s="935">
        <f t="shared" si="42"/>
        <v>-1806.2941138277047</v>
      </c>
    </row>
    <row r="220" spans="1:21" ht="16.5" customHeight="1">
      <c r="A220" s="779">
        <f t="shared" si="43"/>
        <v>51</v>
      </c>
      <c r="B220" s="297" t="s">
        <v>473</v>
      </c>
      <c r="C220" s="762">
        <v>42111</v>
      </c>
      <c r="D220" s="763" t="s">
        <v>634</v>
      </c>
      <c r="E220" s="859">
        <v>52</v>
      </c>
      <c r="F220" s="860">
        <v>26.5</v>
      </c>
      <c r="G220" s="860">
        <v>26.5</v>
      </c>
      <c r="H220" s="851">
        <f t="shared" si="33"/>
        <v>0.91</v>
      </c>
      <c r="I220" s="257">
        <v>315</v>
      </c>
      <c r="J220" s="747">
        <f t="shared" si="38"/>
        <v>286.65000000000003</v>
      </c>
      <c r="K220" s="747">
        <f t="shared" si="35"/>
        <v>7664.3020043697707</v>
      </c>
      <c r="L220" s="662">
        <v>5700</v>
      </c>
      <c r="M220" s="662"/>
      <c r="O220" s="742"/>
      <c r="P220" s="742"/>
      <c r="Q220" s="742"/>
      <c r="S220" s="742">
        <f t="shared" si="40"/>
        <v>2414255.1313764779</v>
      </c>
      <c r="T220" s="742">
        <f t="shared" si="41"/>
        <v>1795500</v>
      </c>
      <c r="U220" s="935">
        <f t="shared" si="42"/>
        <v>-1964.3020043697707</v>
      </c>
    </row>
    <row r="221" spans="1:21" ht="16.5" customHeight="1">
      <c r="A221" s="779">
        <f t="shared" si="43"/>
        <v>52</v>
      </c>
      <c r="B221" s="297" t="s">
        <v>635</v>
      </c>
      <c r="C221" s="762">
        <v>42111</v>
      </c>
      <c r="D221" s="763" t="s">
        <v>634</v>
      </c>
      <c r="E221" s="859">
        <v>22.5</v>
      </c>
      <c r="F221" s="860">
        <v>22.5</v>
      </c>
      <c r="G221" s="860">
        <v>52</v>
      </c>
      <c r="H221" s="851">
        <f t="shared" si="33"/>
        <v>0.74</v>
      </c>
      <c r="I221" s="257">
        <v>305</v>
      </c>
      <c r="J221" s="747">
        <f t="shared" si="38"/>
        <v>225.7</v>
      </c>
      <c r="K221" s="747">
        <f t="shared" si="35"/>
        <v>6232.5093222347587</v>
      </c>
      <c r="L221" s="662">
        <v>5200</v>
      </c>
      <c r="M221" s="662"/>
      <c r="O221" s="742"/>
      <c r="P221" s="742"/>
      <c r="Q221" s="742"/>
      <c r="S221" s="742">
        <f t="shared" si="40"/>
        <v>1900915.3432816013</v>
      </c>
      <c r="T221" s="742">
        <f t="shared" si="41"/>
        <v>1586000</v>
      </c>
      <c r="U221" s="935">
        <f t="shared" si="42"/>
        <v>-1032.5093222347587</v>
      </c>
    </row>
    <row r="222" spans="1:21" ht="16.5" customHeight="1">
      <c r="A222" s="779">
        <f t="shared" si="43"/>
        <v>53</v>
      </c>
      <c r="B222" s="297" t="s">
        <v>528</v>
      </c>
      <c r="C222" s="762">
        <v>42111</v>
      </c>
      <c r="D222" s="763" t="s">
        <v>634</v>
      </c>
      <c r="E222" s="859">
        <v>55</v>
      </c>
      <c r="F222" s="860">
        <v>45</v>
      </c>
      <c r="G222" s="860">
        <v>29</v>
      </c>
      <c r="H222" s="851">
        <f t="shared" si="33"/>
        <v>1.58</v>
      </c>
      <c r="I222" s="257">
        <v>315</v>
      </c>
      <c r="J222" s="747">
        <f t="shared" si="38"/>
        <v>497.70000000000005</v>
      </c>
      <c r="K222" s="747">
        <f t="shared" si="35"/>
        <v>13307.249633960701</v>
      </c>
      <c r="L222" s="662">
        <v>10600</v>
      </c>
      <c r="M222" s="662"/>
      <c r="O222" s="742"/>
      <c r="P222" s="742"/>
      <c r="Q222" s="742"/>
      <c r="S222" s="742">
        <f t="shared" si="40"/>
        <v>4191783.6346976208</v>
      </c>
      <c r="T222" s="742">
        <f t="shared" si="41"/>
        <v>3339000</v>
      </c>
      <c r="U222" s="935">
        <f t="shared" si="42"/>
        <v>-2707.2496339607005</v>
      </c>
    </row>
    <row r="223" spans="1:21" ht="16.5" customHeight="1">
      <c r="A223" s="779">
        <f t="shared" si="43"/>
        <v>54</v>
      </c>
      <c r="B223" s="297" t="s">
        <v>631</v>
      </c>
      <c r="C223" s="762">
        <v>42111</v>
      </c>
      <c r="D223" s="763" t="s">
        <v>632</v>
      </c>
      <c r="E223" s="859">
        <v>48.5</v>
      </c>
      <c r="F223" s="860">
        <v>23</v>
      </c>
      <c r="G223" s="860">
        <v>35.5</v>
      </c>
      <c r="H223" s="851">
        <f t="shared" si="33"/>
        <v>0.91</v>
      </c>
      <c r="I223" s="257">
        <v>722</v>
      </c>
      <c r="J223" s="747">
        <f t="shared" si="38"/>
        <v>657.02</v>
      </c>
      <c r="K223" s="747">
        <f t="shared" si="35"/>
        <v>7664.3020043697707</v>
      </c>
      <c r="L223" s="662">
        <v>6364</v>
      </c>
      <c r="M223" s="662"/>
      <c r="O223" s="742"/>
      <c r="P223" s="742"/>
      <c r="Q223" s="742"/>
      <c r="S223" s="742">
        <f t="shared" si="40"/>
        <v>5533626.0471549742</v>
      </c>
      <c r="T223" s="742">
        <f t="shared" si="41"/>
        <v>4594808</v>
      </c>
      <c r="U223" s="935">
        <f t="shared" si="42"/>
        <v>-1300.3020043697707</v>
      </c>
    </row>
    <row r="224" spans="1:21" ht="16.5" customHeight="1">
      <c r="A224" s="779">
        <f t="shared" si="43"/>
        <v>55</v>
      </c>
      <c r="B224" s="297" t="s">
        <v>636</v>
      </c>
      <c r="C224" s="762">
        <v>42112</v>
      </c>
      <c r="D224" s="763" t="s">
        <v>637</v>
      </c>
      <c r="E224" s="859">
        <v>37.799999999999997</v>
      </c>
      <c r="F224" s="860">
        <v>25.3</v>
      </c>
      <c r="G224" s="860">
        <v>23.9</v>
      </c>
      <c r="H224" s="851">
        <f t="shared" si="33"/>
        <v>0.68</v>
      </c>
      <c r="I224" s="257">
        <v>485</v>
      </c>
      <c r="J224" s="747">
        <f t="shared" si="38"/>
        <v>329.8</v>
      </c>
      <c r="K224" s="747">
        <f t="shared" si="35"/>
        <v>5727.1707285400489</v>
      </c>
      <c r="L224" s="662">
        <v>5400</v>
      </c>
      <c r="M224" s="662"/>
      <c r="O224" s="742"/>
      <c r="P224" s="742"/>
      <c r="Q224" s="742"/>
      <c r="S224" s="742">
        <f t="shared" si="40"/>
        <v>2777677.8033419237</v>
      </c>
      <c r="T224" s="742">
        <f t="shared" si="41"/>
        <v>2619000</v>
      </c>
      <c r="U224" s="935">
        <f t="shared" si="42"/>
        <v>-327.17072854004891</v>
      </c>
    </row>
    <row r="225" spans="1:21" ht="16.5" customHeight="1">
      <c r="A225" s="779">
        <f t="shared" si="43"/>
        <v>56</v>
      </c>
      <c r="B225" s="297" t="s">
        <v>636</v>
      </c>
      <c r="C225" s="762">
        <v>42112</v>
      </c>
      <c r="D225" s="763" t="s">
        <v>637</v>
      </c>
      <c r="E225" s="859">
        <v>37.799999999999997</v>
      </c>
      <c r="F225" s="860">
        <v>25.3</v>
      </c>
      <c r="G225" s="860">
        <v>23.9</v>
      </c>
      <c r="H225" s="851">
        <f t="shared" si="33"/>
        <v>0.68</v>
      </c>
      <c r="I225" s="257">
        <v>1002</v>
      </c>
      <c r="J225" s="747">
        <f t="shared" si="38"/>
        <v>681.36</v>
      </c>
      <c r="K225" s="747">
        <f t="shared" si="35"/>
        <v>5727.1707285400489</v>
      </c>
      <c r="L225" s="662">
        <v>5400</v>
      </c>
      <c r="M225" s="662"/>
      <c r="O225" s="742"/>
      <c r="P225" s="742"/>
      <c r="Q225" s="742"/>
      <c r="S225" s="742">
        <f t="shared" si="40"/>
        <v>5738625.069997129</v>
      </c>
      <c r="T225" s="742">
        <f t="shared" si="41"/>
        <v>5410800</v>
      </c>
      <c r="U225" s="935">
        <f t="shared" si="42"/>
        <v>-327.17072854004891</v>
      </c>
    </row>
    <row r="226" spans="1:21" ht="16.5" customHeight="1">
      <c r="A226" s="779">
        <f t="shared" si="43"/>
        <v>57</v>
      </c>
      <c r="B226" s="297" t="s">
        <v>638</v>
      </c>
      <c r="C226" s="762">
        <v>42115</v>
      </c>
      <c r="D226" s="763" t="s">
        <v>639</v>
      </c>
      <c r="E226" s="859">
        <v>36</v>
      </c>
      <c r="F226" s="860">
        <v>24</v>
      </c>
      <c r="G226" s="860">
        <v>26.5</v>
      </c>
      <c r="H226" s="851">
        <f t="shared" si="33"/>
        <v>0.67</v>
      </c>
      <c r="I226" s="257">
        <v>61</v>
      </c>
      <c r="J226" s="747">
        <f t="shared" si="38"/>
        <v>40.870000000000005</v>
      </c>
      <c r="K226" s="747">
        <f t="shared" si="35"/>
        <v>5642.9476295909299</v>
      </c>
      <c r="L226" s="662">
        <v>9400</v>
      </c>
      <c r="M226" s="662"/>
      <c r="O226" s="742"/>
      <c r="P226" s="742"/>
      <c r="Q226" s="742"/>
      <c r="S226" s="742">
        <f t="shared" si="40"/>
        <v>344219.80540504673</v>
      </c>
      <c r="T226" s="742">
        <f t="shared" si="41"/>
        <v>573400</v>
      </c>
      <c r="U226" s="935">
        <f t="shared" si="42"/>
        <v>3757.0523704090701</v>
      </c>
    </row>
    <row r="227" spans="1:21" ht="16.5" customHeight="1">
      <c r="A227" s="779">
        <f t="shared" si="43"/>
        <v>58</v>
      </c>
      <c r="B227" s="297" t="s">
        <v>545</v>
      </c>
      <c r="C227" s="762">
        <v>42117</v>
      </c>
      <c r="D227" s="763" t="s">
        <v>640</v>
      </c>
      <c r="E227" s="859">
        <v>45</v>
      </c>
      <c r="F227" s="860">
        <v>35</v>
      </c>
      <c r="G227" s="860">
        <v>25</v>
      </c>
      <c r="H227" s="851">
        <f t="shared" si="33"/>
        <v>1.04</v>
      </c>
      <c r="I227" s="257">
        <v>210</v>
      </c>
      <c r="J227" s="747">
        <f t="shared" si="38"/>
        <v>218.4</v>
      </c>
      <c r="K227" s="747">
        <f t="shared" si="35"/>
        <v>8759.2022907083101</v>
      </c>
      <c r="L227" s="662">
        <v>10700</v>
      </c>
      <c r="M227" s="662"/>
      <c r="O227" s="742"/>
      <c r="P227" s="742"/>
      <c r="Q227" s="742"/>
      <c r="S227" s="742">
        <f t="shared" si="40"/>
        <v>1839432.4810487451</v>
      </c>
      <c r="T227" s="742">
        <f t="shared" si="41"/>
        <v>2247000</v>
      </c>
      <c r="U227" s="935">
        <f t="shared" si="42"/>
        <v>1940.7977092916899</v>
      </c>
    </row>
    <row r="228" spans="1:21" ht="16.5" customHeight="1">
      <c r="A228" s="779">
        <f t="shared" si="43"/>
        <v>59</v>
      </c>
      <c r="B228" s="297" t="s">
        <v>641</v>
      </c>
      <c r="C228" s="762">
        <v>42118</v>
      </c>
      <c r="D228" s="763" t="s">
        <v>642</v>
      </c>
      <c r="E228" s="859">
        <v>36.5</v>
      </c>
      <c r="F228" s="860">
        <v>20.5</v>
      </c>
      <c r="G228" s="860">
        <v>32</v>
      </c>
      <c r="H228" s="851">
        <f t="shared" si="33"/>
        <v>0.66</v>
      </c>
      <c r="I228" s="257">
        <v>312</v>
      </c>
      <c r="J228" s="747">
        <f t="shared" si="38"/>
        <v>205.92000000000002</v>
      </c>
      <c r="K228" s="747">
        <f t="shared" si="35"/>
        <v>5558.7245306418117</v>
      </c>
      <c r="L228" s="662">
        <v>5490</v>
      </c>
      <c r="M228" s="662"/>
      <c r="O228" s="742"/>
      <c r="P228" s="742"/>
      <c r="Q228" s="742"/>
      <c r="S228" s="742">
        <f t="shared" si="40"/>
        <v>1734322.0535602453</v>
      </c>
      <c r="T228" s="742">
        <f t="shared" si="41"/>
        <v>1712880</v>
      </c>
      <c r="U228" s="935">
        <f t="shared" si="42"/>
        <v>-68.724530641811725</v>
      </c>
    </row>
    <row r="229" spans="1:21" ht="16.5" customHeight="1">
      <c r="A229" s="779">
        <f t="shared" si="43"/>
        <v>60</v>
      </c>
      <c r="B229" s="297" t="s">
        <v>643</v>
      </c>
      <c r="C229" s="762">
        <v>42118</v>
      </c>
      <c r="D229" s="763" t="s">
        <v>642</v>
      </c>
      <c r="E229" s="859">
        <v>37.5</v>
      </c>
      <c r="F229" s="860">
        <v>22.8</v>
      </c>
      <c r="G229" s="860">
        <v>27</v>
      </c>
      <c r="H229" s="851">
        <f t="shared" si="33"/>
        <v>0.66</v>
      </c>
      <c r="I229" s="257">
        <v>312</v>
      </c>
      <c r="J229" s="747">
        <f t="shared" si="38"/>
        <v>205.92000000000002</v>
      </c>
      <c r="K229" s="747">
        <f t="shared" si="35"/>
        <v>5558.7245306418117</v>
      </c>
      <c r="L229" s="662">
        <v>5500</v>
      </c>
      <c r="M229" s="662"/>
      <c r="O229" s="742"/>
      <c r="P229" s="742"/>
      <c r="Q229" s="742"/>
      <c r="S229" s="742">
        <f t="shared" si="40"/>
        <v>1734322.0535602453</v>
      </c>
      <c r="T229" s="742">
        <f t="shared" si="41"/>
        <v>1716000</v>
      </c>
      <c r="U229" s="935">
        <f t="shared" si="42"/>
        <v>-58.724530641811725</v>
      </c>
    </row>
    <row r="230" spans="1:21" ht="16.5" customHeight="1">
      <c r="A230" s="779">
        <f t="shared" si="43"/>
        <v>61</v>
      </c>
      <c r="B230" s="297" t="s">
        <v>643</v>
      </c>
      <c r="C230" s="762">
        <v>42118</v>
      </c>
      <c r="D230" s="763" t="s">
        <v>642</v>
      </c>
      <c r="E230" s="859">
        <v>37.5</v>
      </c>
      <c r="F230" s="860">
        <v>22.8</v>
      </c>
      <c r="G230" s="860">
        <v>27</v>
      </c>
      <c r="H230" s="851">
        <f t="shared" si="33"/>
        <v>0.66</v>
      </c>
      <c r="I230" s="257">
        <v>200</v>
      </c>
      <c r="J230" s="747">
        <f t="shared" si="38"/>
        <v>132</v>
      </c>
      <c r="K230" s="747">
        <f t="shared" si="35"/>
        <v>5558.7245306418117</v>
      </c>
      <c r="L230" s="662">
        <v>5500</v>
      </c>
      <c r="M230" s="662"/>
      <c r="O230" s="742"/>
      <c r="P230" s="742"/>
      <c r="Q230" s="742"/>
      <c r="S230" s="742">
        <f t="shared" si="40"/>
        <v>1111744.9061283623</v>
      </c>
      <c r="T230" s="742">
        <f t="shared" si="41"/>
        <v>1100000</v>
      </c>
      <c r="U230" s="935">
        <f t="shared" si="42"/>
        <v>-58.724530641811725</v>
      </c>
    </row>
    <row r="231" spans="1:21" ht="16.5" customHeight="1">
      <c r="A231" s="779">
        <f t="shared" si="43"/>
        <v>62</v>
      </c>
      <c r="B231" s="297" t="s">
        <v>430</v>
      </c>
      <c r="C231" s="762">
        <v>42118</v>
      </c>
      <c r="D231" s="763" t="s">
        <v>642</v>
      </c>
      <c r="E231" s="859">
        <v>43</v>
      </c>
      <c r="F231" s="860">
        <v>31</v>
      </c>
      <c r="G231" s="860">
        <v>25</v>
      </c>
      <c r="H231" s="851">
        <f t="shared" si="33"/>
        <v>0.9</v>
      </c>
      <c r="I231" s="257">
        <v>1012</v>
      </c>
      <c r="J231" s="747">
        <f t="shared" si="38"/>
        <v>910.80000000000007</v>
      </c>
      <c r="K231" s="747">
        <f t="shared" si="35"/>
        <v>7580.0789054206525</v>
      </c>
      <c r="L231" s="662">
        <v>9300</v>
      </c>
      <c r="M231" s="662"/>
      <c r="O231" s="742"/>
      <c r="P231" s="742"/>
      <c r="Q231" s="742"/>
      <c r="S231" s="742">
        <f t="shared" si="40"/>
        <v>7671039.8522856999</v>
      </c>
      <c r="T231" s="742">
        <f t="shared" si="41"/>
        <v>9411600</v>
      </c>
      <c r="U231" s="935">
        <f t="shared" si="42"/>
        <v>1719.9210945793475</v>
      </c>
    </row>
    <row r="232" spans="1:21" ht="16.5" customHeight="1">
      <c r="A232" s="779">
        <f t="shared" si="43"/>
        <v>63</v>
      </c>
      <c r="B232" s="297" t="s">
        <v>933</v>
      </c>
      <c r="C232" s="762">
        <v>42118</v>
      </c>
      <c r="D232" s="763" t="s">
        <v>642</v>
      </c>
      <c r="E232" s="859">
        <v>43.5</v>
      </c>
      <c r="F232" s="860">
        <v>31</v>
      </c>
      <c r="G232" s="860">
        <v>24.8</v>
      </c>
      <c r="H232" s="851">
        <f t="shared" si="33"/>
        <v>0.91</v>
      </c>
      <c r="I232" s="257">
        <v>303</v>
      </c>
      <c r="J232" s="747">
        <f t="shared" si="38"/>
        <v>275.73</v>
      </c>
      <c r="K232" s="747">
        <f t="shared" si="35"/>
        <v>7664.3020043697707</v>
      </c>
      <c r="L232" s="662">
        <v>7170</v>
      </c>
      <c r="M232" s="662"/>
      <c r="O232" s="742"/>
      <c r="P232" s="742"/>
      <c r="Q232" s="742"/>
      <c r="S232" s="742">
        <f t="shared" si="40"/>
        <v>2322283.5073240404</v>
      </c>
      <c r="T232" s="742">
        <f t="shared" si="41"/>
        <v>2172510</v>
      </c>
      <c r="U232" s="935">
        <f t="shared" si="42"/>
        <v>-494.30200436977066</v>
      </c>
    </row>
    <row r="233" spans="1:21" ht="16.5" customHeight="1">
      <c r="A233" s="779">
        <f t="shared" si="43"/>
        <v>64</v>
      </c>
      <c r="B233" s="297" t="s">
        <v>644</v>
      </c>
      <c r="C233" s="762">
        <v>42118</v>
      </c>
      <c r="D233" s="763" t="s">
        <v>645</v>
      </c>
      <c r="E233" s="859">
        <v>36</v>
      </c>
      <c r="F233" s="860">
        <v>30</v>
      </c>
      <c r="G233" s="860">
        <v>25</v>
      </c>
      <c r="H233" s="851">
        <f t="shared" si="33"/>
        <v>0.79</v>
      </c>
      <c r="I233" s="257">
        <v>303</v>
      </c>
      <c r="J233" s="747">
        <f t="shared" si="38"/>
        <v>239.37</v>
      </c>
      <c r="K233" s="747">
        <f t="shared" si="35"/>
        <v>6653.6248169803503</v>
      </c>
      <c r="L233" s="662">
        <v>9120</v>
      </c>
      <c r="M233" s="662"/>
      <c r="O233" s="742"/>
      <c r="P233" s="742"/>
      <c r="Q233" s="742"/>
      <c r="S233" s="742">
        <f t="shared" si="40"/>
        <v>2016048.3195450462</v>
      </c>
      <c r="T233" s="742">
        <f t="shared" si="41"/>
        <v>2763360</v>
      </c>
      <c r="U233" s="935">
        <f t="shared" si="42"/>
        <v>2466.3751830196497</v>
      </c>
    </row>
    <row r="234" spans="1:21" ht="16.5" customHeight="1">
      <c r="A234" s="779">
        <f t="shared" si="43"/>
        <v>65</v>
      </c>
      <c r="B234" s="297" t="s">
        <v>1693</v>
      </c>
      <c r="C234" s="762">
        <v>42118</v>
      </c>
      <c r="D234" s="763" t="s">
        <v>645</v>
      </c>
      <c r="E234" s="859">
        <v>35</v>
      </c>
      <c r="F234" s="860">
        <v>28</v>
      </c>
      <c r="G234" s="860"/>
      <c r="H234" s="851">
        <f t="shared" ref="H234:H297" si="46">IF(G234&lt;&gt;"",ROUND(((E234+F234)*2+5)*(F234+G234+3)/10000,2),ROUND(E234*F234/10000,2))</f>
        <v>0.1</v>
      </c>
      <c r="I234" s="257">
        <v>606</v>
      </c>
      <c r="J234" s="747">
        <f t="shared" si="38"/>
        <v>60.6</v>
      </c>
      <c r="K234" s="747">
        <f t="shared" ref="K234:K297" si="47">H234*$R$211</f>
        <v>842.23098949118366</v>
      </c>
      <c r="L234" s="662">
        <v>915</v>
      </c>
      <c r="M234" s="662"/>
      <c r="O234" s="742"/>
      <c r="P234" s="742"/>
      <c r="Q234" s="742"/>
      <c r="S234" s="742">
        <f t="shared" si="40"/>
        <v>510391.9796316573</v>
      </c>
      <c r="T234" s="742">
        <f t="shared" si="41"/>
        <v>554490</v>
      </c>
      <c r="U234" s="935">
        <f t="shared" si="42"/>
        <v>72.769010508816336</v>
      </c>
    </row>
    <row r="235" spans="1:21" ht="16.5" customHeight="1">
      <c r="A235" s="779">
        <f t="shared" si="43"/>
        <v>66</v>
      </c>
      <c r="B235" s="297" t="s">
        <v>614</v>
      </c>
      <c r="C235" s="762">
        <v>42118</v>
      </c>
      <c r="D235" s="763" t="s">
        <v>646</v>
      </c>
      <c r="E235" s="859">
        <v>38</v>
      </c>
      <c r="F235" s="860">
        <v>28</v>
      </c>
      <c r="G235" s="860">
        <v>27</v>
      </c>
      <c r="H235" s="851">
        <f t="shared" si="46"/>
        <v>0.79</v>
      </c>
      <c r="I235" s="257">
        <v>150</v>
      </c>
      <c r="J235" s="747">
        <f t="shared" ref="J235:J298" si="48">H235*I235</f>
        <v>118.5</v>
      </c>
      <c r="K235" s="747">
        <f t="shared" si="47"/>
        <v>6653.6248169803503</v>
      </c>
      <c r="L235" s="662">
        <v>6080</v>
      </c>
      <c r="M235" s="662"/>
      <c r="O235" s="742"/>
      <c r="P235" s="742"/>
      <c r="Q235" s="742"/>
      <c r="S235" s="742">
        <f t="shared" ref="S235:S298" si="49">I235*K235</f>
        <v>998043.72254705254</v>
      </c>
      <c r="T235" s="742">
        <f t="shared" ref="T235:T298" si="50">I235*L235</f>
        <v>912000</v>
      </c>
      <c r="U235" s="935">
        <f t="shared" ref="U235:U298" si="51">L235-K235</f>
        <v>-573.62481698035026</v>
      </c>
    </row>
    <row r="236" spans="1:21" ht="16.5" customHeight="1">
      <c r="A236" s="779">
        <f t="shared" ref="A236:A299" si="52">IF(B236&lt;&gt;"",ROW()-169,"")</f>
        <v>67</v>
      </c>
      <c r="B236" s="297" t="s">
        <v>629</v>
      </c>
      <c r="C236" s="762">
        <v>42118</v>
      </c>
      <c r="D236" s="763" t="s">
        <v>646</v>
      </c>
      <c r="E236" s="859">
        <v>46</v>
      </c>
      <c r="F236" s="860">
        <v>42</v>
      </c>
      <c r="G236" s="860">
        <v>24.5</v>
      </c>
      <c r="H236" s="851">
        <f t="shared" si="46"/>
        <v>1.26</v>
      </c>
      <c r="I236" s="257">
        <v>1364</v>
      </c>
      <c r="J236" s="747">
        <f t="shared" si="48"/>
        <v>1718.64</v>
      </c>
      <c r="K236" s="747">
        <f t="shared" si="47"/>
        <v>10612.110467588913</v>
      </c>
      <c r="L236" s="662">
        <v>8980</v>
      </c>
      <c r="M236" s="662"/>
      <c r="O236" s="742"/>
      <c r="P236" s="742"/>
      <c r="Q236" s="742"/>
      <c r="S236" s="742">
        <f t="shared" si="49"/>
        <v>14474918.677791277</v>
      </c>
      <c r="T236" s="742">
        <f t="shared" si="50"/>
        <v>12248720</v>
      </c>
      <c r="U236" s="935">
        <f t="shared" si="51"/>
        <v>-1632.1104675889128</v>
      </c>
    </row>
    <row r="237" spans="1:21" ht="16.5" customHeight="1">
      <c r="A237" s="779">
        <f t="shared" si="52"/>
        <v>68</v>
      </c>
      <c r="B237" s="297" t="s">
        <v>1735</v>
      </c>
      <c r="C237" s="762">
        <v>42119</v>
      </c>
      <c r="D237" s="763" t="s">
        <v>647</v>
      </c>
      <c r="E237" s="859">
        <v>110</v>
      </c>
      <c r="F237" s="860">
        <v>182</v>
      </c>
      <c r="G237" s="860"/>
      <c r="H237" s="851">
        <f t="shared" si="46"/>
        <v>2</v>
      </c>
      <c r="I237" s="257">
        <v>50</v>
      </c>
      <c r="J237" s="747">
        <f t="shared" si="48"/>
        <v>100</v>
      </c>
      <c r="K237" s="747">
        <f t="shared" si="47"/>
        <v>16844.619789823671</v>
      </c>
      <c r="L237" s="662">
        <v>11211</v>
      </c>
      <c r="M237" s="662"/>
      <c r="O237" s="742"/>
      <c r="P237" s="742"/>
      <c r="Q237" s="742"/>
      <c r="S237" s="742">
        <f t="shared" si="49"/>
        <v>842230.98949118354</v>
      </c>
      <c r="T237" s="742">
        <f t="shared" si="50"/>
        <v>560550</v>
      </c>
      <c r="U237" s="935">
        <f t="shared" si="51"/>
        <v>-5633.6197898236715</v>
      </c>
    </row>
    <row r="238" spans="1:21" ht="16.5" customHeight="1">
      <c r="A238" s="779">
        <f t="shared" si="52"/>
        <v>69</v>
      </c>
      <c r="B238" s="297" t="s">
        <v>1736</v>
      </c>
      <c r="C238" s="762">
        <v>42119</v>
      </c>
      <c r="D238" s="763" t="s">
        <v>647</v>
      </c>
      <c r="E238" s="859">
        <v>100</v>
      </c>
      <c r="F238" s="860">
        <v>174</v>
      </c>
      <c r="G238" s="860"/>
      <c r="H238" s="851">
        <f t="shared" si="46"/>
        <v>1.74</v>
      </c>
      <c r="I238" s="257">
        <v>200</v>
      </c>
      <c r="J238" s="747">
        <f t="shared" si="48"/>
        <v>348</v>
      </c>
      <c r="K238" s="747">
        <f t="shared" si="47"/>
        <v>14654.819217146594</v>
      </c>
      <c r="L238" s="662">
        <v>9744</v>
      </c>
      <c r="M238" s="662"/>
      <c r="O238" s="742"/>
      <c r="P238" s="742"/>
      <c r="Q238" s="742"/>
      <c r="S238" s="742">
        <f t="shared" si="49"/>
        <v>2930963.8434293191</v>
      </c>
      <c r="T238" s="742">
        <f t="shared" si="50"/>
        <v>1948800</v>
      </c>
      <c r="U238" s="935">
        <f t="shared" si="51"/>
        <v>-4910.8192171465944</v>
      </c>
    </row>
    <row r="239" spans="1:21" ht="16.5" customHeight="1">
      <c r="A239" s="779">
        <f t="shared" si="52"/>
        <v>70</v>
      </c>
      <c r="B239" s="297" t="s">
        <v>1737</v>
      </c>
      <c r="C239" s="762">
        <v>42119</v>
      </c>
      <c r="D239" s="763" t="s">
        <v>647</v>
      </c>
      <c r="E239" s="859">
        <v>125</v>
      </c>
      <c r="F239" s="860">
        <v>67</v>
      </c>
      <c r="G239" s="860"/>
      <c r="H239" s="851">
        <f t="shared" si="46"/>
        <v>0.84</v>
      </c>
      <c r="I239" s="257">
        <v>333</v>
      </c>
      <c r="J239" s="747">
        <f t="shared" si="48"/>
        <v>279.71999999999997</v>
      </c>
      <c r="K239" s="747">
        <f t="shared" si="47"/>
        <v>7074.7403117259419</v>
      </c>
      <c r="L239" s="662">
        <v>4690</v>
      </c>
      <c r="M239" s="662"/>
      <c r="O239" s="742"/>
      <c r="P239" s="742"/>
      <c r="Q239" s="742"/>
      <c r="S239" s="742">
        <f t="shared" si="49"/>
        <v>2355888.5238047387</v>
      </c>
      <c r="T239" s="742">
        <f t="shared" si="50"/>
        <v>1561770</v>
      </c>
      <c r="U239" s="935">
        <f t="shared" si="51"/>
        <v>-2384.7403117259419</v>
      </c>
    </row>
    <row r="240" spans="1:21" ht="16.5" customHeight="1">
      <c r="A240" s="779">
        <f t="shared" si="52"/>
        <v>71</v>
      </c>
      <c r="B240" s="297" t="s">
        <v>1738</v>
      </c>
      <c r="C240" s="762">
        <v>42119</v>
      </c>
      <c r="D240" s="763" t="s">
        <v>647</v>
      </c>
      <c r="E240" s="859">
        <v>140</v>
      </c>
      <c r="F240" s="860">
        <v>149</v>
      </c>
      <c r="G240" s="860"/>
      <c r="H240" s="851">
        <f t="shared" si="46"/>
        <v>2.09</v>
      </c>
      <c r="I240" s="257">
        <v>55</v>
      </c>
      <c r="J240" s="747">
        <f t="shared" si="48"/>
        <v>114.94999999999999</v>
      </c>
      <c r="K240" s="747">
        <f t="shared" si="47"/>
        <v>17602.627680365735</v>
      </c>
      <c r="L240" s="662">
        <v>18356</v>
      </c>
      <c r="M240" s="662"/>
      <c r="O240" s="742"/>
      <c r="P240" s="742"/>
      <c r="Q240" s="742"/>
      <c r="S240" s="742">
        <f t="shared" si="49"/>
        <v>968144.52242011542</v>
      </c>
      <c r="T240" s="742">
        <f t="shared" si="50"/>
        <v>1009580</v>
      </c>
      <c r="U240" s="935">
        <f t="shared" si="51"/>
        <v>753.3723196342653</v>
      </c>
    </row>
    <row r="241" spans="1:21" ht="16.5" customHeight="1">
      <c r="A241" s="779">
        <f t="shared" si="52"/>
        <v>72</v>
      </c>
      <c r="B241" s="297" t="s">
        <v>1739</v>
      </c>
      <c r="C241" s="762">
        <v>42119</v>
      </c>
      <c r="D241" s="763" t="s">
        <v>647</v>
      </c>
      <c r="E241" s="859">
        <v>130</v>
      </c>
      <c r="F241" s="860">
        <v>82</v>
      </c>
      <c r="G241" s="860"/>
      <c r="H241" s="851">
        <f t="shared" si="46"/>
        <v>1.07</v>
      </c>
      <c r="I241" s="257">
        <v>600</v>
      </c>
      <c r="J241" s="747">
        <f t="shared" si="48"/>
        <v>642</v>
      </c>
      <c r="K241" s="747">
        <f t="shared" si="47"/>
        <v>9011.8715875556645</v>
      </c>
      <c r="L241" s="662">
        <v>5969</v>
      </c>
      <c r="M241" s="662"/>
      <c r="O241" s="742"/>
      <c r="P241" s="742"/>
      <c r="Q241" s="742"/>
      <c r="S241" s="742">
        <f t="shared" si="49"/>
        <v>5407122.9525333988</v>
      </c>
      <c r="T241" s="742">
        <f t="shared" si="50"/>
        <v>3581400</v>
      </c>
      <c r="U241" s="935">
        <f t="shared" si="51"/>
        <v>-3042.8715875556645</v>
      </c>
    </row>
    <row r="242" spans="1:21" ht="16.5" customHeight="1">
      <c r="A242" s="779">
        <f t="shared" si="52"/>
        <v>73</v>
      </c>
      <c r="B242" s="297" t="s">
        <v>754</v>
      </c>
      <c r="C242" s="762">
        <v>42119</v>
      </c>
      <c r="D242" s="763" t="s">
        <v>647</v>
      </c>
      <c r="E242" s="859">
        <v>120</v>
      </c>
      <c r="F242" s="860">
        <v>82</v>
      </c>
      <c r="G242" s="860"/>
      <c r="H242" s="851">
        <f t="shared" si="46"/>
        <v>0.98</v>
      </c>
      <c r="I242" s="257">
        <v>600</v>
      </c>
      <c r="J242" s="747">
        <f t="shared" si="48"/>
        <v>588</v>
      </c>
      <c r="K242" s="747">
        <f t="shared" si="47"/>
        <v>8253.8636970135994</v>
      </c>
      <c r="L242" s="662">
        <v>5510</v>
      </c>
      <c r="M242" s="662"/>
      <c r="O242" s="742"/>
      <c r="P242" s="742"/>
      <c r="Q242" s="742"/>
      <c r="S242" s="742">
        <f t="shared" si="49"/>
        <v>4952318.2182081593</v>
      </c>
      <c r="T242" s="742">
        <f t="shared" si="50"/>
        <v>3306000</v>
      </c>
      <c r="U242" s="935">
        <f t="shared" si="51"/>
        <v>-2743.8636970135994</v>
      </c>
    </row>
    <row r="243" spans="1:21" ht="16.5" customHeight="1">
      <c r="A243" s="779">
        <f t="shared" si="52"/>
        <v>74</v>
      </c>
      <c r="B243" s="297" t="s">
        <v>521</v>
      </c>
      <c r="C243" s="762">
        <v>42119</v>
      </c>
      <c r="D243" s="763" t="s">
        <v>648</v>
      </c>
      <c r="E243" s="859">
        <v>37.5</v>
      </c>
      <c r="F243" s="860">
        <v>25.3</v>
      </c>
      <c r="G243" s="860">
        <v>23.9</v>
      </c>
      <c r="H243" s="851">
        <f t="shared" si="46"/>
        <v>0.68</v>
      </c>
      <c r="I243" s="257">
        <v>420</v>
      </c>
      <c r="J243" s="747">
        <f t="shared" si="48"/>
        <v>285.60000000000002</v>
      </c>
      <c r="K243" s="747">
        <f t="shared" si="47"/>
        <v>5727.1707285400489</v>
      </c>
      <c r="L243" s="662">
        <v>5400</v>
      </c>
      <c r="M243" s="662"/>
      <c r="O243" s="742"/>
      <c r="P243" s="742"/>
      <c r="Q243" s="742"/>
      <c r="S243" s="742">
        <f t="shared" si="49"/>
        <v>2405411.7059868206</v>
      </c>
      <c r="T243" s="742">
        <f t="shared" si="50"/>
        <v>2268000</v>
      </c>
      <c r="U243" s="935">
        <f t="shared" si="51"/>
        <v>-327.17072854004891</v>
      </c>
    </row>
    <row r="244" spans="1:21" ht="16.5" customHeight="1">
      <c r="A244" s="779">
        <f t="shared" si="52"/>
        <v>75</v>
      </c>
      <c r="B244" s="297" t="s">
        <v>440</v>
      </c>
      <c r="C244" s="762">
        <v>42123</v>
      </c>
      <c r="D244" s="763" t="s">
        <v>649</v>
      </c>
      <c r="E244" s="859">
        <v>49</v>
      </c>
      <c r="F244" s="860">
        <v>38</v>
      </c>
      <c r="G244" s="860">
        <v>12</v>
      </c>
      <c r="H244" s="851">
        <f t="shared" si="46"/>
        <v>0.95</v>
      </c>
      <c r="I244" s="257">
        <v>410</v>
      </c>
      <c r="J244" s="747">
        <f t="shared" si="48"/>
        <v>389.5</v>
      </c>
      <c r="K244" s="747">
        <f t="shared" si="47"/>
        <v>8001.1944001662432</v>
      </c>
      <c r="L244" s="662">
        <v>10500</v>
      </c>
      <c r="M244" s="662"/>
      <c r="O244" s="742"/>
      <c r="P244" s="742"/>
      <c r="Q244" s="742"/>
      <c r="S244" s="742">
        <f t="shared" si="49"/>
        <v>3280489.7040681597</v>
      </c>
      <c r="T244" s="742">
        <f t="shared" si="50"/>
        <v>4305000</v>
      </c>
      <c r="U244" s="935">
        <f t="shared" si="51"/>
        <v>2498.8055998337568</v>
      </c>
    </row>
    <row r="245" spans="1:21" ht="16.5" customHeight="1">
      <c r="A245" s="779">
        <f t="shared" si="52"/>
        <v>76</v>
      </c>
      <c r="B245" s="297" t="s">
        <v>1740</v>
      </c>
      <c r="C245" s="762">
        <v>42123</v>
      </c>
      <c r="D245" s="763" t="s">
        <v>650</v>
      </c>
      <c r="E245" s="859">
        <v>85</v>
      </c>
      <c r="F245" s="860">
        <v>164</v>
      </c>
      <c r="G245" s="860"/>
      <c r="H245" s="851">
        <f t="shared" si="46"/>
        <v>1.39</v>
      </c>
      <c r="I245" s="257">
        <v>50</v>
      </c>
      <c r="J245" s="747">
        <f t="shared" si="48"/>
        <v>69.5</v>
      </c>
      <c r="K245" s="747">
        <f t="shared" si="47"/>
        <v>11707.01075392745</v>
      </c>
      <c r="L245" s="662">
        <v>12127</v>
      </c>
      <c r="M245" s="662"/>
      <c r="O245" s="742"/>
      <c r="P245" s="742"/>
      <c r="Q245" s="742"/>
      <c r="S245" s="742">
        <f t="shared" si="49"/>
        <v>585350.53769637248</v>
      </c>
      <c r="T245" s="742">
        <f t="shared" si="50"/>
        <v>606350</v>
      </c>
      <c r="U245" s="935">
        <f t="shared" si="51"/>
        <v>419.98924607254958</v>
      </c>
    </row>
    <row r="246" spans="1:21" ht="16.5" customHeight="1">
      <c r="A246" s="779">
        <f t="shared" si="52"/>
        <v>77</v>
      </c>
      <c r="B246" s="297" t="s">
        <v>1741</v>
      </c>
      <c r="C246" s="762">
        <v>42123</v>
      </c>
      <c r="D246" s="763" t="s">
        <v>650</v>
      </c>
      <c r="E246" s="859">
        <v>80</v>
      </c>
      <c r="F246" s="860">
        <v>181</v>
      </c>
      <c r="G246" s="860"/>
      <c r="H246" s="851">
        <f t="shared" si="46"/>
        <v>1.45</v>
      </c>
      <c r="I246" s="257">
        <v>125</v>
      </c>
      <c r="J246" s="747">
        <f t="shared" si="48"/>
        <v>181.25</v>
      </c>
      <c r="K246" s="747">
        <f t="shared" si="47"/>
        <v>12212.349347622161</v>
      </c>
      <c r="L246" s="662">
        <v>12597</v>
      </c>
      <c r="M246" s="662"/>
      <c r="O246" s="742"/>
      <c r="P246" s="742"/>
      <c r="Q246" s="742"/>
      <c r="S246" s="742">
        <f t="shared" si="49"/>
        <v>1526543.6684527702</v>
      </c>
      <c r="T246" s="742">
        <f t="shared" si="50"/>
        <v>1574625</v>
      </c>
      <c r="U246" s="935">
        <f t="shared" si="51"/>
        <v>384.65065237783892</v>
      </c>
    </row>
    <row r="247" spans="1:21" ht="16.5" customHeight="1">
      <c r="A247" s="779">
        <f t="shared" si="52"/>
        <v>78</v>
      </c>
      <c r="B247" s="297" t="s">
        <v>1741</v>
      </c>
      <c r="C247" s="762">
        <v>42123</v>
      </c>
      <c r="D247" s="763" t="s">
        <v>650</v>
      </c>
      <c r="E247" s="859">
        <v>80</v>
      </c>
      <c r="F247" s="860">
        <v>181</v>
      </c>
      <c r="G247" s="860"/>
      <c r="H247" s="851">
        <f t="shared" si="46"/>
        <v>1.45</v>
      </c>
      <c r="I247" s="257">
        <v>150</v>
      </c>
      <c r="J247" s="747">
        <f t="shared" si="48"/>
        <v>217.5</v>
      </c>
      <c r="K247" s="747">
        <f t="shared" si="47"/>
        <v>12212.349347622161</v>
      </c>
      <c r="L247" s="662">
        <v>12597</v>
      </c>
      <c r="M247" s="662"/>
      <c r="O247" s="742"/>
      <c r="P247" s="742"/>
      <c r="Q247" s="742"/>
      <c r="S247" s="742">
        <f t="shared" si="49"/>
        <v>1831852.4021433243</v>
      </c>
      <c r="T247" s="742">
        <f t="shared" si="50"/>
        <v>1889550</v>
      </c>
      <c r="U247" s="935">
        <f t="shared" si="51"/>
        <v>384.65065237783892</v>
      </c>
    </row>
    <row r="248" spans="1:21" ht="16.5" customHeight="1">
      <c r="A248" s="779">
        <f t="shared" si="52"/>
        <v>79</v>
      </c>
      <c r="B248" s="297" t="s">
        <v>1742</v>
      </c>
      <c r="C248" s="762">
        <v>42123</v>
      </c>
      <c r="D248" s="763" t="s">
        <v>650</v>
      </c>
      <c r="E248" s="859">
        <v>80</v>
      </c>
      <c r="F248" s="860">
        <v>185</v>
      </c>
      <c r="G248" s="860"/>
      <c r="H248" s="851">
        <f t="shared" si="46"/>
        <v>1.48</v>
      </c>
      <c r="I248" s="257">
        <v>50</v>
      </c>
      <c r="J248" s="747">
        <f t="shared" si="48"/>
        <v>74</v>
      </c>
      <c r="K248" s="747">
        <f t="shared" si="47"/>
        <v>12465.018644469517</v>
      </c>
      <c r="L248" s="662">
        <v>8288</v>
      </c>
      <c r="M248" s="662"/>
      <c r="O248" s="742"/>
      <c r="P248" s="742"/>
      <c r="Q248" s="742"/>
      <c r="S248" s="742">
        <f t="shared" si="49"/>
        <v>623250.93222347589</v>
      </c>
      <c r="T248" s="742">
        <f t="shared" si="50"/>
        <v>414400</v>
      </c>
      <c r="U248" s="935">
        <f t="shared" si="51"/>
        <v>-4177.0186444695173</v>
      </c>
    </row>
    <row r="249" spans="1:21" ht="16.5" customHeight="1">
      <c r="A249" s="779">
        <f t="shared" si="52"/>
        <v>80</v>
      </c>
      <c r="B249" s="297" t="s">
        <v>1743</v>
      </c>
      <c r="C249" s="762">
        <v>42123</v>
      </c>
      <c r="D249" s="763" t="s">
        <v>650</v>
      </c>
      <c r="E249" s="859">
        <v>80</v>
      </c>
      <c r="F249" s="860">
        <v>186</v>
      </c>
      <c r="G249" s="860"/>
      <c r="H249" s="851">
        <f t="shared" si="46"/>
        <v>1.49</v>
      </c>
      <c r="I249" s="257">
        <v>100</v>
      </c>
      <c r="J249" s="747">
        <f t="shared" si="48"/>
        <v>149</v>
      </c>
      <c r="K249" s="747">
        <f t="shared" si="47"/>
        <v>12549.241743418635</v>
      </c>
      <c r="L249" s="662">
        <v>12945</v>
      </c>
      <c r="M249" s="662"/>
      <c r="O249" s="742"/>
      <c r="P249" s="742"/>
      <c r="Q249" s="742"/>
      <c r="S249" s="742">
        <f t="shared" si="49"/>
        <v>1254924.1743418635</v>
      </c>
      <c r="T249" s="742">
        <f t="shared" si="50"/>
        <v>1294500</v>
      </c>
      <c r="U249" s="935">
        <f t="shared" si="51"/>
        <v>395.75825658136455</v>
      </c>
    </row>
    <row r="250" spans="1:21" ht="16.5" customHeight="1">
      <c r="A250" s="779">
        <f t="shared" si="52"/>
        <v>81</v>
      </c>
      <c r="B250" s="297" t="s">
        <v>651</v>
      </c>
      <c r="C250" s="762">
        <v>42123</v>
      </c>
      <c r="D250" s="763" t="s">
        <v>652</v>
      </c>
      <c r="E250" s="859">
        <v>142</v>
      </c>
      <c r="F250" s="860">
        <v>72</v>
      </c>
      <c r="G250" s="860">
        <v>58</v>
      </c>
      <c r="H250" s="851">
        <f t="shared" si="46"/>
        <v>5.76</v>
      </c>
      <c r="I250" s="257">
        <v>50</v>
      </c>
      <c r="J250" s="747">
        <f t="shared" si="48"/>
        <v>288</v>
      </c>
      <c r="K250" s="747">
        <f t="shared" si="47"/>
        <v>48512.504994692172</v>
      </c>
      <c r="L250" s="662">
        <v>30237</v>
      </c>
      <c r="M250" s="662"/>
      <c r="O250" s="742"/>
      <c r="P250" s="742"/>
      <c r="Q250" s="742"/>
      <c r="S250" s="742">
        <f t="shared" si="49"/>
        <v>2425625.2497346085</v>
      </c>
      <c r="T250" s="742">
        <f t="shared" si="50"/>
        <v>1511850</v>
      </c>
      <c r="U250" s="935">
        <f t="shared" si="51"/>
        <v>-18275.504994692172</v>
      </c>
    </row>
    <row r="251" spans="1:21" ht="16.5" customHeight="1">
      <c r="A251" s="779">
        <f t="shared" si="52"/>
        <v>82</v>
      </c>
      <c r="B251" s="297" t="s">
        <v>653</v>
      </c>
      <c r="C251" s="762">
        <v>42123</v>
      </c>
      <c r="D251" s="763" t="s">
        <v>652</v>
      </c>
      <c r="E251" s="859">
        <v>75</v>
      </c>
      <c r="F251" s="860">
        <v>49</v>
      </c>
      <c r="G251" s="860">
        <v>148</v>
      </c>
      <c r="H251" s="851">
        <f t="shared" si="46"/>
        <v>5.0599999999999996</v>
      </c>
      <c r="I251" s="257">
        <v>26</v>
      </c>
      <c r="J251" s="747">
        <f t="shared" si="48"/>
        <v>131.56</v>
      </c>
      <c r="K251" s="747">
        <f t="shared" si="47"/>
        <v>42616.888068253887</v>
      </c>
      <c r="L251" s="662">
        <v>35084</v>
      </c>
      <c r="M251" s="662"/>
      <c r="O251" s="742"/>
      <c r="P251" s="742"/>
      <c r="Q251" s="742"/>
      <c r="S251" s="742">
        <f t="shared" si="49"/>
        <v>1108039.0897746012</v>
      </c>
      <c r="T251" s="742">
        <f t="shared" si="50"/>
        <v>912184</v>
      </c>
      <c r="U251" s="935">
        <f t="shared" si="51"/>
        <v>-7532.8880682538875</v>
      </c>
    </row>
    <row r="252" spans="1:21" ht="16.5" customHeight="1">
      <c r="A252" s="779">
        <f t="shared" si="52"/>
        <v>83</v>
      </c>
      <c r="B252" s="297" t="s">
        <v>654</v>
      </c>
      <c r="C252" s="762">
        <v>42123</v>
      </c>
      <c r="D252" s="763" t="s">
        <v>652</v>
      </c>
      <c r="E252" s="859">
        <v>64</v>
      </c>
      <c r="F252" s="860">
        <v>46</v>
      </c>
      <c r="G252" s="860">
        <v>13.4</v>
      </c>
      <c r="H252" s="851">
        <f t="shared" si="46"/>
        <v>1.4</v>
      </c>
      <c r="I252" s="257">
        <v>28</v>
      </c>
      <c r="J252" s="747">
        <f t="shared" si="48"/>
        <v>39.199999999999996</v>
      </c>
      <c r="K252" s="747">
        <f t="shared" si="47"/>
        <v>11791.233852876569</v>
      </c>
      <c r="L252" s="662">
        <v>28166</v>
      </c>
      <c r="M252" s="662"/>
      <c r="O252" s="742"/>
      <c r="P252" s="742"/>
      <c r="Q252" s="742"/>
      <c r="S252" s="742">
        <f t="shared" si="49"/>
        <v>330154.54788054392</v>
      </c>
      <c r="T252" s="742">
        <f t="shared" si="50"/>
        <v>788648</v>
      </c>
      <c r="U252" s="935">
        <f t="shared" si="51"/>
        <v>16374.766147123431</v>
      </c>
    </row>
    <row r="253" spans="1:21" ht="16.5" customHeight="1">
      <c r="A253" s="779">
        <f t="shared" si="52"/>
        <v>84</v>
      </c>
      <c r="B253" s="297" t="s">
        <v>655</v>
      </c>
      <c r="C253" s="762">
        <v>42123</v>
      </c>
      <c r="D253" s="763" t="s">
        <v>652</v>
      </c>
      <c r="E253" s="859">
        <v>102</v>
      </c>
      <c r="F253" s="860">
        <v>54</v>
      </c>
      <c r="G253" s="860">
        <v>178</v>
      </c>
      <c r="H253" s="851">
        <f t="shared" si="46"/>
        <v>7.45</v>
      </c>
      <c r="I253" s="257">
        <v>52</v>
      </c>
      <c r="J253" s="747">
        <f t="shared" si="48"/>
        <v>387.40000000000003</v>
      </c>
      <c r="K253" s="747">
        <f t="shared" si="47"/>
        <v>62746.208717093177</v>
      </c>
      <c r="L253" s="662">
        <v>75643</v>
      </c>
      <c r="M253" s="662"/>
      <c r="O253" s="742"/>
      <c r="P253" s="742"/>
      <c r="Q253" s="742"/>
      <c r="S253" s="742">
        <f t="shared" si="49"/>
        <v>3262802.8532888452</v>
      </c>
      <c r="T253" s="742">
        <f t="shared" si="50"/>
        <v>3933436</v>
      </c>
      <c r="U253" s="935">
        <f t="shared" si="51"/>
        <v>12896.791282906823</v>
      </c>
    </row>
    <row r="254" spans="1:21" ht="16.5" customHeight="1">
      <c r="A254" s="779">
        <f t="shared" si="52"/>
        <v>85</v>
      </c>
      <c r="B254" s="297" t="s">
        <v>655</v>
      </c>
      <c r="C254" s="762">
        <v>42123</v>
      </c>
      <c r="D254" s="763" t="s">
        <v>652</v>
      </c>
      <c r="E254" s="859">
        <v>102</v>
      </c>
      <c r="F254" s="860">
        <v>54</v>
      </c>
      <c r="G254" s="860">
        <v>178</v>
      </c>
      <c r="H254" s="851">
        <f t="shared" si="46"/>
        <v>7.45</v>
      </c>
      <c r="I254" s="257">
        <v>7</v>
      </c>
      <c r="J254" s="747">
        <f t="shared" si="48"/>
        <v>52.15</v>
      </c>
      <c r="K254" s="747">
        <f t="shared" si="47"/>
        <v>62746.208717093177</v>
      </c>
      <c r="L254" s="662">
        <v>53931</v>
      </c>
      <c r="M254" s="662"/>
      <c r="O254" s="742"/>
      <c r="P254" s="742"/>
      <c r="Q254" s="742"/>
      <c r="S254" s="742">
        <f t="shared" si="49"/>
        <v>439223.46101965226</v>
      </c>
      <c r="T254" s="742">
        <f t="shared" si="50"/>
        <v>377517</v>
      </c>
      <c r="U254" s="935">
        <f t="shared" si="51"/>
        <v>-8815.2087170931773</v>
      </c>
    </row>
    <row r="255" spans="1:21" ht="16.5" customHeight="1">
      <c r="A255" s="779">
        <f t="shared" si="52"/>
        <v>86</v>
      </c>
      <c r="B255" s="297" t="s">
        <v>1744</v>
      </c>
      <c r="C255" s="762">
        <v>42124</v>
      </c>
      <c r="D255" s="763" t="s">
        <v>656</v>
      </c>
      <c r="E255" s="859">
        <v>85</v>
      </c>
      <c r="F255" s="860">
        <v>165</v>
      </c>
      <c r="G255" s="860"/>
      <c r="H255" s="851">
        <f t="shared" si="46"/>
        <v>1.4</v>
      </c>
      <c r="I255" s="257">
        <v>130</v>
      </c>
      <c r="J255" s="747">
        <f t="shared" si="48"/>
        <v>182</v>
      </c>
      <c r="K255" s="747">
        <f t="shared" si="47"/>
        <v>11791.233852876569</v>
      </c>
      <c r="L255" s="662">
        <v>13043</v>
      </c>
      <c r="M255" s="662"/>
      <c r="O255" s="742"/>
      <c r="P255" s="742"/>
      <c r="Q255" s="742"/>
      <c r="S255" s="742">
        <f t="shared" si="49"/>
        <v>1532860.4008739539</v>
      </c>
      <c r="T255" s="742">
        <f t="shared" si="50"/>
        <v>1695590</v>
      </c>
      <c r="U255" s="935">
        <f t="shared" si="51"/>
        <v>1251.7661471234314</v>
      </c>
    </row>
    <row r="256" spans="1:21" ht="16.5" customHeight="1">
      <c r="A256" s="779">
        <f t="shared" si="52"/>
        <v>87</v>
      </c>
      <c r="B256" s="297" t="s">
        <v>1745</v>
      </c>
      <c r="C256" s="762">
        <v>42124</v>
      </c>
      <c r="D256" s="763" t="s">
        <v>656</v>
      </c>
      <c r="E256" s="859">
        <v>85</v>
      </c>
      <c r="F256" s="860">
        <v>123</v>
      </c>
      <c r="G256" s="860"/>
      <c r="H256" s="851">
        <f t="shared" si="46"/>
        <v>1.05</v>
      </c>
      <c r="I256" s="257">
        <v>70</v>
      </c>
      <c r="J256" s="747">
        <f t="shared" si="48"/>
        <v>73.5</v>
      </c>
      <c r="K256" s="747">
        <f t="shared" si="47"/>
        <v>8843.4253896574282</v>
      </c>
      <c r="L256" s="662">
        <v>9618</v>
      </c>
      <c r="M256" s="662"/>
      <c r="O256" s="742"/>
      <c r="P256" s="742"/>
      <c r="Q256" s="742"/>
      <c r="S256" s="742">
        <f t="shared" si="49"/>
        <v>619039.77727602003</v>
      </c>
      <c r="T256" s="742">
        <f t="shared" si="50"/>
        <v>673260</v>
      </c>
      <c r="U256" s="935">
        <f t="shared" si="51"/>
        <v>774.57461034257176</v>
      </c>
    </row>
    <row r="257" spans="1:21" ht="16.5" customHeight="1">
      <c r="A257" s="779">
        <f t="shared" si="52"/>
        <v>88</v>
      </c>
      <c r="B257" s="297" t="s">
        <v>1746</v>
      </c>
      <c r="C257" s="762">
        <v>42124</v>
      </c>
      <c r="D257" s="763" t="s">
        <v>656</v>
      </c>
      <c r="E257" s="859">
        <v>75</v>
      </c>
      <c r="F257" s="860">
        <v>180</v>
      </c>
      <c r="G257" s="860"/>
      <c r="H257" s="851">
        <f t="shared" si="46"/>
        <v>1.35</v>
      </c>
      <c r="I257" s="257">
        <v>120</v>
      </c>
      <c r="J257" s="747">
        <f t="shared" si="48"/>
        <v>162</v>
      </c>
      <c r="K257" s="747">
        <f t="shared" si="47"/>
        <v>11370.11835813098</v>
      </c>
      <c r="L257" s="662">
        <v>12420</v>
      </c>
      <c r="M257" s="662"/>
      <c r="O257" s="742"/>
      <c r="P257" s="742"/>
      <c r="Q257" s="742"/>
      <c r="S257" s="742">
        <f t="shared" si="49"/>
        <v>1364414.2029757176</v>
      </c>
      <c r="T257" s="742">
        <f t="shared" si="50"/>
        <v>1490400</v>
      </c>
      <c r="U257" s="935">
        <f t="shared" si="51"/>
        <v>1049.8816418690203</v>
      </c>
    </row>
    <row r="258" spans="1:21" ht="16.5" customHeight="1">
      <c r="A258" s="779">
        <f t="shared" si="52"/>
        <v>89</v>
      </c>
      <c r="B258" s="297" t="s">
        <v>1747</v>
      </c>
      <c r="C258" s="762">
        <v>42124</v>
      </c>
      <c r="D258" s="763" t="s">
        <v>656</v>
      </c>
      <c r="E258" s="859">
        <v>75</v>
      </c>
      <c r="F258" s="860">
        <v>170</v>
      </c>
      <c r="G258" s="860"/>
      <c r="H258" s="851">
        <f t="shared" si="46"/>
        <v>1.28</v>
      </c>
      <c r="I258" s="257">
        <v>110</v>
      </c>
      <c r="J258" s="747">
        <f t="shared" si="48"/>
        <v>140.80000000000001</v>
      </c>
      <c r="K258" s="747">
        <f t="shared" si="47"/>
        <v>10780.556665487149</v>
      </c>
      <c r="L258" s="662">
        <v>11730</v>
      </c>
      <c r="M258" s="662"/>
      <c r="O258" s="742"/>
      <c r="P258" s="742"/>
      <c r="Q258" s="742"/>
      <c r="S258" s="742">
        <f t="shared" si="49"/>
        <v>1185861.2332035864</v>
      </c>
      <c r="T258" s="742">
        <f t="shared" si="50"/>
        <v>1290300</v>
      </c>
      <c r="U258" s="935">
        <f t="shared" si="51"/>
        <v>949.44333451285092</v>
      </c>
    </row>
    <row r="259" spans="1:21" ht="16.5" customHeight="1">
      <c r="A259" s="779">
        <f t="shared" si="52"/>
        <v>90</v>
      </c>
      <c r="B259" s="297" t="s">
        <v>1748</v>
      </c>
      <c r="C259" s="762">
        <v>42124</v>
      </c>
      <c r="D259" s="763" t="s">
        <v>656</v>
      </c>
      <c r="E259" s="859">
        <v>75</v>
      </c>
      <c r="F259" s="860">
        <v>121</v>
      </c>
      <c r="G259" s="860"/>
      <c r="H259" s="851">
        <f t="shared" si="46"/>
        <v>0.91</v>
      </c>
      <c r="I259" s="257">
        <v>110</v>
      </c>
      <c r="J259" s="747">
        <f t="shared" si="48"/>
        <v>100.10000000000001</v>
      </c>
      <c r="K259" s="747">
        <f t="shared" si="47"/>
        <v>7664.3020043697707</v>
      </c>
      <c r="L259" s="662">
        <v>8349</v>
      </c>
      <c r="M259" s="662"/>
      <c r="O259" s="742"/>
      <c r="P259" s="742"/>
      <c r="Q259" s="742"/>
      <c r="S259" s="742">
        <f t="shared" si="49"/>
        <v>843073.22048067476</v>
      </c>
      <c r="T259" s="742">
        <f t="shared" si="50"/>
        <v>918390</v>
      </c>
      <c r="U259" s="935">
        <f t="shared" si="51"/>
        <v>684.69799563022934</v>
      </c>
    </row>
    <row r="260" spans="1:21" ht="16.5" customHeight="1">
      <c r="A260" s="779">
        <f t="shared" si="52"/>
        <v>91</v>
      </c>
      <c r="B260" s="297" t="s">
        <v>1749</v>
      </c>
      <c r="C260" s="762">
        <v>42124</v>
      </c>
      <c r="D260" s="763" t="s">
        <v>656</v>
      </c>
      <c r="E260" s="859">
        <v>70</v>
      </c>
      <c r="F260" s="860">
        <v>122</v>
      </c>
      <c r="G260" s="860"/>
      <c r="H260" s="851">
        <f t="shared" si="46"/>
        <v>0.85</v>
      </c>
      <c r="I260" s="257">
        <v>2000</v>
      </c>
      <c r="J260" s="747">
        <f t="shared" si="48"/>
        <v>1700</v>
      </c>
      <c r="K260" s="747">
        <f t="shared" si="47"/>
        <v>7158.96341067506</v>
      </c>
      <c r="L260" s="662">
        <v>5893</v>
      </c>
      <c r="M260" s="662"/>
      <c r="O260" s="742"/>
      <c r="P260" s="742"/>
      <c r="Q260" s="742"/>
      <c r="S260" s="742">
        <f t="shared" si="49"/>
        <v>14317926.82135012</v>
      </c>
      <c r="T260" s="742">
        <f t="shared" si="50"/>
        <v>11786000</v>
      </c>
      <c r="U260" s="935">
        <f t="shared" si="51"/>
        <v>-1265.96341067506</v>
      </c>
    </row>
    <row r="261" spans="1:21" ht="16.5" customHeight="1">
      <c r="A261" s="779">
        <f t="shared" si="52"/>
        <v>92</v>
      </c>
      <c r="B261" s="297" t="s">
        <v>643</v>
      </c>
      <c r="C261" s="762">
        <v>42124</v>
      </c>
      <c r="D261" s="763" t="s">
        <v>657</v>
      </c>
      <c r="E261" s="859">
        <v>37.5</v>
      </c>
      <c r="F261" s="797">
        <v>22.8</v>
      </c>
      <c r="G261" s="797">
        <v>27</v>
      </c>
      <c r="H261" s="851">
        <f t="shared" si="46"/>
        <v>0.66</v>
      </c>
      <c r="I261" s="257">
        <v>398</v>
      </c>
      <c r="J261" s="747">
        <f t="shared" si="48"/>
        <v>262.68</v>
      </c>
      <c r="K261" s="747">
        <f t="shared" si="47"/>
        <v>5558.7245306418117</v>
      </c>
      <c r="L261" s="662">
        <v>5000</v>
      </c>
      <c r="M261" s="662"/>
      <c r="O261" s="742"/>
      <c r="P261" s="742"/>
      <c r="Q261" s="742"/>
      <c r="S261" s="742">
        <f t="shared" si="49"/>
        <v>2212372.3631954412</v>
      </c>
      <c r="T261" s="742">
        <f t="shared" si="50"/>
        <v>1990000</v>
      </c>
      <c r="U261" s="935">
        <f t="shared" si="51"/>
        <v>-558.72453064181173</v>
      </c>
    </row>
    <row r="262" spans="1:21" ht="16.5" customHeight="1">
      <c r="A262" s="779">
        <f t="shared" si="52"/>
        <v>93</v>
      </c>
      <c r="B262" s="297" t="s">
        <v>658</v>
      </c>
      <c r="C262" s="762">
        <v>42124</v>
      </c>
      <c r="D262" s="763" t="s">
        <v>659</v>
      </c>
      <c r="E262" s="859">
        <v>51.5</v>
      </c>
      <c r="F262" s="860">
        <v>29</v>
      </c>
      <c r="G262" s="860">
        <v>19.5</v>
      </c>
      <c r="H262" s="851">
        <f t="shared" si="46"/>
        <v>0.85</v>
      </c>
      <c r="I262" s="257">
        <v>300</v>
      </c>
      <c r="J262" s="747">
        <f t="shared" si="48"/>
        <v>255</v>
      </c>
      <c r="K262" s="747">
        <f t="shared" si="47"/>
        <v>7158.96341067506</v>
      </c>
      <c r="L262" s="662">
        <v>6100</v>
      </c>
      <c r="M262" s="662"/>
      <c r="O262" s="742"/>
      <c r="P262" s="742"/>
      <c r="Q262" s="742"/>
      <c r="S262" s="742">
        <f t="shared" si="49"/>
        <v>2147689.023202518</v>
      </c>
      <c r="T262" s="742">
        <f t="shared" si="50"/>
        <v>1830000</v>
      </c>
      <c r="U262" s="935">
        <f t="shared" si="51"/>
        <v>-1058.96341067506</v>
      </c>
    </row>
    <row r="263" spans="1:21" ht="16.5" customHeight="1">
      <c r="A263" s="779">
        <f t="shared" si="52"/>
        <v>94</v>
      </c>
      <c r="B263" s="297" t="s">
        <v>661</v>
      </c>
      <c r="C263" s="762">
        <v>42124</v>
      </c>
      <c r="D263" s="763" t="s">
        <v>659</v>
      </c>
      <c r="E263" s="859">
        <v>49</v>
      </c>
      <c r="F263" s="860">
        <v>32.5</v>
      </c>
      <c r="G263" s="860">
        <v>31</v>
      </c>
      <c r="H263" s="851">
        <f t="shared" si="46"/>
        <v>1.1200000000000001</v>
      </c>
      <c r="I263" s="257">
        <v>108</v>
      </c>
      <c r="J263" s="747">
        <f t="shared" si="48"/>
        <v>120.96000000000001</v>
      </c>
      <c r="K263" s="747">
        <f t="shared" si="47"/>
        <v>9432.987082301257</v>
      </c>
      <c r="L263" s="662">
        <v>7600</v>
      </c>
      <c r="M263" s="662"/>
      <c r="O263" s="742"/>
      <c r="P263" s="742"/>
      <c r="Q263" s="742"/>
      <c r="S263" s="742">
        <f t="shared" si="49"/>
        <v>1018762.6048885358</v>
      </c>
      <c r="T263" s="742">
        <f t="shared" si="50"/>
        <v>820800</v>
      </c>
      <c r="U263" s="935">
        <f t="shared" si="51"/>
        <v>-1832.987082301257</v>
      </c>
    </row>
    <row r="264" spans="1:21" ht="16.5" customHeight="1">
      <c r="A264" s="779">
        <f t="shared" si="52"/>
        <v>95</v>
      </c>
      <c r="B264" s="297" t="s">
        <v>662</v>
      </c>
      <c r="C264" s="762">
        <v>42124</v>
      </c>
      <c r="D264" s="763" t="s">
        <v>659</v>
      </c>
      <c r="E264" s="859">
        <v>51.5</v>
      </c>
      <c r="F264" s="860">
        <v>22.5</v>
      </c>
      <c r="G264" s="860">
        <v>22.5</v>
      </c>
      <c r="H264" s="851">
        <f t="shared" si="46"/>
        <v>0.73</v>
      </c>
      <c r="I264" s="257">
        <v>407</v>
      </c>
      <c r="J264" s="747">
        <f t="shared" si="48"/>
        <v>297.11</v>
      </c>
      <c r="K264" s="747">
        <f t="shared" si="47"/>
        <v>6148.2862232856396</v>
      </c>
      <c r="L264" s="662">
        <v>5400</v>
      </c>
      <c r="M264" s="662"/>
      <c r="O264" s="742"/>
      <c r="P264" s="742"/>
      <c r="Q264" s="742"/>
      <c r="S264" s="742">
        <f t="shared" si="49"/>
        <v>2502352.4928772552</v>
      </c>
      <c r="T264" s="742">
        <f t="shared" si="50"/>
        <v>2197800</v>
      </c>
      <c r="U264" s="935">
        <f t="shared" si="51"/>
        <v>-748.28622328563961</v>
      </c>
    </row>
    <row r="265" spans="1:21" ht="16.5" customHeight="1">
      <c r="A265" s="779">
        <f t="shared" si="52"/>
        <v>96</v>
      </c>
      <c r="B265" s="297" t="s">
        <v>663</v>
      </c>
      <c r="C265" s="762">
        <v>42124</v>
      </c>
      <c r="D265" s="763" t="s">
        <v>659</v>
      </c>
      <c r="E265" s="859">
        <v>49</v>
      </c>
      <c r="F265" s="860">
        <v>32.5</v>
      </c>
      <c r="G265" s="860">
        <v>21.5</v>
      </c>
      <c r="H265" s="851">
        <f t="shared" si="46"/>
        <v>0.96</v>
      </c>
      <c r="I265" s="257">
        <v>303</v>
      </c>
      <c r="J265" s="747">
        <f t="shared" si="48"/>
        <v>290.88</v>
      </c>
      <c r="K265" s="747">
        <f t="shared" si="47"/>
        <v>8085.4174991153623</v>
      </c>
      <c r="L265" s="662">
        <v>6690</v>
      </c>
      <c r="M265" s="662"/>
      <c r="O265" s="742"/>
      <c r="P265" s="742"/>
      <c r="Q265" s="742"/>
      <c r="S265" s="742">
        <f t="shared" si="49"/>
        <v>2449881.5022319546</v>
      </c>
      <c r="T265" s="742">
        <f t="shared" si="50"/>
        <v>2027070</v>
      </c>
      <c r="U265" s="935">
        <f t="shared" si="51"/>
        <v>-1395.4174991153623</v>
      </c>
    </row>
    <row r="266" spans="1:21" ht="16.5" customHeight="1">
      <c r="A266" s="779">
        <f t="shared" si="52"/>
        <v>97</v>
      </c>
      <c r="B266" s="297" t="s">
        <v>662</v>
      </c>
      <c r="C266" s="762">
        <v>42124</v>
      </c>
      <c r="D266" s="763" t="s">
        <v>659</v>
      </c>
      <c r="E266" s="859">
        <v>51.5</v>
      </c>
      <c r="F266" s="860">
        <v>22.5</v>
      </c>
      <c r="G266" s="860">
        <v>22.5</v>
      </c>
      <c r="H266" s="851">
        <f t="shared" si="46"/>
        <v>0.73</v>
      </c>
      <c r="I266" s="257">
        <v>521</v>
      </c>
      <c r="J266" s="747">
        <f t="shared" si="48"/>
        <v>380.33</v>
      </c>
      <c r="K266" s="747">
        <f t="shared" si="47"/>
        <v>6148.2862232856396</v>
      </c>
      <c r="L266" s="662">
        <v>5400</v>
      </c>
      <c r="M266" s="662"/>
      <c r="O266" s="742"/>
      <c r="P266" s="742"/>
      <c r="Q266" s="742"/>
      <c r="S266" s="742">
        <f t="shared" si="49"/>
        <v>3203257.1223318181</v>
      </c>
      <c r="T266" s="742">
        <f t="shared" si="50"/>
        <v>2813400</v>
      </c>
      <c r="U266" s="935">
        <f t="shared" si="51"/>
        <v>-748.28622328563961</v>
      </c>
    </row>
    <row r="267" spans="1:21" ht="16.5" customHeight="1">
      <c r="A267" s="779">
        <f t="shared" si="52"/>
        <v>98</v>
      </c>
      <c r="B267" s="297" t="s">
        <v>664</v>
      </c>
      <c r="C267" s="762">
        <v>42124</v>
      </c>
      <c r="D267" s="763" t="s">
        <v>659</v>
      </c>
      <c r="E267" s="859">
        <v>46.5</v>
      </c>
      <c r="F267" s="860">
        <v>31</v>
      </c>
      <c r="G267" s="860">
        <v>29.5</v>
      </c>
      <c r="H267" s="851">
        <f t="shared" si="46"/>
        <v>1.02</v>
      </c>
      <c r="I267" s="257">
        <v>304</v>
      </c>
      <c r="J267" s="747">
        <f t="shared" si="48"/>
        <v>310.08</v>
      </c>
      <c r="K267" s="747">
        <f t="shared" si="47"/>
        <v>8590.756092810072</v>
      </c>
      <c r="L267" s="662">
        <v>7050</v>
      </c>
      <c r="M267" s="662"/>
      <c r="O267" s="742"/>
      <c r="P267" s="742"/>
      <c r="Q267" s="742"/>
      <c r="S267" s="742">
        <f t="shared" si="49"/>
        <v>2611589.8522142619</v>
      </c>
      <c r="T267" s="742">
        <f t="shared" si="50"/>
        <v>2143200</v>
      </c>
      <c r="U267" s="935">
        <f t="shared" si="51"/>
        <v>-1540.756092810072</v>
      </c>
    </row>
    <row r="268" spans="1:21" ht="16.5" customHeight="1">
      <c r="A268" s="779">
        <f t="shared" si="52"/>
        <v>99</v>
      </c>
      <c r="B268" s="297" t="s">
        <v>665</v>
      </c>
      <c r="C268" s="762">
        <v>42124</v>
      </c>
      <c r="D268" s="763" t="s">
        <v>659</v>
      </c>
      <c r="E268" s="859">
        <v>51.5</v>
      </c>
      <c r="F268" s="860">
        <v>29</v>
      </c>
      <c r="G268" s="860">
        <v>20.2</v>
      </c>
      <c r="H268" s="851">
        <f t="shared" si="46"/>
        <v>0.87</v>
      </c>
      <c r="I268" s="257">
        <v>307</v>
      </c>
      <c r="J268" s="747">
        <f t="shared" si="48"/>
        <v>267.08999999999997</v>
      </c>
      <c r="K268" s="747">
        <f t="shared" si="47"/>
        <v>7327.4096085732972</v>
      </c>
      <c r="L268" s="662">
        <v>6100</v>
      </c>
      <c r="M268" s="662"/>
      <c r="O268" s="742"/>
      <c r="P268" s="742"/>
      <c r="Q268" s="742"/>
      <c r="S268" s="742">
        <f t="shared" si="49"/>
        <v>2249514.7498320024</v>
      </c>
      <c r="T268" s="742">
        <f t="shared" si="50"/>
        <v>1872700</v>
      </c>
      <c r="U268" s="935">
        <f t="shared" si="51"/>
        <v>-1227.4096085732972</v>
      </c>
    </row>
    <row r="269" spans="1:21" ht="16.5" customHeight="1">
      <c r="A269" s="779">
        <f t="shared" si="52"/>
        <v>100</v>
      </c>
      <c r="B269" s="297" t="s">
        <v>1730</v>
      </c>
      <c r="C269" s="762">
        <v>42127</v>
      </c>
      <c r="D269" s="763" t="s">
        <v>666</v>
      </c>
      <c r="E269" s="859">
        <v>110</v>
      </c>
      <c r="F269" s="860">
        <v>113</v>
      </c>
      <c r="G269" s="860"/>
      <c r="H269" s="851">
        <f t="shared" si="46"/>
        <v>1.24</v>
      </c>
      <c r="I269" s="257">
        <v>2000</v>
      </c>
      <c r="J269" s="747">
        <f t="shared" si="48"/>
        <v>2480</v>
      </c>
      <c r="K269" s="747">
        <f t="shared" si="47"/>
        <v>10443.664269690677</v>
      </c>
      <c r="L269" s="662">
        <v>7582</v>
      </c>
      <c r="M269" s="662"/>
      <c r="O269" s="742"/>
      <c r="P269" s="742"/>
      <c r="Q269" s="742"/>
      <c r="S269" s="742">
        <f t="shared" si="49"/>
        <v>20887328.539381351</v>
      </c>
      <c r="T269" s="742">
        <f t="shared" si="50"/>
        <v>15164000</v>
      </c>
      <c r="U269" s="935">
        <f t="shared" si="51"/>
        <v>-2861.6642696906765</v>
      </c>
    </row>
    <row r="270" spans="1:21" ht="16.5" customHeight="1">
      <c r="A270" s="779">
        <f t="shared" si="52"/>
        <v>101</v>
      </c>
      <c r="B270" s="297" t="s">
        <v>1730</v>
      </c>
      <c r="C270" s="762">
        <v>42127</v>
      </c>
      <c r="D270" s="763" t="s">
        <v>666</v>
      </c>
      <c r="E270" s="859">
        <v>110</v>
      </c>
      <c r="F270" s="860">
        <v>113</v>
      </c>
      <c r="G270" s="860"/>
      <c r="H270" s="851">
        <f t="shared" si="46"/>
        <v>1.24</v>
      </c>
      <c r="I270" s="257">
        <v>300</v>
      </c>
      <c r="J270" s="747">
        <f t="shared" si="48"/>
        <v>372</v>
      </c>
      <c r="K270" s="747">
        <f t="shared" si="47"/>
        <v>10443.664269690677</v>
      </c>
      <c r="L270" s="662">
        <v>26103</v>
      </c>
      <c r="M270" s="662"/>
      <c r="O270" s="742"/>
      <c r="P270" s="742"/>
      <c r="Q270" s="742"/>
      <c r="S270" s="742">
        <f t="shared" si="49"/>
        <v>3133099.280907203</v>
      </c>
      <c r="T270" s="742">
        <f t="shared" si="50"/>
        <v>7830900</v>
      </c>
      <c r="U270" s="935">
        <f t="shared" si="51"/>
        <v>15659.335730309323</v>
      </c>
    </row>
    <row r="271" spans="1:21" ht="16.5" customHeight="1">
      <c r="A271" s="779">
        <f t="shared" si="52"/>
        <v>102</v>
      </c>
      <c r="B271" s="297" t="s">
        <v>545</v>
      </c>
      <c r="C271" s="762">
        <v>42133</v>
      </c>
      <c r="D271" s="763" t="s">
        <v>667</v>
      </c>
      <c r="E271" s="859">
        <v>45</v>
      </c>
      <c r="F271" s="860">
        <v>35</v>
      </c>
      <c r="G271" s="860">
        <v>25</v>
      </c>
      <c r="H271" s="851">
        <f t="shared" si="46"/>
        <v>1.04</v>
      </c>
      <c r="I271" s="257">
        <v>1063</v>
      </c>
      <c r="J271" s="747">
        <f t="shared" si="48"/>
        <v>1105.52</v>
      </c>
      <c r="K271" s="747">
        <f t="shared" si="47"/>
        <v>8759.2022907083101</v>
      </c>
      <c r="L271" s="662">
        <v>10700</v>
      </c>
      <c r="M271" s="662"/>
      <c r="O271" s="742"/>
      <c r="P271" s="742"/>
      <c r="Q271" s="742"/>
      <c r="S271" s="742">
        <f t="shared" si="49"/>
        <v>9311032.035022933</v>
      </c>
      <c r="T271" s="742">
        <f t="shared" si="50"/>
        <v>11374100</v>
      </c>
      <c r="U271" s="935">
        <f t="shared" si="51"/>
        <v>1940.7977092916899</v>
      </c>
    </row>
    <row r="272" spans="1:21" ht="16.5" customHeight="1">
      <c r="A272" s="779">
        <f t="shared" si="52"/>
        <v>103</v>
      </c>
      <c r="B272" s="297" t="s">
        <v>543</v>
      </c>
      <c r="C272" s="762">
        <v>42133</v>
      </c>
      <c r="D272" s="763" t="s">
        <v>667</v>
      </c>
      <c r="E272" s="859">
        <v>45</v>
      </c>
      <c r="F272" s="860">
        <v>35</v>
      </c>
      <c r="G272" s="860">
        <v>20</v>
      </c>
      <c r="H272" s="851">
        <f t="shared" si="46"/>
        <v>0.96</v>
      </c>
      <c r="I272" s="257">
        <v>406</v>
      </c>
      <c r="J272" s="747">
        <f t="shared" si="48"/>
        <v>389.76</v>
      </c>
      <c r="K272" s="747">
        <f t="shared" si="47"/>
        <v>8085.4174991153623</v>
      </c>
      <c r="L272" s="662">
        <v>10000</v>
      </c>
      <c r="M272" s="662"/>
      <c r="O272" s="742"/>
      <c r="P272" s="742"/>
      <c r="Q272" s="742"/>
      <c r="S272" s="742">
        <f t="shared" si="49"/>
        <v>3282679.5046408372</v>
      </c>
      <c r="T272" s="742">
        <f t="shared" si="50"/>
        <v>4060000</v>
      </c>
      <c r="U272" s="935">
        <f t="shared" si="51"/>
        <v>1914.5825008846377</v>
      </c>
    </row>
    <row r="273" spans="1:21" ht="16.5" customHeight="1">
      <c r="A273" s="779">
        <f t="shared" si="52"/>
        <v>104</v>
      </c>
      <c r="B273" s="297" t="s">
        <v>440</v>
      </c>
      <c r="C273" s="762">
        <v>42133</v>
      </c>
      <c r="D273" s="763" t="s">
        <v>668</v>
      </c>
      <c r="E273" s="859">
        <v>49</v>
      </c>
      <c r="F273" s="860">
        <v>38</v>
      </c>
      <c r="G273" s="860">
        <v>12</v>
      </c>
      <c r="H273" s="851">
        <f t="shared" si="46"/>
        <v>0.95</v>
      </c>
      <c r="I273" s="257">
        <v>298</v>
      </c>
      <c r="J273" s="747">
        <f t="shared" si="48"/>
        <v>283.09999999999997</v>
      </c>
      <c r="K273" s="747">
        <f t="shared" si="47"/>
        <v>8001.1944001662432</v>
      </c>
      <c r="L273" s="662">
        <v>10500</v>
      </c>
      <c r="M273" s="662"/>
      <c r="O273" s="742"/>
      <c r="P273" s="742"/>
      <c r="Q273" s="742"/>
      <c r="S273" s="742">
        <f t="shared" si="49"/>
        <v>2384355.9312495403</v>
      </c>
      <c r="T273" s="742">
        <f t="shared" si="50"/>
        <v>3129000</v>
      </c>
      <c r="U273" s="935">
        <f t="shared" si="51"/>
        <v>2498.8055998337568</v>
      </c>
    </row>
    <row r="274" spans="1:21" ht="16.5" customHeight="1">
      <c r="A274" s="779">
        <f t="shared" si="52"/>
        <v>105</v>
      </c>
      <c r="B274" s="297" t="s">
        <v>546</v>
      </c>
      <c r="C274" s="762">
        <v>42136</v>
      </c>
      <c r="D274" s="763" t="s">
        <v>669</v>
      </c>
      <c r="E274" s="859">
        <v>45</v>
      </c>
      <c r="F274" s="860">
        <v>35</v>
      </c>
      <c r="G274" s="860">
        <v>30</v>
      </c>
      <c r="H274" s="851">
        <f t="shared" si="46"/>
        <v>1.1200000000000001</v>
      </c>
      <c r="I274" s="257">
        <v>1161</v>
      </c>
      <c r="J274" s="747">
        <f t="shared" si="48"/>
        <v>1300.3200000000002</v>
      </c>
      <c r="K274" s="747">
        <f t="shared" si="47"/>
        <v>9432.987082301257</v>
      </c>
      <c r="L274" s="662">
        <v>11500</v>
      </c>
      <c r="M274" s="662"/>
      <c r="O274" s="742"/>
      <c r="P274" s="742"/>
      <c r="Q274" s="742"/>
      <c r="S274" s="742">
        <f t="shared" si="49"/>
        <v>10951698.002551759</v>
      </c>
      <c r="T274" s="742">
        <f t="shared" si="50"/>
        <v>13351500</v>
      </c>
      <c r="U274" s="935">
        <f t="shared" si="51"/>
        <v>2067.012917698743</v>
      </c>
    </row>
    <row r="275" spans="1:21" ht="16.5" customHeight="1">
      <c r="A275" s="779">
        <f t="shared" si="52"/>
        <v>106</v>
      </c>
      <c r="B275" s="297" t="s">
        <v>1689</v>
      </c>
      <c r="C275" s="762">
        <v>42136</v>
      </c>
      <c r="D275" s="763" t="s">
        <v>669</v>
      </c>
      <c r="E275" s="859">
        <v>30</v>
      </c>
      <c r="F275" s="860">
        <v>20</v>
      </c>
      <c r="G275" s="860"/>
      <c r="H275" s="851">
        <f t="shared" si="46"/>
        <v>0.06</v>
      </c>
      <c r="I275" s="257">
        <v>2330</v>
      </c>
      <c r="J275" s="747">
        <f t="shared" si="48"/>
        <v>139.79999999999998</v>
      </c>
      <c r="K275" s="747">
        <f t="shared" si="47"/>
        <v>505.33859369471014</v>
      </c>
      <c r="L275" s="662">
        <v>450</v>
      </c>
      <c r="M275" s="662"/>
      <c r="O275" s="742"/>
      <c r="P275" s="742"/>
      <c r="Q275" s="742"/>
      <c r="S275" s="742">
        <f t="shared" si="49"/>
        <v>1177438.9233086747</v>
      </c>
      <c r="T275" s="742">
        <f t="shared" si="50"/>
        <v>1048500</v>
      </c>
      <c r="U275" s="935">
        <f t="shared" si="51"/>
        <v>-55.338593694710141</v>
      </c>
    </row>
    <row r="276" spans="1:21" ht="16.5" customHeight="1">
      <c r="A276" s="779">
        <f t="shared" si="52"/>
        <v>107</v>
      </c>
      <c r="B276" s="297" t="s">
        <v>670</v>
      </c>
      <c r="C276" s="762">
        <v>42137</v>
      </c>
      <c r="D276" s="763" t="s">
        <v>671</v>
      </c>
      <c r="E276" s="859">
        <v>45</v>
      </c>
      <c r="F276" s="860">
        <v>30</v>
      </c>
      <c r="G276" s="860">
        <v>31</v>
      </c>
      <c r="H276" s="851">
        <f t="shared" si="46"/>
        <v>0.99</v>
      </c>
      <c r="I276" s="257">
        <v>200</v>
      </c>
      <c r="J276" s="747">
        <f t="shared" si="48"/>
        <v>198</v>
      </c>
      <c r="K276" s="747">
        <f t="shared" si="47"/>
        <v>8338.0867959627176</v>
      </c>
      <c r="L276" s="662">
        <v>10400</v>
      </c>
      <c r="M276" s="662"/>
      <c r="O276" s="742"/>
      <c r="P276" s="742"/>
      <c r="Q276" s="742"/>
      <c r="S276" s="742">
        <f t="shared" si="49"/>
        <v>1667617.3591925434</v>
      </c>
      <c r="T276" s="742">
        <f t="shared" si="50"/>
        <v>2080000</v>
      </c>
      <c r="U276" s="935">
        <f t="shared" si="51"/>
        <v>2061.9132040372824</v>
      </c>
    </row>
    <row r="277" spans="1:21" ht="16.5" customHeight="1">
      <c r="A277" s="779">
        <f t="shared" si="52"/>
        <v>108</v>
      </c>
      <c r="B277" s="297" t="s">
        <v>673</v>
      </c>
      <c r="C277" s="762">
        <v>42139</v>
      </c>
      <c r="D277" s="763" t="s">
        <v>674</v>
      </c>
      <c r="E277" s="859">
        <v>41</v>
      </c>
      <c r="F277" s="797">
        <v>36.5</v>
      </c>
      <c r="G277" s="797">
        <v>15</v>
      </c>
      <c r="H277" s="851">
        <f t="shared" si="46"/>
        <v>0.87</v>
      </c>
      <c r="I277" s="257">
        <v>157</v>
      </c>
      <c r="J277" s="747">
        <f t="shared" si="48"/>
        <v>136.59</v>
      </c>
      <c r="K277" s="747">
        <f t="shared" si="47"/>
        <v>7327.4096085732972</v>
      </c>
      <c r="L277" s="753">
        <v>11200</v>
      </c>
      <c r="M277" s="662"/>
      <c r="O277" s="742"/>
      <c r="P277" s="742"/>
      <c r="Q277" s="742"/>
      <c r="S277" s="742">
        <f t="shared" si="49"/>
        <v>1150403.3085460076</v>
      </c>
      <c r="T277" s="742">
        <f t="shared" si="50"/>
        <v>1758400</v>
      </c>
      <c r="U277" s="935">
        <f t="shared" si="51"/>
        <v>3872.5903914267028</v>
      </c>
    </row>
    <row r="278" spans="1:21" ht="16.5" customHeight="1">
      <c r="A278" s="779">
        <f t="shared" si="52"/>
        <v>109</v>
      </c>
      <c r="B278" s="297" t="s">
        <v>1694</v>
      </c>
      <c r="C278" s="762">
        <v>42139</v>
      </c>
      <c r="D278" s="763" t="s">
        <v>674</v>
      </c>
      <c r="E278" s="859">
        <v>39</v>
      </c>
      <c r="F278" s="860">
        <v>34.5</v>
      </c>
      <c r="G278" s="860"/>
      <c r="H278" s="851">
        <f t="shared" si="46"/>
        <v>0.13</v>
      </c>
      <c r="I278" s="257">
        <v>314</v>
      </c>
      <c r="J278" s="747">
        <f t="shared" si="48"/>
        <v>40.82</v>
      </c>
      <c r="K278" s="747">
        <f t="shared" si="47"/>
        <v>1094.9002863385388</v>
      </c>
      <c r="L278" s="662">
        <v>1150</v>
      </c>
      <c r="M278" s="662"/>
      <c r="O278" s="742"/>
      <c r="P278" s="742"/>
      <c r="Q278" s="742"/>
      <c r="S278" s="742">
        <f t="shared" si="49"/>
        <v>343798.68991030118</v>
      </c>
      <c r="T278" s="742">
        <f t="shared" si="50"/>
        <v>361100</v>
      </c>
      <c r="U278" s="935">
        <f t="shared" si="51"/>
        <v>55.099713661461237</v>
      </c>
    </row>
    <row r="279" spans="1:21" ht="16.5" customHeight="1">
      <c r="A279" s="779">
        <f t="shared" si="52"/>
        <v>110</v>
      </c>
      <c r="B279" s="297" t="s">
        <v>675</v>
      </c>
      <c r="C279" s="762">
        <v>42144</v>
      </c>
      <c r="D279" s="763" t="s">
        <v>676</v>
      </c>
      <c r="E279" s="859">
        <v>54</v>
      </c>
      <c r="F279" s="860">
        <v>40</v>
      </c>
      <c r="G279" s="860">
        <v>38</v>
      </c>
      <c r="H279" s="851">
        <f t="shared" si="46"/>
        <v>1.56</v>
      </c>
      <c r="I279" s="257">
        <v>52</v>
      </c>
      <c r="J279" s="747">
        <f t="shared" si="48"/>
        <v>81.12</v>
      </c>
      <c r="K279" s="747">
        <f t="shared" si="47"/>
        <v>13138.803436062464</v>
      </c>
      <c r="L279" s="662">
        <v>15860</v>
      </c>
      <c r="M279" s="662"/>
      <c r="O279" s="742"/>
      <c r="P279" s="742"/>
      <c r="Q279" s="742"/>
      <c r="S279" s="742">
        <f t="shared" si="49"/>
        <v>683217.77867524815</v>
      </c>
      <c r="T279" s="742">
        <f t="shared" si="50"/>
        <v>824720</v>
      </c>
      <c r="U279" s="935">
        <f t="shared" si="51"/>
        <v>2721.1965639375358</v>
      </c>
    </row>
    <row r="280" spans="1:21" ht="16.5" customHeight="1">
      <c r="A280" s="779">
        <f t="shared" si="52"/>
        <v>111</v>
      </c>
      <c r="B280" s="297" t="s">
        <v>677</v>
      </c>
      <c r="C280" s="762">
        <v>42144</v>
      </c>
      <c r="D280" s="763" t="s">
        <v>676</v>
      </c>
      <c r="E280" s="859">
        <v>46</v>
      </c>
      <c r="F280" s="797">
        <v>42</v>
      </c>
      <c r="G280" s="797">
        <v>30</v>
      </c>
      <c r="H280" s="851">
        <f t="shared" si="46"/>
        <v>1.36</v>
      </c>
      <c r="I280" s="257">
        <v>260</v>
      </c>
      <c r="J280" s="747">
        <f t="shared" si="48"/>
        <v>353.6</v>
      </c>
      <c r="K280" s="747">
        <f t="shared" si="47"/>
        <v>11454.341457080098</v>
      </c>
      <c r="L280" s="753">
        <v>9960</v>
      </c>
      <c r="M280" s="662"/>
      <c r="O280" s="742"/>
      <c r="P280" s="742"/>
      <c r="Q280" s="742"/>
      <c r="S280" s="742">
        <f t="shared" si="49"/>
        <v>2978128.7788408254</v>
      </c>
      <c r="T280" s="742">
        <f t="shared" si="50"/>
        <v>2589600</v>
      </c>
      <c r="U280" s="935">
        <f t="shared" si="51"/>
        <v>-1494.3414570800978</v>
      </c>
    </row>
    <row r="281" spans="1:21" ht="16.5" customHeight="1">
      <c r="A281" s="779">
        <f t="shared" si="52"/>
        <v>112</v>
      </c>
      <c r="B281" s="297" t="s">
        <v>629</v>
      </c>
      <c r="C281" s="762">
        <v>42144</v>
      </c>
      <c r="D281" s="763" t="s">
        <v>676</v>
      </c>
      <c r="E281" s="859">
        <v>46</v>
      </c>
      <c r="F281" s="797">
        <v>42</v>
      </c>
      <c r="G281" s="797">
        <v>24.5</v>
      </c>
      <c r="H281" s="851">
        <f t="shared" si="46"/>
        <v>1.26</v>
      </c>
      <c r="I281" s="257">
        <v>924</v>
      </c>
      <c r="J281" s="747">
        <f t="shared" si="48"/>
        <v>1164.24</v>
      </c>
      <c r="K281" s="747">
        <f t="shared" si="47"/>
        <v>10612.110467588913</v>
      </c>
      <c r="L281" s="753">
        <v>8980</v>
      </c>
      <c r="M281" s="662"/>
      <c r="O281" s="742"/>
      <c r="P281" s="742"/>
      <c r="Q281" s="742"/>
      <c r="S281" s="742">
        <f t="shared" si="49"/>
        <v>9805590.0720521547</v>
      </c>
      <c r="T281" s="742">
        <f t="shared" si="50"/>
        <v>8297520</v>
      </c>
      <c r="U281" s="935">
        <f t="shared" si="51"/>
        <v>-1632.1104675889128</v>
      </c>
    </row>
    <row r="282" spans="1:21" ht="16.5" customHeight="1">
      <c r="A282" s="779">
        <f t="shared" si="52"/>
        <v>113</v>
      </c>
      <c r="B282" s="297" t="s">
        <v>1167</v>
      </c>
      <c r="C282" s="762">
        <v>42144</v>
      </c>
      <c r="D282" s="763" t="s">
        <v>678</v>
      </c>
      <c r="E282" s="859">
        <v>45</v>
      </c>
      <c r="F282" s="797">
        <v>37</v>
      </c>
      <c r="G282" s="797">
        <v>27.5</v>
      </c>
      <c r="H282" s="851">
        <f t="shared" si="46"/>
        <v>1.1399999999999999</v>
      </c>
      <c r="I282" s="257">
        <v>50</v>
      </c>
      <c r="J282" s="747">
        <f t="shared" si="48"/>
        <v>56.999999999999993</v>
      </c>
      <c r="K282" s="747">
        <f t="shared" si="47"/>
        <v>9601.4332801994915</v>
      </c>
      <c r="L282" s="753">
        <v>13600</v>
      </c>
      <c r="M282" s="662"/>
      <c r="O282" s="742"/>
      <c r="P282" s="742"/>
      <c r="Q282" s="742"/>
      <c r="S282" s="742">
        <f t="shared" si="49"/>
        <v>480071.66400997457</v>
      </c>
      <c r="T282" s="742">
        <f t="shared" si="50"/>
        <v>680000</v>
      </c>
      <c r="U282" s="935">
        <f t="shared" si="51"/>
        <v>3998.5667198005085</v>
      </c>
    </row>
    <row r="283" spans="1:21" ht="16.5" customHeight="1">
      <c r="A283" s="779">
        <f t="shared" si="52"/>
        <v>114</v>
      </c>
      <c r="B283" s="297" t="s">
        <v>1167</v>
      </c>
      <c r="C283" s="762">
        <v>42144</v>
      </c>
      <c r="D283" s="763" t="s">
        <v>678</v>
      </c>
      <c r="E283" s="859">
        <v>45</v>
      </c>
      <c r="F283" s="860">
        <v>37</v>
      </c>
      <c r="G283" s="797">
        <v>27.5</v>
      </c>
      <c r="H283" s="851">
        <f t="shared" si="46"/>
        <v>1.1399999999999999</v>
      </c>
      <c r="I283" s="257">
        <v>669</v>
      </c>
      <c r="J283" s="747">
        <f t="shared" si="48"/>
        <v>762.66</v>
      </c>
      <c r="K283" s="747">
        <f t="shared" si="47"/>
        <v>9601.4332801994915</v>
      </c>
      <c r="L283" s="662">
        <v>14000</v>
      </c>
      <c r="M283" s="662"/>
      <c r="O283" s="742"/>
      <c r="P283" s="742"/>
      <c r="Q283" s="742"/>
      <c r="S283" s="742">
        <f t="shared" si="49"/>
        <v>6423358.8644534601</v>
      </c>
      <c r="T283" s="742">
        <f t="shared" si="50"/>
        <v>9366000</v>
      </c>
      <c r="U283" s="935">
        <f t="shared" si="51"/>
        <v>4398.5667198005085</v>
      </c>
    </row>
    <row r="284" spans="1:21" ht="16.5" customHeight="1">
      <c r="A284" s="779">
        <f t="shared" si="52"/>
        <v>115</v>
      </c>
      <c r="B284" s="297" t="s">
        <v>1682</v>
      </c>
      <c r="C284" s="762">
        <v>42144</v>
      </c>
      <c r="D284" s="763" t="s">
        <v>678</v>
      </c>
      <c r="E284" s="859">
        <v>50</v>
      </c>
      <c r="F284" s="860">
        <v>20</v>
      </c>
      <c r="G284" s="860"/>
      <c r="H284" s="851">
        <f t="shared" si="46"/>
        <v>0.1</v>
      </c>
      <c r="I284" s="257">
        <v>1438</v>
      </c>
      <c r="J284" s="747">
        <f t="shared" si="48"/>
        <v>143.80000000000001</v>
      </c>
      <c r="K284" s="747">
        <f t="shared" si="47"/>
        <v>842.23098949118366</v>
      </c>
      <c r="L284" s="662">
        <v>1500</v>
      </c>
      <c r="M284" s="662"/>
      <c r="O284" s="742"/>
      <c r="P284" s="742"/>
      <c r="Q284" s="742"/>
      <c r="S284" s="742">
        <f t="shared" si="49"/>
        <v>1211128.162888322</v>
      </c>
      <c r="T284" s="742">
        <f t="shared" si="50"/>
        <v>2157000</v>
      </c>
      <c r="U284" s="935">
        <f t="shared" si="51"/>
        <v>657.76901050881634</v>
      </c>
    </row>
    <row r="285" spans="1:21" ht="16.5" customHeight="1">
      <c r="A285" s="779">
        <f t="shared" si="52"/>
        <v>116</v>
      </c>
      <c r="B285" s="297" t="s">
        <v>521</v>
      </c>
      <c r="C285" s="762">
        <v>42144</v>
      </c>
      <c r="D285" s="763" t="s">
        <v>679</v>
      </c>
      <c r="E285" s="859">
        <v>37.5</v>
      </c>
      <c r="F285" s="860">
        <v>25.3</v>
      </c>
      <c r="G285" s="860">
        <v>23.9</v>
      </c>
      <c r="H285" s="851">
        <f t="shared" si="46"/>
        <v>0.68</v>
      </c>
      <c r="I285" s="257">
        <v>432</v>
      </c>
      <c r="J285" s="747">
        <f t="shared" si="48"/>
        <v>293.76000000000005</v>
      </c>
      <c r="K285" s="747">
        <f t="shared" si="47"/>
        <v>5727.1707285400489</v>
      </c>
      <c r="L285" s="662">
        <v>5400</v>
      </c>
      <c r="M285" s="662"/>
      <c r="O285" s="742"/>
      <c r="P285" s="742"/>
      <c r="Q285" s="742"/>
      <c r="S285" s="742">
        <f t="shared" si="49"/>
        <v>2474137.7547293012</v>
      </c>
      <c r="T285" s="742">
        <f t="shared" si="50"/>
        <v>2332800</v>
      </c>
      <c r="U285" s="935">
        <f t="shared" si="51"/>
        <v>-327.17072854004891</v>
      </c>
    </row>
    <row r="286" spans="1:21" ht="16.5" customHeight="1">
      <c r="A286" s="779">
        <f t="shared" si="52"/>
        <v>117</v>
      </c>
      <c r="B286" s="297" t="s">
        <v>680</v>
      </c>
      <c r="C286" s="762">
        <v>42144</v>
      </c>
      <c r="D286" s="763" t="s">
        <v>683</v>
      </c>
      <c r="E286" s="859">
        <v>38.1</v>
      </c>
      <c r="F286" s="860">
        <v>35.5</v>
      </c>
      <c r="G286" s="860">
        <v>17.7</v>
      </c>
      <c r="H286" s="851">
        <f t="shared" si="46"/>
        <v>0.86</v>
      </c>
      <c r="I286" s="257">
        <v>3024</v>
      </c>
      <c r="J286" s="747">
        <f t="shared" si="48"/>
        <v>2600.64</v>
      </c>
      <c r="K286" s="747">
        <f t="shared" si="47"/>
        <v>7243.1865096241791</v>
      </c>
      <c r="L286" s="662">
        <v>15485</v>
      </c>
      <c r="M286" s="662"/>
      <c r="O286" s="742"/>
      <c r="P286" s="742"/>
      <c r="Q286" s="742"/>
      <c r="S286" s="742">
        <f t="shared" si="49"/>
        <v>21903396.005103517</v>
      </c>
      <c r="T286" s="742">
        <f t="shared" si="50"/>
        <v>46826640</v>
      </c>
      <c r="U286" s="935">
        <f t="shared" si="51"/>
        <v>8241.8134903758219</v>
      </c>
    </row>
    <row r="287" spans="1:21" ht="16.5" customHeight="1">
      <c r="A287" s="779">
        <f t="shared" si="52"/>
        <v>118</v>
      </c>
      <c r="B287" s="297" t="s">
        <v>681</v>
      </c>
      <c r="C287" s="762">
        <v>42144</v>
      </c>
      <c r="D287" s="763" t="s">
        <v>683</v>
      </c>
      <c r="E287" s="859">
        <v>66</v>
      </c>
      <c r="F287" s="860">
        <v>38.1</v>
      </c>
      <c r="G287" s="860">
        <v>33</v>
      </c>
      <c r="H287" s="851">
        <f t="shared" si="46"/>
        <v>1.58</v>
      </c>
      <c r="I287" s="257">
        <v>161</v>
      </c>
      <c r="J287" s="747">
        <f t="shared" si="48"/>
        <v>254.38000000000002</v>
      </c>
      <c r="K287" s="747">
        <f t="shared" si="47"/>
        <v>13307.249633960701</v>
      </c>
      <c r="L287" s="662">
        <v>25050</v>
      </c>
      <c r="M287" s="662"/>
      <c r="O287" s="742"/>
      <c r="P287" s="742"/>
      <c r="Q287" s="742"/>
      <c r="S287" s="742">
        <f t="shared" si="49"/>
        <v>2142467.1910676728</v>
      </c>
      <c r="T287" s="742">
        <f t="shared" si="50"/>
        <v>4033050</v>
      </c>
      <c r="U287" s="935">
        <f t="shared" si="51"/>
        <v>11742.750366039299</v>
      </c>
    </row>
    <row r="288" spans="1:21" ht="16.5" customHeight="1">
      <c r="A288" s="779">
        <f t="shared" si="52"/>
        <v>119</v>
      </c>
      <c r="B288" s="297" t="s">
        <v>682</v>
      </c>
      <c r="C288" s="762">
        <v>42144</v>
      </c>
      <c r="D288" s="763" t="s">
        <v>683</v>
      </c>
      <c r="E288" s="859">
        <v>66</v>
      </c>
      <c r="F288" s="860">
        <v>38.1</v>
      </c>
      <c r="G288" s="860">
        <v>25.4</v>
      </c>
      <c r="H288" s="851">
        <f t="shared" si="46"/>
        <v>1.42</v>
      </c>
      <c r="I288" s="257">
        <v>21</v>
      </c>
      <c r="J288" s="747">
        <f t="shared" si="48"/>
        <v>29.82</v>
      </c>
      <c r="K288" s="747">
        <f t="shared" si="47"/>
        <v>11959.680050774807</v>
      </c>
      <c r="L288" s="662">
        <v>22870</v>
      </c>
      <c r="M288" s="662"/>
      <c r="O288" s="742"/>
      <c r="P288" s="742"/>
      <c r="Q288" s="742"/>
      <c r="S288" s="742">
        <f t="shared" si="49"/>
        <v>251153.28106627095</v>
      </c>
      <c r="T288" s="742">
        <f t="shared" si="50"/>
        <v>480270</v>
      </c>
      <c r="U288" s="935">
        <f t="shared" si="51"/>
        <v>10910.319949225193</v>
      </c>
    </row>
    <row r="289" spans="1:21" ht="16.5" customHeight="1">
      <c r="A289" s="779">
        <f t="shared" si="52"/>
        <v>120</v>
      </c>
      <c r="B289" s="297" t="s">
        <v>1691</v>
      </c>
      <c r="C289" s="762">
        <v>42144</v>
      </c>
      <c r="D289" s="763" t="s">
        <v>683</v>
      </c>
      <c r="E289" s="859">
        <v>20</v>
      </c>
      <c r="F289" s="860">
        <v>20</v>
      </c>
      <c r="G289" s="860"/>
      <c r="H289" s="851">
        <f t="shared" si="46"/>
        <v>0.04</v>
      </c>
      <c r="I289" s="257">
        <v>6048</v>
      </c>
      <c r="J289" s="747">
        <f t="shared" si="48"/>
        <v>241.92000000000002</v>
      </c>
      <c r="K289" s="747">
        <f t="shared" si="47"/>
        <v>336.89239579647341</v>
      </c>
      <c r="L289" s="662">
        <v>400</v>
      </c>
      <c r="M289" s="662"/>
      <c r="O289" s="742"/>
      <c r="P289" s="742"/>
      <c r="Q289" s="742"/>
      <c r="S289" s="742">
        <f t="shared" si="49"/>
        <v>2037525.2097770711</v>
      </c>
      <c r="T289" s="742">
        <f t="shared" si="50"/>
        <v>2419200</v>
      </c>
      <c r="U289" s="935">
        <f t="shared" si="51"/>
        <v>63.107604203526591</v>
      </c>
    </row>
    <row r="290" spans="1:21" ht="16.5" customHeight="1">
      <c r="A290" s="779">
        <f t="shared" si="52"/>
        <v>121</v>
      </c>
      <c r="B290" s="297" t="s">
        <v>1692</v>
      </c>
      <c r="C290" s="762">
        <v>42144</v>
      </c>
      <c r="D290" s="763" t="s">
        <v>683</v>
      </c>
      <c r="E290" s="859">
        <v>40</v>
      </c>
      <c r="F290" s="860">
        <v>20</v>
      </c>
      <c r="G290" s="860"/>
      <c r="H290" s="851">
        <f t="shared" si="46"/>
        <v>0.08</v>
      </c>
      <c r="I290" s="257">
        <v>364</v>
      </c>
      <c r="J290" s="747">
        <f t="shared" si="48"/>
        <v>29.12</v>
      </c>
      <c r="K290" s="747">
        <f t="shared" si="47"/>
        <v>673.78479159294682</v>
      </c>
      <c r="L290" s="662">
        <v>770</v>
      </c>
      <c r="M290" s="662"/>
      <c r="O290" s="742"/>
      <c r="P290" s="742"/>
      <c r="Q290" s="742"/>
      <c r="S290" s="742">
        <f t="shared" si="49"/>
        <v>245257.66413983263</v>
      </c>
      <c r="T290" s="742">
        <f t="shared" si="50"/>
        <v>280280</v>
      </c>
      <c r="U290" s="935">
        <f t="shared" si="51"/>
        <v>96.215208407053183</v>
      </c>
    </row>
    <row r="291" spans="1:21" ht="16.5" customHeight="1">
      <c r="A291" s="779">
        <f t="shared" si="52"/>
        <v>122</v>
      </c>
      <c r="B291" s="297" t="s">
        <v>1750</v>
      </c>
      <c r="C291" s="762">
        <v>42144</v>
      </c>
      <c r="D291" s="763" t="s">
        <v>684</v>
      </c>
      <c r="E291" s="859">
        <v>90</v>
      </c>
      <c r="F291" s="860">
        <v>192</v>
      </c>
      <c r="G291" s="860"/>
      <c r="H291" s="851">
        <f t="shared" si="46"/>
        <v>1.73</v>
      </c>
      <c r="I291" s="257">
        <v>250</v>
      </c>
      <c r="J291" s="747">
        <f t="shared" si="48"/>
        <v>432.5</v>
      </c>
      <c r="K291" s="747">
        <f t="shared" si="47"/>
        <v>14570.596118197476</v>
      </c>
      <c r="L291" s="662">
        <v>15206</v>
      </c>
      <c r="M291" s="662"/>
      <c r="O291" s="742"/>
      <c r="P291" s="742"/>
      <c r="Q291" s="742"/>
      <c r="S291" s="742">
        <f t="shared" si="49"/>
        <v>3642649.0295493691</v>
      </c>
      <c r="T291" s="742">
        <f t="shared" si="50"/>
        <v>3801500</v>
      </c>
      <c r="U291" s="935">
        <f t="shared" si="51"/>
        <v>635.40388180252376</v>
      </c>
    </row>
    <row r="292" spans="1:21" ht="16.5" customHeight="1">
      <c r="A292" s="779">
        <f t="shared" si="52"/>
        <v>123</v>
      </c>
      <c r="B292" s="297" t="s">
        <v>1751</v>
      </c>
      <c r="C292" s="762">
        <v>42144</v>
      </c>
      <c r="D292" s="763" t="s">
        <v>684</v>
      </c>
      <c r="E292" s="859">
        <v>80</v>
      </c>
      <c r="F292" s="860">
        <v>175</v>
      </c>
      <c r="G292" s="860"/>
      <c r="H292" s="851">
        <f t="shared" si="46"/>
        <v>1.4</v>
      </c>
      <c r="I292" s="257">
        <v>75</v>
      </c>
      <c r="J292" s="747">
        <f t="shared" si="48"/>
        <v>105</v>
      </c>
      <c r="K292" s="747">
        <f t="shared" si="47"/>
        <v>11791.233852876569</v>
      </c>
      <c r="L292" s="662">
        <v>12320</v>
      </c>
      <c r="M292" s="662"/>
      <c r="O292" s="742"/>
      <c r="P292" s="742"/>
      <c r="Q292" s="742"/>
      <c r="S292" s="742">
        <f t="shared" si="49"/>
        <v>884342.53896574269</v>
      </c>
      <c r="T292" s="742">
        <f t="shared" si="50"/>
        <v>924000</v>
      </c>
      <c r="U292" s="935">
        <f t="shared" si="51"/>
        <v>528.76614712343144</v>
      </c>
    </row>
    <row r="293" spans="1:21" ht="16.5" customHeight="1">
      <c r="A293" s="779">
        <f t="shared" si="52"/>
        <v>124</v>
      </c>
      <c r="B293" s="297" t="s">
        <v>1752</v>
      </c>
      <c r="C293" s="762">
        <v>42144</v>
      </c>
      <c r="D293" s="763" t="s">
        <v>684</v>
      </c>
      <c r="E293" s="859">
        <v>100</v>
      </c>
      <c r="F293" s="860">
        <v>210</v>
      </c>
      <c r="G293" s="860"/>
      <c r="H293" s="851">
        <f t="shared" si="46"/>
        <v>2.1</v>
      </c>
      <c r="I293" s="257">
        <v>166</v>
      </c>
      <c r="J293" s="747">
        <f t="shared" si="48"/>
        <v>348.6</v>
      </c>
      <c r="K293" s="747">
        <f t="shared" si="47"/>
        <v>17686.850779314856</v>
      </c>
      <c r="L293" s="662">
        <v>18270</v>
      </c>
      <c r="M293" s="662"/>
      <c r="O293" s="742"/>
      <c r="P293" s="742"/>
      <c r="Q293" s="742"/>
      <c r="S293" s="742">
        <f t="shared" si="49"/>
        <v>2936017.2293662662</v>
      </c>
      <c r="T293" s="742">
        <f t="shared" si="50"/>
        <v>3032820</v>
      </c>
      <c r="U293" s="935">
        <f t="shared" si="51"/>
        <v>583.14922068514352</v>
      </c>
    </row>
    <row r="294" spans="1:21" ht="16.5" customHeight="1">
      <c r="A294" s="779">
        <f t="shared" si="52"/>
        <v>125</v>
      </c>
      <c r="B294" s="297" t="s">
        <v>1753</v>
      </c>
      <c r="C294" s="762">
        <v>42144</v>
      </c>
      <c r="D294" s="763" t="s">
        <v>684</v>
      </c>
      <c r="E294" s="859">
        <v>110</v>
      </c>
      <c r="F294" s="860">
        <v>147</v>
      </c>
      <c r="G294" s="860"/>
      <c r="H294" s="851">
        <f t="shared" si="46"/>
        <v>1.62</v>
      </c>
      <c r="I294" s="257">
        <v>140</v>
      </c>
      <c r="J294" s="747">
        <f t="shared" si="48"/>
        <v>226.8</v>
      </c>
      <c r="K294" s="747">
        <f t="shared" si="47"/>
        <v>13644.142029757175</v>
      </c>
      <c r="L294" s="662">
        <v>14067</v>
      </c>
      <c r="M294" s="662"/>
      <c r="O294" s="742"/>
      <c r="P294" s="742"/>
      <c r="Q294" s="742"/>
      <c r="S294" s="742">
        <f t="shared" si="49"/>
        <v>1910179.8841660046</v>
      </c>
      <c r="T294" s="742">
        <f t="shared" si="50"/>
        <v>1969380</v>
      </c>
      <c r="U294" s="935">
        <f t="shared" si="51"/>
        <v>422.8579702428251</v>
      </c>
    </row>
    <row r="295" spans="1:21" ht="16.5" customHeight="1">
      <c r="A295" s="779">
        <f t="shared" si="52"/>
        <v>126</v>
      </c>
      <c r="B295" s="297" t="s">
        <v>1754</v>
      </c>
      <c r="C295" s="762">
        <v>42144</v>
      </c>
      <c r="D295" s="763" t="s">
        <v>684</v>
      </c>
      <c r="E295" s="859">
        <v>100</v>
      </c>
      <c r="F295" s="860">
        <v>199</v>
      </c>
      <c r="G295" s="860"/>
      <c r="H295" s="851">
        <f t="shared" si="46"/>
        <v>1.99</v>
      </c>
      <c r="I295" s="257">
        <v>250</v>
      </c>
      <c r="J295" s="747">
        <f t="shared" si="48"/>
        <v>497.5</v>
      </c>
      <c r="K295" s="747">
        <f t="shared" si="47"/>
        <v>16760.396690874553</v>
      </c>
      <c r="L295" s="662">
        <v>17521</v>
      </c>
      <c r="M295" s="662"/>
      <c r="O295" s="742"/>
      <c r="P295" s="742"/>
      <c r="Q295" s="742"/>
      <c r="S295" s="742">
        <f t="shared" si="49"/>
        <v>4190099.1727186386</v>
      </c>
      <c r="T295" s="742">
        <f t="shared" si="50"/>
        <v>4380250</v>
      </c>
      <c r="U295" s="935">
        <f t="shared" si="51"/>
        <v>760.60330912544669</v>
      </c>
    </row>
    <row r="296" spans="1:21" ht="16.5" customHeight="1">
      <c r="A296" s="779">
        <f t="shared" si="52"/>
        <v>127</v>
      </c>
      <c r="B296" s="297" t="s">
        <v>1755</v>
      </c>
      <c r="C296" s="762">
        <v>42144</v>
      </c>
      <c r="D296" s="763" t="s">
        <v>684</v>
      </c>
      <c r="E296" s="859">
        <v>120</v>
      </c>
      <c r="F296" s="860">
        <v>156</v>
      </c>
      <c r="G296" s="860"/>
      <c r="H296" s="851">
        <f t="shared" si="46"/>
        <v>1.87</v>
      </c>
      <c r="I296" s="257">
        <v>25</v>
      </c>
      <c r="J296" s="747">
        <f t="shared" si="48"/>
        <v>46.75</v>
      </c>
      <c r="K296" s="747">
        <f t="shared" si="47"/>
        <v>15749.719503485134</v>
      </c>
      <c r="L296" s="662">
        <v>17035</v>
      </c>
      <c r="M296" s="662"/>
      <c r="O296" s="742"/>
      <c r="P296" s="742"/>
      <c r="Q296" s="742"/>
      <c r="S296" s="742">
        <f t="shared" si="49"/>
        <v>393742.98758712836</v>
      </c>
      <c r="T296" s="742">
        <f t="shared" si="50"/>
        <v>425875</v>
      </c>
      <c r="U296" s="935">
        <f t="shared" si="51"/>
        <v>1285.2804965148662</v>
      </c>
    </row>
    <row r="297" spans="1:21" ht="16.5" customHeight="1">
      <c r="A297" s="779">
        <f t="shared" si="52"/>
        <v>128</v>
      </c>
      <c r="B297" s="297" t="s">
        <v>1756</v>
      </c>
      <c r="C297" s="762">
        <v>42144</v>
      </c>
      <c r="D297" s="763" t="s">
        <v>684</v>
      </c>
      <c r="E297" s="859">
        <v>110</v>
      </c>
      <c r="F297" s="860">
        <v>156</v>
      </c>
      <c r="G297" s="860"/>
      <c r="H297" s="851">
        <f t="shared" si="46"/>
        <v>1.72</v>
      </c>
      <c r="I297" s="257">
        <v>25</v>
      </c>
      <c r="J297" s="747">
        <f t="shared" si="48"/>
        <v>43</v>
      </c>
      <c r="K297" s="747">
        <f t="shared" si="47"/>
        <v>14486.373019248358</v>
      </c>
      <c r="L297" s="662">
        <v>15616</v>
      </c>
      <c r="M297" s="662"/>
      <c r="O297" s="742"/>
      <c r="P297" s="742"/>
      <c r="Q297" s="742"/>
      <c r="S297" s="742">
        <f t="shared" si="49"/>
        <v>362159.32548120897</v>
      </c>
      <c r="T297" s="742">
        <f t="shared" si="50"/>
        <v>390400</v>
      </c>
      <c r="U297" s="935">
        <f t="shared" si="51"/>
        <v>1129.6269807516419</v>
      </c>
    </row>
    <row r="298" spans="1:21" ht="16.5" customHeight="1">
      <c r="A298" s="779">
        <f t="shared" si="52"/>
        <v>129</v>
      </c>
      <c r="B298" s="297" t="s">
        <v>1757</v>
      </c>
      <c r="C298" s="762">
        <v>42144</v>
      </c>
      <c r="D298" s="763" t="s">
        <v>684</v>
      </c>
      <c r="E298" s="859">
        <v>90</v>
      </c>
      <c r="F298" s="860">
        <v>210</v>
      </c>
      <c r="G298" s="860"/>
      <c r="H298" s="851">
        <f t="shared" ref="H298:H361" si="53">IF(G298&lt;&gt;"",ROUND(((E298+F298)*2+5)*(F298+G298+3)/10000,2),ROUND(E298*F298/10000,2))</f>
        <v>1.89</v>
      </c>
      <c r="I298" s="257">
        <v>40</v>
      </c>
      <c r="J298" s="747">
        <f t="shared" si="48"/>
        <v>75.599999999999994</v>
      </c>
      <c r="K298" s="747">
        <f t="shared" ref="K298:K361" si="54">H298*$R$211</f>
        <v>15918.165701383368</v>
      </c>
      <c r="L298" s="662">
        <v>17577</v>
      </c>
      <c r="M298" s="662"/>
      <c r="O298" s="742"/>
      <c r="P298" s="742"/>
      <c r="Q298" s="742"/>
      <c r="S298" s="742">
        <f t="shared" si="49"/>
        <v>636726.62805533479</v>
      </c>
      <c r="T298" s="742">
        <f t="shared" si="50"/>
        <v>703080</v>
      </c>
      <c r="U298" s="935">
        <f t="shared" si="51"/>
        <v>1658.8342986166317</v>
      </c>
    </row>
    <row r="299" spans="1:21" ht="16.5" customHeight="1">
      <c r="A299" s="779">
        <f t="shared" si="52"/>
        <v>130</v>
      </c>
      <c r="B299" s="297" t="s">
        <v>1758</v>
      </c>
      <c r="C299" s="762">
        <v>42144</v>
      </c>
      <c r="D299" s="763" t="s">
        <v>684</v>
      </c>
      <c r="E299" s="859">
        <v>90</v>
      </c>
      <c r="F299" s="860">
        <v>185</v>
      </c>
      <c r="G299" s="860"/>
      <c r="H299" s="851">
        <f t="shared" si="53"/>
        <v>1.67</v>
      </c>
      <c r="I299" s="257">
        <v>40</v>
      </c>
      <c r="J299" s="747">
        <f t="shared" ref="J299:J362" si="55">H299*I299</f>
        <v>66.8</v>
      </c>
      <c r="K299" s="747">
        <f t="shared" si="54"/>
        <v>14065.257524502766</v>
      </c>
      <c r="L299" s="662">
        <v>15484</v>
      </c>
      <c r="M299" s="662"/>
      <c r="O299" s="742"/>
      <c r="P299" s="742"/>
      <c r="Q299" s="742"/>
      <c r="S299" s="742">
        <f t="shared" ref="S299:S362" si="56">I299*K299</f>
        <v>562610.30098011065</v>
      </c>
      <c r="T299" s="742">
        <f t="shared" ref="T299:T362" si="57">I299*L299</f>
        <v>619360</v>
      </c>
      <c r="U299" s="935">
        <f t="shared" ref="U299:U362" si="58">L299-K299</f>
        <v>1418.7424754972344</v>
      </c>
    </row>
    <row r="300" spans="1:21" ht="16.5" customHeight="1">
      <c r="A300" s="779">
        <f t="shared" ref="A300:A363" si="59">IF(B300&lt;&gt;"",ROW()-169,"")</f>
        <v>131</v>
      </c>
      <c r="B300" s="297" t="s">
        <v>1753</v>
      </c>
      <c r="C300" s="762">
        <v>42144</v>
      </c>
      <c r="D300" s="763" t="s">
        <v>684</v>
      </c>
      <c r="E300" s="859">
        <v>110</v>
      </c>
      <c r="F300" s="860">
        <v>147</v>
      </c>
      <c r="G300" s="860"/>
      <c r="H300" s="851">
        <f t="shared" si="53"/>
        <v>1.62</v>
      </c>
      <c r="I300" s="257">
        <v>140</v>
      </c>
      <c r="J300" s="747">
        <f t="shared" si="55"/>
        <v>226.8</v>
      </c>
      <c r="K300" s="747">
        <f t="shared" si="54"/>
        <v>13644.142029757175</v>
      </c>
      <c r="L300" s="662">
        <v>14067</v>
      </c>
      <c r="M300" s="662"/>
      <c r="O300" s="742"/>
      <c r="P300" s="742"/>
      <c r="Q300" s="742"/>
      <c r="S300" s="742">
        <f t="shared" si="56"/>
        <v>1910179.8841660046</v>
      </c>
      <c r="T300" s="742">
        <f t="shared" si="57"/>
        <v>1969380</v>
      </c>
      <c r="U300" s="935">
        <f t="shared" si="58"/>
        <v>422.8579702428251</v>
      </c>
    </row>
    <row r="301" spans="1:21" ht="16.5" customHeight="1">
      <c r="A301" s="779">
        <f t="shared" si="59"/>
        <v>132</v>
      </c>
      <c r="B301" s="297" t="s">
        <v>612</v>
      </c>
      <c r="C301" s="762">
        <v>42144</v>
      </c>
      <c r="D301" s="763" t="s">
        <v>691</v>
      </c>
      <c r="E301" s="859">
        <v>62</v>
      </c>
      <c r="F301" s="860">
        <v>42</v>
      </c>
      <c r="G301" s="860">
        <v>20</v>
      </c>
      <c r="H301" s="851">
        <f t="shared" si="53"/>
        <v>1.38</v>
      </c>
      <c r="I301" s="257">
        <v>102</v>
      </c>
      <c r="J301" s="747">
        <f t="shared" si="55"/>
        <v>140.76</v>
      </c>
      <c r="K301" s="747">
        <f t="shared" si="54"/>
        <v>11622.787654978332</v>
      </c>
      <c r="L301" s="662">
        <v>14170</v>
      </c>
      <c r="M301" s="662"/>
      <c r="O301" s="742"/>
      <c r="P301" s="742"/>
      <c r="Q301" s="742"/>
      <c r="S301" s="742">
        <f t="shared" si="56"/>
        <v>1185524.3408077899</v>
      </c>
      <c r="T301" s="742">
        <f t="shared" si="57"/>
        <v>1445340</v>
      </c>
      <c r="U301" s="935">
        <f t="shared" si="58"/>
        <v>2547.2123450216677</v>
      </c>
    </row>
    <row r="302" spans="1:21" ht="16.5" customHeight="1">
      <c r="A302" s="779">
        <f t="shared" si="59"/>
        <v>133</v>
      </c>
      <c r="B302" s="297" t="s">
        <v>627</v>
      </c>
      <c r="C302" s="762">
        <v>42144</v>
      </c>
      <c r="D302" s="763" t="s">
        <v>691</v>
      </c>
      <c r="E302" s="859">
        <v>47</v>
      </c>
      <c r="F302" s="860">
        <v>42</v>
      </c>
      <c r="G302" s="860">
        <v>24.5</v>
      </c>
      <c r="H302" s="851">
        <f t="shared" si="53"/>
        <v>1.27</v>
      </c>
      <c r="I302" s="257">
        <v>106</v>
      </c>
      <c r="J302" s="747">
        <f t="shared" si="55"/>
        <v>134.62</v>
      </c>
      <c r="K302" s="747">
        <f t="shared" si="54"/>
        <v>10696.333566538031</v>
      </c>
      <c r="L302" s="662">
        <v>9070</v>
      </c>
      <c r="M302" s="662"/>
      <c r="O302" s="742"/>
      <c r="P302" s="742"/>
      <c r="Q302" s="742"/>
      <c r="S302" s="742">
        <f t="shared" si="56"/>
        <v>1133811.3580530314</v>
      </c>
      <c r="T302" s="742">
        <f t="shared" si="57"/>
        <v>961420</v>
      </c>
      <c r="U302" s="935">
        <f t="shared" si="58"/>
        <v>-1626.3335665380309</v>
      </c>
    </row>
    <row r="303" spans="1:21" ht="16.5" customHeight="1">
      <c r="A303" s="779">
        <f t="shared" si="59"/>
        <v>134</v>
      </c>
      <c r="B303" s="297" t="s">
        <v>685</v>
      </c>
      <c r="C303" s="762">
        <v>42144</v>
      </c>
      <c r="D303" s="763" t="s">
        <v>691</v>
      </c>
      <c r="E303" s="859">
        <v>37</v>
      </c>
      <c r="F303" s="859">
        <v>37</v>
      </c>
      <c r="G303" s="860">
        <v>24.5</v>
      </c>
      <c r="H303" s="851">
        <f t="shared" si="53"/>
        <v>0.99</v>
      </c>
      <c r="I303" s="257">
        <v>90</v>
      </c>
      <c r="J303" s="747">
        <f t="shared" si="55"/>
        <v>89.1</v>
      </c>
      <c r="K303" s="747">
        <f t="shared" si="54"/>
        <v>8338.0867959627176</v>
      </c>
      <c r="L303" s="662">
        <v>7260</v>
      </c>
      <c r="M303" s="662"/>
      <c r="O303" s="742"/>
      <c r="P303" s="742"/>
      <c r="Q303" s="742"/>
      <c r="S303" s="742">
        <f t="shared" si="56"/>
        <v>750427.81163664453</v>
      </c>
      <c r="T303" s="742">
        <f t="shared" si="57"/>
        <v>653400</v>
      </c>
      <c r="U303" s="935">
        <f t="shared" si="58"/>
        <v>-1078.0867959627176</v>
      </c>
    </row>
    <row r="304" spans="1:21" ht="16.5" customHeight="1">
      <c r="A304" s="779">
        <f t="shared" si="59"/>
        <v>135</v>
      </c>
      <c r="B304" s="297" t="s">
        <v>686</v>
      </c>
      <c r="C304" s="762">
        <v>42144</v>
      </c>
      <c r="D304" s="763" t="s">
        <v>691</v>
      </c>
      <c r="E304" s="859">
        <v>45</v>
      </c>
      <c r="F304" s="860">
        <v>39</v>
      </c>
      <c r="G304" s="860">
        <v>24.5</v>
      </c>
      <c r="H304" s="851">
        <f t="shared" si="53"/>
        <v>1.1499999999999999</v>
      </c>
      <c r="I304" s="257">
        <v>660</v>
      </c>
      <c r="J304" s="747">
        <f t="shared" si="55"/>
        <v>758.99999999999989</v>
      </c>
      <c r="K304" s="747">
        <f t="shared" si="54"/>
        <v>9685.6563791486096</v>
      </c>
      <c r="L304" s="662">
        <v>8300</v>
      </c>
      <c r="M304" s="662"/>
      <c r="O304" s="742"/>
      <c r="P304" s="742"/>
      <c r="Q304" s="742"/>
      <c r="S304" s="742">
        <f t="shared" si="56"/>
        <v>6392533.2102380823</v>
      </c>
      <c r="T304" s="742">
        <f t="shared" si="57"/>
        <v>5478000</v>
      </c>
      <c r="U304" s="935">
        <f t="shared" si="58"/>
        <v>-1385.6563791486096</v>
      </c>
    </row>
    <row r="305" spans="1:21" ht="16.5" customHeight="1">
      <c r="A305" s="779">
        <f t="shared" si="59"/>
        <v>136</v>
      </c>
      <c r="B305" s="297" t="s">
        <v>687</v>
      </c>
      <c r="C305" s="762">
        <v>42144</v>
      </c>
      <c r="D305" s="763" t="s">
        <v>691</v>
      </c>
      <c r="E305" s="859">
        <v>73</v>
      </c>
      <c r="F305" s="860">
        <v>27</v>
      </c>
      <c r="G305" s="860">
        <v>30</v>
      </c>
      <c r="H305" s="851">
        <f t="shared" si="53"/>
        <v>1.23</v>
      </c>
      <c r="I305" s="257">
        <v>55</v>
      </c>
      <c r="J305" s="747">
        <f t="shared" si="55"/>
        <v>67.650000000000006</v>
      </c>
      <c r="K305" s="747">
        <f t="shared" si="54"/>
        <v>10359.441170741558</v>
      </c>
      <c r="L305" s="662">
        <v>8810</v>
      </c>
      <c r="M305" s="662"/>
      <c r="O305" s="742"/>
      <c r="P305" s="742"/>
      <c r="Q305" s="742"/>
      <c r="S305" s="742">
        <f t="shared" si="56"/>
        <v>569769.26439078571</v>
      </c>
      <c r="T305" s="742">
        <f t="shared" si="57"/>
        <v>484550</v>
      </c>
      <c r="U305" s="935">
        <f t="shared" si="58"/>
        <v>-1549.4411707415584</v>
      </c>
    </row>
    <row r="306" spans="1:21" ht="16.5" customHeight="1">
      <c r="A306" s="779">
        <f t="shared" si="59"/>
        <v>137</v>
      </c>
      <c r="B306" s="297" t="s">
        <v>688</v>
      </c>
      <c r="C306" s="762">
        <v>42144</v>
      </c>
      <c r="D306" s="763" t="s">
        <v>691</v>
      </c>
      <c r="E306" s="859">
        <v>57</v>
      </c>
      <c r="F306" s="860">
        <v>37</v>
      </c>
      <c r="G306" s="860">
        <v>16</v>
      </c>
      <c r="H306" s="851">
        <f t="shared" si="53"/>
        <v>1.08</v>
      </c>
      <c r="I306" s="257">
        <v>21</v>
      </c>
      <c r="J306" s="747">
        <f t="shared" si="55"/>
        <v>22.68</v>
      </c>
      <c r="K306" s="747">
        <f t="shared" si="54"/>
        <v>9096.0946865047827</v>
      </c>
      <c r="L306" s="662">
        <v>7610</v>
      </c>
      <c r="M306" s="662"/>
      <c r="O306" s="742"/>
      <c r="P306" s="742"/>
      <c r="Q306" s="742"/>
      <c r="S306" s="742">
        <f t="shared" si="56"/>
        <v>191017.98841660045</v>
      </c>
      <c r="T306" s="742">
        <f t="shared" si="57"/>
        <v>159810</v>
      </c>
      <c r="U306" s="935">
        <f t="shared" si="58"/>
        <v>-1486.0946865047827</v>
      </c>
    </row>
    <row r="307" spans="1:21" ht="16.5" customHeight="1">
      <c r="A307" s="779">
        <f t="shared" si="59"/>
        <v>138</v>
      </c>
      <c r="B307" s="297" t="s">
        <v>459</v>
      </c>
      <c r="C307" s="762">
        <v>42144</v>
      </c>
      <c r="D307" s="763" t="s">
        <v>691</v>
      </c>
      <c r="E307" s="859">
        <v>47</v>
      </c>
      <c r="F307" s="860">
        <v>42</v>
      </c>
      <c r="G307" s="860">
        <v>27</v>
      </c>
      <c r="H307" s="851">
        <f t="shared" si="53"/>
        <v>1.32</v>
      </c>
      <c r="I307" s="257">
        <v>63</v>
      </c>
      <c r="J307" s="747">
        <f t="shared" si="55"/>
        <v>83.160000000000011</v>
      </c>
      <c r="K307" s="747">
        <f t="shared" si="54"/>
        <v>11117.449061283623</v>
      </c>
      <c r="L307" s="662">
        <v>9360</v>
      </c>
      <c r="M307" s="662"/>
      <c r="O307" s="742"/>
      <c r="P307" s="742"/>
      <c r="Q307" s="742"/>
      <c r="S307" s="742">
        <f t="shared" si="56"/>
        <v>700399.29086086829</v>
      </c>
      <c r="T307" s="742">
        <f t="shared" si="57"/>
        <v>589680</v>
      </c>
      <c r="U307" s="935">
        <f t="shared" si="58"/>
        <v>-1757.4490612836235</v>
      </c>
    </row>
    <row r="308" spans="1:21" ht="16.5" customHeight="1">
      <c r="A308" s="779">
        <f t="shared" si="59"/>
        <v>139</v>
      </c>
      <c r="B308" s="297" t="s">
        <v>689</v>
      </c>
      <c r="C308" s="762">
        <v>42144</v>
      </c>
      <c r="D308" s="763" t="s">
        <v>691</v>
      </c>
      <c r="E308" s="859">
        <v>41</v>
      </c>
      <c r="F308" s="860">
        <v>37</v>
      </c>
      <c r="G308" s="860">
        <v>37</v>
      </c>
      <c r="H308" s="851">
        <f t="shared" si="53"/>
        <v>1.24</v>
      </c>
      <c r="I308" s="257">
        <v>11</v>
      </c>
      <c r="J308" s="747">
        <f t="shared" si="55"/>
        <v>13.64</v>
      </c>
      <c r="K308" s="747">
        <f t="shared" si="54"/>
        <v>10443.664269690677</v>
      </c>
      <c r="L308" s="662">
        <v>12770</v>
      </c>
      <c r="M308" s="662"/>
      <c r="O308" s="742"/>
      <c r="P308" s="742"/>
      <c r="Q308" s="742"/>
      <c r="S308" s="742">
        <f t="shared" si="56"/>
        <v>114880.30696659745</v>
      </c>
      <c r="T308" s="742">
        <f t="shared" si="57"/>
        <v>140470</v>
      </c>
      <c r="U308" s="935">
        <f t="shared" si="58"/>
        <v>2326.3357303093235</v>
      </c>
    </row>
    <row r="309" spans="1:21" ht="16.5" customHeight="1">
      <c r="A309" s="779">
        <f t="shared" si="59"/>
        <v>140</v>
      </c>
      <c r="B309" s="297" t="s">
        <v>690</v>
      </c>
      <c r="C309" s="762">
        <v>42144</v>
      </c>
      <c r="D309" s="763" t="s">
        <v>691</v>
      </c>
      <c r="E309" s="859">
        <v>42</v>
      </c>
      <c r="F309" s="860">
        <v>37</v>
      </c>
      <c r="G309" s="860">
        <v>40</v>
      </c>
      <c r="H309" s="851">
        <f t="shared" si="53"/>
        <v>1.3</v>
      </c>
      <c r="I309" s="257">
        <v>11</v>
      </c>
      <c r="J309" s="747">
        <f t="shared" si="55"/>
        <v>14.3</v>
      </c>
      <c r="K309" s="747">
        <f t="shared" si="54"/>
        <v>10949.002863385387</v>
      </c>
      <c r="L309" s="662">
        <v>13400</v>
      </c>
      <c r="M309" s="662"/>
      <c r="O309" s="742"/>
      <c r="P309" s="742"/>
      <c r="Q309" s="742"/>
      <c r="S309" s="742">
        <f t="shared" si="56"/>
        <v>120439.03149723925</v>
      </c>
      <c r="T309" s="742">
        <f t="shared" si="57"/>
        <v>147400</v>
      </c>
      <c r="U309" s="935">
        <f t="shared" si="58"/>
        <v>2450.9971366146128</v>
      </c>
    </row>
    <row r="310" spans="1:21" ht="16.5" customHeight="1">
      <c r="A310" s="779">
        <f t="shared" si="59"/>
        <v>141</v>
      </c>
      <c r="B310" s="297" t="s">
        <v>629</v>
      </c>
      <c r="C310" s="762">
        <v>42144</v>
      </c>
      <c r="D310" s="763" t="s">
        <v>691</v>
      </c>
      <c r="E310" s="859">
        <v>46</v>
      </c>
      <c r="F310" s="860">
        <v>42</v>
      </c>
      <c r="G310" s="860">
        <v>24.5</v>
      </c>
      <c r="H310" s="851">
        <f t="shared" si="53"/>
        <v>1.26</v>
      </c>
      <c r="I310" s="257">
        <v>202</v>
      </c>
      <c r="J310" s="747">
        <f t="shared" si="55"/>
        <v>254.52</v>
      </c>
      <c r="K310" s="747">
        <f t="shared" si="54"/>
        <v>10612.110467588913</v>
      </c>
      <c r="L310" s="662">
        <v>8980</v>
      </c>
      <c r="M310" s="662"/>
      <c r="O310" s="742"/>
      <c r="P310" s="742"/>
      <c r="Q310" s="742"/>
      <c r="S310" s="742">
        <f t="shared" si="56"/>
        <v>2143646.3144529602</v>
      </c>
      <c r="T310" s="742">
        <f t="shared" si="57"/>
        <v>1813960</v>
      </c>
      <c r="U310" s="935">
        <f t="shared" si="58"/>
        <v>-1632.1104675889128</v>
      </c>
    </row>
    <row r="311" spans="1:21" ht="16.5" customHeight="1">
      <c r="A311" s="779">
        <f t="shared" si="59"/>
        <v>142</v>
      </c>
      <c r="B311" s="297" t="s">
        <v>692</v>
      </c>
      <c r="C311" s="762">
        <v>42146</v>
      </c>
      <c r="D311" s="763" t="s">
        <v>693</v>
      </c>
      <c r="E311" s="859">
        <v>100</v>
      </c>
      <c r="F311" s="860">
        <v>133</v>
      </c>
      <c r="G311" s="860"/>
      <c r="H311" s="851">
        <f t="shared" si="53"/>
        <v>1.33</v>
      </c>
      <c r="I311" s="257">
        <v>1235</v>
      </c>
      <c r="J311" s="747">
        <f t="shared" si="55"/>
        <v>1642.5500000000002</v>
      </c>
      <c r="K311" s="747">
        <f t="shared" si="54"/>
        <v>11201.672160232742</v>
      </c>
      <c r="L311" s="662">
        <v>8113</v>
      </c>
      <c r="M311" s="662"/>
      <c r="O311" s="742"/>
      <c r="P311" s="742"/>
      <c r="Q311" s="742"/>
      <c r="S311" s="742">
        <f t="shared" si="56"/>
        <v>13834065.117887435</v>
      </c>
      <c r="T311" s="742">
        <f t="shared" si="57"/>
        <v>10019555</v>
      </c>
      <c r="U311" s="935">
        <f t="shared" si="58"/>
        <v>-3088.6721602327416</v>
      </c>
    </row>
    <row r="312" spans="1:21" ht="16.5" customHeight="1">
      <c r="A312" s="779">
        <f t="shared" si="59"/>
        <v>143</v>
      </c>
      <c r="B312" s="297" t="s">
        <v>694</v>
      </c>
      <c r="C312" s="762">
        <v>42146</v>
      </c>
      <c r="D312" s="763" t="s">
        <v>693</v>
      </c>
      <c r="E312" s="859">
        <v>80</v>
      </c>
      <c r="F312" s="860">
        <v>186</v>
      </c>
      <c r="G312" s="860"/>
      <c r="H312" s="851">
        <f t="shared" si="53"/>
        <v>1.49</v>
      </c>
      <c r="I312" s="257">
        <v>200</v>
      </c>
      <c r="J312" s="747">
        <f t="shared" si="55"/>
        <v>298</v>
      </c>
      <c r="K312" s="747">
        <f t="shared" si="54"/>
        <v>12549.241743418635</v>
      </c>
      <c r="L312" s="662">
        <v>13094</v>
      </c>
      <c r="M312" s="662"/>
      <c r="O312" s="742"/>
      <c r="P312" s="742"/>
      <c r="Q312" s="742"/>
      <c r="S312" s="742">
        <f t="shared" si="56"/>
        <v>2509848.348683727</v>
      </c>
      <c r="T312" s="742">
        <f t="shared" si="57"/>
        <v>2618800</v>
      </c>
      <c r="U312" s="935">
        <f t="shared" si="58"/>
        <v>544.75825658136455</v>
      </c>
    </row>
    <row r="313" spans="1:21" ht="16.5" customHeight="1">
      <c r="A313" s="779">
        <f t="shared" si="59"/>
        <v>144</v>
      </c>
      <c r="B313" s="297" t="s">
        <v>695</v>
      </c>
      <c r="C313" s="762">
        <v>42146</v>
      </c>
      <c r="D313" s="763" t="s">
        <v>693</v>
      </c>
      <c r="E313" s="859">
        <v>115</v>
      </c>
      <c r="F313" s="860">
        <v>194</v>
      </c>
      <c r="G313" s="860"/>
      <c r="H313" s="851">
        <f t="shared" si="53"/>
        <v>2.23</v>
      </c>
      <c r="I313" s="257">
        <v>65</v>
      </c>
      <c r="J313" s="747">
        <f t="shared" si="55"/>
        <v>144.94999999999999</v>
      </c>
      <c r="K313" s="747">
        <f t="shared" si="54"/>
        <v>18781.751065653392</v>
      </c>
      <c r="L313" s="662">
        <v>20302</v>
      </c>
      <c r="M313" s="662"/>
      <c r="O313" s="742"/>
      <c r="P313" s="742"/>
      <c r="Q313" s="742"/>
      <c r="S313" s="742">
        <f t="shared" si="56"/>
        <v>1220813.8192674704</v>
      </c>
      <c r="T313" s="742">
        <f t="shared" si="57"/>
        <v>1319630</v>
      </c>
      <c r="U313" s="935">
        <f t="shared" si="58"/>
        <v>1520.2489343466077</v>
      </c>
    </row>
    <row r="314" spans="1:21" ht="16.5" customHeight="1">
      <c r="A314" s="779">
        <f t="shared" si="59"/>
        <v>145</v>
      </c>
      <c r="B314" s="297" t="s">
        <v>696</v>
      </c>
      <c r="C314" s="762">
        <v>42146</v>
      </c>
      <c r="D314" s="763" t="s">
        <v>693</v>
      </c>
      <c r="E314" s="859">
        <v>90</v>
      </c>
      <c r="F314" s="860">
        <v>84</v>
      </c>
      <c r="G314" s="860"/>
      <c r="H314" s="851">
        <f t="shared" si="53"/>
        <v>0.76</v>
      </c>
      <c r="I314" s="257">
        <v>35</v>
      </c>
      <c r="J314" s="747">
        <f t="shared" si="55"/>
        <v>26.6</v>
      </c>
      <c r="K314" s="747">
        <f t="shared" si="54"/>
        <v>6400.9555201329949</v>
      </c>
      <c r="L314" s="662">
        <v>4612</v>
      </c>
      <c r="M314" s="662"/>
      <c r="O314" s="742"/>
      <c r="P314" s="742"/>
      <c r="Q314" s="742"/>
      <c r="S314" s="742">
        <f t="shared" si="56"/>
        <v>224033.44320465482</v>
      </c>
      <c r="T314" s="742">
        <f t="shared" si="57"/>
        <v>161420</v>
      </c>
      <c r="U314" s="935">
        <f t="shared" si="58"/>
        <v>-1788.9555201329949</v>
      </c>
    </row>
    <row r="315" spans="1:21" ht="16.5" customHeight="1">
      <c r="A315" s="779">
        <f t="shared" si="59"/>
        <v>146</v>
      </c>
      <c r="B315" s="297" t="s">
        <v>697</v>
      </c>
      <c r="C315" s="762">
        <v>42146</v>
      </c>
      <c r="D315" s="763" t="s">
        <v>693</v>
      </c>
      <c r="E315" s="859">
        <v>90</v>
      </c>
      <c r="F315" s="860">
        <v>63</v>
      </c>
      <c r="G315" s="860"/>
      <c r="H315" s="851">
        <f t="shared" si="53"/>
        <v>0.56999999999999995</v>
      </c>
      <c r="I315" s="257">
        <v>73</v>
      </c>
      <c r="J315" s="747">
        <f t="shared" si="55"/>
        <v>41.61</v>
      </c>
      <c r="K315" s="747">
        <f t="shared" si="54"/>
        <v>4800.7166400997457</v>
      </c>
      <c r="L315" s="662">
        <v>3459</v>
      </c>
      <c r="M315" s="662"/>
      <c r="O315" s="742"/>
      <c r="P315" s="742"/>
      <c r="Q315" s="742"/>
      <c r="S315" s="742">
        <f t="shared" si="56"/>
        <v>350452.31472728145</v>
      </c>
      <c r="T315" s="742">
        <f t="shared" si="57"/>
        <v>252507</v>
      </c>
      <c r="U315" s="935">
        <f t="shared" si="58"/>
        <v>-1341.7166400997457</v>
      </c>
    </row>
    <row r="316" spans="1:21" ht="16.5" customHeight="1">
      <c r="A316" s="779">
        <f t="shared" si="59"/>
        <v>147</v>
      </c>
      <c r="B316" s="297" t="s">
        <v>698</v>
      </c>
      <c r="C316" s="762">
        <v>42146</v>
      </c>
      <c r="D316" s="763" t="s">
        <v>693</v>
      </c>
      <c r="E316" s="859">
        <v>90</v>
      </c>
      <c r="F316" s="860">
        <v>81</v>
      </c>
      <c r="G316" s="860"/>
      <c r="H316" s="851">
        <f t="shared" si="53"/>
        <v>0.73</v>
      </c>
      <c r="I316" s="257">
        <v>63</v>
      </c>
      <c r="J316" s="747">
        <f t="shared" si="55"/>
        <v>45.99</v>
      </c>
      <c r="K316" s="747">
        <f t="shared" si="54"/>
        <v>6148.2862232856396</v>
      </c>
      <c r="L316" s="662">
        <v>4999</v>
      </c>
      <c r="M316" s="662"/>
      <c r="O316" s="742"/>
      <c r="P316" s="742"/>
      <c r="Q316" s="742"/>
      <c r="S316" s="742">
        <f t="shared" si="56"/>
        <v>387342.03206699528</v>
      </c>
      <c r="T316" s="742">
        <f t="shared" si="57"/>
        <v>314937</v>
      </c>
      <c r="U316" s="935">
        <f t="shared" si="58"/>
        <v>-1149.2862232856396</v>
      </c>
    </row>
    <row r="317" spans="1:21" ht="16.5" customHeight="1">
      <c r="A317" s="779">
        <f t="shared" si="59"/>
        <v>148</v>
      </c>
      <c r="B317" s="297" t="s">
        <v>699</v>
      </c>
      <c r="C317" s="762">
        <v>42146</v>
      </c>
      <c r="D317" s="763" t="s">
        <v>693</v>
      </c>
      <c r="E317" s="859">
        <v>85</v>
      </c>
      <c r="F317" s="860">
        <v>177</v>
      </c>
      <c r="G317" s="860"/>
      <c r="H317" s="851">
        <f t="shared" si="53"/>
        <v>1.5</v>
      </c>
      <c r="I317" s="257">
        <v>70</v>
      </c>
      <c r="J317" s="747">
        <f t="shared" si="55"/>
        <v>105</v>
      </c>
      <c r="K317" s="747">
        <f t="shared" si="54"/>
        <v>12633.464842367754</v>
      </c>
      <c r="L317" s="662">
        <v>13691</v>
      </c>
      <c r="M317" s="662"/>
      <c r="O317" s="742"/>
      <c r="P317" s="742"/>
      <c r="Q317" s="742"/>
      <c r="S317" s="742">
        <f t="shared" si="56"/>
        <v>884342.5389657428</v>
      </c>
      <c r="T317" s="742">
        <f t="shared" si="57"/>
        <v>958370</v>
      </c>
      <c r="U317" s="935">
        <f t="shared" si="58"/>
        <v>1057.5351576322464</v>
      </c>
    </row>
    <row r="318" spans="1:21" ht="16.5" customHeight="1">
      <c r="A318" s="779">
        <f t="shared" si="59"/>
        <v>149</v>
      </c>
      <c r="B318" s="297" t="s">
        <v>700</v>
      </c>
      <c r="C318" s="762">
        <v>42146</v>
      </c>
      <c r="D318" s="763" t="s">
        <v>693</v>
      </c>
      <c r="E318" s="859">
        <v>80</v>
      </c>
      <c r="F318" s="860">
        <v>182</v>
      </c>
      <c r="G318" s="860"/>
      <c r="H318" s="851">
        <f t="shared" si="53"/>
        <v>1.46</v>
      </c>
      <c r="I318" s="257">
        <v>50</v>
      </c>
      <c r="J318" s="747">
        <f t="shared" si="55"/>
        <v>73</v>
      </c>
      <c r="K318" s="747">
        <f t="shared" si="54"/>
        <v>12296.572446571279</v>
      </c>
      <c r="L318" s="662">
        <v>13249</v>
      </c>
      <c r="M318" s="662"/>
      <c r="O318" s="742"/>
      <c r="P318" s="742"/>
      <c r="Q318" s="742"/>
      <c r="S318" s="742">
        <f t="shared" si="56"/>
        <v>614828.62232856394</v>
      </c>
      <c r="T318" s="742">
        <f t="shared" si="57"/>
        <v>662450</v>
      </c>
      <c r="U318" s="935">
        <f t="shared" si="58"/>
        <v>952.42755342872078</v>
      </c>
    </row>
    <row r="319" spans="1:21" ht="16.5" customHeight="1">
      <c r="A319" s="779">
        <f t="shared" si="59"/>
        <v>150</v>
      </c>
      <c r="B319" s="297" t="s">
        <v>701</v>
      </c>
      <c r="C319" s="762">
        <v>42146</v>
      </c>
      <c r="D319" s="763" t="s">
        <v>693</v>
      </c>
      <c r="E319" s="859">
        <v>85</v>
      </c>
      <c r="F319" s="860">
        <v>107</v>
      </c>
      <c r="G319" s="860"/>
      <c r="H319" s="851">
        <f t="shared" si="53"/>
        <v>0.91</v>
      </c>
      <c r="I319" s="257">
        <v>100</v>
      </c>
      <c r="J319" s="747">
        <f t="shared" si="55"/>
        <v>91</v>
      </c>
      <c r="K319" s="747">
        <f t="shared" si="54"/>
        <v>7664.3020043697707</v>
      </c>
      <c r="L319" s="662">
        <v>8276</v>
      </c>
      <c r="M319" s="662"/>
      <c r="O319" s="742"/>
      <c r="P319" s="742"/>
      <c r="Q319" s="742"/>
      <c r="S319" s="742">
        <f t="shared" si="56"/>
        <v>766430.20043697709</v>
      </c>
      <c r="T319" s="742">
        <f t="shared" si="57"/>
        <v>827600</v>
      </c>
      <c r="U319" s="935">
        <f t="shared" si="58"/>
        <v>611.69799563022934</v>
      </c>
    </row>
    <row r="320" spans="1:21" ht="16.5" customHeight="1">
      <c r="A320" s="779">
        <f t="shared" si="59"/>
        <v>151</v>
      </c>
      <c r="B320" s="297" t="s">
        <v>702</v>
      </c>
      <c r="C320" s="762">
        <v>42146</v>
      </c>
      <c r="D320" s="763" t="s">
        <v>693</v>
      </c>
      <c r="E320" s="859">
        <v>110</v>
      </c>
      <c r="F320" s="860">
        <v>194</v>
      </c>
      <c r="G320" s="860"/>
      <c r="H320" s="851">
        <f t="shared" si="53"/>
        <v>2.13</v>
      </c>
      <c r="I320" s="257">
        <v>25</v>
      </c>
      <c r="J320" s="747">
        <f t="shared" si="55"/>
        <v>53.25</v>
      </c>
      <c r="K320" s="747">
        <f t="shared" si="54"/>
        <v>17939.520076162211</v>
      </c>
      <c r="L320" s="662">
        <v>19419</v>
      </c>
      <c r="M320" s="662"/>
      <c r="O320" s="742"/>
      <c r="P320" s="742"/>
      <c r="Q320" s="742"/>
      <c r="S320" s="742">
        <f t="shared" si="56"/>
        <v>448488.00190405524</v>
      </c>
      <c r="T320" s="742">
        <f t="shared" si="57"/>
        <v>485475</v>
      </c>
      <c r="U320" s="935">
        <f t="shared" si="58"/>
        <v>1479.4799238377891</v>
      </c>
    </row>
    <row r="321" spans="1:21" ht="16.5" customHeight="1">
      <c r="A321" s="779">
        <f t="shared" si="59"/>
        <v>152</v>
      </c>
      <c r="B321" s="297" t="s">
        <v>425</v>
      </c>
      <c r="C321" s="762">
        <v>42146</v>
      </c>
      <c r="D321" s="763" t="s">
        <v>704</v>
      </c>
      <c r="E321" s="859">
        <v>52</v>
      </c>
      <c r="F321" s="860">
        <v>24.5</v>
      </c>
      <c r="G321" s="860">
        <v>24.5</v>
      </c>
      <c r="H321" s="851">
        <f t="shared" si="53"/>
        <v>0.82</v>
      </c>
      <c r="I321" s="257">
        <v>1220</v>
      </c>
      <c r="J321" s="747">
        <f t="shared" si="55"/>
        <v>1000.4</v>
      </c>
      <c r="K321" s="747">
        <f t="shared" si="54"/>
        <v>6906.2941138277047</v>
      </c>
      <c r="L321" s="662">
        <v>5050</v>
      </c>
      <c r="M321" s="662"/>
      <c r="O321" s="742"/>
      <c r="P321" s="742"/>
      <c r="Q321" s="742"/>
      <c r="S321" s="742">
        <f t="shared" si="56"/>
        <v>8425678.8188697994</v>
      </c>
      <c r="T321" s="742">
        <f t="shared" si="57"/>
        <v>6161000</v>
      </c>
      <c r="U321" s="935">
        <f t="shared" si="58"/>
        <v>-1856.2941138277047</v>
      </c>
    </row>
    <row r="322" spans="1:21" ht="16.5" customHeight="1">
      <c r="A322" s="779">
        <f t="shared" si="59"/>
        <v>153</v>
      </c>
      <c r="B322" s="297" t="s">
        <v>473</v>
      </c>
      <c r="C322" s="762">
        <v>42146</v>
      </c>
      <c r="D322" s="763" t="s">
        <v>704</v>
      </c>
      <c r="E322" s="859">
        <v>52</v>
      </c>
      <c r="F322" s="860">
        <v>26.5</v>
      </c>
      <c r="G322" s="860">
        <v>26.5</v>
      </c>
      <c r="H322" s="851">
        <f t="shared" si="53"/>
        <v>0.91</v>
      </c>
      <c r="I322" s="257">
        <v>611</v>
      </c>
      <c r="J322" s="747">
        <f t="shared" si="55"/>
        <v>556.01</v>
      </c>
      <c r="K322" s="747">
        <f t="shared" si="54"/>
        <v>7664.3020043697707</v>
      </c>
      <c r="L322" s="662">
        <v>5600</v>
      </c>
      <c r="M322" s="662"/>
      <c r="O322" s="742"/>
      <c r="P322" s="742"/>
      <c r="Q322" s="742"/>
      <c r="S322" s="742">
        <f t="shared" si="56"/>
        <v>4682888.5246699294</v>
      </c>
      <c r="T322" s="742">
        <f t="shared" si="57"/>
        <v>3421600</v>
      </c>
      <c r="U322" s="935">
        <f t="shared" si="58"/>
        <v>-2064.3020043697707</v>
      </c>
    </row>
    <row r="323" spans="1:21" ht="16.5" customHeight="1">
      <c r="A323" s="779">
        <f t="shared" si="59"/>
        <v>154</v>
      </c>
      <c r="B323" s="297" t="s">
        <v>428</v>
      </c>
      <c r="C323" s="762">
        <v>42146</v>
      </c>
      <c r="D323" s="763" t="s">
        <v>704</v>
      </c>
      <c r="E323" s="859">
        <v>52</v>
      </c>
      <c r="F323" s="860">
        <v>32</v>
      </c>
      <c r="G323" s="860">
        <v>21</v>
      </c>
      <c r="H323" s="851">
        <f t="shared" si="53"/>
        <v>0.97</v>
      </c>
      <c r="I323" s="257">
        <v>302</v>
      </c>
      <c r="J323" s="747">
        <f t="shared" si="55"/>
        <v>292.94</v>
      </c>
      <c r="K323" s="747">
        <f t="shared" si="54"/>
        <v>8169.6405980644804</v>
      </c>
      <c r="L323" s="662">
        <v>5900</v>
      </c>
      <c r="M323" s="662"/>
      <c r="O323" s="742"/>
      <c r="P323" s="742"/>
      <c r="Q323" s="742"/>
      <c r="S323" s="742">
        <f t="shared" si="56"/>
        <v>2467231.4606154729</v>
      </c>
      <c r="T323" s="742">
        <f t="shared" si="57"/>
        <v>1781800</v>
      </c>
      <c r="U323" s="935">
        <f t="shared" si="58"/>
        <v>-2269.6405980644804</v>
      </c>
    </row>
    <row r="324" spans="1:21" ht="16.5" customHeight="1">
      <c r="A324" s="779">
        <f t="shared" si="59"/>
        <v>155</v>
      </c>
      <c r="B324" s="297" t="s">
        <v>528</v>
      </c>
      <c r="C324" s="762">
        <v>42146</v>
      </c>
      <c r="D324" s="763" t="s">
        <v>704</v>
      </c>
      <c r="E324" s="859">
        <v>55</v>
      </c>
      <c r="F324" s="860">
        <v>45</v>
      </c>
      <c r="G324" s="860">
        <v>29</v>
      </c>
      <c r="H324" s="851">
        <f t="shared" si="53"/>
        <v>1.58</v>
      </c>
      <c r="I324" s="257">
        <v>303</v>
      </c>
      <c r="J324" s="747">
        <f t="shared" si="55"/>
        <v>478.74</v>
      </c>
      <c r="K324" s="747">
        <f t="shared" si="54"/>
        <v>13307.249633960701</v>
      </c>
      <c r="L324" s="662">
        <v>9900</v>
      </c>
      <c r="M324" s="662"/>
      <c r="O324" s="742"/>
      <c r="P324" s="742"/>
      <c r="Q324" s="742"/>
      <c r="S324" s="742">
        <f t="shared" si="56"/>
        <v>4032096.6390900924</v>
      </c>
      <c r="T324" s="742">
        <f t="shared" si="57"/>
        <v>2999700</v>
      </c>
      <c r="U324" s="935">
        <f t="shared" si="58"/>
        <v>-3407.2496339607005</v>
      </c>
    </row>
    <row r="325" spans="1:21" ht="16.5" customHeight="1">
      <c r="A325" s="779">
        <f t="shared" si="59"/>
        <v>156</v>
      </c>
      <c r="B325" s="297" t="s">
        <v>705</v>
      </c>
      <c r="C325" s="762">
        <v>42147</v>
      </c>
      <c r="D325" s="763" t="s">
        <v>706</v>
      </c>
      <c r="E325" s="859">
        <v>45</v>
      </c>
      <c r="F325" s="860">
        <v>24.5</v>
      </c>
      <c r="G325" s="860">
        <v>7.2</v>
      </c>
      <c r="H325" s="851">
        <f t="shared" si="53"/>
        <v>0.5</v>
      </c>
      <c r="I325" s="257">
        <v>109</v>
      </c>
      <c r="J325" s="747">
        <f t="shared" si="55"/>
        <v>54.5</v>
      </c>
      <c r="K325" s="747">
        <f t="shared" si="54"/>
        <v>4211.1549474559179</v>
      </c>
      <c r="L325" s="662">
        <v>5900</v>
      </c>
      <c r="M325" s="662"/>
      <c r="O325" s="742"/>
      <c r="P325" s="742"/>
      <c r="Q325" s="742"/>
      <c r="S325" s="742">
        <f t="shared" si="56"/>
        <v>459015.88927269506</v>
      </c>
      <c r="T325" s="742">
        <f t="shared" si="57"/>
        <v>643100</v>
      </c>
      <c r="U325" s="935">
        <f t="shared" si="58"/>
        <v>1688.8450525440821</v>
      </c>
    </row>
    <row r="326" spans="1:21" ht="16.5" customHeight="1">
      <c r="A326" s="779">
        <f t="shared" si="59"/>
        <v>157</v>
      </c>
      <c r="B326" s="297" t="s">
        <v>466</v>
      </c>
      <c r="C326" s="762">
        <v>42147</v>
      </c>
      <c r="D326" s="763" t="s">
        <v>706</v>
      </c>
      <c r="E326" s="859">
        <v>51.5</v>
      </c>
      <c r="F326" s="860">
        <v>28.5</v>
      </c>
      <c r="G326" s="860">
        <v>7.2</v>
      </c>
      <c r="H326" s="851">
        <f t="shared" si="53"/>
        <v>0.64</v>
      </c>
      <c r="I326" s="257">
        <v>219</v>
      </c>
      <c r="J326" s="747">
        <f t="shared" si="55"/>
        <v>140.16</v>
      </c>
      <c r="K326" s="747">
        <f t="shared" si="54"/>
        <v>5390.2783327435745</v>
      </c>
      <c r="L326" s="662">
        <v>5300</v>
      </c>
      <c r="M326" s="662"/>
      <c r="O326" s="742"/>
      <c r="P326" s="742"/>
      <c r="Q326" s="742"/>
      <c r="S326" s="742">
        <f t="shared" si="56"/>
        <v>1180470.9548708429</v>
      </c>
      <c r="T326" s="742">
        <f t="shared" si="57"/>
        <v>1160700</v>
      </c>
      <c r="U326" s="935">
        <f t="shared" si="58"/>
        <v>-90.278332743574538</v>
      </c>
    </row>
    <row r="327" spans="1:21" ht="16.5" customHeight="1">
      <c r="A327" s="779">
        <f t="shared" si="59"/>
        <v>158</v>
      </c>
      <c r="B327" s="297" t="s">
        <v>468</v>
      </c>
      <c r="C327" s="762">
        <v>42147</v>
      </c>
      <c r="D327" s="763" t="s">
        <v>706</v>
      </c>
      <c r="E327" s="859">
        <v>22</v>
      </c>
      <c r="F327" s="860">
        <v>22</v>
      </c>
      <c r="G327" s="860">
        <v>29.5</v>
      </c>
      <c r="H327" s="851">
        <f t="shared" si="53"/>
        <v>0.51</v>
      </c>
      <c r="I327" s="257">
        <v>494</v>
      </c>
      <c r="J327" s="747">
        <f t="shared" si="55"/>
        <v>251.94</v>
      </c>
      <c r="K327" s="747">
        <f t="shared" si="54"/>
        <v>4295.378046405036</v>
      </c>
      <c r="L327" s="662">
        <v>4400</v>
      </c>
      <c r="M327" s="662"/>
      <c r="O327" s="742"/>
      <c r="P327" s="742"/>
      <c r="Q327" s="742"/>
      <c r="S327" s="742">
        <f t="shared" si="56"/>
        <v>2121916.7549240878</v>
      </c>
      <c r="T327" s="742">
        <f t="shared" si="57"/>
        <v>2173600</v>
      </c>
      <c r="U327" s="935">
        <f t="shared" si="58"/>
        <v>104.621953594964</v>
      </c>
    </row>
    <row r="328" spans="1:21" ht="16.5" customHeight="1">
      <c r="A328" s="779">
        <f t="shared" si="59"/>
        <v>159</v>
      </c>
      <c r="B328" s="297" t="s">
        <v>707</v>
      </c>
      <c r="C328" s="762">
        <v>42147</v>
      </c>
      <c r="D328" s="763" t="s">
        <v>706</v>
      </c>
      <c r="E328" s="859">
        <v>25.5</v>
      </c>
      <c r="F328" s="860">
        <v>25</v>
      </c>
      <c r="G328" s="860">
        <v>29.5</v>
      </c>
      <c r="H328" s="851">
        <f t="shared" si="53"/>
        <v>0.61</v>
      </c>
      <c r="I328" s="257">
        <v>303</v>
      </c>
      <c r="J328" s="747">
        <f t="shared" si="55"/>
        <v>184.82999999999998</v>
      </c>
      <c r="K328" s="747">
        <f t="shared" si="54"/>
        <v>5137.6090358962201</v>
      </c>
      <c r="L328" s="662">
        <v>5100</v>
      </c>
      <c r="M328" s="662"/>
      <c r="O328" s="742"/>
      <c r="P328" s="742"/>
      <c r="Q328" s="742"/>
      <c r="S328" s="742">
        <f t="shared" si="56"/>
        <v>1556695.5378765548</v>
      </c>
      <c r="T328" s="742">
        <f t="shared" si="57"/>
        <v>1545300</v>
      </c>
      <c r="U328" s="935">
        <f t="shared" si="58"/>
        <v>-37.609035896220121</v>
      </c>
    </row>
    <row r="329" spans="1:21" ht="16.5" customHeight="1">
      <c r="A329" s="779">
        <f t="shared" si="59"/>
        <v>160</v>
      </c>
      <c r="B329" s="297" t="s">
        <v>463</v>
      </c>
      <c r="C329" s="762">
        <v>42147</v>
      </c>
      <c r="D329" s="763" t="s">
        <v>706</v>
      </c>
      <c r="E329" s="859">
        <v>32.5</v>
      </c>
      <c r="F329" s="860">
        <v>32.5</v>
      </c>
      <c r="G329" s="860">
        <v>29.5</v>
      </c>
      <c r="H329" s="851">
        <f t="shared" si="53"/>
        <v>0.88</v>
      </c>
      <c r="I329" s="257">
        <v>156</v>
      </c>
      <c r="J329" s="747">
        <f t="shared" si="55"/>
        <v>137.28</v>
      </c>
      <c r="K329" s="747">
        <f t="shared" si="54"/>
        <v>7411.6327075224153</v>
      </c>
      <c r="L329" s="662">
        <v>7200</v>
      </c>
      <c r="M329" s="662"/>
      <c r="O329" s="742"/>
      <c r="P329" s="742"/>
      <c r="Q329" s="742"/>
      <c r="S329" s="742">
        <f t="shared" si="56"/>
        <v>1156214.7023734967</v>
      </c>
      <c r="T329" s="742">
        <f t="shared" si="57"/>
        <v>1123200</v>
      </c>
      <c r="U329" s="935">
        <f t="shared" si="58"/>
        <v>-211.63270752241533</v>
      </c>
    </row>
    <row r="330" spans="1:21" ht="16.5" customHeight="1">
      <c r="A330" s="779">
        <f t="shared" si="59"/>
        <v>161</v>
      </c>
      <c r="B330" s="297" t="s">
        <v>440</v>
      </c>
      <c r="C330" s="762">
        <v>42147</v>
      </c>
      <c r="D330" s="763" t="s">
        <v>708</v>
      </c>
      <c r="E330" s="859">
        <v>49</v>
      </c>
      <c r="F330" s="860">
        <v>38</v>
      </c>
      <c r="G330" s="860">
        <v>12</v>
      </c>
      <c r="H330" s="851">
        <f t="shared" si="53"/>
        <v>0.95</v>
      </c>
      <c r="I330" s="257">
        <v>512</v>
      </c>
      <c r="J330" s="747">
        <f t="shared" si="55"/>
        <v>486.4</v>
      </c>
      <c r="K330" s="747">
        <f t="shared" si="54"/>
        <v>8001.1944001662432</v>
      </c>
      <c r="L330" s="662">
        <v>10250</v>
      </c>
      <c r="M330" s="662"/>
      <c r="O330" s="742"/>
      <c r="P330" s="742"/>
      <c r="Q330" s="742"/>
      <c r="S330" s="742">
        <f t="shared" si="56"/>
        <v>4096611.5328851165</v>
      </c>
      <c r="T330" s="742">
        <f t="shared" si="57"/>
        <v>5248000</v>
      </c>
      <c r="U330" s="935">
        <f t="shared" si="58"/>
        <v>2248.8055998337568</v>
      </c>
    </row>
    <row r="331" spans="1:21" ht="16.5" customHeight="1">
      <c r="A331" s="779">
        <f t="shared" si="59"/>
        <v>162</v>
      </c>
      <c r="B331" s="297" t="s">
        <v>709</v>
      </c>
      <c r="C331" s="762">
        <v>42149</v>
      </c>
      <c r="D331" s="763" t="s">
        <v>710</v>
      </c>
      <c r="E331" s="859">
        <v>33.700000000000003</v>
      </c>
      <c r="F331" s="860">
        <v>22.7</v>
      </c>
      <c r="G331" s="860">
        <v>19.3</v>
      </c>
      <c r="H331" s="851">
        <f t="shared" si="53"/>
        <v>0.53</v>
      </c>
      <c r="I331" s="257">
        <v>371</v>
      </c>
      <c r="J331" s="747">
        <f t="shared" si="55"/>
        <v>196.63000000000002</v>
      </c>
      <c r="K331" s="747">
        <f t="shared" si="54"/>
        <v>4463.8242443032732</v>
      </c>
      <c r="L331" s="662">
        <v>4500</v>
      </c>
      <c r="M331" s="662"/>
      <c r="O331" s="742"/>
      <c r="P331" s="742"/>
      <c r="Q331" s="742"/>
      <c r="S331" s="742">
        <f t="shared" si="56"/>
        <v>1656078.7946365143</v>
      </c>
      <c r="T331" s="742">
        <f t="shared" si="57"/>
        <v>1669500</v>
      </c>
      <c r="U331" s="935">
        <f t="shared" si="58"/>
        <v>36.17575569672681</v>
      </c>
    </row>
    <row r="332" spans="1:21" ht="16.5" customHeight="1">
      <c r="A332" s="779">
        <f t="shared" si="59"/>
        <v>163</v>
      </c>
      <c r="B332" s="297" t="s">
        <v>543</v>
      </c>
      <c r="C332" s="762">
        <v>42150</v>
      </c>
      <c r="D332" s="763" t="s">
        <v>711</v>
      </c>
      <c r="E332" s="859">
        <v>45</v>
      </c>
      <c r="F332" s="860">
        <v>35</v>
      </c>
      <c r="G332" s="860">
        <v>20</v>
      </c>
      <c r="H332" s="851">
        <f t="shared" si="53"/>
        <v>0.96</v>
      </c>
      <c r="I332" s="257">
        <v>750</v>
      </c>
      <c r="J332" s="747">
        <f t="shared" si="55"/>
        <v>720</v>
      </c>
      <c r="K332" s="747">
        <f t="shared" si="54"/>
        <v>8085.4174991153623</v>
      </c>
      <c r="L332" s="662">
        <v>10000</v>
      </c>
      <c r="M332" s="662"/>
      <c r="O332" s="742"/>
      <c r="P332" s="742"/>
      <c r="Q332" s="742"/>
      <c r="S332" s="742">
        <f t="shared" si="56"/>
        <v>6064063.1243365221</v>
      </c>
      <c r="T332" s="742">
        <f t="shared" si="57"/>
        <v>7500000</v>
      </c>
      <c r="U332" s="935">
        <f t="shared" si="58"/>
        <v>1914.5825008846377</v>
      </c>
    </row>
    <row r="333" spans="1:21" ht="16.5" customHeight="1">
      <c r="A333" s="779">
        <f t="shared" si="59"/>
        <v>164</v>
      </c>
      <c r="B333" s="297" t="s">
        <v>712</v>
      </c>
      <c r="C333" s="762">
        <v>42151</v>
      </c>
      <c r="D333" s="763" t="s">
        <v>713</v>
      </c>
      <c r="E333" s="859">
        <v>140</v>
      </c>
      <c r="F333" s="860">
        <v>104</v>
      </c>
      <c r="G333" s="860"/>
      <c r="H333" s="851">
        <f t="shared" si="53"/>
        <v>1.46</v>
      </c>
      <c r="I333" s="257">
        <v>300</v>
      </c>
      <c r="J333" s="747">
        <f t="shared" si="55"/>
        <v>438</v>
      </c>
      <c r="K333" s="747">
        <f t="shared" si="54"/>
        <v>12296.572446571279</v>
      </c>
      <c r="L333" s="662">
        <v>8882</v>
      </c>
      <c r="M333" s="662"/>
      <c r="O333" s="742"/>
      <c r="P333" s="742"/>
      <c r="Q333" s="742"/>
      <c r="S333" s="742">
        <f t="shared" si="56"/>
        <v>3688971.7339713839</v>
      </c>
      <c r="T333" s="742">
        <f t="shared" si="57"/>
        <v>2664600</v>
      </c>
      <c r="U333" s="935">
        <f t="shared" si="58"/>
        <v>-3414.5724465712792</v>
      </c>
    </row>
    <row r="334" spans="1:21" ht="16.5" customHeight="1">
      <c r="A334" s="779">
        <f t="shared" si="59"/>
        <v>165</v>
      </c>
      <c r="B334" s="297" t="s">
        <v>714</v>
      </c>
      <c r="C334" s="762">
        <v>42151</v>
      </c>
      <c r="D334" s="763" t="s">
        <v>713</v>
      </c>
      <c r="E334" s="859">
        <v>95</v>
      </c>
      <c r="F334" s="860">
        <v>138</v>
      </c>
      <c r="G334" s="860"/>
      <c r="H334" s="851">
        <f t="shared" si="53"/>
        <v>1.31</v>
      </c>
      <c r="I334" s="257">
        <v>440</v>
      </c>
      <c r="J334" s="747">
        <f t="shared" si="55"/>
        <v>576.4</v>
      </c>
      <c r="K334" s="747">
        <f t="shared" si="54"/>
        <v>11033.225962334505</v>
      </c>
      <c r="L334" s="662">
        <v>11930</v>
      </c>
      <c r="M334" s="662"/>
      <c r="O334" s="742"/>
      <c r="P334" s="742"/>
      <c r="Q334" s="742"/>
      <c r="S334" s="742">
        <f t="shared" si="56"/>
        <v>4854619.4234271822</v>
      </c>
      <c r="T334" s="742">
        <f t="shared" si="57"/>
        <v>5249200</v>
      </c>
      <c r="U334" s="935">
        <f t="shared" si="58"/>
        <v>896.77403766549469</v>
      </c>
    </row>
    <row r="335" spans="1:21" ht="16.5" customHeight="1">
      <c r="A335" s="779">
        <f t="shared" si="59"/>
        <v>166</v>
      </c>
      <c r="B335" s="297" t="s">
        <v>715</v>
      </c>
      <c r="C335" s="762">
        <v>42151</v>
      </c>
      <c r="D335" s="763" t="s">
        <v>713</v>
      </c>
      <c r="E335" s="859">
        <v>130</v>
      </c>
      <c r="F335" s="860">
        <v>113</v>
      </c>
      <c r="G335" s="860"/>
      <c r="H335" s="851">
        <f t="shared" si="53"/>
        <v>1.47</v>
      </c>
      <c r="I335" s="257">
        <v>200</v>
      </c>
      <c r="J335" s="747">
        <f t="shared" si="55"/>
        <v>294</v>
      </c>
      <c r="K335" s="747">
        <f t="shared" si="54"/>
        <v>12380.795545520399</v>
      </c>
      <c r="L335" s="662">
        <v>13368</v>
      </c>
      <c r="M335" s="662"/>
      <c r="O335" s="742"/>
      <c r="P335" s="742"/>
      <c r="Q335" s="742"/>
      <c r="S335" s="742">
        <f t="shared" si="56"/>
        <v>2476159.1091040797</v>
      </c>
      <c r="T335" s="742">
        <f t="shared" si="57"/>
        <v>2673600</v>
      </c>
      <c r="U335" s="935">
        <f t="shared" si="58"/>
        <v>987.20445447960083</v>
      </c>
    </row>
    <row r="336" spans="1:21" ht="16.5" customHeight="1">
      <c r="A336" s="779">
        <f t="shared" si="59"/>
        <v>167</v>
      </c>
      <c r="B336" s="297" t="s">
        <v>716</v>
      </c>
      <c r="C336" s="762">
        <v>42151</v>
      </c>
      <c r="D336" s="763" t="s">
        <v>713</v>
      </c>
      <c r="E336" s="859">
        <v>100</v>
      </c>
      <c r="F336" s="860">
        <v>130</v>
      </c>
      <c r="G336" s="860"/>
      <c r="H336" s="851">
        <f t="shared" si="53"/>
        <v>1.3</v>
      </c>
      <c r="I336" s="257">
        <v>25</v>
      </c>
      <c r="J336" s="747">
        <f t="shared" si="55"/>
        <v>32.5</v>
      </c>
      <c r="K336" s="747">
        <f t="shared" si="54"/>
        <v>10949.002863385387</v>
      </c>
      <c r="L336" s="662">
        <v>11830</v>
      </c>
      <c r="M336" s="662"/>
      <c r="O336" s="742"/>
      <c r="P336" s="742"/>
      <c r="Q336" s="742"/>
      <c r="S336" s="742">
        <f t="shared" si="56"/>
        <v>273725.07158463466</v>
      </c>
      <c r="T336" s="742">
        <f t="shared" si="57"/>
        <v>295750</v>
      </c>
      <c r="U336" s="935">
        <f t="shared" si="58"/>
        <v>880.99713661461283</v>
      </c>
    </row>
    <row r="337" spans="1:21" ht="16.5" customHeight="1">
      <c r="A337" s="779">
        <f t="shared" si="59"/>
        <v>168</v>
      </c>
      <c r="B337" s="297" t="s">
        <v>717</v>
      </c>
      <c r="C337" s="762">
        <v>42151</v>
      </c>
      <c r="D337" s="763" t="s">
        <v>713</v>
      </c>
      <c r="E337" s="859">
        <v>130</v>
      </c>
      <c r="F337" s="797">
        <v>154</v>
      </c>
      <c r="G337" s="797"/>
      <c r="H337" s="851">
        <f t="shared" si="53"/>
        <v>2</v>
      </c>
      <c r="I337" s="257">
        <v>25</v>
      </c>
      <c r="J337" s="747">
        <f t="shared" si="55"/>
        <v>50</v>
      </c>
      <c r="K337" s="747">
        <f t="shared" si="54"/>
        <v>16844.619789823671</v>
      </c>
      <c r="L337" s="662">
        <v>18218</v>
      </c>
      <c r="M337" s="662"/>
      <c r="O337" s="742"/>
      <c r="P337" s="742"/>
      <c r="Q337" s="742"/>
      <c r="S337" s="742">
        <f t="shared" si="56"/>
        <v>421115.49474559177</v>
      </c>
      <c r="T337" s="742">
        <f t="shared" si="57"/>
        <v>455450</v>
      </c>
      <c r="U337" s="935">
        <f t="shared" si="58"/>
        <v>1373.3802101763285</v>
      </c>
    </row>
    <row r="338" spans="1:21" ht="16.5" customHeight="1">
      <c r="A338" s="779">
        <f t="shared" si="59"/>
        <v>169</v>
      </c>
      <c r="B338" s="297" t="s">
        <v>718</v>
      </c>
      <c r="C338" s="762">
        <v>42151</v>
      </c>
      <c r="D338" s="763" t="s">
        <v>713</v>
      </c>
      <c r="E338" s="859">
        <v>130</v>
      </c>
      <c r="F338" s="860">
        <v>146</v>
      </c>
      <c r="G338" s="860"/>
      <c r="H338" s="851">
        <f t="shared" si="53"/>
        <v>1.9</v>
      </c>
      <c r="I338" s="257">
        <v>20</v>
      </c>
      <c r="J338" s="747">
        <f t="shared" si="55"/>
        <v>38</v>
      </c>
      <c r="K338" s="747">
        <f t="shared" si="54"/>
        <v>16002.388800332486</v>
      </c>
      <c r="L338" s="662">
        <v>10629</v>
      </c>
      <c r="M338" s="662"/>
      <c r="O338" s="742"/>
      <c r="P338" s="742"/>
      <c r="Q338" s="742"/>
      <c r="S338" s="742">
        <f t="shared" si="56"/>
        <v>320047.77600664971</v>
      </c>
      <c r="T338" s="742">
        <f t="shared" si="57"/>
        <v>212580</v>
      </c>
      <c r="U338" s="935">
        <f t="shared" si="58"/>
        <v>-5373.3888003324864</v>
      </c>
    </row>
    <row r="339" spans="1:21" ht="16.5" customHeight="1">
      <c r="A339" s="779">
        <f t="shared" si="59"/>
        <v>170</v>
      </c>
      <c r="B339" s="297" t="s">
        <v>719</v>
      </c>
      <c r="C339" s="762">
        <v>42151</v>
      </c>
      <c r="D339" s="763" t="s">
        <v>713</v>
      </c>
      <c r="E339" s="859">
        <v>105</v>
      </c>
      <c r="F339" s="860">
        <v>170</v>
      </c>
      <c r="G339" s="860"/>
      <c r="H339" s="851">
        <f t="shared" si="53"/>
        <v>1.79</v>
      </c>
      <c r="I339" s="257">
        <v>50</v>
      </c>
      <c r="J339" s="747">
        <f t="shared" si="55"/>
        <v>89.5</v>
      </c>
      <c r="K339" s="747">
        <f t="shared" si="54"/>
        <v>15075.934711892187</v>
      </c>
      <c r="L339" s="662">
        <v>16243</v>
      </c>
      <c r="M339" s="662"/>
      <c r="O339" s="742"/>
      <c r="P339" s="742"/>
      <c r="Q339" s="742"/>
      <c r="S339" s="742">
        <f t="shared" si="56"/>
        <v>753796.73559460929</v>
      </c>
      <c r="T339" s="742">
        <f t="shared" si="57"/>
        <v>812150</v>
      </c>
      <c r="U339" s="935">
        <f t="shared" si="58"/>
        <v>1167.0652881078131</v>
      </c>
    </row>
    <row r="340" spans="1:21" ht="16.5" customHeight="1">
      <c r="A340" s="779">
        <f t="shared" si="59"/>
        <v>171</v>
      </c>
      <c r="B340" s="297" t="s">
        <v>720</v>
      </c>
      <c r="C340" s="762">
        <v>42151</v>
      </c>
      <c r="D340" s="763" t="s">
        <v>713</v>
      </c>
      <c r="E340" s="859">
        <v>105</v>
      </c>
      <c r="F340" s="860">
        <v>144</v>
      </c>
      <c r="G340" s="860"/>
      <c r="H340" s="851">
        <f t="shared" si="53"/>
        <v>1.51</v>
      </c>
      <c r="I340" s="257">
        <v>25</v>
      </c>
      <c r="J340" s="747">
        <f t="shared" si="55"/>
        <v>37.75</v>
      </c>
      <c r="K340" s="747">
        <f t="shared" si="54"/>
        <v>12717.687941316872</v>
      </c>
      <c r="L340" s="662">
        <v>13759</v>
      </c>
      <c r="M340" s="662"/>
      <c r="O340" s="742"/>
      <c r="P340" s="742"/>
      <c r="Q340" s="742"/>
      <c r="S340" s="742">
        <f t="shared" si="56"/>
        <v>317942.19853292179</v>
      </c>
      <c r="T340" s="742">
        <f t="shared" si="57"/>
        <v>343975</v>
      </c>
      <c r="U340" s="935">
        <f t="shared" si="58"/>
        <v>1041.3120586831283</v>
      </c>
    </row>
    <row r="341" spans="1:21" ht="16.5" customHeight="1">
      <c r="A341" s="779">
        <f t="shared" si="59"/>
        <v>172</v>
      </c>
      <c r="B341" s="297" t="s">
        <v>721</v>
      </c>
      <c r="C341" s="762">
        <v>42151</v>
      </c>
      <c r="D341" s="763" t="s">
        <v>713</v>
      </c>
      <c r="E341" s="859">
        <v>105</v>
      </c>
      <c r="F341" s="860">
        <v>140</v>
      </c>
      <c r="G341" s="860"/>
      <c r="H341" s="851">
        <f t="shared" si="53"/>
        <v>1.47</v>
      </c>
      <c r="I341" s="257">
        <v>25</v>
      </c>
      <c r="J341" s="747">
        <f t="shared" si="55"/>
        <v>36.75</v>
      </c>
      <c r="K341" s="747">
        <f t="shared" si="54"/>
        <v>12380.795545520399</v>
      </c>
      <c r="L341" s="662">
        <v>13377</v>
      </c>
      <c r="M341" s="662"/>
      <c r="O341" s="742"/>
      <c r="P341" s="742"/>
      <c r="Q341" s="742"/>
      <c r="S341" s="742">
        <f t="shared" si="56"/>
        <v>309519.88863800996</v>
      </c>
      <c r="T341" s="742">
        <f t="shared" si="57"/>
        <v>334425</v>
      </c>
      <c r="U341" s="935">
        <f t="shared" si="58"/>
        <v>996.20445447960083</v>
      </c>
    </row>
    <row r="342" spans="1:21" ht="16.5" customHeight="1">
      <c r="A342" s="779">
        <f t="shared" si="59"/>
        <v>173</v>
      </c>
      <c r="B342" s="297" t="s">
        <v>722</v>
      </c>
      <c r="C342" s="762">
        <v>42151</v>
      </c>
      <c r="D342" s="763" t="s">
        <v>713</v>
      </c>
      <c r="E342" s="859">
        <v>105</v>
      </c>
      <c r="F342" s="860">
        <v>168</v>
      </c>
      <c r="G342" s="860"/>
      <c r="H342" s="851">
        <f t="shared" si="53"/>
        <v>1.76</v>
      </c>
      <c r="I342" s="257">
        <v>40</v>
      </c>
      <c r="J342" s="747">
        <f t="shared" si="55"/>
        <v>70.400000000000006</v>
      </c>
      <c r="K342" s="747">
        <f t="shared" si="54"/>
        <v>14823.265415044831</v>
      </c>
      <c r="L342" s="662">
        <v>15523</v>
      </c>
      <c r="M342" s="662"/>
      <c r="O342" s="742"/>
      <c r="P342" s="742"/>
      <c r="Q342" s="742"/>
      <c r="S342" s="742">
        <f t="shared" si="56"/>
        <v>592930.61660179321</v>
      </c>
      <c r="T342" s="742">
        <f t="shared" si="57"/>
        <v>620920</v>
      </c>
      <c r="U342" s="935">
        <f t="shared" si="58"/>
        <v>699.73458495516934</v>
      </c>
    </row>
    <row r="343" spans="1:21" ht="16.5" customHeight="1">
      <c r="A343" s="779">
        <f t="shared" si="59"/>
        <v>174</v>
      </c>
      <c r="B343" s="297" t="s">
        <v>723</v>
      </c>
      <c r="C343" s="762">
        <v>42151</v>
      </c>
      <c r="D343" s="763" t="s">
        <v>724</v>
      </c>
      <c r="E343" s="859">
        <v>140</v>
      </c>
      <c r="F343" s="860">
        <v>122</v>
      </c>
      <c r="G343" s="860"/>
      <c r="H343" s="851">
        <f t="shared" si="53"/>
        <v>1.71</v>
      </c>
      <c r="I343" s="257">
        <v>1112</v>
      </c>
      <c r="J343" s="747">
        <f t="shared" si="55"/>
        <v>1901.52</v>
      </c>
      <c r="K343" s="747">
        <f t="shared" si="54"/>
        <v>14402.149920299238</v>
      </c>
      <c r="L343" s="662">
        <v>11785</v>
      </c>
      <c r="M343" s="662"/>
      <c r="O343" s="742"/>
      <c r="P343" s="742"/>
      <c r="Q343" s="742"/>
      <c r="S343" s="742">
        <f t="shared" si="56"/>
        <v>16015190.711372754</v>
      </c>
      <c r="T343" s="742">
        <f t="shared" si="57"/>
        <v>13104920</v>
      </c>
      <c r="U343" s="935">
        <f t="shared" si="58"/>
        <v>-2617.1499202992381</v>
      </c>
    </row>
    <row r="344" spans="1:21" ht="16.5" customHeight="1">
      <c r="A344" s="779">
        <f t="shared" si="59"/>
        <v>175</v>
      </c>
      <c r="B344" s="297" t="s">
        <v>725</v>
      </c>
      <c r="C344" s="762">
        <v>42151</v>
      </c>
      <c r="D344" s="763" t="s">
        <v>726</v>
      </c>
      <c r="E344" s="859">
        <v>48</v>
      </c>
      <c r="F344" s="860">
        <v>32</v>
      </c>
      <c r="G344" s="860">
        <v>28.5</v>
      </c>
      <c r="H344" s="851">
        <f t="shared" si="53"/>
        <v>1.05</v>
      </c>
      <c r="I344" s="257">
        <v>331</v>
      </c>
      <c r="J344" s="747">
        <f t="shared" si="55"/>
        <v>347.55</v>
      </c>
      <c r="K344" s="747">
        <f t="shared" si="54"/>
        <v>8843.4253896574282</v>
      </c>
      <c r="L344" s="662">
        <v>7170</v>
      </c>
      <c r="M344" s="662"/>
      <c r="O344" s="742"/>
      <c r="P344" s="742"/>
      <c r="Q344" s="742"/>
      <c r="S344" s="742">
        <f t="shared" si="56"/>
        <v>2927173.8039766089</v>
      </c>
      <c r="T344" s="742">
        <f t="shared" si="57"/>
        <v>2373270</v>
      </c>
      <c r="U344" s="935">
        <f t="shared" si="58"/>
        <v>-1673.4253896574282</v>
      </c>
    </row>
    <row r="345" spans="1:21" ht="16.5" customHeight="1">
      <c r="A345" s="779">
        <f t="shared" si="59"/>
        <v>176</v>
      </c>
      <c r="B345" s="297" t="s">
        <v>727</v>
      </c>
      <c r="C345" s="762">
        <v>42151</v>
      </c>
      <c r="D345" s="763" t="s">
        <v>726</v>
      </c>
      <c r="E345" s="859">
        <v>52</v>
      </c>
      <c r="F345" s="860">
        <v>31.5</v>
      </c>
      <c r="G345" s="860">
        <v>21.5</v>
      </c>
      <c r="H345" s="851">
        <f t="shared" si="53"/>
        <v>0.96</v>
      </c>
      <c r="I345" s="257">
        <v>308</v>
      </c>
      <c r="J345" s="747">
        <f t="shared" si="55"/>
        <v>295.68</v>
      </c>
      <c r="K345" s="747">
        <f t="shared" si="54"/>
        <v>8085.4174991153623</v>
      </c>
      <c r="L345" s="662">
        <v>6720</v>
      </c>
      <c r="M345" s="662"/>
      <c r="O345" s="742"/>
      <c r="P345" s="742"/>
      <c r="Q345" s="742"/>
      <c r="S345" s="742">
        <f t="shared" si="56"/>
        <v>2490308.5897275317</v>
      </c>
      <c r="T345" s="742">
        <f t="shared" si="57"/>
        <v>2069760</v>
      </c>
      <c r="U345" s="935">
        <f t="shared" si="58"/>
        <v>-1365.4174991153623</v>
      </c>
    </row>
    <row r="346" spans="1:21" ht="16.5" customHeight="1">
      <c r="A346" s="779">
        <f t="shared" si="59"/>
        <v>177</v>
      </c>
      <c r="B346" s="297" t="s">
        <v>728</v>
      </c>
      <c r="C346" s="762">
        <v>42151</v>
      </c>
      <c r="D346" s="763" t="s">
        <v>726</v>
      </c>
      <c r="E346" s="859">
        <v>49</v>
      </c>
      <c r="F346" s="860">
        <v>32</v>
      </c>
      <c r="G346" s="860">
        <v>21.5</v>
      </c>
      <c r="H346" s="851">
        <f t="shared" si="53"/>
        <v>0.94</v>
      </c>
      <c r="I346" s="257">
        <v>312</v>
      </c>
      <c r="J346" s="747">
        <f t="shared" si="55"/>
        <v>293.27999999999997</v>
      </c>
      <c r="K346" s="747">
        <f t="shared" si="54"/>
        <v>7916.9713012171251</v>
      </c>
      <c r="L346" s="662">
        <v>6690</v>
      </c>
      <c r="M346" s="662"/>
      <c r="O346" s="742"/>
      <c r="P346" s="742"/>
      <c r="Q346" s="742"/>
      <c r="S346" s="742">
        <f t="shared" si="56"/>
        <v>2470095.0459797429</v>
      </c>
      <c r="T346" s="742">
        <f t="shared" si="57"/>
        <v>2087280</v>
      </c>
      <c r="U346" s="935">
        <f t="shared" si="58"/>
        <v>-1226.9713012171251</v>
      </c>
    </row>
    <row r="347" spans="1:21" ht="16.5" customHeight="1">
      <c r="A347" s="779">
        <f t="shared" si="59"/>
        <v>178</v>
      </c>
      <c r="B347" s="297" t="s">
        <v>729</v>
      </c>
      <c r="C347" s="762">
        <v>42151</v>
      </c>
      <c r="D347" s="763" t="s">
        <v>726</v>
      </c>
      <c r="E347" s="859">
        <v>52</v>
      </c>
      <c r="F347" s="860">
        <v>38.799999999999997</v>
      </c>
      <c r="G347" s="860">
        <v>28.8</v>
      </c>
      <c r="H347" s="851">
        <f t="shared" si="53"/>
        <v>1.32</v>
      </c>
      <c r="I347" s="257">
        <v>313</v>
      </c>
      <c r="J347" s="747">
        <f t="shared" si="55"/>
        <v>413.16</v>
      </c>
      <c r="K347" s="747">
        <f t="shared" si="54"/>
        <v>11117.449061283623</v>
      </c>
      <c r="L347" s="662">
        <v>6800</v>
      </c>
      <c r="M347" s="662"/>
      <c r="O347" s="742"/>
      <c r="P347" s="742"/>
      <c r="Q347" s="742"/>
      <c r="S347" s="742">
        <f t="shared" si="56"/>
        <v>3479761.556181774</v>
      </c>
      <c r="T347" s="742">
        <f t="shared" si="57"/>
        <v>2128400</v>
      </c>
      <c r="U347" s="935">
        <f t="shared" si="58"/>
        <v>-4317.4490612836235</v>
      </c>
    </row>
    <row r="348" spans="1:21" ht="16.5" customHeight="1">
      <c r="A348" s="779">
        <f t="shared" si="59"/>
        <v>179</v>
      </c>
      <c r="B348" s="297" t="s">
        <v>730</v>
      </c>
      <c r="C348" s="762">
        <v>42151</v>
      </c>
      <c r="D348" s="763" t="s">
        <v>726</v>
      </c>
      <c r="E348" s="859">
        <v>52</v>
      </c>
      <c r="F348" s="860">
        <v>23</v>
      </c>
      <c r="G348" s="860">
        <v>22.8</v>
      </c>
      <c r="H348" s="851">
        <f t="shared" si="53"/>
        <v>0.76</v>
      </c>
      <c r="I348" s="257">
        <v>507</v>
      </c>
      <c r="J348" s="747">
        <f t="shared" si="55"/>
        <v>385.32</v>
      </c>
      <c r="K348" s="747">
        <f t="shared" si="54"/>
        <v>6400.9555201329949</v>
      </c>
      <c r="L348" s="662">
        <v>5400</v>
      </c>
      <c r="M348" s="662"/>
      <c r="O348" s="742"/>
      <c r="P348" s="742"/>
      <c r="Q348" s="742"/>
      <c r="S348" s="742">
        <f t="shared" si="56"/>
        <v>3245284.4487074283</v>
      </c>
      <c r="T348" s="742">
        <f t="shared" si="57"/>
        <v>2737800</v>
      </c>
      <c r="U348" s="935">
        <f t="shared" si="58"/>
        <v>-1000.9555201329949</v>
      </c>
    </row>
    <row r="349" spans="1:21" ht="16.5" customHeight="1">
      <c r="A349" s="779">
        <f t="shared" si="59"/>
        <v>180</v>
      </c>
      <c r="B349" s="297" t="s">
        <v>478</v>
      </c>
      <c r="C349" s="762">
        <v>42151</v>
      </c>
      <c r="D349" s="763" t="s">
        <v>731</v>
      </c>
      <c r="E349" s="859">
        <v>49.5</v>
      </c>
      <c r="F349" s="860">
        <v>38.5</v>
      </c>
      <c r="G349" s="860">
        <v>32.5</v>
      </c>
      <c r="H349" s="851">
        <f t="shared" si="53"/>
        <v>1.34</v>
      </c>
      <c r="I349" s="257">
        <v>338</v>
      </c>
      <c r="J349" s="747">
        <f t="shared" si="55"/>
        <v>452.92</v>
      </c>
      <c r="K349" s="747">
        <f t="shared" si="54"/>
        <v>11285.89525918186</v>
      </c>
      <c r="L349" s="662">
        <v>12900</v>
      </c>
      <c r="M349" s="662"/>
      <c r="O349" s="742"/>
      <c r="P349" s="742"/>
      <c r="Q349" s="742"/>
      <c r="S349" s="742">
        <f t="shared" si="56"/>
        <v>3814632.5976034687</v>
      </c>
      <c r="T349" s="742">
        <f t="shared" si="57"/>
        <v>4360200</v>
      </c>
      <c r="U349" s="935">
        <f t="shared" si="58"/>
        <v>1614.1047408181403</v>
      </c>
    </row>
    <row r="350" spans="1:21" ht="16.5" customHeight="1">
      <c r="A350" s="779">
        <f t="shared" si="59"/>
        <v>181</v>
      </c>
      <c r="B350" s="297" t="s">
        <v>622</v>
      </c>
      <c r="C350" s="762">
        <v>42151</v>
      </c>
      <c r="D350" s="763" t="s">
        <v>731</v>
      </c>
      <c r="E350" s="859">
        <v>43</v>
      </c>
      <c r="F350" s="860">
        <v>27.5</v>
      </c>
      <c r="G350" s="860">
        <v>33</v>
      </c>
      <c r="H350" s="851">
        <f t="shared" si="53"/>
        <v>0.93</v>
      </c>
      <c r="I350" s="257">
        <v>240</v>
      </c>
      <c r="J350" s="747">
        <f t="shared" si="55"/>
        <v>223.20000000000002</v>
      </c>
      <c r="K350" s="747">
        <f t="shared" si="54"/>
        <v>7832.7482022680078</v>
      </c>
      <c r="L350" s="662">
        <v>6400</v>
      </c>
      <c r="M350" s="662"/>
      <c r="O350" s="742"/>
      <c r="P350" s="742"/>
      <c r="Q350" s="742"/>
      <c r="S350" s="742">
        <f t="shared" si="56"/>
        <v>1879859.5685443219</v>
      </c>
      <c r="T350" s="742">
        <f t="shared" si="57"/>
        <v>1536000</v>
      </c>
      <c r="U350" s="935">
        <f t="shared" si="58"/>
        <v>-1432.7482022680078</v>
      </c>
    </row>
    <row r="351" spans="1:21" ht="16.5" customHeight="1">
      <c r="A351" s="779">
        <f t="shared" si="59"/>
        <v>182</v>
      </c>
      <c r="B351" s="297" t="s">
        <v>566</v>
      </c>
      <c r="C351" s="762">
        <v>42151</v>
      </c>
      <c r="D351" s="763" t="s">
        <v>731</v>
      </c>
      <c r="E351" s="859">
        <v>39.5</v>
      </c>
      <c r="F351" s="860">
        <v>32.299999999999997</v>
      </c>
      <c r="G351" s="860">
        <v>27.7</v>
      </c>
      <c r="H351" s="851">
        <f t="shared" si="53"/>
        <v>0.94</v>
      </c>
      <c r="I351" s="257">
        <v>213</v>
      </c>
      <c r="J351" s="747">
        <f t="shared" si="55"/>
        <v>200.22</v>
      </c>
      <c r="K351" s="747">
        <f t="shared" si="54"/>
        <v>7916.9713012171251</v>
      </c>
      <c r="L351" s="662">
        <v>9400</v>
      </c>
      <c r="M351" s="662"/>
      <c r="O351" s="742"/>
      <c r="P351" s="742"/>
      <c r="Q351" s="742"/>
      <c r="S351" s="742">
        <f t="shared" si="56"/>
        <v>1686314.8871592476</v>
      </c>
      <c r="T351" s="742">
        <f t="shared" si="57"/>
        <v>2002200</v>
      </c>
      <c r="U351" s="935">
        <f t="shared" si="58"/>
        <v>1483.0286987828749</v>
      </c>
    </row>
    <row r="352" spans="1:21" ht="16.5" customHeight="1">
      <c r="A352" s="779">
        <f t="shared" si="59"/>
        <v>183</v>
      </c>
      <c r="B352" s="297" t="s">
        <v>565</v>
      </c>
      <c r="C352" s="762">
        <v>42151</v>
      </c>
      <c r="D352" s="763" t="s">
        <v>731</v>
      </c>
      <c r="E352" s="859">
        <v>41</v>
      </c>
      <c r="F352" s="860">
        <v>31</v>
      </c>
      <c r="G352" s="860">
        <v>25.5</v>
      </c>
      <c r="H352" s="851">
        <f t="shared" si="53"/>
        <v>0.89</v>
      </c>
      <c r="I352" s="257">
        <v>300</v>
      </c>
      <c r="J352" s="747">
        <f t="shared" si="55"/>
        <v>267</v>
      </c>
      <c r="K352" s="747">
        <f t="shared" si="54"/>
        <v>7495.8558064715335</v>
      </c>
      <c r="L352" s="662">
        <v>9300</v>
      </c>
      <c r="M352" s="662"/>
      <c r="O352" s="742"/>
      <c r="P352" s="742"/>
      <c r="Q352" s="742"/>
      <c r="S352" s="742">
        <f t="shared" si="56"/>
        <v>2248756.7419414599</v>
      </c>
      <c r="T352" s="742">
        <f t="shared" si="57"/>
        <v>2790000</v>
      </c>
      <c r="U352" s="935">
        <f t="shared" si="58"/>
        <v>1804.1441935284665</v>
      </c>
    </row>
    <row r="353" spans="1:21" ht="16.5" customHeight="1">
      <c r="A353" s="779">
        <f t="shared" si="59"/>
        <v>184</v>
      </c>
      <c r="B353" s="297" t="s">
        <v>732</v>
      </c>
      <c r="C353" s="762">
        <v>42151</v>
      </c>
      <c r="D353" s="763" t="s">
        <v>733</v>
      </c>
      <c r="E353" s="859">
        <v>44</v>
      </c>
      <c r="F353" s="797">
        <v>34.5</v>
      </c>
      <c r="G353" s="797">
        <v>26.5</v>
      </c>
      <c r="H353" s="851">
        <f t="shared" si="53"/>
        <v>1.04</v>
      </c>
      <c r="I353" s="257">
        <v>204</v>
      </c>
      <c r="J353" s="747">
        <f t="shared" si="55"/>
        <v>212.16</v>
      </c>
      <c r="K353" s="747">
        <f t="shared" si="54"/>
        <v>8759.2022907083101</v>
      </c>
      <c r="L353" s="753">
        <v>14550</v>
      </c>
      <c r="M353" s="662"/>
      <c r="O353" s="742"/>
      <c r="P353" s="742"/>
      <c r="Q353" s="742"/>
      <c r="S353" s="742">
        <f t="shared" si="56"/>
        <v>1786877.2673044952</v>
      </c>
      <c r="T353" s="742">
        <f t="shared" si="57"/>
        <v>2968200</v>
      </c>
      <c r="U353" s="935">
        <f t="shared" si="58"/>
        <v>5790.7977092916899</v>
      </c>
    </row>
    <row r="354" spans="1:21" ht="16.5" customHeight="1">
      <c r="A354" s="779">
        <f t="shared" si="59"/>
        <v>185</v>
      </c>
      <c r="B354" s="297" t="s">
        <v>735</v>
      </c>
      <c r="C354" s="762">
        <v>42151</v>
      </c>
      <c r="D354" s="763" t="s">
        <v>733</v>
      </c>
      <c r="E354" s="859">
        <v>41.5</v>
      </c>
      <c r="F354" s="860">
        <v>31.5</v>
      </c>
      <c r="G354" s="860">
        <v>33.5</v>
      </c>
      <c r="H354" s="851">
        <f t="shared" si="53"/>
        <v>1.03</v>
      </c>
      <c r="I354" s="257">
        <v>200</v>
      </c>
      <c r="J354" s="747">
        <f t="shared" si="55"/>
        <v>206</v>
      </c>
      <c r="K354" s="747">
        <f t="shared" si="54"/>
        <v>8674.9791917591901</v>
      </c>
      <c r="L354" s="662">
        <v>12400</v>
      </c>
      <c r="M354" s="662"/>
      <c r="O354" s="742"/>
      <c r="P354" s="742"/>
      <c r="Q354" s="742"/>
      <c r="S354" s="742">
        <f t="shared" si="56"/>
        <v>1734995.8383518381</v>
      </c>
      <c r="T354" s="742">
        <f t="shared" si="57"/>
        <v>2480000</v>
      </c>
      <c r="U354" s="935">
        <f t="shared" si="58"/>
        <v>3725.0208082408099</v>
      </c>
    </row>
    <row r="355" spans="1:21" ht="16.5" customHeight="1">
      <c r="A355" s="779">
        <f t="shared" si="59"/>
        <v>186</v>
      </c>
      <c r="B355" s="297" t="s">
        <v>736</v>
      </c>
      <c r="C355" s="762">
        <v>42152</v>
      </c>
      <c r="D355" s="763" t="s">
        <v>737</v>
      </c>
      <c r="E355" s="859">
        <v>36.5</v>
      </c>
      <c r="F355" s="860">
        <v>32.5</v>
      </c>
      <c r="G355" s="860">
        <v>33</v>
      </c>
      <c r="H355" s="851">
        <f t="shared" si="53"/>
        <v>0.98</v>
      </c>
      <c r="I355" s="257">
        <v>200</v>
      </c>
      <c r="J355" s="747">
        <f t="shared" si="55"/>
        <v>196</v>
      </c>
      <c r="K355" s="747">
        <f t="shared" si="54"/>
        <v>8253.8636970135994</v>
      </c>
      <c r="L355" s="662">
        <v>15100</v>
      </c>
      <c r="M355" s="662"/>
      <c r="O355" s="742"/>
      <c r="P355" s="742"/>
      <c r="Q355" s="742"/>
      <c r="S355" s="742">
        <f t="shared" si="56"/>
        <v>1650772.7394027198</v>
      </c>
      <c r="T355" s="742">
        <f t="shared" si="57"/>
        <v>3020000</v>
      </c>
      <c r="U355" s="935">
        <f t="shared" si="58"/>
        <v>6846.1363029864006</v>
      </c>
    </row>
    <row r="356" spans="1:21" ht="16.5" customHeight="1">
      <c r="A356" s="779">
        <f t="shared" si="59"/>
        <v>187</v>
      </c>
      <c r="B356" s="297" t="s">
        <v>738</v>
      </c>
      <c r="C356" s="762">
        <v>42152</v>
      </c>
      <c r="D356" s="763" t="s">
        <v>739</v>
      </c>
      <c r="E356" s="859">
        <v>55</v>
      </c>
      <c r="F356" s="797">
        <v>41</v>
      </c>
      <c r="G356" s="797">
        <v>27</v>
      </c>
      <c r="H356" s="851">
        <f t="shared" si="53"/>
        <v>1.4</v>
      </c>
      <c r="I356" s="257">
        <v>250</v>
      </c>
      <c r="J356" s="747">
        <f t="shared" si="55"/>
        <v>350</v>
      </c>
      <c r="K356" s="747">
        <f t="shared" si="54"/>
        <v>11791.233852876569</v>
      </c>
      <c r="L356" s="753">
        <v>10600</v>
      </c>
      <c r="M356" s="662"/>
      <c r="O356" s="742"/>
      <c r="P356" s="742"/>
      <c r="Q356" s="742"/>
      <c r="S356" s="742">
        <f t="shared" si="56"/>
        <v>2947808.4632191421</v>
      </c>
      <c r="T356" s="742">
        <f t="shared" si="57"/>
        <v>2650000</v>
      </c>
      <c r="U356" s="935">
        <f t="shared" si="58"/>
        <v>-1191.2338528765686</v>
      </c>
    </row>
    <row r="357" spans="1:21" ht="16.5" customHeight="1">
      <c r="A357" s="779">
        <f t="shared" si="59"/>
        <v>188</v>
      </c>
      <c r="B357" s="297" t="s">
        <v>740</v>
      </c>
      <c r="C357" s="762">
        <v>42154</v>
      </c>
      <c r="D357" s="763" t="s">
        <v>741</v>
      </c>
      <c r="E357" s="859">
        <v>60</v>
      </c>
      <c r="F357" s="797">
        <v>30</v>
      </c>
      <c r="G357" s="797">
        <v>25</v>
      </c>
      <c r="H357" s="851">
        <f t="shared" si="53"/>
        <v>1.07</v>
      </c>
      <c r="I357" s="257">
        <v>595</v>
      </c>
      <c r="J357" s="747">
        <f t="shared" si="55"/>
        <v>636.65000000000009</v>
      </c>
      <c r="K357" s="747">
        <f t="shared" si="54"/>
        <v>9011.8715875556645</v>
      </c>
      <c r="L357" s="753">
        <v>9900</v>
      </c>
      <c r="M357" s="662"/>
      <c r="O357" s="742"/>
      <c r="P357" s="742"/>
      <c r="Q357" s="742"/>
      <c r="S357" s="742">
        <f t="shared" si="56"/>
        <v>5362063.5945956204</v>
      </c>
      <c r="T357" s="742">
        <f t="shared" si="57"/>
        <v>5890500</v>
      </c>
      <c r="U357" s="935">
        <f t="shared" si="58"/>
        <v>888.12841244433548</v>
      </c>
    </row>
    <row r="358" spans="1:21" ht="16.5" customHeight="1">
      <c r="A358" s="779">
        <f t="shared" si="59"/>
        <v>189</v>
      </c>
      <c r="B358" s="297" t="s">
        <v>743</v>
      </c>
      <c r="C358" s="762">
        <v>42154</v>
      </c>
      <c r="D358" s="763" t="s">
        <v>741</v>
      </c>
      <c r="E358" s="859">
        <v>38.5</v>
      </c>
      <c r="F358" s="797">
        <v>30</v>
      </c>
      <c r="G358" s="797">
        <v>23</v>
      </c>
      <c r="H358" s="851">
        <f t="shared" si="53"/>
        <v>0.8</v>
      </c>
      <c r="I358" s="257">
        <v>297</v>
      </c>
      <c r="J358" s="747">
        <f t="shared" si="55"/>
        <v>237.60000000000002</v>
      </c>
      <c r="K358" s="747">
        <f t="shared" si="54"/>
        <v>6737.8479159294693</v>
      </c>
      <c r="L358" s="753">
        <v>8200</v>
      </c>
      <c r="M358" s="662"/>
      <c r="O358" s="742"/>
      <c r="P358" s="742"/>
      <c r="Q358" s="742"/>
      <c r="S358" s="742">
        <f t="shared" si="56"/>
        <v>2001140.8310310524</v>
      </c>
      <c r="T358" s="742">
        <f t="shared" si="57"/>
        <v>2435400</v>
      </c>
      <c r="U358" s="935">
        <f t="shared" si="58"/>
        <v>1462.1520840705307</v>
      </c>
    </row>
    <row r="359" spans="1:21" ht="16.5" customHeight="1">
      <c r="A359" s="779">
        <f t="shared" si="59"/>
        <v>190</v>
      </c>
      <c r="B359" s="297" t="s">
        <v>744</v>
      </c>
      <c r="C359" s="762">
        <v>42154</v>
      </c>
      <c r="D359" s="763" t="s">
        <v>741</v>
      </c>
      <c r="E359" s="859">
        <v>41</v>
      </c>
      <c r="F359" s="860">
        <v>33.5</v>
      </c>
      <c r="G359" s="860">
        <v>23</v>
      </c>
      <c r="H359" s="851">
        <f t="shared" si="53"/>
        <v>0.92</v>
      </c>
      <c r="I359" s="257">
        <v>306</v>
      </c>
      <c r="J359" s="747">
        <f t="shared" si="55"/>
        <v>281.52000000000004</v>
      </c>
      <c r="K359" s="747">
        <f t="shared" si="54"/>
        <v>7748.5251033188888</v>
      </c>
      <c r="L359" s="662">
        <v>9200</v>
      </c>
      <c r="M359" s="662"/>
      <c r="O359" s="742"/>
      <c r="P359" s="742"/>
      <c r="Q359" s="742"/>
      <c r="S359" s="742">
        <f t="shared" si="56"/>
        <v>2371048.6816155799</v>
      </c>
      <c r="T359" s="742">
        <f t="shared" si="57"/>
        <v>2815200</v>
      </c>
      <c r="U359" s="935">
        <f t="shared" si="58"/>
        <v>1451.4748966811112</v>
      </c>
    </row>
    <row r="360" spans="1:21" ht="16.5" customHeight="1">
      <c r="A360" s="779">
        <f t="shared" si="59"/>
        <v>191</v>
      </c>
      <c r="B360" s="297" t="s">
        <v>413</v>
      </c>
      <c r="C360" s="762">
        <v>42154</v>
      </c>
      <c r="D360" s="763" t="s">
        <v>741</v>
      </c>
      <c r="E360" s="859">
        <v>60</v>
      </c>
      <c r="F360" s="860">
        <v>30</v>
      </c>
      <c r="G360" s="860">
        <v>40</v>
      </c>
      <c r="H360" s="851">
        <f t="shared" si="53"/>
        <v>1.35</v>
      </c>
      <c r="I360" s="257">
        <v>207</v>
      </c>
      <c r="J360" s="747">
        <f t="shared" si="55"/>
        <v>279.45000000000005</v>
      </c>
      <c r="K360" s="747">
        <f t="shared" si="54"/>
        <v>11370.11835813098</v>
      </c>
      <c r="L360" s="662">
        <v>12900</v>
      </c>
      <c r="M360" s="662"/>
      <c r="O360" s="742"/>
      <c r="P360" s="742"/>
      <c r="Q360" s="742"/>
      <c r="S360" s="742">
        <f t="shared" si="56"/>
        <v>2353614.500133113</v>
      </c>
      <c r="T360" s="742">
        <f t="shared" si="57"/>
        <v>2670300</v>
      </c>
      <c r="U360" s="935">
        <f t="shared" si="58"/>
        <v>1529.8816418690203</v>
      </c>
    </row>
    <row r="361" spans="1:21" ht="16.5" customHeight="1">
      <c r="A361" s="779">
        <f t="shared" si="59"/>
        <v>192</v>
      </c>
      <c r="B361" s="297" t="s">
        <v>745</v>
      </c>
      <c r="C361" s="762">
        <v>42154</v>
      </c>
      <c r="D361" s="763" t="s">
        <v>741</v>
      </c>
      <c r="E361" s="859">
        <v>60</v>
      </c>
      <c r="F361" s="860">
        <v>30</v>
      </c>
      <c r="G361" s="860">
        <v>28</v>
      </c>
      <c r="H361" s="851">
        <f t="shared" si="53"/>
        <v>1.1299999999999999</v>
      </c>
      <c r="I361" s="257">
        <v>177</v>
      </c>
      <c r="J361" s="747">
        <f t="shared" si="55"/>
        <v>200.01</v>
      </c>
      <c r="K361" s="747">
        <f t="shared" si="54"/>
        <v>9517.2101812503734</v>
      </c>
      <c r="L361" s="662">
        <v>11300</v>
      </c>
      <c r="M361" s="662"/>
      <c r="O361" s="742"/>
      <c r="P361" s="742"/>
      <c r="Q361" s="742"/>
      <c r="S361" s="742">
        <f t="shared" si="56"/>
        <v>1684546.2020813162</v>
      </c>
      <c r="T361" s="742">
        <f t="shared" si="57"/>
        <v>2000100</v>
      </c>
      <c r="U361" s="935">
        <f t="shared" si="58"/>
        <v>1782.7898187496266</v>
      </c>
    </row>
    <row r="362" spans="1:21" ht="16.5" customHeight="1">
      <c r="A362" s="779">
        <f t="shared" si="59"/>
        <v>193</v>
      </c>
      <c r="B362" s="297" t="s">
        <v>629</v>
      </c>
      <c r="C362" s="762">
        <v>42154</v>
      </c>
      <c r="D362" s="763" t="s">
        <v>746</v>
      </c>
      <c r="E362" s="859">
        <v>46</v>
      </c>
      <c r="F362" s="860">
        <v>42</v>
      </c>
      <c r="G362" s="860">
        <v>24.5</v>
      </c>
      <c r="H362" s="851">
        <f t="shared" ref="H362:H425" si="60">IF(G362&lt;&gt;"",ROUND(((E362+F362)*2+5)*(F362+G362+3)/10000,2),ROUND(E362*F362/10000,2))</f>
        <v>1.26</v>
      </c>
      <c r="I362" s="257">
        <v>473</v>
      </c>
      <c r="J362" s="747">
        <f t="shared" si="55"/>
        <v>595.98</v>
      </c>
      <c r="K362" s="747">
        <f t="shared" ref="K362:K425" si="61">H362*$R$211</f>
        <v>10612.110467588913</v>
      </c>
      <c r="L362" s="662">
        <v>8980</v>
      </c>
      <c r="M362" s="662"/>
      <c r="O362" s="742"/>
      <c r="P362" s="742"/>
      <c r="Q362" s="742"/>
      <c r="S362" s="742">
        <f t="shared" si="56"/>
        <v>5019528.2511695558</v>
      </c>
      <c r="T362" s="742">
        <f t="shared" si="57"/>
        <v>4247540</v>
      </c>
      <c r="U362" s="935">
        <f t="shared" si="58"/>
        <v>-1632.1104675889128</v>
      </c>
    </row>
    <row r="363" spans="1:21" ht="16.5" customHeight="1">
      <c r="A363" s="779">
        <f t="shared" si="59"/>
        <v>194</v>
      </c>
      <c r="B363" s="297" t="s">
        <v>747</v>
      </c>
      <c r="C363" s="762">
        <v>42154</v>
      </c>
      <c r="D363" s="763" t="s">
        <v>748</v>
      </c>
      <c r="E363" s="859">
        <v>90</v>
      </c>
      <c r="F363" s="860">
        <v>194</v>
      </c>
      <c r="G363" s="860"/>
      <c r="H363" s="851">
        <f t="shared" si="60"/>
        <v>1.75</v>
      </c>
      <c r="I363" s="257">
        <v>50</v>
      </c>
      <c r="J363" s="747">
        <f t="shared" ref="J363:J426" si="62">H363*I363</f>
        <v>87.5</v>
      </c>
      <c r="K363" s="747">
        <f t="shared" si="61"/>
        <v>14739.042316095713</v>
      </c>
      <c r="L363" s="662">
        <v>15365</v>
      </c>
      <c r="M363" s="662"/>
      <c r="O363" s="742"/>
      <c r="P363" s="742"/>
      <c r="Q363" s="742"/>
      <c r="S363" s="742">
        <f t="shared" ref="S363:S426" si="63">I363*K363</f>
        <v>736952.11580478563</v>
      </c>
      <c r="T363" s="742">
        <f t="shared" ref="T363:T426" si="64">I363*L363</f>
        <v>768250</v>
      </c>
      <c r="U363" s="935">
        <f t="shared" ref="U363:U426" si="65">L363-K363</f>
        <v>625.95768390428748</v>
      </c>
    </row>
    <row r="364" spans="1:21" ht="16.5" customHeight="1">
      <c r="A364" s="779">
        <f t="shared" ref="A364:A427" si="66">IF(B364&lt;&gt;"",ROW()-169,"")</f>
        <v>195</v>
      </c>
      <c r="B364" s="297" t="s">
        <v>749</v>
      </c>
      <c r="C364" s="762">
        <v>42154</v>
      </c>
      <c r="D364" s="763" t="s">
        <v>748</v>
      </c>
      <c r="E364" s="859">
        <v>90</v>
      </c>
      <c r="F364" s="860">
        <v>160</v>
      </c>
      <c r="G364" s="860"/>
      <c r="H364" s="851">
        <f t="shared" si="60"/>
        <v>1.44</v>
      </c>
      <c r="I364" s="257">
        <v>50</v>
      </c>
      <c r="J364" s="747">
        <f t="shared" si="62"/>
        <v>72</v>
      </c>
      <c r="K364" s="747">
        <f t="shared" si="61"/>
        <v>12128.126248673043</v>
      </c>
      <c r="L364" s="662">
        <v>12672</v>
      </c>
      <c r="M364" s="662"/>
      <c r="O364" s="742"/>
      <c r="P364" s="742"/>
      <c r="Q364" s="742"/>
      <c r="S364" s="742">
        <f t="shared" si="63"/>
        <v>606406.31243365211</v>
      </c>
      <c r="T364" s="742">
        <f t="shared" si="64"/>
        <v>633600</v>
      </c>
      <c r="U364" s="935">
        <f t="shared" si="65"/>
        <v>543.87375132695706</v>
      </c>
    </row>
    <row r="365" spans="1:21" ht="16.5" customHeight="1">
      <c r="A365" s="779">
        <f t="shared" si="66"/>
        <v>196</v>
      </c>
      <c r="B365" s="297" t="s">
        <v>750</v>
      </c>
      <c r="C365" s="762">
        <v>42154</v>
      </c>
      <c r="D365" s="763" t="s">
        <v>748</v>
      </c>
      <c r="E365" s="859">
        <v>125</v>
      </c>
      <c r="F365" s="860">
        <v>131</v>
      </c>
      <c r="G365" s="860"/>
      <c r="H365" s="851">
        <f t="shared" si="60"/>
        <v>1.64</v>
      </c>
      <c r="I365" s="257">
        <v>34</v>
      </c>
      <c r="J365" s="747">
        <f t="shared" si="62"/>
        <v>55.76</v>
      </c>
      <c r="K365" s="747">
        <f t="shared" si="61"/>
        <v>13812.588227655409</v>
      </c>
      <c r="L365" s="662">
        <v>14246</v>
      </c>
      <c r="M365" s="662"/>
      <c r="O365" s="742"/>
      <c r="P365" s="742"/>
      <c r="Q365" s="742"/>
      <c r="S365" s="742">
        <f t="shared" si="63"/>
        <v>469627.99974028394</v>
      </c>
      <c r="T365" s="742">
        <f t="shared" si="64"/>
        <v>484364</v>
      </c>
      <c r="U365" s="935">
        <f t="shared" si="65"/>
        <v>433.41177234459064</v>
      </c>
    </row>
    <row r="366" spans="1:21" ht="16.5" customHeight="1">
      <c r="A366" s="779">
        <f t="shared" si="66"/>
        <v>197</v>
      </c>
      <c r="B366" s="297" t="s">
        <v>751</v>
      </c>
      <c r="C366" s="762">
        <v>42154</v>
      </c>
      <c r="D366" s="763" t="s">
        <v>748</v>
      </c>
      <c r="E366" s="859">
        <v>125</v>
      </c>
      <c r="F366" s="860">
        <v>190</v>
      </c>
      <c r="G366" s="860"/>
      <c r="H366" s="851">
        <f t="shared" si="60"/>
        <v>2.38</v>
      </c>
      <c r="I366" s="257">
        <v>183</v>
      </c>
      <c r="J366" s="747">
        <f t="shared" si="62"/>
        <v>435.53999999999996</v>
      </c>
      <c r="K366" s="747">
        <f t="shared" si="61"/>
        <v>20045.097549890168</v>
      </c>
      <c r="L366" s="662">
        <v>20771</v>
      </c>
      <c r="M366" s="662"/>
      <c r="O366" s="742"/>
      <c r="P366" s="742"/>
      <c r="Q366" s="742"/>
      <c r="S366" s="742">
        <f t="shared" si="63"/>
        <v>3668252.8516299007</v>
      </c>
      <c r="T366" s="742">
        <f t="shared" si="64"/>
        <v>3801093</v>
      </c>
      <c r="U366" s="935">
        <f t="shared" si="65"/>
        <v>725.90245010983199</v>
      </c>
    </row>
    <row r="367" spans="1:21" ht="16.5" customHeight="1">
      <c r="A367" s="779">
        <f t="shared" si="66"/>
        <v>198</v>
      </c>
      <c r="B367" s="297" t="s">
        <v>752</v>
      </c>
      <c r="C367" s="762">
        <v>42154</v>
      </c>
      <c r="D367" s="763" t="s">
        <v>748</v>
      </c>
      <c r="E367" s="859">
        <v>145</v>
      </c>
      <c r="F367" s="860">
        <v>114</v>
      </c>
      <c r="G367" s="860"/>
      <c r="H367" s="851">
        <f t="shared" si="60"/>
        <v>1.65</v>
      </c>
      <c r="I367" s="257">
        <v>450</v>
      </c>
      <c r="J367" s="747">
        <f t="shared" si="62"/>
        <v>742.5</v>
      </c>
      <c r="K367" s="747">
        <f t="shared" si="61"/>
        <v>13896.811326604527</v>
      </c>
      <c r="L367" s="662">
        <v>9257</v>
      </c>
      <c r="M367" s="662"/>
      <c r="O367" s="742"/>
      <c r="P367" s="742"/>
      <c r="Q367" s="742"/>
      <c r="S367" s="742">
        <f t="shared" si="63"/>
        <v>6253565.0969720371</v>
      </c>
      <c r="T367" s="742">
        <f t="shared" si="64"/>
        <v>4165650</v>
      </c>
      <c r="U367" s="935">
        <f t="shared" si="65"/>
        <v>-4639.8113266045275</v>
      </c>
    </row>
    <row r="368" spans="1:21" ht="16.5" customHeight="1">
      <c r="A368" s="779">
        <f t="shared" si="66"/>
        <v>199</v>
      </c>
      <c r="B368" s="297" t="s">
        <v>753</v>
      </c>
      <c r="C368" s="762">
        <v>42154</v>
      </c>
      <c r="D368" s="763" t="s">
        <v>748</v>
      </c>
      <c r="E368" s="859">
        <v>90</v>
      </c>
      <c r="F368" s="860">
        <v>114</v>
      </c>
      <c r="G368" s="860"/>
      <c r="H368" s="851">
        <f t="shared" si="60"/>
        <v>1.03</v>
      </c>
      <c r="I368" s="257">
        <v>40</v>
      </c>
      <c r="J368" s="747">
        <f t="shared" si="62"/>
        <v>41.2</v>
      </c>
      <c r="K368" s="747">
        <f t="shared" si="61"/>
        <v>8674.9791917591901</v>
      </c>
      <c r="L368" s="662">
        <v>9029</v>
      </c>
      <c r="M368" s="662"/>
      <c r="O368" s="742"/>
      <c r="P368" s="742"/>
      <c r="Q368" s="742"/>
      <c r="S368" s="742">
        <f t="shared" si="63"/>
        <v>346999.16767036763</v>
      </c>
      <c r="T368" s="742">
        <f t="shared" si="64"/>
        <v>361160</v>
      </c>
      <c r="U368" s="935">
        <f t="shared" si="65"/>
        <v>354.02080824080986</v>
      </c>
    </row>
    <row r="369" spans="1:21" ht="16.5" customHeight="1">
      <c r="A369" s="779">
        <f t="shared" si="66"/>
        <v>200</v>
      </c>
      <c r="B369" s="297" t="s">
        <v>754</v>
      </c>
      <c r="C369" s="762">
        <v>42154</v>
      </c>
      <c r="D369" s="763" t="s">
        <v>748</v>
      </c>
      <c r="E369" s="859">
        <v>120</v>
      </c>
      <c r="F369" s="860">
        <v>82</v>
      </c>
      <c r="G369" s="860"/>
      <c r="H369" s="851">
        <f t="shared" si="60"/>
        <v>0.98</v>
      </c>
      <c r="I369" s="257">
        <v>167</v>
      </c>
      <c r="J369" s="747">
        <f t="shared" si="62"/>
        <v>163.66</v>
      </c>
      <c r="K369" s="747">
        <f t="shared" si="61"/>
        <v>8253.8636970135994</v>
      </c>
      <c r="L369" s="662">
        <v>5412</v>
      </c>
      <c r="M369" s="662"/>
      <c r="O369" s="742"/>
      <c r="P369" s="742"/>
      <c r="Q369" s="742"/>
      <c r="S369" s="742">
        <f t="shared" si="63"/>
        <v>1378395.237401271</v>
      </c>
      <c r="T369" s="742">
        <f t="shared" si="64"/>
        <v>903804</v>
      </c>
      <c r="U369" s="935">
        <f t="shared" si="65"/>
        <v>-2841.8636970135994</v>
      </c>
    </row>
    <row r="370" spans="1:21" ht="16.5" customHeight="1">
      <c r="A370" s="779">
        <f t="shared" si="66"/>
        <v>201</v>
      </c>
      <c r="B370" s="297" t="s">
        <v>755</v>
      </c>
      <c r="C370" s="762">
        <v>42154</v>
      </c>
      <c r="D370" s="763" t="s">
        <v>748</v>
      </c>
      <c r="E370" s="859">
        <v>80</v>
      </c>
      <c r="F370" s="860">
        <v>212</v>
      </c>
      <c r="G370" s="860"/>
      <c r="H370" s="851">
        <f t="shared" si="60"/>
        <v>1.7</v>
      </c>
      <c r="I370" s="257">
        <v>500</v>
      </c>
      <c r="J370" s="747">
        <f t="shared" si="62"/>
        <v>850</v>
      </c>
      <c r="K370" s="747">
        <f t="shared" si="61"/>
        <v>14317.92682135012</v>
      </c>
      <c r="L370" s="662">
        <v>10854</v>
      </c>
      <c r="M370" s="662"/>
      <c r="O370" s="742"/>
      <c r="P370" s="742"/>
      <c r="Q370" s="742"/>
      <c r="S370" s="742">
        <f t="shared" si="63"/>
        <v>7158963.41067506</v>
      </c>
      <c r="T370" s="742">
        <f t="shared" si="64"/>
        <v>5427000</v>
      </c>
      <c r="U370" s="935">
        <f t="shared" si="65"/>
        <v>-3463.92682135012</v>
      </c>
    </row>
    <row r="371" spans="1:21" ht="16.5" customHeight="1">
      <c r="A371" s="779">
        <f t="shared" si="66"/>
        <v>202</v>
      </c>
      <c r="B371" s="297" t="s">
        <v>756</v>
      </c>
      <c r="C371" s="762">
        <v>42154</v>
      </c>
      <c r="D371" s="763" t="s">
        <v>748</v>
      </c>
      <c r="E371" s="859">
        <v>75</v>
      </c>
      <c r="F371" s="860">
        <v>194</v>
      </c>
      <c r="G371" s="860"/>
      <c r="H371" s="851">
        <f t="shared" si="60"/>
        <v>1.46</v>
      </c>
      <c r="I371" s="257">
        <v>20</v>
      </c>
      <c r="J371" s="747">
        <f t="shared" si="62"/>
        <v>29.2</v>
      </c>
      <c r="K371" s="747">
        <f t="shared" si="61"/>
        <v>12296.572446571279</v>
      </c>
      <c r="L371" s="662">
        <v>13531</v>
      </c>
      <c r="M371" s="662"/>
      <c r="O371" s="742"/>
      <c r="P371" s="742"/>
      <c r="Q371" s="742"/>
      <c r="S371" s="742">
        <f t="shared" si="63"/>
        <v>245931.44893142558</v>
      </c>
      <c r="T371" s="742">
        <f t="shared" si="64"/>
        <v>270620</v>
      </c>
      <c r="U371" s="935">
        <f t="shared" si="65"/>
        <v>1234.4275534287208</v>
      </c>
    </row>
    <row r="372" spans="1:21" ht="16.5" customHeight="1">
      <c r="A372" s="779">
        <f t="shared" si="66"/>
        <v>203</v>
      </c>
      <c r="B372" s="297" t="s">
        <v>757</v>
      </c>
      <c r="C372" s="762">
        <v>42154</v>
      </c>
      <c r="D372" s="763" t="s">
        <v>748</v>
      </c>
      <c r="E372" s="859">
        <v>100</v>
      </c>
      <c r="F372" s="860">
        <v>73</v>
      </c>
      <c r="G372" s="860"/>
      <c r="H372" s="851">
        <f t="shared" si="60"/>
        <v>0.73</v>
      </c>
      <c r="I372" s="257">
        <v>100</v>
      </c>
      <c r="J372" s="747">
        <f t="shared" si="62"/>
        <v>73</v>
      </c>
      <c r="K372" s="747">
        <f t="shared" si="61"/>
        <v>6148.2862232856396</v>
      </c>
      <c r="L372" s="662">
        <v>4088</v>
      </c>
      <c r="M372" s="662"/>
      <c r="O372" s="742"/>
      <c r="P372" s="742"/>
      <c r="Q372" s="742"/>
      <c r="S372" s="742">
        <f t="shared" si="63"/>
        <v>614828.62232856394</v>
      </c>
      <c r="T372" s="742">
        <f t="shared" si="64"/>
        <v>408800</v>
      </c>
      <c r="U372" s="935">
        <f t="shared" si="65"/>
        <v>-2060.2862232856396</v>
      </c>
    </row>
    <row r="373" spans="1:21" ht="16.5" customHeight="1">
      <c r="A373" s="779">
        <f t="shared" si="66"/>
        <v>204</v>
      </c>
      <c r="B373" s="297" t="s">
        <v>481</v>
      </c>
      <c r="C373" s="762">
        <v>42154</v>
      </c>
      <c r="D373" s="763" t="s">
        <v>759</v>
      </c>
      <c r="E373" s="859">
        <v>103</v>
      </c>
      <c r="F373" s="860">
        <v>50</v>
      </c>
      <c r="G373" s="860">
        <v>180</v>
      </c>
      <c r="H373" s="851">
        <f t="shared" si="60"/>
        <v>7.25</v>
      </c>
      <c r="I373" s="257">
        <v>295</v>
      </c>
      <c r="J373" s="747">
        <f t="shared" si="62"/>
        <v>2138.75</v>
      </c>
      <c r="K373" s="747">
        <f t="shared" si="61"/>
        <v>61061.746738110807</v>
      </c>
      <c r="L373" s="662">
        <v>47449</v>
      </c>
      <c r="M373" s="662"/>
      <c r="O373" s="742"/>
      <c r="P373" s="742"/>
      <c r="Q373" s="742"/>
      <c r="S373" s="742">
        <f t="shared" si="63"/>
        <v>18013215.287742689</v>
      </c>
      <c r="T373" s="742">
        <f t="shared" si="64"/>
        <v>13997455</v>
      </c>
      <c r="U373" s="935">
        <f t="shared" si="65"/>
        <v>-13612.746738110807</v>
      </c>
    </row>
    <row r="374" spans="1:21" ht="16.5" customHeight="1">
      <c r="A374" s="779">
        <f t="shared" si="66"/>
        <v>205</v>
      </c>
      <c r="B374" s="297" t="s">
        <v>761</v>
      </c>
      <c r="C374" s="762">
        <v>42155</v>
      </c>
      <c r="D374" s="763" t="s">
        <v>762</v>
      </c>
      <c r="E374" s="859">
        <v>161</v>
      </c>
      <c r="F374" s="860">
        <v>81</v>
      </c>
      <c r="G374" s="860">
        <v>60</v>
      </c>
      <c r="H374" s="851">
        <f t="shared" si="60"/>
        <v>7.04</v>
      </c>
      <c r="I374" s="257">
        <v>102</v>
      </c>
      <c r="J374" s="747">
        <f t="shared" si="62"/>
        <v>718.08</v>
      </c>
      <c r="K374" s="747">
        <f t="shared" si="61"/>
        <v>59293.061660179323</v>
      </c>
      <c r="L374" s="662">
        <v>38831</v>
      </c>
      <c r="M374" s="662"/>
      <c r="O374" s="742"/>
      <c r="P374" s="742"/>
      <c r="Q374" s="742"/>
      <c r="S374" s="742">
        <f t="shared" si="63"/>
        <v>6047892.2893382907</v>
      </c>
      <c r="T374" s="742">
        <f t="shared" si="64"/>
        <v>3960762</v>
      </c>
      <c r="U374" s="935">
        <f t="shared" si="65"/>
        <v>-20462.061660179323</v>
      </c>
    </row>
    <row r="375" spans="1:21" ht="16.5" customHeight="1">
      <c r="A375" s="779">
        <f t="shared" si="66"/>
        <v>206</v>
      </c>
      <c r="B375" s="297" t="s">
        <v>763</v>
      </c>
      <c r="C375" s="762">
        <v>42155</v>
      </c>
      <c r="D375" s="763" t="s">
        <v>762</v>
      </c>
      <c r="E375" s="859">
        <v>47</v>
      </c>
      <c r="F375" s="860">
        <v>31</v>
      </c>
      <c r="G375" s="860">
        <v>31</v>
      </c>
      <c r="H375" s="851">
        <f t="shared" si="60"/>
        <v>1.05</v>
      </c>
      <c r="I375" s="257">
        <v>418</v>
      </c>
      <c r="J375" s="747">
        <f t="shared" si="62"/>
        <v>438.90000000000003</v>
      </c>
      <c r="K375" s="747">
        <f t="shared" si="61"/>
        <v>8843.4253896574282</v>
      </c>
      <c r="L375" s="662">
        <v>7885</v>
      </c>
      <c r="M375" s="662"/>
      <c r="O375" s="742"/>
      <c r="P375" s="742"/>
      <c r="Q375" s="742"/>
      <c r="S375" s="742">
        <f t="shared" si="63"/>
        <v>3696551.8128768052</v>
      </c>
      <c r="T375" s="742">
        <f t="shared" si="64"/>
        <v>3295930</v>
      </c>
      <c r="U375" s="935">
        <f t="shared" si="65"/>
        <v>-958.42538965742824</v>
      </c>
    </row>
    <row r="376" spans="1:21" ht="16.5" customHeight="1">
      <c r="A376" s="779">
        <f t="shared" si="66"/>
        <v>207</v>
      </c>
      <c r="B376" s="297" t="s">
        <v>764</v>
      </c>
      <c r="C376" s="762">
        <v>42155</v>
      </c>
      <c r="D376" s="763" t="s">
        <v>762</v>
      </c>
      <c r="E376" s="859">
        <v>46</v>
      </c>
      <c r="F376" s="860">
        <v>46</v>
      </c>
      <c r="G376" s="860">
        <v>30</v>
      </c>
      <c r="H376" s="851">
        <f t="shared" si="60"/>
        <v>1.49</v>
      </c>
      <c r="I376" s="257">
        <v>28</v>
      </c>
      <c r="J376" s="747">
        <f t="shared" si="62"/>
        <v>41.72</v>
      </c>
      <c r="K376" s="747">
        <f t="shared" si="61"/>
        <v>12549.241743418635</v>
      </c>
      <c r="L376" s="662">
        <v>8131</v>
      </c>
      <c r="M376" s="662"/>
      <c r="O376" s="742"/>
      <c r="P376" s="742"/>
      <c r="Q376" s="742"/>
      <c r="S376" s="742">
        <f t="shared" si="63"/>
        <v>351378.76881572179</v>
      </c>
      <c r="T376" s="742">
        <f t="shared" si="64"/>
        <v>227668</v>
      </c>
      <c r="U376" s="935">
        <f t="shared" si="65"/>
        <v>-4418.2417434186355</v>
      </c>
    </row>
    <row r="377" spans="1:21" ht="16.5" customHeight="1">
      <c r="A377" s="779">
        <f t="shared" si="66"/>
        <v>208</v>
      </c>
      <c r="B377" s="297" t="s">
        <v>765</v>
      </c>
      <c r="C377" s="762">
        <v>42155</v>
      </c>
      <c r="D377" s="763" t="s">
        <v>762</v>
      </c>
      <c r="E377" s="859">
        <v>46</v>
      </c>
      <c r="F377" s="860">
        <v>39</v>
      </c>
      <c r="G377" s="860">
        <v>44</v>
      </c>
      <c r="H377" s="851">
        <f t="shared" si="60"/>
        <v>1.51</v>
      </c>
      <c r="I377" s="257">
        <v>25</v>
      </c>
      <c r="J377" s="747">
        <f t="shared" si="62"/>
        <v>37.75</v>
      </c>
      <c r="K377" s="747">
        <f t="shared" si="61"/>
        <v>12717.687941316872</v>
      </c>
      <c r="L377" s="662">
        <v>8378</v>
      </c>
      <c r="M377" s="662"/>
      <c r="O377" s="742"/>
      <c r="P377" s="742"/>
      <c r="Q377" s="742"/>
      <c r="S377" s="742">
        <f t="shared" si="63"/>
        <v>317942.19853292179</v>
      </c>
      <c r="T377" s="742">
        <f t="shared" si="64"/>
        <v>209450</v>
      </c>
      <c r="U377" s="935">
        <f t="shared" si="65"/>
        <v>-4339.6879413168717</v>
      </c>
    </row>
    <row r="378" spans="1:21" ht="16.5" customHeight="1">
      <c r="A378" s="779">
        <f t="shared" si="66"/>
        <v>209</v>
      </c>
      <c r="B378" s="297" t="s">
        <v>766</v>
      </c>
      <c r="C378" s="762">
        <v>42155</v>
      </c>
      <c r="D378" s="763" t="s">
        <v>767</v>
      </c>
      <c r="E378" s="859">
        <v>125</v>
      </c>
      <c r="F378" s="860">
        <v>125</v>
      </c>
      <c r="G378" s="860"/>
      <c r="H378" s="851">
        <f t="shared" si="60"/>
        <v>1.56</v>
      </c>
      <c r="I378" s="257">
        <v>400</v>
      </c>
      <c r="J378" s="747">
        <f t="shared" si="62"/>
        <v>624</v>
      </c>
      <c r="K378" s="747">
        <f t="shared" si="61"/>
        <v>13138.803436062464</v>
      </c>
      <c r="L378" s="662">
        <v>9531</v>
      </c>
      <c r="M378" s="662"/>
      <c r="O378" s="742"/>
      <c r="P378" s="742"/>
      <c r="Q378" s="742"/>
      <c r="S378" s="742">
        <f t="shared" si="63"/>
        <v>5255521.3744249856</v>
      </c>
      <c r="T378" s="742">
        <f t="shared" si="64"/>
        <v>3812400</v>
      </c>
      <c r="U378" s="935">
        <f t="shared" si="65"/>
        <v>-3607.8034360624642</v>
      </c>
    </row>
    <row r="379" spans="1:21" ht="16.5" customHeight="1">
      <c r="A379" s="779">
        <f t="shared" si="66"/>
        <v>210</v>
      </c>
      <c r="B379" s="297" t="s">
        <v>768</v>
      </c>
      <c r="C379" s="762">
        <v>42155</v>
      </c>
      <c r="D379" s="763" t="s">
        <v>767</v>
      </c>
      <c r="E379" s="859">
        <v>85</v>
      </c>
      <c r="F379" s="860">
        <v>116</v>
      </c>
      <c r="G379" s="860"/>
      <c r="H379" s="851">
        <f t="shared" si="60"/>
        <v>0.99</v>
      </c>
      <c r="I379" s="257">
        <v>100</v>
      </c>
      <c r="J379" s="747">
        <f t="shared" si="62"/>
        <v>99</v>
      </c>
      <c r="K379" s="747">
        <f t="shared" si="61"/>
        <v>8338.0867959627176</v>
      </c>
      <c r="L379" s="662">
        <v>8973</v>
      </c>
      <c r="M379" s="662"/>
      <c r="O379" s="742"/>
      <c r="P379" s="742"/>
      <c r="Q379" s="742"/>
      <c r="S379" s="742">
        <f t="shared" si="63"/>
        <v>833808.67959627172</v>
      </c>
      <c r="T379" s="742">
        <f t="shared" si="64"/>
        <v>897300</v>
      </c>
      <c r="U379" s="935">
        <f t="shared" si="65"/>
        <v>634.91320403728241</v>
      </c>
    </row>
    <row r="380" spans="1:21" ht="16.5" customHeight="1">
      <c r="A380" s="779">
        <f t="shared" si="66"/>
        <v>211</v>
      </c>
      <c r="B380" s="297" t="s">
        <v>769</v>
      </c>
      <c r="C380" s="762">
        <v>42155</v>
      </c>
      <c r="D380" s="763" t="s">
        <v>767</v>
      </c>
      <c r="E380" s="859">
        <v>140</v>
      </c>
      <c r="F380" s="860">
        <v>140</v>
      </c>
      <c r="G380" s="860"/>
      <c r="H380" s="851">
        <f t="shared" si="60"/>
        <v>1.96</v>
      </c>
      <c r="I380" s="257">
        <v>70</v>
      </c>
      <c r="J380" s="747">
        <f t="shared" si="62"/>
        <v>137.19999999999999</v>
      </c>
      <c r="K380" s="747">
        <f t="shared" si="61"/>
        <v>16507.727394027199</v>
      </c>
      <c r="L380" s="662">
        <v>17836</v>
      </c>
      <c r="M380" s="662"/>
      <c r="O380" s="742"/>
      <c r="P380" s="742"/>
      <c r="Q380" s="742"/>
      <c r="S380" s="742">
        <f t="shared" si="63"/>
        <v>1155540.917581904</v>
      </c>
      <c r="T380" s="742">
        <f t="shared" si="64"/>
        <v>1248520</v>
      </c>
      <c r="U380" s="935">
        <f t="shared" si="65"/>
        <v>1328.2726059728011</v>
      </c>
    </row>
    <row r="381" spans="1:21" ht="16.5" customHeight="1">
      <c r="A381" s="779">
        <f t="shared" si="66"/>
        <v>212</v>
      </c>
      <c r="B381" s="297" t="s">
        <v>770</v>
      </c>
      <c r="C381" s="762">
        <v>42155</v>
      </c>
      <c r="D381" s="763" t="s">
        <v>767</v>
      </c>
      <c r="E381" s="859">
        <v>110</v>
      </c>
      <c r="F381" s="860">
        <v>46</v>
      </c>
      <c r="G381" s="860"/>
      <c r="H381" s="851">
        <f t="shared" si="60"/>
        <v>0.51</v>
      </c>
      <c r="I381" s="257">
        <v>60</v>
      </c>
      <c r="J381" s="747">
        <f t="shared" si="62"/>
        <v>30.6</v>
      </c>
      <c r="K381" s="747">
        <f t="shared" si="61"/>
        <v>4295.378046405036</v>
      </c>
      <c r="L381" s="662">
        <v>2834</v>
      </c>
      <c r="M381" s="662"/>
      <c r="O381" s="742"/>
      <c r="P381" s="742"/>
      <c r="Q381" s="742"/>
      <c r="S381" s="742">
        <f t="shared" si="63"/>
        <v>257722.68278430216</v>
      </c>
      <c r="T381" s="742">
        <f t="shared" si="64"/>
        <v>170040</v>
      </c>
      <c r="U381" s="935">
        <f t="shared" si="65"/>
        <v>-1461.378046405036</v>
      </c>
    </row>
    <row r="382" spans="1:21" ht="16.5" customHeight="1">
      <c r="A382" s="779">
        <f t="shared" si="66"/>
        <v>213</v>
      </c>
      <c r="B382" s="297" t="s">
        <v>771</v>
      </c>
      <c r="C382" s="762">
        <v>42155</v>
      </c>
      <c r="D382" s="763" t="s">
        <v>767</v>
      </c>
      <c r="E382" s="859">
        <v>110</v>
      </c>
      <c r="F382" s="860">
        <v>122</v>
      </c>
      <c r="G382" s="860"/>
      <c r="H382" s="851">
        <f t="shared" si="60"/>
        <v>1.34</v>
      </c>
      <c r="I382" s="257">
        <v>27</v>
      </c>
      <c r="J382" s="747">
        <f t="shared" si="62"/>
        <v>36.18</v>
      </c>
      <c r="K382" s="747">
        <f t="shared" si="61"/>
        <v>11285.89525918186</v>
      </c>
      <c r="L382" s="662">
        <v>12481</v>
      </c>
      <c r="M382" s="662"/>
      <c r="O382" s="742"/>
      <c r="P382" s="742"/>
      <c r="Q382" s="742"/>
      <c r="S382" s="742">
        <f t="shared" si="63"/>
        <v>304719.17199791019</v>
      </c>
      <c r="T382" s="742">
        <f t="shared" si="64"/>
        <v>336987</v>
      </c>
      <c r="U382" s="935">
        <f t="shared" si="65"/>
        <v>1195.1047408181403</v>
      </c>
    </row>
    <row r="383" spans="1:21" ht="16.5" customHeight="1">
      <c r="A383" s="779">
        <f t="shared" si="66"/>
        <v>214</v>
      </c>
      <c r="B383" s="297" t="s">
        <v>772</v>
      </c>
      <c r="C383" s="762">
        <v>42155</v>
      </c>
      <c r="D383" s="763" t="s">
        <v>767</v>
      </c>
      <c r="E383" s="859">
        <v>85</v>
      </c>
      <c r="F383" s="860">
        <v>125</v>
      </c>
      <c r="G383" s="860"/>
      <c r="H383" s="851">
        <f t="shared" si="60"/>
        <v>1.06</v>
      </c>
      <c r="I383" s="257">
        <v>200</v>
      </c>
      <c r="J383" s="747">
        <f t="shared" si="62"/>
        <v>212</v>
      </c>
      <c r="K383" s="747">
        <f t="shared" si="61"/>
        <v>8927.6484886065464</v>
      </c>
      <c r="L383" s="662">
        <v>9350</v>
      </c>
      <c r="M383" s="662"/>
      <c r="O383" s="742"/>
      <c r="P383" s="742"/>
      <c r="Q383" s="742"/>
      <c r="S383" s="742">
        <f t="shared" si="63"/>
        <v>1785529.6977213093</v>
      </c>
      <c r="T383" s="742">
        <f t="shared" si="64"/>
        <v>1870000</v>
      </c>
      <c r="U383" s="935">
        <f t="shared" si="65"/>
        <v>422.35151139345362</v>
      </c>
    </row>
    <row r="384" spans="1:21" ht="16.5" customHeight="1">
      <c r="A384" s="779">
        <f t="shared" si="66"/>
        <v>215</v>
      </c>
      <c r="B384" s="297" t="s">
        <v>773</v>
      </c>
      <c r="C384" s="762">
        <v>42155</v>
      </c>
      <c r="D384" s="763" t="s">
        <v>767</v>
      </c>
      <c r="E384" s="859">
        <v>125</v>
      </c>
      <c r="F384" s="860">
        <v>185</v>
      </c>
      <c r="G384" s="860"/>
      <c r="H384" s="851">
        <f t="shared" si="60"/>
        <v>2.31</v>
      </c>
      <c r="I384" s="257">
        <v>300</v>
      </c>
      <c r="J384" s="747">
        <f t="shared" si="62"/>
        <v>693</v>
      </c>
      <c r="K384" s="747">
        <f t="shared" si="61"/>
        <v>19455.535857246341</v>
      </c>
      <c r="L384" s="662">
        <v>12719</v>
      </c>
      <c r="M384" s="662"/>
      <c r="O384" s="742"/>
      <c r="P384" s="742"/>
      <c r="Q384" s="742"/>
      <c r="S384" s="742">
        <f t="shared" si="63"/>
        <v>5836660.7571739024</v>
      </c>
      <c r="T384" s="742">
        <f t="shared" si="64"/>
        <v>3815700</v>
      </c>
      <c r="U384" s="935">
        <f t="shared" si="65"/>
        <v>-6736.535857246341</v>
      </c>
    </row>
    <row r="385" spans="1:21" ht="16.5" customHeight="1">
      <c r="A385" s="779">
        <f t="shared" si="66"/>
        <v>216</v>
      </c>
      <c r="B385" s="297" t="s">
        <v>774</v>
      </c>
      <c r="C385" s="762">
        <v>42155</v>
      </c>
      <c r="D385" s="763" t="s">
        <v>767</v>
      </c>
      <c r="E385" s="859">
        <v>73</v>
      </c>
      <c r="F385" s="860">
        <v>73</v>
      </c>
      <c r="G385" s="860"/>
      <c r="H385" s="851">
        <f t="shared" si="60"/>
        <v>0.53</v>
      </c>
      <c r="I385" s="257">
        <v>300</v>
      </c>
      <c r="J385" s="747">
        <f t="shared" si="62"/>
        <v>159</v>
      </c>
      <c r="K385" s="747">
        <f t="shared" si="61"/>
        <v>4463.8242443032732</v>
      </c>
      <c r="L385" s="662">
        <v>4050</v>
      </c>
      <c r="M385" s="662"/>
      <c r="O385" s="742"/>
      <c r="P385" s="742"/>
      <c r="Q385" s="742"/>
      <c r="S385" s="742">
        <f t="shared" si="63"/>
        <v>1339147.273290982</v>
      </c>
      <c r="T385" s="742">
        <f t="shared" si="64"/>
        <v>1215000</v>
      </c>
      <c r="U385" s="935">
        <f t="shared" si="65"/>
        <v>-413.82424430327319</v>
      </c>
    </row>
    <row r="386" spans="1:21" ht="16.5" customHeight="1">
      <c r="A386" s="779">
        <f t="shared" si="66"/>
        <v>217</v>
      </c>
      <c r="B386" s="297" t="s">
        <v>775</v>
      </c>
      <c r="C386" s="762">
        <v>42155</v>
      </c>
      <c r="D386" s="763" t="s">
        <v>767</v>
      </c>
      <c r="E386" s="859">
        <v>115</v>
      </c>
      <c r="F386" s="860">
        <v>163</v>
      </c>
      <c r="G386" s="860"/>
      <c r="H386" s="851">
        <f t="shared" si="60"/>
        <v>1.87</v>
      </c>
      <c r="I386" s="257">
        <v>100</v>
      </c>
      <c r="J386" s="747">
        <f t="shared" si="62"/>
        <v>187</v>
      </c>
      <c r="K386" s="747">
        <f t="shared" si="61"/>
        <v>15749.719503485134</v>
      </c>
      <c r="L386" s="662">
        <v>11997</v>
      </c>
      <c r="M386" s="662"/>
      <c r="O386" s="742"/>
      <c r="P386" s="742"/>
      <c r="Q386" s="742"/>
      <c r="S386" s="742">
        <f t="shared" si="63"/>
        <v>1574971.9503485134</v>
      </c>
      <c r="T386" s="742">
        <f t="shared" si="64"/>
        <v>1199700</v>
      </c>
      <c r="U386" s="935">
        <f t="shared" si="65"/>
        <v>-3752.7195034851338</v>
      </c>
    </row>
    <row r="387" spans="1:21" ht="16.5" customHeight="1">
      <c r="A387" s="779">
        <f t="shared" si="66"/>
        <v>218</v>
      </c>
      <c r="B387" s="297" t="s">
        <v>775</v>
      </c>
      <c r="C387" s="762">
        <v>42155</v>
      </c>
      <c r="D387" s="763" t="s">
        <v>767</v>
      </c>
      <c r="E387" s="859">
        <v>115</v>
      </c>
      <c r="F387" s="860">
        <v>163</v>
      </c>
      <c r="G387" s="860"/>
      <c r="H387" s="851">
        <f t="shared" si="60"/>
        <v>1.87</v>
      </c>
      <c r="I387" s="257">
        <v>125</v>
      </c>
      <c r="J387" s="747">
        <f t="shared" si="62"/>
        <v>233.75</v>
      </c>
      <c r="K387" s="747">
        <f t="shared" si="61"/>
        <v>15749.719503485134</v>
      </c>
      <c r="L387" s="662">
        <v>11997</v>
      </c>
      <c r="M387" s="662"/>
      <c r="O387" s="742"/>
      <c r="P387" s="742"/>
      <c r="Q387" s="742"/>
      <c r="S387" s="742">
        <f t="shared" si="63"/>
        <v>1968714.9379356417</v>
      </c>
      <c r="T387" s="742">
        <f t="shared" si="64"/>
        <v>1499625</v>
      </c>
      <c r="U387" s="935">
        <f t="shared" si="65"/>
        <v>-3752.7195034851338</v>
      </c>
    </row>
    <row r="388" spans="1:21" ht="16.5" customHeight="1">
      <c r="A388" s="779">
        <f t="shared" si="66"/>
        <v>219</v>
      </c>
      <c r="B388" s="297" t="s">
        <v>563</v>
      </c>
      <c r="C388" s="762">
        <v>42156</v>
      </c>
      <c r="D388" s="763" t="s">
        <v>776</v>
      </c>
      <c r="E388" s="859">
        <v>61</v>
      </c>
      <c r="F388" s="860">
        <v>51</v>
      </c>
      <c r="G388" s="860">
        <v>30</v>
      </c>
      <c r="H388" s="851">
        <f t="shared" si="60"/>
        <v>1.92</v>
      </c>
      <c r="I388" s="257">
        <v>300</v>
      </c>
      <c r="J388" s="747">
        <f t="shared" si="62"/>
        <v>576</v>
      </c>
      <c r="K388" s="747">
        <f t="shared" si="61"/>
        <v>16170.834998230725</v>
      </c>
      <c r="L388" s="662">
        <v>10670</v>
      </c>
      <c r="M388" s="662"/>
      <c r="O388" s="742"/>
      <c r="P388" s="742"/>
      <c r="Q388" s="742"/>
      <c r="S388" s="742">
        <f t="shared" si="63"/>
        <v>4851250.4994692169</v>
      </c>
      <c r="T388" s="742">
        <f t="shared" si="64"/>
        <v>3201000</v>
      </c>
      <c r="U388" s="935">
        <f t="shared" si="65"/>
        <v>-5500.8349982307245</v>
      </c>
    </row>
    <row r="389" spans="1:21" ht="16.5" customHeight="1">
      <c r="A389" s="779">
        <f t="shared" si="66"/>
        <v>220</v>
      </c>
      <c r="B389" s="297" t="s">
        <v>425</v>
      </c>
      <c r="C389" s="762">
        <v>42156</v>
      </c>
      <c r="D389" s="763" t="s">
        <v>776</v>
      </c>
      <c r="E389" s="859">
        <v>52</v>
      </c>
      <c r="F389" s="860">
        <v>24.5</v>
      </c>
      <c r="G389" s="860">
        <v>24.5</v>
      </c>
      <c r="H389" s="851">
        <f t="shared" si="60"/>
        <v>0.82</v>
      </c>
      <c r="I389" s="257">
        <v>907</v>
      </c>
      <c r="J389" s="747">
        <f t="shared" si="62"/>
        <v>743.74</v>
      </c>
      <c r="K389" s="747">
        <f t="shared" si="61"/>
        <v>6906.2941138277047</v>
      </c>
      <c r="L389" s="662">
        <v>5050</v>
      </c>
      <c r="M389" s="662"/>
      <c r="O389" s="742"/>
      <c r="P389" s="742"/>
      <c r="Q389" s="742"/>
      <c r="S389" s="742">
        <f t="shared" si="63"/>
        <v>6264008.7612417284</v>
      </c>
      <c r="T389" s="742">
        <f t="shared" si="64"/>
        <v>4580350</v>
      </c>
      <c r="U389" s="935">
        <f t="shared" si="65"/>
        <v>-1856.2941138277047</v>
      </c>
    </row>
    <row r="390" spans="1:21" ht="16.5" customHeight="1">
      <c r="A390" s="779">
        <f t="shared" si="66"/>
        <v>221</v>
      </c>
      <c r="B390" s="297" t="s">
        <v>709</v>
      </c>
      <c r="C390" s="762">
        <v>42157</v>
      </c>
      <c r="D390" s="763" t="s">
        <v>777</v>
      </c>
      <c r="E390" s="859">
        <v>33.700000000000003</v>
      </c>
      <c r="F390" s="860">
        <v>22.7</v>
      </c>
      <c r="G390" s="860">
        <v>19.3</v>
      </c>
      <c r="H390" s="851">
        <f t="shared" si="60"/>
        <v>0.53</v>
      </c>
      <c r="I390" s="257">
        <v>534</v>
      </c>
      <c r="J390" s="747">
        <f t="shared" si="62"/>
        <v>283.02000000000004</v>
      </c>
      <c r="K390" s="747">
        <f t="shared" si="61"/>
        <v>4463.8242443032732</v>
      </c>
      <c r="L390" s="662">
        <v>4500</v>
      </c>
      <c r="M390" s="662"/>
      <c r="O390" s="742"/>
      <c r="P390" s="742"/>
      <c r="Q390" s="742"/>
      <c r="S390" s="742">
        <f t="shared" si="63"/>
        <v>2383682.1464579478</v>
      </c>
      <c r="T390" s="742">
        <f t="shared" si="64"/>
        <v>2403000</v>
      </c>
      <c r="U390" s="935">
        <f t="shared" si="65"/>
        <v>36.17575569672681</v>
      </c>
    </row>
    <row r="391" spans="1:21" ht="16.5" customHeight="1">
      <c r="A391" s="779">
        <f t="shared" si="66"/>
        <v>222</v>
      </c>
      <c r="B391" s="297" t="s">
        <v>521</v>
      </c>
      <c r="C391" s="762">
        <v>42157</v>
      </c>
      <c r="D391" s="763" t="s">
        <v>777</v>
      </c>
      <c r="E391" s="859">
        <v>37.5</v>
      </c>
      <c r="F391" s="860">
        <v>25.3</v>
      </c>
      <c r="G391" s="860">
        <v>23.9</v>
      </c>
      <c r="H391" s="851">
        <f t="shared" si="60"/>
        <v>0.68</v>
      </c>
      <c r="I391" s="257">
        <v>504</v>
      </c>
      <c r="J391" s="747">
        <f t="shared" si="62"/>
        <v>342.72</v>
      </c>
      <c r="K391" s="747">
        <f t="shared" si="61"/>
        <v>5727.1707285400489</v>
      </c>
      <c r="L391" s="662">
        <v>5400</v>
      </c>
      <c r="M391" s="662"/>
      <c r="O391" s="742"/>
      <c r="P391" s="742"/>
      <c r="Q391" s="742"/>
      <c r="S391" s="742">
        <f t="shared" si="63"/>
        <v>2886494.0471841847</v>
      </c>
      <c r="T391" s="742">
        <f t="shared" si="64"/>
        <v>2721600</v>
      </c>
      <c r="U391" s="935">
        <f t="shared" si="65"/>
        <v>-327.17072854004891</v>
      </c>
    </row>
    <row r="392" spans="1:21" ht="16.5" customHeight="1">
      <c r="A392" s="779">
        <f t="shared" si="66"/>
        <v>223</v>
      </c>
      <c r="B392" s="297" t="s">
        <v>521</v>
      </c>
      <c r="C392" s="762">
        <v>42157</v>
      </c>
      <c r="D392" s="763" t="s">
        <v>777</v>
      </c>
      <c r="E392" s="859">
        <v>37.5</v>
      </c>
      <c r="F392" s="860">
        <v>25.3</v>
      </c>
      <c r="G392" s="860">
        <v>23.9</v>
      </c>
      <c r="H392" s="851">
        <f t="shared" si="60"/>
        <v>0.68</v>
      </c>
      <c r="I392" s="257">
        <v>1060</v>
      </c>
      <c r="J392" s="747">
        <f t="shared" si="62"/>
        <v>720.80000000000007</v>
      </c>
      <c r="K392" s="747">
        <f t="shared" si="61"/>
        <v>5727.1707285400489</v>
      </c>
      <c r="L392" s="662">
        <v>5400</v>
      </c>
      <c r="M392" s="662"/>
      <c r="O392" s="742"/>
      <c r="P392" s="742"/>
      <c r="Q392" s="742"/>
      <c r="S392" s="742">
        <f t="shared" si="63"/>
        <v>6070800.9722524518</v>
      </c>
      <c r="T392" s="742">
        <f t="shared" si="64"/>
        <v>5724000</v>
      </c>
      <c r="U392" s="935">
        <f t="shared" si="65"/>
        <v>-327.17072854004891</v>
      </c>
    </row>
    <row r="393" spans="1:21" ht="16.5" customHeight="1">
      <c r="A393" s="779">
        <f t="shared" si="66"/>
        <v>224</v>
      </c>
      <c r="B393" s="297" t="s">
        <v>521</v>
      </c>
      <c r="C393" s="762">
        <v>42157</v>
      </c>
      <c r="D393" s="763" t="s">
        <v>777</v>
      </c>
      <c r="E393" s="859">
        <v>37.5</v>
      </c>
      <c r="F393" s="860">
        <v>25.3</v>
      </c>
      <c r="G393" s="860">
        <v>23.9</v>
      </c>
      <c r="H393" s="851">
        <f t="shared" si="60"/>
        <v>0.68</v>
      </c>
      <c r="I393" s="257">
        <v>500</v>
      </c>
      <c r="J393" s="747">
        <f t="shared" si="62"/>
        <v>340</v>
      </c>
      <c r="K393" s="747">
        <f t="shared" si="61"/>
        <v>5727.1707285400489</v>
      </c>
      <c r="L393" s="662">
        <v>5400</v>
      </c>
      <c r="M393" s="662"/>
      <c r="O393" s="742"/>
      <c r="P393" s="742"/>
      <c r="Q393" s="742"/>
      <c r="S393" s="742">
        <f t="shared" si="63"/>
        <v>2863585.3642700245</v>
      </c>
      <c r="T393" s="742">
        <f t="shared" si="64"/>
        <v>2700000</v>
      </c>
      <c r="U393" s="935">
        <f t="shared" si="65"/>
        <v>-327.17072854004891</v>
      </c>
    </row>
    <row r="394" spans="1:21" ht="16.5" customHeight="1">
      <c r="A394" s="779">
        <f t="shared" si="66"/>
        <v>225</v>
      </c>
      <c r="B394" s="297" t="s">
        <v>1759</v>
      </c>
      <c r="C394" s="762">
        <v>42157</v>
      </c>
      <c r="D394" s="763" t="s">
        <v>778</v>
      </c>
      <c r="E394" s="859">
        <v>46</v>
      </c>
      <c r="F394" s="860">
        <v>37</v>
      </c>
      <c r="G394" s="860"/>
      <c r="H394" s="851">
        <f t="shared" si="60"/>
        <v>0.17</v>
      </c>
      <c r="I394" s="257">
        <v>500</v>
      </c>
      <c r="J394" s="747">
        <f t="shared" si="62"/>
        <v>85</v>
      </c>
      <c r="K394" s="747">
        <f t="shared" si="61"/>
        <v>1431.7926821350122</v>
      </c>
      <c r="L394" s="662">
        <v>1700</v>
      </c>
      <c r="M394" s="662"/>
      <c r="O394" s="742"/>
      <c r="P394" s="742"/>
      <c r="Q394" s="742"/>
      <c r="S394" s="742">
        <f t="shared" si="63"/>
        <v>715896.34106750612</v>
      </c>
      <c r="T394" s="742">
        <f t="shared" si="64"/>
        <v>850000</v>
      </c>
      <c r="U394" s="935">
        <f t="shared" si="65"/>
        <v>268.20731786498777</v>
      </c>
    </row>
    <row r="395" spans="1:21" ht="16.5" customHeight="1">
      <c r="A395" s="779">
        <f t="shared" si="66"/>
        <v>226</v>
      </c>
      <c r="B395" s="297" t="s">
        <v>1718</v>
      </c>
      <c r="C395" s="762">
        <v>42157</v>
      </c>
      <c r="D395" s="763" t="s">
        <v>778</v>
      </c>
      <c r="E395" s="859">
        <v>42</v>
      </c>
      <c r="F395" s="860">
        <v>57</v>
      </c>
      <c r="G395" s="860"/>
      <c r="H395" s="851">
        <f t="shared" si="60"/>
        <v>0.24</v>
      </c>
      <c r="I395" s="257">
        <v>500</v>
      </c>
      <c r="J395" s="747">
        <f t="shared" si="62"/>
        <v>120</v>
      </c>
      <c r="K395" s="747">
        <f t="shared" si="61"/>
        <v>2021.3543747788406</v>
      </c>
      <c r="L395" s="662">
        <v>2000</v>
      </c>
      <c r="M395" s="662"/>
      <c r="O395" s="742"/>
      <c r="P395" s="742"/>
      <c r="Q395" s="742"/>
      <c r="S395" s="742">
        <f t="shared" si="63"/>
        <v>1010677.1873894202</v>
      </c>
      <c r="T395" s="742">
        <f t="shared" si="64"/>
        <v>1000000</v>
      </c>
      <c r="U395" s="935">
        <f t="shared" si="65"/>
        <v>-21.354374778840565</v>
      </c>
    </row>
    <row r="396" spans="1:21" ht="16.5" customHeight="1">
      <c r="A396" s="779">
        <f t="shared" si="66"/>
        <v>227</v>
      </c>
      <c r="B396" s="297" t="s">
        <v>779</v>
      </c>
      <c r="C396" s="762">
        <v>42157</v>
      </c>
      <c r="D396" s="763" t="s">
        <v>778</v>
      </c>
      <c r="E396" s="859">
        <v>29</v>
      </c>
      <c r="F396" s="860">
        <v>24</v>
      </c>
      <c r="G396" s="860">
        <v>27.5</v>
      </c>
      <c r="H396" s="851">
        <f t="shared" si="60"/>
        <v>0.6</v>
      </c>
      <c r="I396" s="257">
        <v>506</v>
      </c>
      <c r="J396" s="747">
        <f t="shared" si="62"/>
        <v>303.59999999999997</v>
      </c>
      <c r="K396" s="747">
        <f t="shared" si="61"/>
        <v>5053.3859369471011</v>
      </c>
      <c r="L396" s="662">
        <v>7860</v>
      </c>
      <c r="M396" s="662"/>
      <c r="O396" s="742"/>
      <c r="P396" s="742"/>
      <c r="Q396" s="742"/>
      <c r="S396" s="742">
        <f t="shared" si="63"/>
        <v>2557013.2840952333</v>
      </c>
      <c r="T396" s="742">
        <f t="shared" si="64"/>
        <v>3977160</v>
      </c>
      <c r="U396" s="935">
        <f t="shared" si="65"/>
        <v>2806.6140630528989</v>
      </c>
    </row>
    <row r="397" spans="1:21" ht="16.5" customHeight="1">
      <c r="A397" s="779">
        <f t="shared" si="66"/>
        <v>228</v>
      </c>
      <c r="B397" s="297" t="s">
        <v>780</v>
      </c>
      <c r="C397" s="762">
        <v>42157</v>
      </c>
      <c r="D397" s="763" t="s">
        <v>778</v>
      </c>
      <c r="E397" s="859">
        <v>34.5</v>
      </c>
      <c r="F397" s="860">
        <v>24.5</v>
      </c>
      <c r="G397" s="860">
        <v>30</v>
      </c>
      <c r="H397" s="851">
        <f t="shared" si="60"/>
        <v>0.71</v>
      </c>
      <c r="I397" s="257">
        <v>512</v>
      </c>
      <c r="J397" s="747">
        <f t="shared" si="62"/>
        <v>363.52</v>
      </c>
      <c r="K397" s="747">
        <f t="shared" si="61"/>
        <v>5979.8400253874033</v>
      </c>
      <c r="L397" s="662">
        <v>11000</v>
      </c>
      <c r="M397" s="662"/>
      <c r="O397" s="742"/>
      <c r="P397" s="742"/>
      <c r="Q397" s="742"/>
      <c r="S397" s="742">
        <f t="shared" si="63"/>
        <v>3061678.0929983505</v>
      </c>
      <c r="T397" s="742">
        <f t="shared" si="64"/>
        <v>5632000</v>
      </c>
      <c r="U397" s="935">
        <f t="shared" si="65"/>
        <v>5020.1599746125967</v>
      </c>
    </row>
    <row r="398" spans="1:21" ht="16.5" customHeight="1">
      <c r="A398" s="779">
        <f t="shared" si="66"/>
        <v>229</v>
      </c>
      <c r="B398" s="192" t="s">
        <v>1964</v>
      </c>
      <c r="C398" s="762">
        <v>42157</v>
      </c>
      <c r="D398" s="763" t="s">
        <v>781</v>
      </c>
      <c r="E398" s="859">
        <v>40</v>
      </c>
      <c r="F398" s="860">
        <v>30</v>
      </c>
      <c r="G398" s="860">
        <v>18.5</v>
      </c>
      <c r="H398" s="851">
        <f t="shared" si="60"/>
        <v>0.75</v>
      </c>
      <c r="I398" s="257">
        <v>1000</v>
      </c>
      <c r="J398" s="747">
        <f t="shared" si="62"/>
        <v>750</v>
      </c>
      <c r="K398" s="747">
        <f t="shared" si="61"/>
        <v>6316.7324211838768</v>
      </c>
      <c r="L398" s="662">
        <v>8030</v>
      </c>
      <c r="M398" s="662"/>
      <c r="O398" s="742"/>
      <c r="P398" s="742"/>
      <c r="Q398" s="742"/>
      <c r="S398" s="742">
        <f t="shared" si="63"/>
        <v>6316732.4211838767</v>
      </c>
      <c r="T398" s="742">
        <f t="shared" si="64"/>
        <v>8030000</v>
      </c>
      <c r="U398" s="935">
        <f t="shared" si="65"/>
        <v>1713.2675788161232</v>
      </c>
    </row>
    <row r="399" spans="1:21" ht="16.5" customHeight="1">
      <c r="A399" s="779">
        <f t="shared" si="66"/>
        <v>230</v>
      </c>
      <c r="B399" s="297" t="s">
        <v>705</v>
      </c>
      <c r="C399" s="762">
        <v>42158</v>
      </c>
      <c r="D399" s="763" t="s">
        <v>784</v>
      </c>
      <c r="E399" s="859">
        <v>45</v>
      </c>
      <c r="F399" s="860">
        <v>34.5</v>
      </c>
      <c r="G399" s="860">
        <v>7.2</v>
      </c>
      <c r="H399" s="851">
        <f t="shared" si="60"/>
        <v>0.73</v>
      </c>
      <c r="I399" s="257">
        <v>303</v>
      </c>
      <c r="J399" s="747">
        <f t="shared" si="62"/>
        <v>221.19</v>
      </c>
      <c r="K399" s="747">
        <f t="shared" si="61"/>
        <v>6148.2862232856396</v>
      </c>
      <c r="L399" s="662">
        <v>5900</v>
      </c>
      <c r="M399" s="662"/>
      <c r="O399" s="742"/>
      <c r="P399" s="742"/>
      <c r="Q399" s="742"/>
      <c r="S399" s="742">
        <f t="shared" si="63"/>
        <v>1862930.7256555487</v>
      </c>
      <c r="T399" s="742">
        <f t="shared" si="64"/>
        <v>1787700</v>
      </c>
      <c r="U399" s="935">
        <f t="shared" si="65"/>
        <v>-248.28622328563961</v>
      </c>
    </row>
    <row r="400" spans="1:21" ht="16.5" customHeight="1">
      <c r="A400" s="779">
        <f t="shared" si="66"/>
        <v>231</v>
      </c>
      <c r="B400" s="297" t="s">
        <v>468</v>
      </c>
      <c r="C400" s="762">
        <v>42158</v>
      </c>
      <c r="D400" s="763" t="s">
        <v>784</v>
      </c>
      <c r="E400" s="859">
        <v>22</v>
      </c>
      <c r="F400" s="860">
        <v>22</v>
      </c>
      <c r="G400" s="860">
        <v>29.5</v>
      </c>
      <c r="H400" s="851">
        <f t="shared" si="60"/>
        <v>0.51</v>
      </c>
      <c r="I400" s="257">
        <v>1016</v>
      </c>
      <c r="J400" s="747">
        <f t="shared" si="62"/>
        <v>518.16</v>
      </c>
      <c r="K400" s="747">
        <f t="shared" si="61"/>
        <v>4295.378046405036</v>
      </c>
      <c r="L400" s="662">
        <v>4400</v>
      </c>
      <c r="M400" s="662"/>
      <c r="O400" s="742"/>
      <c r="P400" s="742"/>
      <c r="Q400" s="742"/>
      <c r="S400" s="742">
        <f t="shared" si="63"/>
        <v>4364104.0951475166</v>
      </c>
      <c r="T400" s="742">
        <f t="shared" si="64"/>
        <v>4470400</v>
      </c>
      <c r="U400" s="935">
        <f t="shared" si="65"/>
        <v>104.621953594964</v>
      </c>
    </row>
    <row r="401" spans="1:21" ht="16.5" customHeight="1">
      <c r="A401" s="779">
        <f t="shared" si="66"/>
        <v>232</v>
      </c>
      <c r="B401" s="297" t="s">
        <v>785</v>
      </c>
      <c r="C401" s="762">
        <v>42158</v>
      </c>
      <c r="D401" s="763" t="s">
        <v>786</v>
      </c>
      <c r="E401" s="859">
        <v>40</v>
      </c>
      <c r="F401" s="860">
        <v>30.5</v>
      </c>
      <c r="G401" s="860">
        <v>13</v>
      </c>
      <c r="H401" s="851">
        <f t="shared" si="60"/>
        <v>0.68</v>
      </c>
      <c r="I401" s="257">
        <v>200</v>
      </c>
      <c r="J401" s="747">
        <f t="shared" si="62"/>
        <v>136</v>
      </c>
      <c r="K401" s="747">
        <f t="shared" si="61"/>
        <v>5727.1707285400489</v>
      </c>
      <c r="L401" s="662">
        <v>7500</v>
      </c>
      <c r="M401" s="662"/>
      <c r="O401" s="742"/>
      <c r="P401" s="742"/>
      <c r="Q401" s="742"/>
      <c r="S401" s="742">
        <f t="shared" si="63"/>
        <v>1145434.1457080098</v>
      </c>
      <c r="T401" s="742">
        <f t="shared" si="64"/>
        <v>1500000</v>
      </c>
      <c r="U401" s="935">
        <f t="shared" si="65"/>
        <v>1772.8292714599511</v>
      </c>
    </row>
    <row r="402" spans="1:21" ht="16.5" customHeight="1">
      <c r="A402" s="779">
        <f t="shared" si="66"/>
        <v>233</v>
      </c>
      <c r="B402" s="297" t="s">
        <v>440</v>
      </c>
      <c r="C402" s="762">
        <v>42158</v>
      </c>
      <c r="D402" s="763" t="s">
        <v>786</v>
      </c>
      <c r="E402" s="859">
        <v>49</v>
      </c>
      <c r="F402" s="860">
        <v>38</v>
      </c>
      <c r="G402" s="860">
        <v>12</v>
      </c>
      <c r="H402" s="851">
        <f t="shared" si="60"/>
        <v>0.95</v>
      </c>
      <c r="I402" s="257">
        <v>500</v>
      </c>
      <c r="J402" s="747">
        <f t="shared" si="62"/>
        <v>475</v>
      </c>
      <c r="K402" s="747">
        <f t="shared" si="61"/>
        <v>8001.1944001662432</v>
      </c>
      <c r="L402" s="662">
        <v>10500</v>
      </c>
      <c r="M402" s="662"/>
      <c r="O402" s="742"/>
      <c r="P402" s="742"/>
      <c r="Q402" s="742"/>
      <c r="S402" s="742">
        <f t="shared" si="63"/>
        <v>4000597.2000831217</v>
      </c>
      <c r="T402" s="742">
        <f t="shared" si="64"/>
        <v>5250000</v>
      </c>
      <c r="U402" s="935">
        <f t="shared" si="65"/>
        <v>2498.8055998337568</v>
      </c>
    </row>
    <row r="403" spans="1:21" ht="16.5" customHeight="1">
      <c r="A403" s="779">
        <f t="shared" si="66"/>
        <v>234</v>
      </c>
      <c r="B403" s="297" t="s">
        <v>787</v>
      </c>
      <c r="C403" s="762">
        <v>42159</v>
      </c>
      <c r="D403" s="763" t="s">
        <v>788</v>
      </c>
      <c r="E403" s="859">
        <v>52</v>
      </c>
      <c r="F403" s="860">
        <v>38</v>
      </c>
      <c r="G403" s="860">
        <v>28</v>
      </c>
      <c r="H403" s="851">
        <f t="shared" si="60"/>
        <v>1.28</v>
      </c>
      <c r="I403" s="257">
        <v>500</v>
      </c>
      <c r="J403" s="747">
        <f t="shared" si="62"/>
        <v>640</v>
      </c>
      <c r="K403" s="747">
        <f t="shared" si="61"/>
        <v>10780.556665487149</v>
      </c>
      <c r="L403" s="662">
        <v>6400</v>
      </c>
      <c r="M403" s="662"/>
      <c r="O403" s="742"/>
      <c r="P403" s="742"/>
      <c r="Q403" s="742"/>
      <c r="S403" s="742">
        <f t="shared" si="63"/>
        <v>5390278.3327435749</v>
      </c>
      <c r="T403" s="742">
        <f t="shared" si="64"/>
        <v>3200000</v>
      </c>
      <c r="U403" s="935">
        <f t="shared" si="65"/>
        <v>-4380.5566654871491</v>
      </c>
    </row>
    <row r="404" spans="1:21" ht="16.5" customHeight="1">
      <c r="A404" s="779">
        <f t="shared" si="66"/>
        <v>235</v>
      </c>
      <c r="B404" s="297" t="s">
        <v>501</v>
      </c>
      <c r="C404" s="762">
        <v>42159</v>
      </c>
      <c r="D404" s="763" t="s">
        <v>790</v>
      </c>
      <c r="E404" s="859">
        <v>51</v>
      </c>
      <c r="F404" s="860">
        <v>37</v>
      </c>
      <c r="G404" s="860">
        <v>27</v>
      </c>
      <c r="H404" s="851">
        <f t="shared" si="60"/>
        <v>1.21</v>
      </c>
      <c r="I404" s="257">
        <v>330</v>
      </c>
      <c r="J404" s="747">
        <f t="shared" si="62"/>
        <v>399.3</v>
      </c>
      <c r="K404" s="747">
        <f t="shared" si="61"/>
        <v>10190.99497284332</v>
      </c>
      <c r="L404" s="662">
        <v>14000</v>
      </c>
      <c r="M404" s="662"/>
      <c r="O404" s="742"/>
      <c r="P404" s="742"/>
      <c r="Q404" s="742"/>
      <c r="S404" s="742">
        <f t="shared" si="63"/>
        <v>3363028.3410382955</v>
      </c>
      <c r="T404" s="742">
        <f t="shared" si="64"/>
        <v>4620000</v>
      </c>
      <c r="U404" s="935">
        <f t="shared" si="65"/>
        <v>3809.0050271566797</v>
      </c>
    </row>
    <row r="405" spans="1:21" ht="16.5" customHeight="1">
      <c r="A405" s="779">
        <f t="shared" si="66"/>
        <v>236</v>
      </c>
      <c r="B405" s="297" t="s">
        <v>792</v>
      </c>
      <c r="C405" s="762">
        <v>42161</v>
      </c>
      <c r="D405" s="763" t="s">
        <v>793</v>
      </c>
      <c r="E405" s="859">
        <v>110</v>
      </c>
      <c r="F405" s="860">
        <v>42</v>
      </c>
      <c r="G405" s="860">
        <v>35</v>
      </c>
      <c r="H405" s="851">
        <f t="shared" si="60"/>
        <v>2.4700000000000002</v>
      </c>
      <c r="I405" s="257">
        <v>70</v>
      </c>
      <c r="J405" s="747">
        <f t="shared" si="62"/>
        <v>172.9</v>
      </c>
      <c r="K405" s="747">
        <f t="shared" si="61"/>
        <v>20803.105440432235</v>
      </c>
      <c r="L405" s="662">
        <v>18200</v>
      </c>
      <c r="M405" s="662"/>
      <c r="O405" s="742"/>
      <c r="P405" s="742"/>
      <c r="Q405" s="742"/>
      <c r="S405" s="742">
        <f t="shared" si="63"/>
        <v>1456217.3808302565</v>
      </c>
      <c r="T405" s="742">
        <f t="shared" si="64"/>
        <v>1274000</v>
      </c>
      <c r="U405" s="935">
        <f t="shared" si="65"/>
        <v>-2603.1054404322349</v>
      </c>
    </row>
    <row r="406" spans="1:21" ht="16.5" customHeight="1">
      <c r="A406" s="779">
        <f t="shared" si="66"/>
        <v>237</v>
      </c>
      <c r="B406" s="297" t="s">
        <v>795</v>
      </c>
      <c r="C406" s="762">
        <v>42161</v>
      </c>
      <c r="D406" s="763" t="s">
        <v>793</v>
      </c>
      <c r="E406" s="859">
        <v>110</v>
      </c>
      <c r="F406" s="860">
        <v>45</v>
      </c>
      <c r="G406" s="860">
        <v>40</v>
      </c>
      <c r="H406" s="851">
        <f t="shared" si="60"/>
        <v>2.77</v>
      </c>
      <c r="I406" s="257">
        <v>92</v>
      </c>
      <c r="J406" s="747">
        <f t="shared" si="62"/>
        <v>254.84</v>
      </c>
      <c r="K406" s="747">
        <f t="shared" si="61"/>
        <v>23329.798408905786</v>
      </c>
      <c r="L406" s="662">
        <v>20300</v>
      </c>
      <c r="M406" s="662"/>
      <c r="O406" s="742"/>
      <c r="P406" s="742"/>
      <c r="Q406" s="742"/>
      <c r="S406" s="742">
        <f t="shared" si="63"/>
        <v>2146341.4536193325</v>
      </c>
      <c r="T406" s="742">
        <f t="shared" si="64"/>
        <v>1867600</v>
      </c>
      <c r="U406" s="935">
        <f t="shared" si="65"/>
        <v>-3029.7984089057863</v>
      </c>
    </row>
    <row r="407" spans="1:21" ht="16.5" customHeight="1">
      <c r="A407" s="779">
        <f t="shared" si="66"/>
        <v>238</v>
      </c>
      <c r="B407" s="297" t="s">
        <v>796</v>
      </c>
      <c r="C407" s="762">
        <v>42161</v>
      </c>
      <c r="D407" s="763" t="s">
        <v>793</v>
      </c>
      <c r="E407" s="859">
        <v>110</v>
      </c>
      <c r="F407" s="860">
        <v>50</v>
      </c>
      <c r="G407" s="860">
        <v>43</v>
      </c>
      <c r="H407" s="851">
        <f t="shared" si="60"/>
        <v>3.12</v>
      </c>
      <c r="I407" s="257">
        <v>67</v>
      </c>
      <c r="J407" s="747">
        <f t="shared" si="62"/>
        <v>209.04000000000002</v>
      </c>
      <c r="K407" s="747">
        <f t="shared" si="61"/>
        <v>26277.606872124928</v>
      </c>
      <c r="L407" s="662">
        <v>22600</v>
      </c>
      <c r="M407" s="662"/>
      <c r="O407" s="742"/>
      <c r="P407" s="742"/>
      <c r="Q407" s="742"/>
      <c r="S407" s="742">
        <f t="shared" si="63"/>
        <v>1760599.6604323701</v>
      </c>
      <c r="T407" s="742">
        <f t="shared" si="64"/>
        <v>1514200</v>
      </c>
      <c r="U407" s="935">
        <f t="shared" si="65"/>
        <v>-3677.6068721249285</v>
      </c>
    </row>
    <row r="408" spans="1:21" ht="16.5" customHeight="1">
      <c r="A408" s="779">
        <f t="shared" si="66"/>
        <v>239</v>
      </c>
      <c r="B408" s="297" t="s">
        <v>797</v>
      </c>
      <c r="C408" s="762">
        <v>42161</v>
      </c>
      <c r="D408" s="763" t="s">
        <v>793</v>
      </c>
      <c r="E408" s="859">
        <v>130</v>
      </c>
      <c r="F408" s="860">
        <v>36</v>
      </c>
      <c r="G408" s="860">
        <v>47</v>
      </c>
      <c r="H408" s="851">
        <f t="shared" si="60"/>
        <v>2.9</v>
      </c>
      <c r="I408" s="257">
        <v>100</v>
      </c>
      <c r="J408" s="747">
        <f t="shared" si="62"/>
        <v>290</v>
      </c>
      <c r="K408" s="747">
        <f t="shared" si="61"/>
        <v>24424.698695244322</v>
      </c>
      <c r="L408" s="662">
        <v>30800</v>
      </c>
      <c r="M408" s="662"/>
      <c r="O408" s="742"/>
      <c r="P408" s="742"/>
      <c r="Q408" s="742"/>
      <c r="S408" s="742">
        <f t="shared" si="63"/>
        <v>2442469.8695244323</v>
      </c>
      <c r="T408" s="742">
        <f t="shared" si="64"/>
        <v>3080000</v>
      </c>
      <c r="U408" s="935">
        <f t="shared" si="65"/>
        <v>6375.3013047556778</v>
      </c>
    </row>
    <row r="409" spans="1:21" ht="16.5" customHeight="1">
      <c r="A409" s="779">
        <f t="shared" si="66"/>
        <v>240</v>
      </c>
      <c r="B409" s="297" t="s">
        <v>440</v>
      </c>
      <c r="C409" s="762">
        <v>42163</v>
      </c>
      <c r="D409" s="763" t="s">
        <v>798</v>
      </c>
      <c r="E409" s="859">
        <v>49</v>
      </c>
      <c r="F409" s="860">
        <v>38</v>
      </c>
      <c r="G409" s="860">
        <v>12</v>
      </c>
      <c r="H409" s="851">
        <f t="shared" si="60"/>
        <v>0.95</v>
      </c>
      <c r="I409" s="257">
        <v>309</v>
      </c>
      <c r="J409" s="747">
        <f t="shared" si="62"/>
        <v>293.55</v>
      </c>
      <c r="K409" s="747">
        <f t="shared" si="61"/>
        <v>8001.1944001662432</v>
      </c>
      <c r="L409" s="662">
        <v>10500</v>
      </c>
      <c r="M409" s="662"/>
      <c r="O409" s="742"/>
      <c r="P409" s="742"/>
      <c r="Q409" s="742"/>
      <c r="S409" s="742">
        <f t="shared" si="63"/>
        <v>2472369.069651369</v>
      </c>
      <c r="T409" s="742">
        <f t="shared" si="64"/>
        <v>3244500</v>
      </c>
      <c r="U409" s="935">
        <f t="shared" si="65"/>
        <v>2498.8055998337568</v>
      </c>
    </row>
    <row r="410" spans="1:21" ht="16.5" customHeight="1">
      <c r="A410" s="779">
        <f t="shared" si="66"/>
        <v>241</v>
      </c>
      <c r="B410" s="297" t="s">
        <v>440</v>
      </c>
      <c r="C410" s="762">
        <v>42163</v>
      </c>
      <c r="D410" s="763" t="s">
        <v>798</v>
      </c>
      <c r="E410" s="859">
        <v>49</v>
      </c>
      <c r="F410" s="860">
        <v>38</v>
      </c>
      <c r="G410" s="860">
        <v>12</v>
      </c>
      <c r="H410" s="851">
        <f t="shared" si="60"/>
        <v>0.95</v>
      </c>
      <c r="I410" s="257">
        <v>300</v>
      </c>
      <c r="J410" s="747">
        <f t="shared" si="62"/>
        <v>285</v>
      </c>
      <c r="K410" s="747">
        <f t="shared" si="61"/>
        <v>8001.1944001662432</v>
      </c>
      <c r="L410" s="662">
        <v>10500</v>
      </c>
      <c r="M410" s="662"/>
      <c r="O410" s="742"/>
      <c r="P410" s="742"/>
      <c r="Q410" s="742"/>
      <c r="S410" s="742">
        <f t="shared" si="63"/>
        <v>2400358.3200498731</v>
      </c>
      <c r="T410" s="742">
        <f t="shared" si="64"/>
        <v>3150000</v>
      </c>
      <c r="U410" s="935">
        <f t="shared" si="65"/>
        <v>2498.8055998337568</v>
      </c>
    </row>
    <row r="411" spans="1:21" ht="16.5" customHeight="1">
      <c r="A411" s="779">
        <f t="shared" si="66"/>
        <v>242</v>
      </c>
      <c r="B411" s="297" t="s">
        <v>440</v>
      </c>
      <c r="C411" s="762">
        <v>42163</v>
      </c>
      <c r="D411" s="763" t="s">
        <v>798</v>
      </c>
      <c r="E411" s="859">
        <v>49</v>
      </c>
      <c r="F411" s="860">
        <v>38</v>
      </c>
      <c r="G411" s="860">
        <v>12</v>
      </c>
      <c r="H411" s="851">
        <f t="shared" si="60"/>
        <v>0.95</v>
      </c>
      <c r="I411" s="257">
        <v>300</v>
      </c>
      <c r="J411" s="747">
        <f t="shared" si="62"/>
        <v>285</v>
      </c>
      <c r="K411" s="747">
        <f t="shared" si="61"/>
        <v>8001.1944001662432</v>
      </c>
      <c r="L411" s="662">
        <v>10500</v>
      </c>
      <c r="M411" s="662"/>
      <c r="O411" s="742"/>
      <c r="P411" s="742"/>
      <c r="Q411" s="742"/>
      <c r="S411" s="742">
        <f t="shared" si="63"/>
        <v>2400358.3200498731</v>
      </c>
      <c r="T411" s="742">
        <f t="shared" si="64"/>
        <v>3150000</v>
      </c>
      <c r="U411" s="935">
        <f t="shared" si="65"/>
        <v>2498.8055998337568</v>
      </c>
    </row>
    <row r="412" spans="1:21" ht="16.5" customHeight="1">
      <c r="A412" s="779">
        <f t="shared" si="66"/>
        <v>243</v>
      </c>
      <c r="B412" s="297" t="s">
        <v>799</v>
      </c>
      <c r="C412" s="762">
        <v>42163</v>
      </c>
      <c r="D412" s="763" t="s">
        <v>800</v>
      </c>
      <c r="E412" s="859">
        <v>35</v>
      </c>
      <c r="F412" s="860">
        <v>18</v>
      </c>
      <c r="G412" s="860">
        <v>22</v>
      </c>
      <c r="H412" s="851">
        <f t="shared" si="60"/>
        <v>0.48</v>
      </c>
      <c r="I412" s="257">
        <v>502</v>
      </c>
      <c r="J412" s="747">
        <f t="shared" si="62"/>
        <v>240.95999999999998</v>
      </c>
      <c r="K412" s="747">
        <f t="shared" si="61"/>
        <v>4042.7087495576811</v>
      </c>
      <c r="L412" s="662">
        <v>3750</v>
      </c>
      <c r="M412" s="662"/>
      <c r="O412" s="742"/>
      <c r="P412" s="742"/>
      <c r="Q412" s="742"/>
      <c r="S412" s="742">
        <f t="shared" si="63"/>
        <v>2029439.7922779559</v>
      </c>
      <c r="T412" s="742">
        <f t="shared" si="64"/>
        <v>1882500</v>
      </c>
      <c r="U412" s="935">
        <f t="shared" si="65"/>
        <v>-292.70874955768113</v>
      </c>
    </row>
    <row r="413" spans="1:21" ht="16.5" customHeight="1">
      <c r="A413" s="779">
        <f t="shared" si="66"/>
        <v>244</v>
      </c>
      <c r="B413" s="297" t="s">
        <v>799</v>
      </c>
      <c r="C413" s="762">
        <v>42163</v>
      </c>
      <c r="D413" s="763" t="s">
        <v>800</v>
      </c>
      <c r="E413" s="859">
        <v>35</v>
      </c>
      <c r="F413" s="860">
        <v>18</v>
      </c>
      <c r="G413" s="860">
        <v>22</v>
      </c>
      <c r="H413" s="851">
        <f t="shared" si="60"/>
        <v>0.48</v>
      </c>
      <c r="I413" s="257">
        <v>516</v>
      </c>
      <c r="J413" s="747">
        <f t="shared" si="62"/>
        <v>247.67999999999998</v>
      </c>
      <c r="K413" s="747">
        <f t="shared" si="61"/>
        <v>4042.7087495576811</v>
      </c>
      <c r="L413" s="662">
        <v>3750</v>
      </c>
      <c r="M413" s="662"/>
      <c r="O413" s="742"/>
      <c r="P413" s="742"/>
      <c r="Q413" s="742"/>
      <c r="S413" s="742">
        <f t="shared" si="63"/>
        <v>2086037.7147717634</v>
      </c>
      <c r="T413" s="742">
        <f t="shared" si="64"/>
        <v>1935000</v>
      </c>
      <c r="U413" s="935">
        <f t="shared" si="65"/>
        <v>-292.70874955768113</v>
      </c>
    </row>
    <row r="414" spans="1:21" ht="16.5" customHeight="1">
      <c r="A414" s="779">
        <f t="shared" si="66"/>
        <v>245</v>
      </c>
      <c r="B414" s="297" t="s">
        <v>521</v>
      </c>
      <c r="C414" s="762">
        <v>42167</v>
      </c>
      <c r="D414" s="763" t="s">
        <v>802</v>
      </c>
      <c r="E414" s="859">
        <v>37.5</v>
      </c>
      <c r="F414" s="860">
        <v>25.3</v>
      </c>
      <c r="G414" s="860">
        <v>23.9</v>
      </c>
      <c r="H414" s="851">
        <f t="shared" si="60"/>
        <v>0.68</v>
      </c>
      <c r="I414" s="257">
        <v>1080</v>
      </c>
      <c r="J414" s="747">
        <f t="shared" si="62"/>
        <v>734.40000000000009</v>
      </c>
      <c r="K414" s="747">
        <f t="shared" si="61"/>
        <v>5727.1707285400489</v>
      </c>
      <c r="L414" s="662">
        <v>5400</v>
      </c>
      <c r="M414" s="662"/>
      <c r="O414" s="742"/>
      <c r="P414" s="742"/>
      <c r="Q414" s="742"/>
      <c r="S414" s="742">
        <f t="shared" si="63"/>
        <v>6185344.3868232528</v>
      </c>
      <c r="T414" s="742">
        <f t="shared" si="64"/>
        <v>5832000</v>
      </c>
      <c r="U414" s="935">
        <f t="shared" si="65"/>
        <v>-327.17072854004891</v>
      </c>
    </row>
    <row r="415" spans="1:21" ht="16.5" customHeight="1">
      <c r="A415" s="779">
        <f t="shared" si="66"/>
        <v>246</v>
      </c>
      <c r="B415" s="297" t="s">
        <v>501</v>
      </c>
      <c r="C415" s="762">
        <v>42170</v>
      </c>
      <c r="D415" s="763" t="s">
        <v>803</v>
      </c>
      <c r="E415" s="859">
        <v>51</v>
      </c>
      <c r="F415" s="860">
        <v>37</v>
      </c>
      <c r="G415" s="860">
        <v>27</v>
      </c>
      <c r="H415" s="851">
        <f t="shared" si="60"/>
        <v>1.21</v>
      </c>
      <c r="I415" s="257">
        <v>282</v>
      </c>
      <c r="J415" s="747">
        <f t="shared" si="62"/>
        <v>341.21999999999997</v>
      </c>
      <c r="K415" s="747">
        <f t="shared" si="61"/>
        <v>10190.99497284332</v>
      </c>
      <c r="L415" s="662">
        <v>14000</v>
      </c>
      <c r="M415" s="662"/>
      <c r="O415" s="742"/>
      <c r="P415" s="742"/>
      <c r="Q415" s="742"/>
      <c r="S415" s="742">
        <f t="shared" si="63"/>
        <v>2873860.5823418163</v>
      </c>
      <c r="T415" s="742">
        <f t="shared" si="64"/>
        <v>3948000</v>
      </c>
      <c r="U415" s="935">
        <f t="shared" si="65"/>
        <v>3809.0050271566797</v>
      </c>
    </row>
    <row r="416" spans="1:21" ht="16.5" customHeight="1">
      <c r="A416" s="779">
        <f t="shared" si="66"/>
        <v>247</v>
      </c>
      <c r="B416" s="297" t="s">
        <v>804</v>
      </c>
      <c r="C416" s="762">
        <v>42170</v>
      </c>
      <c r="D416" s="763" t="s">
        <v>805</v>
      </c>
      <c r="E416" s="859">
        <v>40.5</v>
      </c>
      <c r="F416" s="860">
        <v>27</v>
      </c>
      <c r="G416" s="860">
        <v>36.5</v>
      </c>
      <c r="H416" s="851">
        <f t="shared" si="60"/>
        <v>0.93</v>
      </c>
      <c r="I416" s="257">
        <v>500</v>
      </c>
      <c r="J416" s="747">
        <f t="shared" si="62"/>
        <v>465</v>
      </c>
      <c r="K416" s="747">
        <f t="shared" si="61"/>
        <v>7832.7482022680078</v>
      </c>
      <c r="L416" s="662">
        <v>9300</v>
      </c>
      <c r="M416" s="662"/>
      <c r="O416" s="742"/>
      <c r="P416" s="742"/>
      <c r="Q416" s="742"/>
      <c r="S416" s="742">
        <f t="shared" si="63"/>
        <v>3916374.1011340041</v>
      </c>
      <c r="T416" s="742">
        <f t="shared" si="64"/>
        <v>4650000</v>
      </c>
      <c r="U416" s="935">
        <f t="shared" si="65"/>
        <v>1467.2517977319922</v>
      </c>
    </row>
    <row r="417" spans="1:21" ht="16.5" customHeight="1">
      <c r="A417" s="779">
        <f t="shared" si="66"/>
        <v>248</v>
      </c>
      <c r="B417" s="297" t="s">
        <v>545</v>
      </c>
      <c r="C417" s="762">
        <v>42171</v>
      </c>
      <c r="D417" s="763" t="s">
        <v>807</v>
      </c>
      <c r="E417" s="859">
        <v>45</v>
      </c>
      <c r="F417" s="860">
        <v>35</v>
      </c>
      <c r="G417" s="860">
        <v>25</v>
      </c>
      <c r="H417" s="851">
        <f t="shared" si="60"/>
        <v>1.04</v>
      </c>
      <c r="I417" s="257">
        <v>205</v>
      </c>
      <c r="J417" s="747">
        <f t="shared" si="62"/>
        <v>213.20000000000002</v>
      </c>
      <c r="K417" s="747">
        <f t="shared" si="61"/>
        <v>8759.2022907083101</v>
      </c>
      <c r="L417" s="662">
        <v>10700</v>
      </c>
      <c r="M417" s="662"/>
      <c r="O417" s="742"/>
      <c r="P417" s="742"/>
      <c r="Q417" s="742"/>
      <c r="S417" s="742">
        <f t="shared" si="63"/>
        <v>1795636.4695952036</v>
      </c>
      <c r="T417" s="742">
        <f t="shared" si="64"/>
        <v>2193500</v>
      </c>
      <c r="U417" s="935">
        <f t="shared" si="65"/>
        <v>1940.7977092916899</v>
      </c>
    </row>
    <row r="418" spans="1:21" ht="16.5" customHeight="1">
      <c r="A418" s="779">
        <f t="shared" si="66"/>
        <v>249</v>
      </c>
      <c r="B418" s="297" t="s">
        <v>1689</v>
      </c>
      <c r="C418" s="762">
        <v>42171</v>
      </c>
      <c r="D418" s="763" t="s">
        <v>807</v>
      </c>
      <c r="E418" s="859">
        <v>30</v>
      </c>
      <c r="F418" s="860">
        <v>20</v>
      </c>
      <c r="G418" s="860"/>
      <c r="H418" s="851">
        <f t="shared" si="60"/>
        <v>0.06</v>
      </c>
      <c r="I418" s="257">
        <v>205</v>
      </c>
      <c r="J418" s="747">
        <f t="shared" si="62"/>
        <v>12.299999999999999</v>
      </c>
      <c r="K418" s="747">
        <f t="shared" si="61"/>
        <v>505.33859369471014</v>
      </c>
      <c r="L418" s="662">
        <v>450</v>
      </c>
      <c r="M418" s="662"/>
      <c r="O418" s="742"/>
      <c r="P418" s="742"/>
      <c r="Q418" s="742"/>
      <c r="S418" s="742">
        <f t="shared" si="63"/>
        <v>103594.41170741558</v>
      </c>
      <c r="T418" s="742">
        <f t="shared" si="64"/>
        <v>92250</v>
      </c>
      <c r="U418" s="935">
        <f t="shared" si="65"/>
        <v>-55.338593694710141</v>
      </c>
    </row>
    <row r="419" spans="1:21" ht="16.5" customHeight="1">
      <c r="A419" s="779">
        <f t="shared" si="66"/>
        <v>250</v>
      </c>
      <c r="B419" s="297" t="s">
        <v>808</v>
      </c>
      <c r="C419" s="762">
        <v>42171</v>
      </c>
      <c r="D419" s="763" t="s">
        <v>809</v>
      </c>
      <c r="E419" s="859">
        <v>57</v>
      </c>
      <c r="F419" s="860">
        <v>36</v>
      </c>
      <c r="G419" s="860">
        <v>34</v>
      </c>
      <c r="H419" s="851">
        <f t="shared" si="60"/>
        <v>1.39</v>
      </c>
      <c r="I419" s="257">
        <v>308</v>
      </c>
      <c r="J419" s="747">
        <f t="shared" si="62"/>
        <v>428.11999999999995</v>
      </c>
      <c r="K419" s="747">
        <f t="shared" si="61"/>
        <v>11707.01075392745</v>
      </c>
      <c r="L419" s="662">
        <v>19000</v>
      </c>
      <c r="M419" s="662"/>
      <c r="O419" s="742"/>
      <c r="P419" s="742"/>
      <c r="Q419" s="742"/>
      <c r="S419" s="742">
        <f t="shared" si="63"/>
        <v>3605759.3122096546</v>
      </c>
      <c r="T419" s="742">
        <f t="shared" si="64"/>
        <v>5852000</v>
      </c>
      <c r="U419" s="935">
        <f t="shared" si="65"/>
        <v>7292.9892460725496</v>
      </c>
    </row>
    <row r="420" spans="1:21" ht="16.5" customHeight="1">
      <c r="A420" s="779">
        <f t="shared" si="66"/>
        <v>251</v>
      </c>
      <c r="B420" s="297" t="s">
        <v>811</v>
      </c>
      <c r="C420" s="762">
        <v>42172</v>
      </c>
      <c r="D420" s="763" t="s">
        <v>812</v>
      </c>
      <c r="E420" s="859">
        <v>101</v>
      </c>
      <c r="F420" s="860">
        <v>20</v>
      </c>
      <c r="G420" s="860">
        <v>20</v>
      </c>
      <c r="H420" s="851">
        <f t="shared" si="60"/>
        <v>1.06</v>
      </c>
      <c r="I420" s="257">
        <v>286</v>
      </c>
      <c r="J420" s="747">
        <f t="shared" si="62"/>
        <v>303.16000000000003</v>
      </c>
      <c r="K420" s="747">
        <f t="shared" si="61"/>
        <v>8927.6484886065464</v>
      </c>
      <c r="L420" s="662">
        <v>7900</v>
      </c>
      <c r="M420" s="662"/>
      <c r="O420" s="742"/>
      <c r="P420" s="742"/>
      <c r="Q420" s="742"/>
      <c r="S420" s="742">
        <f t="shared" si="63"/>
        <v>2553307.4677414722</v>
      </c>
      <c r="T420" s="742">
        <f t="shared" si="64"/>
        <v>2259400</v>
      </c>
      <c r="U420" s="935">
        <f t="shared" si="65"/>
        <v>-1027.6484886065464</v>
      </c>
    </row>
    <row r="421" spans="1:21" ht="16.5" customHeight="1">
      <c r="A421" s="779">
        <f t="shared" si="66"/>
        <v>252</v>
      </c>
      <c r="B421" s="297" t="s">
        <v>1760</v>
      </c>
      <c r="C421" s="762">
        <v>42172</v>
      </c>
      <c r="D421" s="763" t="s">
        <v>814</v>
      </c>
      <c r="E421" s="859">
        <v>80</v>
      </c>
      <c r="F421" s="860">
        <v>173</v>
      </c>
      <c r="G421" s="860"/>
      <c r="H421" s="851">
        <f t="shared" si="60"/>
        <v>1.38</v>
      </c>
      <c r="I421" s="257">
        <v>80</v>
      </c>
      <c r="J421" s="747">
        <f t="shared" si="62"/>
        <v>110.39999999999999</v>
      </c>
      <c r="K421" s="747">
        <f t="shared" si="61"/>
        <v>11622.787654978332</v>
      </c>
      <c r="L421" s="662">
        <v>12733</v>
      </c>
      <c r="M421" s="662"/>
      <c r="O421" s="742"/>
      <c r="P421" s="742"/>
      <c r="Q421" s="742"/>
      <c r="S421" s="742">
        <f t="shared" si="63"/>
        <v>929823.01239826658</v>
      </c>
      <c r="T421" s="742">
        <f t="shared" si="64"/>
        <v>1018640</v>
      </c>
      <c r="U421" s="935">
        <f t="shared" si="65"/>
        <v>1110.2123450216677</v>
      </c>
    </row>
    <row r="422" spans="1:21" ht="16.5" customHeight="1">
      <c r="A422" s="779">
        <f t="shared" si="66"/>
        <v>253</v>
      </c>
      <c r="B422" s="297" t="s">
        <v>1761</v>
      </c>
      <c r="C422" s="762">
        <v>42172</v>
      </c>
      <c r="D422" s="763" t="s">
        <v>814</v>
      </c>
      <c r="E422" s="859">
        <v>140</v>
      </c>
      <c r="F422" s="860">
        <v>180</v>
      </c>
      <c r="G422" s="860"/>
      <c r="H422" s="851">
        <f t="shared" si="60"/>
        <v>2.52</v>
      </c>
      <c r="I422" s="257">
        <v>74</v>
      </c>
      <c r="J422" s="747">
        <f t="shared" si="62"/>
        <v>186.48</v>
      </c>
      <c r="K422" s="747">
        <f t="shared" si="61"/>
        <v>21224.220935177826</v>
      </c>
      <c r="L422" s="662">
        <v>24012</v>
      </c>
      <c r="M422" s="662"/>
      <c r="O422" s="742"/>
      <c r="P422" s="742"/>
      <c r="Q422" s="742"/>
      <c r="S422" s="742">
        <f t="shared" si="63"/>
        <v>1570592.3492031591</v>
      </c>
      <c r="T422" s="742">
        <f t="shared" si="64"/>
        <v>1776888</v>
      </c>
      <c r="U422" s="935">
        <f t="shared" si="65"/>
        <v>2787.7790648221744</v>
      </c>
    </row>
    <row r="423" spans="1:21" ht="16.5" customHeight="1">
      <c r="A423" s="779">
        <f t="shared" si="66"/>
        <v>254</v>
      </c>
      <c r="B423" s="297" t="s">
        <v>1762</v>
      </c>
      <c r="C423" s="762">
        <v>42172</v>
      </c>
      <c r="D423" s="763" t="s">
        <v>814</v>
      </c>
      <c r="E423" s="859">
        <v>125</v>
      </c>
      <c r="F423" s="860">
        <v>140</v>
      </c>
      <c r="G423" s="860"/>
      <c r="H423" s="851">
        <f t="shared" si="60"/>
        <v>1.75</v>
      </c>
      <c r="I423" s="257">
        <v>205</v>
      </c>
      <c r="J423" s="747">
        <f t="shared" si="62"/>
        <v>358.75</v>
      </c>
      <c r="K423" s="747">
        <f t="shared" si="61"/>
        <v>14739.042316095713</v>
      </c>
      <c r="L423" s="662">
        <v>10850</v>
      </c>
      <c r="M423" s="662"/>
      <c r="O423" s="742"/>
      <c r="P423" s="742"/>
      <c r="Q423" s="742"/>
      <c r="S423" s="742">
        <f t="shared" si="63"/>
        <v>3021503.6747996211</v>
      </c>
      <c r="T423" s="742">
        <f t="shared" si="64"/>
        <v>2224250</v>
      </c>
      <c r="U423" s="935">
        <f t="shared" si="65"/>
        <v>-3889.0423160957125</v>
      </c>
    </row>
    <row r="424" spans="1:21" ht="16.5" customHeight="1">
      <c r="A424" s="779">
        <f t="shared" si="66"/>
        <v>255</v>
      </c>
      <c r="B424" s="297" t="s">
        <v>1763</v>
      </c>
      <c r="C424" s="762">
        <v>42172</v>
      </c>
      <c r="D424" s="763" t="s">
        <v>815</v>
      </c>
      <c r="E424" s="859">
        <v>75</v>
      </c>
      <c r="F424" s="860">
        <v>115</v>
      </c>
      <c r="G424" s="860"/>
      <c r="H424" s="851">
        <f t="shared" si="60"/>
        <v>0.86</v>
      </c>
      <c r="I424" s="257">
        <v>100</v>
      </c>
      <c r="J424" s="747">
        <f t="shared" si="62"/>
        <v>86</v>
      </c>
      <c r="K424" s="747">
        <f t="shared" si="61"/>
        <v>7243.1865096241791</v>
      </c>
      <c r="L424" s="662">
        <v>4830</v>
      </c>
      <c r="M424" s="662"/>
      <c r="O424" s="742"/>
      <c r="P424" s="742"/>
      <c r="Q424" s="742"/>
      <c r="S424" s="742">
        <f t="shared" si="63"/>
        <v>724318.65096241795</v>
      </c>
      <c r="T424" s="742">
        <f t="shared" si="64"/>
        <v>483000</v>
      </c>
      <c r="U424" s="935">
        <f t="shared" si="65"/>
        <v>-2413.1865096241791</v>
      </c>
    </row>
    <row r="425" spans="1:21" ht="16.5" customHeight="1">
      <c r="A425" s="779">
        <f t="shared" si="66"/>
        <v>256</v>
      </c>
      <c r="B425" s="297" t="s">
        <v>768</v>
      </c>
      <c r="C425" s="762">
        <v>42172</v>
      </c>
      <c r="D425" s="763" t="s">
        <v>815</v>
      </c>
      <c r="E425" s="859">
        <v>85</v>
      </c>
      <c r="F425" s="860">
        <v>116</v>
      </c>
      <c r="G425" s="860"/>
      <c r="H425" s="851">
        <f t="shared" si="60"/>
        <v>0.99</v>
      </c>
      <c r="I425" s="257">
        <v>200</v>
      </c>
      <c r="J425" s="747">
        <f t="shared" si="62"/>
        <v>198</v>
      </c>
      <c r="K425" s="747">
        <f t="shared" si="61"/>
        <v>8338.0867959627176</v>
      </c>
      <c r="L425" s="662">
        <v>9170</v>
      </c>
      <c r="M425" s="662"/>
      <c r="O425" s="742"/>
      <c r="P425" s="742"/>
      <c r="Q425" s="742"/>
      <c r="S425" s="742">
        <f t="shared" si="63"/>
        <v>1667617.3591925434</v>
      </c>
      <c r="T425" s="742">
        <f t="shared" si="64"/>
        <v>1834000</v>
      </c>
      <c r="U425" s="935">
        <f t="shared" si="65"/>
        <v>831.91320403728241</v>
      </c>
    </row>
    <row r="426" spans="1:21" ht="16.5" customHeight="1">
      <c r="A426" s="779">
        <f t="shared" si="66"/>
        <v>257</v>
      </c>
      <c r="B426" s="297" t="s">
        <v>719</v>
      </c>
      <c r="C426" s="762">
        <v>42172</v>
      </c>
      <c r="D426" s="763" t="s">
        <v>815</v>
      </c>
      <c r="E426" s="859">
        <v>105</v>
      </c>
      <c r="F426" s="860">
        <v>170</v>
      </c>
      <c r="G426" s="860"/>
      <c r="H426" s="851">
        <f t="shared" ref="H426:H489" si="67">IF(G426&lt;&gt;"",ROUND(((E426+F426)*2+5)*(F426+G426+3)/10000,2),ROUND(E426*F426/10000,2))</f>
        <v>1.79</v>
      </c>
      <c r="I426" s="257">
        <v>75</v>
      </c>
      <c r="J426" s="747">
        <f t="shared" si="62"/>
        <v>134.25</v>
      </c>
      <c r="K426" s="747">
        <f t="shared" ref="K426:K489" si="68">H426*$R$211</f>
        <v>15075.934711892187</v>
      </c>
      <c r="L426" s="662">
        <v>16601</v>
      </c>
      <c r="M426" s="662"/>
      <c r="O426" s="742"/>
      <c r="P426" s="742"/>
      <c r="Q426" s="742"/>
      <c r="S426" s="742">
        <f t="shared" si="63"/>
        <v>1130695.1033919139</v>
      </c>
      <c r="T426" s="742">
        <f t="shared" si="64"/>
        <v>1245075</v>
      </c>
      <c r="U426" s="935">
        <f t="shared" si="65"/>
        <v>1525.0652881078131</v>
      </c>
    </row>
    <row r="427" spans="1:21" ht="16.5" customHeight="1">
      <c r="A427" s="779">
        <f t="shared" si="66"/>
        <v>258</v>
      </c>
      <c r="B427" s="297" t="s">
        <v>719</v>
      </c>
      <c r="C427" s="762">
        <v>42172</v>
      </c>
      <c r="D427" s="763" t="s">
        <v>815</v>
      </c>
      <c r="E427" s="859">
        <v>105</v>
      </c>
      <c r="F427" s="860">
        <v>170</v>
      </c>
      <c r="G427" s="860"/>
      <c r="H427" s="851">
        <f t="shared" si="67"/>
        <v>1.79</v>
      </c>
      <c r="I427" s="257">
        <v>30</v>
      </c>
      <c r="J427" s="747">
        <f t="shared" ref="J427:J490" si="69">H427*I427</f>
        <v>53.7</v>
      </c>
      <c r="K427" s="747">
        <f t="shared" si="68"/>
        <v>15075.934711892187</v>
      </c>
      <c r="L427" s="662">
        <v>16601</v>
      </c>
      <c r="M427" s="662"/>
      <c r="O427" s="742"/>
      <c r="P427" s="742"/>
      <c r="Q427" s="742"/>
      <c r="S427" s="742">
        <f t="shared" ref="S427:S490" si="70">I427*K427</f>
        <v>452278.04135676561</v>
      </c>
      <c r="T427" s="742">
        <f t="shared" ref="T427:T490" si="71">I427*L427</f>
        <v>498030</v>
      </c>
      <c r="U427" s="935">
        <f t="shared" ref="U427:U490" si="72">L427-K427</f>
        <v>1525.0652881078131</v>
      </c>
    </row>
    <row r="428" spans="1:21" ht="16.5" customHeight="1">
      <c r="A428" s="779">
        <f t="shared" ref="A428:A491" si="73">IF(B428&lt;&gt;"",ROW()-169,"")</f>
        <v>259</v>
      </c>
      <c r="B428" s="297" t="s">
        <v>1732</v>
      </c>
      <c r="C428" s="762">
        <v>42172</v>
      </c>
      <c r="D428" s="763" t="s">
        <v>815</v>
      </c>
      <c r="E428" s="859">
        <v>105</v>
      </c>
      <c r="F428" s="860">
        <v>158</v>
      </c>
      <c r="G428" s="860"/>
      <c r="H428" s="851">
        <f t="shared" si="67"/>
        <v>1.66</v>
      </c>
      <c r="I428" s="257">
        <v>25</v>
      </c>
      <c r="J428" s="747">
        <f t="shared" si="69"/>
        <v>41.5</v>
      </c>
      <c r="K428" s="747">
        <f t="shared" si="68"/>
        <v>13981.034425553647</v>
      </c>
      <c r="L428" s="662">
        <v>15429</v>
      </c>
      <c r="M428" s="662"/>
      <c r="O428" s="742"/>
      <c r="P428" s="742"/>
      <c r="Q428" s="742"/>
      <c r="S428" s="742">
        <f t="shared" si="70"/>
        <v>349525.86063884117</v>
      </c>
      <c r="T428" s="742">
        <f t="shared" si="71"/>
        <v>385725</v>
      </c>
      <c r="U428" s="935">
        <f t="shared" si="72"/>
        <v>1447.9655744463525</v>
      </c>
    </row>
    <row r="429" spans="1:21" ht="16.5" customHeight="1">
      <c r="A429" s="779">
        <f t="shared" si="73"/>
        <v>260</v>
      </c>
      <c r="B429" s="297" t="s">
        <v>1764</v>
      </c>
      <c r="C429" s="762">
        <v>42172</v>
      </c>
      <c r="D429" s="763" t="s">
        <v>815</v>
      </c>
      <c r="E429" s="859">
        <v>100</v>
      </c>
      <c r="F429" s="797">
        <v>180</v>
      </c>
      <c r="G429" s="797"/>
      <c r="H429" s="851">
        <f t="shared" si="67"/>
        <v>1.8</v>
      </c>
      <c r="I429" s="257">
        <v>40</v>
      </c>
      <c r="J429" s="747">
        <f t="shared" si="69"/>
        <v>72</v>
      </c>
      <c r="K429" s="747">
        <f t="shared" si="68"/>
        <v>15160.157810841305</v>
      </c>
      <c r="L429" s="753">
        <v>16740</v>
      </c>
      <c r="M429" s="662"/>
      <c r="O429" s="742"/>
      <c r="P429" s="742"/>
      <c r="Q429" s="742"/>
      <c r="S429" s="742">
        <f t="shared" si="70"/>
        <v>606406.31243365223</v>
      </c>
      <c r="T429" s="742">
        <f t="shared" si="71"/>
        <v>669600</v>
      </c>
      <c r="U429" s="935">
        <f t="shared" si="72"/>
        <v>1579.842189158695</v>
      </c>
    </row>
    <row r="430" spans="1:21" ht="16.5" customHeight="1">
      <c r="A430" s="779">
        <f t="shared" si="73"/>
        <v>261</v>
      </c>
      <c r="B430" s="297" t="s">
        <v>722</v>
      </c>
      <c r="C430" s="762">
        <v>42172</v>
      </c>
      <c r="D430" s="763" t="s">
        <v>815</v>
      </c>
      <c r="E430" s="859">
        <v>105</v>
      </c>
      <c r="F430" s="860">
        <v>168</v>
      </c>
      <c r="G430" s="860"/>
      <c r="H430" s="851">
        <f t="shared" si="67"/>
        <v>1.76</v>
      </c>
      <c r="I430" s="257">
        <v>25</v>
      </c>
      <c r="J430" s="747">
        <f t="shared" si="69"/>
        <v>44</v>
      </c>
      <c r="K430" s="747">
        <f t="shared" si="68"/>
        <v>14823.265415044831</v>
      </c>
      <c r="L430" s="662">
        <v>16405</v>
      </c>
      <c r="M430" s="662"/>
      <c r="O430" s="742"/>
      <c r="P430" s="742"/>
      <c r="Q430" s="742"/>
      <c r="S430" s="742">
        <f t="shared" si="70"/>
        <v>370581.63537612074</v>
      </c>
      <c r="T430" s="742">
        <f t="shared" si="71"/>
        <v>410125</v>
      </c>
      <c r="U430" s="935">
        <f t="shared" si="72"/>
        <v>1581.7345849551693</v>
      </c>
    </row>
    <row r="431" spans="1:21" ht="16.5" customHeight="1">
      <c r="A431" s="779">
        <f t="shared" si="73"/>
        <v>262</v>
      </c>
      <c r="B431" s="297" t="s">
        <v>1765</v>
      </c>
      <c r="C431" s="762">
        <v>42172</v>
      </c>
      <c r="D431" s="763" t="s">
        <v>815</v>
      </c>
      <c r="E431" s="859">
        <v>85</v>
      </c>
      <c r="F431" s="860">
        <v>194</v>
      </c>
      <c r="G431" s="860"/>
      <c r="H431" s="851">
        <f t="shared" si="67"/>
        <v>1.65</v>
      </c>
      <c r="I431" s="257">
        <v>50</v>
      </c>
      <c r="J431" s="747">
        <f t="shared" si="69"/>
        <v>82.5</v>
      </c>
      <c r="K431" s="747">
        <f t="shared" si="68"/>
        <v>13896.811326604527</v>
      </c>
      <c r="L431" s="662">
        <v>15336</v>
      </c>
      <c r="M431" s="662"/>
      <c r="O431" s="742"/>
      <c r="P431" s="742"/>
      <c r="Q431" s="742"/>
      <c r="S431" s="742">
        <f t="shared" si="70"/>
        <v>694840.56633022637</v>
      </c>
      <c r="T431" s="742">
        <f t="shared" si="71"/>
        <v>766800</v>
      </c>
      <c r="U431" s="935">
        <f t="shared" si="72"/>
        <v>1439.1886733954725</v>
      </c>
    </row>
    <row r="432" spans="1:21" ht="16.5" customHeight="1">
      <c r="A432" s="779">
        <f t="shared" si="73"/>
        <v>263</v>
      </c>
      <c r="B432" s="297" t="s">
        <v>1766</v>
      </c>
      <c r="C432" s="762">
        <v>42172</v>
      </c>
      <c r="D432" s="763" t="s">
        <v>815</v>
      </c>
      <c r="E432" s="859">
        <v>105</v>
      </c>
      <c r="F432" s="797">
        <v>126</v>
      </c>
      <c r="G432" s="797"/>
      <c r="H432" s="851">
        <f t="shared" si="67"/>
        <v>1.32</v>
      </c>
      <c r="I432" s="257">
        <v>25</v>
      </c>
      <c r="J432" s="747">
        <f t="shared" si="69"/>
        <v>33</v>
      </c>
      <c r="K432" s="747">
        <f t="shared" si="68"/>
        <v>11117.449061283623</v>
      </c>
      <c r="L432" s="753">
        <v>12304</v>
      </c>
      <c r="M432" s="662"/>
      <c r="O432" s="742"/>
      <c r="P432" s="742"/>
      <c r="Q432" s="742"/>
      <c r="S432" s="742">
        <f t="shared" si="70"/>
        <v>277936.22653209057</v>
      </c>
      <c r="T432" s="742">
        <f t="shared" si="71"/>
        <v>307600</v>
      </c>
      <c r="U432" s="935">
        <f t="shared" si="72"/>
        <v>1186.5509387163765</v>
      </c>
    </row>
    <row r="433" spans="1:21" ht="16.5" customHeight="1">
      <c r="A433" s="779">
        <f t="shared" si="73"/>
        <v>264</v>
      </c>
      <c r="B433" s="297" t="s">
        <v>1733</v>
      </c>
      <c r="C433" s="762">
        <v>42172</v>
      </c>
      <c r="D433" s="763" t="s">
        <v>815</v>
      </c>
      <c r="E433" s="859">
        <v>85</v>
      </c>
      <c r="F433" s="797">
        <v>107</v>
      </c>
      <c r="G433" s="797"/>
      <c r="H433" s="851">
        <f t="shared" si="67"/>
        <v>0.91</v>
      </c>
      <c r="I433" s="257">
        <v>100</v>
      </c>
      <c r="J433" s="747">
        <f t="shared" si="69"/>
        <v>91</v>
      </c>
      <c r="K433" s="747">
        <f t="shared" si="68"/>
        <v>7664.3020043697707</v>
      </c>
      <c r="L433" s="753">
        <v>8458</v>
      </c>
      <c r="M433" s="662"/>
      <c r="O433" s="742"/>
      <c r="P433" s="742"/>
      <c r="Q433" s="742"/>
      <c r="S433" s="742">
        <f t="shared" si="70"/>
        <v>766430.20043697709</v>
      </c>
      <c r="T433" s="742">
        <f t="shared" si="71"/>
        <v>845800</v>
      </c>
      <c r="U433" s="935">
        <f t="shared" si="72"/>
        <v>793.69799563022934</v>
      </c>
    </row>
    <row r="434" spans="1:21" ht="16.5" customHeight="1">
      <c r="A434" s="779">
        <f t="shared" si="73"/>
        <v>265</v>
      </c>
      <c r="B434" s="297" t="s">
        <v>1767</v>
      </c>
      <c r="C434" s="762">
        <v>42173</v>
      </c>
      <c r="D434" s="763" t="s">
        <v>816</v>
      </c>
      <c r="E434" s="859">
        <v>100</v>
      </c>
      <c r="F434" s="797">
        <v>134</v>
      </c>
      <c r="G434" s="797"/>
      <c r="H434" s="851">
        <f t="shared" si="67"/>
        <v>1.34</v>
      </c>
      <c r="I434" s="257">
        <v>17</v>
      </c>
      <c r="J434" s="747">
        <f t="shared" si="69"/>
        <v>22.78</v>
      </c>
      <c r="K434" s="747">
        <f t="shared" si="68"/>
        <v>11285.89525918186</v>
      </c>
      <c r="L434" s="753">
        <v>12462</v>
      </c>
      <c r="M434" s="662"/>
      <c r="O434" s="742"/>
      <c r="P434" s="742"/>
      <c r="Q434" s="742"/>
      <c r="S434" s="742">
        <f t="shared" si="70"/>
        <v>191860.21940609161</v>
      </c>
      <c r="T434" s="742">
        <f t="shared" si="71"/>
        <v>211854</v>
      </c>
      <c r="U434" s="935">
        <f t="shared" si="72"/>
        <v>1176.1047408181403</v>
      </c>
    </row>
    <row r="435" spans="1:21" ht="16.5" customHeight="1">
      <c r="A435" s="779">
        <f t="shared" si="73"/>
        <v>266</v>
      </c>
      <c r="B435" s="297" t="s">
        <v>1743</v>
      </c>
      <c r="C435" s="762">
        <v>42173</v>
      </c>
      <c r="D435" s="763" t="s">
        <v>816</v>
      </c>
      <c r="E435" s="859">
        <v>80</v>
      </c>
      <c r="F435" s="860">
        <v>186</v>
      </c>
      <c r="G435" s="860"/>
      <c r="H435" s="851">
        <f t="shared" si="67"/>
        <v>1.49</v>
      </c>
      <c r="I435" s="257">
        <v>200</v>
      </c>
      <c r="J435" s="747">
        <f t="shared" si="69"/>
        <v>298</v>
      </c>
      <c r="K435" s="747">
        <f t="shared" si="68"/>
        <v>12549.241743418635</v>
      </c>
      <c r="L435" s="662">
        <v>12946</v>
      </c>
      <c r="M435" s="662"/>
      <c r="O435" s="742"/>
      <c r="P435" s="742"/>
      <c r="Q435" s="742"/>
      <c r="S435" s="742">
        <f t="shared" si="70"/>
        <v>2509848.348683727</v>
      </c>
      <c r="T435" s="742">
        <f t="shared" si="71"/>
        <v>2589200</v>
      </c>
      <c r="U435" s="935">
        <f t="shared" si="72"/>
        <v>396.75825658136455</v>
      </c>
    </row>
    <row r="436" spans="1:21" ht="16.5" customHeight="1">
      <c r="A436" s="779">
        <f t="shared" si="73"/>
        <v>267</v>
      </c>
      <c r="B436" s="297" t="s">
        <v>1768</v>
      </c>
      <c r="C436" s="762">
        <v>42173</v>
      </c>
      <c r="D436" s="763" t="s">
        <v>816</v>
      </c>
      <c r="E436" s="859">
        <v>80</v>
      </c>
      <c r="F436" s="860">
        <v>148</v>
      </c>
      <c r="G436" s="860"/>
      <c r="H436" s="851">
        <f t="shared" si="67"/>
        <v>1.18</v>
      </c>
      <c r="I436" s="257">
        <v>85</v>
      </c>
      <c r="J436" s="747">
        <f t="shared" si="69"/>
        <v>100.3</v>
      </c>
      <c r="K436" s="747">
        <f t="shared" si="68"/>
        <v>9938.3256759959659</v>
      </c>
      <c r="L436" s="662">
        <v>10301</v>
      </c>
      <c r="M436" s="662"/>
      <c r="O436" s="742"/>
      <c r="P436" s="742"/>
      <c r="Q436" s="742"/>
      <c r="S436" s="742">
        <f t="shared" si="70"/>
        <v>844757.68245965708</v>
      </c>
      <c r="T436" s="742">
        <f t="shared" si="71"/>
        <v>875585</v>
      </c>
      <c r="U436" s="935">
        <f t="shared" si="72"/>
        <v>362.67432400403413</v>
      </c>
    </row>
    <row r="437" spans="1:21" ht="16.5" customHeight="1">
      <c r="A437" s="779">
        <f t="shared" si="73"/>
        <v>268</v>
      </c>
      <c r="B437" s="297" t="s">
        <v>714</v>
      </c>
      <c r="C437" s="762">
        <v>42173</v>
      </c>
      <c r="D437" s="763" t="s">
        <v>816</v>
      </c>
      <c r="E437" s="859">
        <v>95</v>
      </c>
      <c r="F437" s="860">
        <v>138</v>
      </c>
      <c r="G437" s="860"/>
      <c r="H437" s="851">
        <f t="shared" si="67"/>
        <v>1.31</v>
      </c>
      <c r="I437" s="257">
        <v>360</v>
      </c>
      <c r="J437" s="747">
        <f t="shared" si="69"/>
        <v>471.6</v>
      </c>
      <c r="K437" s="747">
        <f t="shared" si="68"/>
        <v>11033.225962334505</v>
      </c>
      <c r="L437" s="662">
        <v>11930</v>
      </c>
      <c r="M437" s="662"/>
      <c r="O437" s="742"/>
      <c r="P437" s="742"/>
      <c r="Q437" s="742"/>
      <c r="S437" s="742">
        <f t="shared" si="70"/>
        <v>3971961.3464404219</v>
      </c>
      <c r="T437" s="742">
        <f t="shared" si="71"/>
        <v>4294800</v>
      </c>
      <c r="U437" s="935">
        <f t="shared" si="72"/>
        <v>896.77403766549469</v>
      </c>
    </row>
    <row r="438" spans="1:21" ht="16.5" customHeight="1">
      <c r="A438" s="779">
        <f t="shared" si="73"/>
        <v>269</v>
      </c>
      <c r="B438" s="297" t="s">
        <v>1769</v>
      </c>
      <c r="C438" s="762">
        <v>42173</v>
      </c>
      <c r="D438" s="763" t="s">
        <v>816</v>
      </c>
      <c r="E438" s="859">
        <v>85</v>
      </c>
      <c r="F438" s="860">
        <v>130</v>
      </c>
      <c r="G438" s="860"/>
      <c r="H438" s="851">
        <f t="shared" si="67"/>
        <v>1.1100000000000001</v>
      </c>
      <c r="I438" s="257">
        <v>25</v>
      </c>
      <c r="J438" s="747">
        <f t="shared" si="69"/>
        <v>27.750000000000004</v>
      </c>
      <c r="K438" s="747">
        <f t="shared" si="68"/>
        <v>9348.7639833521389</v>
      </c>
      <c r="L438" s="662">
        <v>10056</v>
      </c>
      <c r="M438" s="662"/>
      <c r="O438" s="742"/>
      <c r="P438" s="742"/>
      <c r="Q438" s="742"/>
      <c r="S438" s="742">
        <f t="shared" si="70"/>
        <v>233719.09958380347</v>
      </c>
      <c r="T438" s="742">
        <f t="shared" si="71"/>
        <v>251400</v>
      </c>
      <c r="U438" s="935">
        <f t="shared" si="72"/>
        <v>707.23601664786111</v>
      </c>
    </row>
    <row r="439" spans="1:21" ht="16.5" customHeight="1">
      <c r="A439" s="779">
        <f t="shared" si="73"/>
        <v>270</v>
      </c>
      <c r="B439" s="297" t="s">
        <v>695</v>
      </c>
      <c r="C439" s="762">
        <v>42173</v>
      </c>
      <c r="D439" s="763" t="s">
        <v>816</v>
      </c>
      <c r="E439" s="859">
        <v>115</v>
      </c>
      <c r="F439" s="860">
        <v>194</v>
      </c>
      <c r="G439" s="860"/>
      <c r="H439" s="851">
        <f t="shared" si="67"/>
        <v>2.23</v>
      </c>
      <c r="I439" s="257">
        <v>50</v>
      </c>
      <c r="J439" s="747">
        <f t="shared" si="69"/>
        <v>111.5</v>
      </c>
      <c r="K439" s="747">
        <f t="shared" si="68"/>
        <v>18781.751065653392</v>
      </c>
      <c r="L439" s="662">
        <v>20302</v>
      </c>
      <c r="M439" s="662"/>
      <c r="O439" s="742"/>
      <c r="P439" s="742"/>
      <c r="Q439" s="742"/>
      <c r="S439" s="742">
        <f t="shared" si="70"/>
        <v>939087.55328266963</v>
      </c>
      <c r="T439" s="742">
        <f t="shared" si="71"/>
        <v>1015100</v>
      </c>
      <c r="U439" s="935">
        <f t="shared" si="72"/>
        <v>1520.2489343466077</v>
      </c>
    </row>
    <row r="440" spans="1:21" ht="16.5" customHeight="1">
      <c r="A440" s="779">
        <f t="shared" si="73"/>
        <v>271</v>
      </c>
      <c r="B440" s="297" t="s">
        <v>717</v>
      </c>
      <c r="C440" s="762">
        <v>42173</v>
      </c>
      <c r="D440" s="763" t="s">
        <v>816</v>
      </c>
      <c r="E440" s="859">
        <v>130</v>
      </c>
      <c r="F440" s="860">
        <v>154</v>
      </c>
      <c r="G440" s="860"/>
      <c r="H440" s="851">
        <f t="shared" si="67"/>
        <v>2</v>
      </c>
      <c r="I440" s="257">
        <v>30</v>
      </c>
      <c r="J440" s="747">
        <f t="shared" si="69"/>
        <v>60</v>
      </c>
      <c r="K440" s="747">
        <f t="shared" si="68"/>
        <v>16844.619789823671</v>
      </c>
      <c r="L440" s="662">
        <v>18218</v>
      </c>
      <c r="M440" s="662"/>
      <c r="O440" s="742"/>
      <c r="P440" s="742"/>
      <c r="Q440" s="742"/>
      <c r="S440" s="742">
        <f t="shared" si="70"/>
        <v>505338.59369471017</v>
      </c>
      <c r="T440" s="742">
        <f t="shared" si="71"/>
        <v>546540</v>
      </c>
      <c r="U440" s="935">
        <f t="shared" si="72"/>
        <v>1373.3802101763285</v>
      </c>
    </row>
    <row r="441" spans="1:21" ht="16.5" customHeight="1">
      <c r="A441" s="779">
        <f t="shared" si="73"/>
        <v>272</v>
      </c>
      <c r="B441" s="297" t="s">
        <v>1770</v>
      </c>
      <c r="C441" s="762">
        <v>42173</v>
      </c>
      <c r="D441" s="763" t="s">
        <v>816</v>
      </c>
      <c r="E441" s="859">
        <v>85</v>
      </c>
      <c r="F441" s="860">
        <v>156</v>
      </c>
      <c r="G441" s="860"/>
      <c r="H441" s="851">
        <f t="shared" si="67"/>
        <v>1.33</v>
      </c>
      <c r="I441" s="257">
        <v>25</v>
      </c>
      <c r="J441" s="747">
        <f t="shared" si="69"/>
        <v>33.25</v>
      </c>
      <c r="K441" s="747">
        <f t="shared" si="68"/>
        <v>11201.672160232742</v>
      </c>
      <c r="L441" s="662">
        <v>12067</v>
      </c>
      <c r="M441" s="662"/>
      <c r="O441" s="742"/>
      <c r="P441" s="742"/>
      <c r="Q441" s="742"/>
      <c r="S441" s="742">
        <f t="shared" si="70"/>
        <v>280041.80400581856</v>
      </c>
      <c r="T441" s="742">
        <f t="shared" si="71"/>
        <v>301675</v>
      </c>
      <c r="U441" s="935">
        <f t="shared" si="72"/>
        <v>865.32783976725841</v>
      </c>
    </row>
    <row r="442" spans="1:21" ht="16.5" customHeight="1">
      <c r="A442" s="779">
        <f t="shared" si="73"/>
        <v>273</v>
      </c>
      <c r="B442" s="297" t="s">
        <v>769</v>
      </c>
      <c r="C442" s="762">
        <v>42173</v>
      </c>
      <c r="D442" s="763" t="s">
        <v>816</v>
      </c>
      <c r="E442" s="859">
        <v>140</v>
      </c>
      <c r="F442" s="860">
        <v>140</v>
      </c>
      <c r="G442" s="860"/>
      <c r="H442" s="851">
        <f t="shared" si="67"/>
        <v>1.96</v>
      </c>
      <c r="I442" s="257">
        <v>50</v>
      </c>
      <c r="J442" s="747">
        <f t="shared" si="69"/>
        <v>98</v>
      </c>
      <c r="K442" s="747">
        <f t="shared" si="68"/>
        <v>16507.727394027199</v>
      </c>
      <c r="L442" s="662">
        <v>17836</v>
      </c>
      <c r="M442" s="662"/>
      <c r="O442" s="742"/>
      <c r="P442" s="742"/>
      <c r="Q442" s="742"/>
      <c r="S442" s="742">
        <f t="shared" si="70"/>
        <v>825386.36970135989</v>
      </c>
      <c r="T442" s="742">
        <f t="shared" si="71"/>
        <v>891800</v>
      </c>
      <c r="U442" s="935">
        <f t="shared" si="72"/>
        <v>1328.2726059728011</v>
      </c>
    </row>
    <row r="443" spans="1:21" ht="16.5" customHeight="1">
      <c r="A443" s="779">
        <f t="shared" si="73"/>
        <v>274</v>
      </c>
      <c r="B443" s="297" t="s">
        <v>1771</v>
      </c>
      <c r="C443" s="762">
        <v>42173</v>
      </c>
      <c r="D443" s="763" t="s">
        <v>816</v>
      </c>
      <c r="E443" s="859">
        <v>100</v>
      </c>
      <c r="F443" s="860">
        <v>86</v>
      </c>
      <c r="G443" s="860"/>
      <c r="H443" s="851">
        <f t="shared" si="67"/>
        <v>0.86</v>
      </c>
      <c r="I443" s="257">
        <v>85</v>
      </c>
      <c r="J443" s="747">
        <f t="shared" si="69"/>
        <v>73.099999999999994</v>
      </c>
      <c r="K443" s="747">
        <f t="shared" si="68"/>
        <v>7243.1865096241791</v>
      </c>
      <c r="L443" s="662">
        <v>7826</v>
      </c>
      <c r="M443" s="662"/>
      <c r="O443" s="742"/>
      <c r="P443" s="742"/>
      <c r="Q443" s="742"/>
      <c r="S443" s="742">
        <f t="shared" si="70"/>
        <v>615670.85331805528</v>
      </c>
      <c r="T443" s="742">
        <f t="shared" si="71"/>
        <v>665210</v>
      </c>
      <c r="U443" s="935">
        <f t="shared" si="72"/>
        <v>582.81349037582095</v>
      </c>
    </row>
    <row r="444" spans="1:21" ht="16.5" customHeight="1">
      <c r="A444" s="779">
        <f t="shared" si="73"/>
        <v>275</v>
      </c>
      <c r="B444" s="297" t="s">
        <v>430</v>
      </c>
      <c r="C444" s="762">
        <v>42173</v>
      </c>
      <c r="D444" s="763" t="s">
        <v>817</v>
      </c>
      <c r="E444" s="859">
        <v>43</v>
      </c>
      <c r="F444" s="860">
        <v>31</v>
      </c>
      <c r="G444" s="860">
        <v>25</v>
      </c>
      <c r="H444" s="851">
        <f t="shared" si="67"/>
        <v>0.9</v>
      </c>
      <c r="I444" s="257">
        <v>1206</v>
      </c>
      <c r="J444" s="747">
        <f t="shared" si="69"/>
        <v>1085.4000000000001</v>
      </c>
      <c r="K444" s="747">
        <f t="shared" si="68"/>
        <v>7580.0789054206525</v>
      </c>
      <c r="L444" s="662">
        <v>9300</v>
      </c>
      <c r="M444" s="662"/>
      <c r="O444" s="742"/>
      <c r="P444" s="742"/>
      <c r="Q444" s="742"/>
      <c r="S444" s="742">
        <f t="shared" si="70"/>
        <v>9141575.1599373072</v>
      </c>
      <c r="T444" s="742">
        <f t="shared" si="71"/>
        <v>11215800</v>
      </c>
      <c r="U444" s="935">
        <f t="shared" si="72"/>
        <v>1719.9210945793475</v>
      </c>
    </row>
    <row r="445" spans="1:21" ht="16.5" customHeight="1">
      <c r="A445" s="779">
        <f t="shared" si="73"/>
        <v>276</v>
      </c>
      <c r="B445" s="297" t="s">
        <v>818</v>
      </c>
      <c r="C445" s="762">
        <v>42174</v>
      </c>
      <c r="D445" s="763" t="s">
        <v>819</v>
      </c>
      <c r="E445" s="859">
        <v>53</v>
      </c>
      <c r="F445" s="860">
        <v>42.5</v>
      </c>
      <c r="G445" s="860">
        <v>15</v>
      </c>
      <c r="H445" s="851">
        <f t="shared" si="67"/>
        <v>1.19</v>
      </c>
      <c r="I445" s="257">
        <v>252</v>
      </c>
      <c r="J445" s="747">
        <f t="shared" si="69"/>
        <v>299.88</v>
      </c>
      <c r="K445" s="747">
        <f t="shared" si="68"/>
        <v>10022.548774945084</v>
      </c>
      <c r="L445" s="662">
        <v>10100</v>
      </c>
      <c r="M445" s="662"/>
      <c r="O445" s="742"/>
      <c r="P445" s="742"/>
      <c r="Q445" s="742"/>
      <c r="S445" s="742">
        <f t="shared" si="70"/>
        <v>2525682.2912861612</v>
      </c>
      <c r="T445" s="742">
        <f t="shared" si="71"/>
        <v>2545200</v>
      </c>
      <c r="U445" s="935">
        <f t="shared" si="72"/>
        <v>77.451225054915994</v>
      </c>
    </row>
    <row r="446" spans="1:21" ht="16.5" customHeight="1">
      <c r="A446" s="779">
        <f t="shared" si="73"/>
        <v>277</v>
      </c>
      <c r="B446" s="297" t="s">
        <v>1695</v>
      </c>
      <c r="C446" s="762">
        <v>42174</v>
      </c>
      <c r="D446" s="763" t="s">
        <v>819</v>
      </c>
      <c r="E446" s="859">
        <v>51</v>
      </c>
      <c r="F446" s="860">
        <v>41</v>
      </c>
      <c r="G446" s="860"/>
      <c r="H446" s="851">
        <f t="shared" si="67"/>
        <v>0.21</v>
      </c>
      <c r="I446" s="257">
        <v>504</v>
      </c>
      <c r="J446" s="747">
        <f t="shared" si="69"/>
        <v>105.83999999999999</v>
      </c>
      <c r="K446" s="747">
        <f t="shared" si="68"/>
        <v>1768.6850779314855</v>
      </c>
      <c r="L446" s="662">
        <v>1700</v>
      </c>
      <c r="M446" s="662"/>
      <c r="O446" s="742"/>
      <c r="P446" s="742"/>
      <c r="Q446" s="742"/>
      <c r="S446" s="742">
        <f t="shared" si="70"/>
        <v>891417.27927746868</v>
      </c>
      <c r="T446" s="742">
        <f t="shared" si="71"/>
        <v>856800</v>
      </c>
      <c r="U446" s="935">
        <f t="shared" si="72"/>
        <v>-68.685077931485466</v>
      </c>
    </row>
    <row r="447" spans="1:21" ht="16.5" customHeight="1">
      <c r="A447" s="779">
        <f t="shared" si="73"/>
        <v>278</v>
      </c>
      <c r="B447" s="297" t="s">
        <v>673</v>
      </c>
      <c r="C447" s="762">
        <v>42174</v>
      </c>
      <c r="D447" s="763" t="s">
        <v>819</v>
      </c>
      <c r="E447" s="859">
        <v>41</v>
      </c>
      <c r="F447" s="860">
        <v>36.5</v>
      </c>
      <c r="G447" s="860">
        <v>15</v>
      </c>
      <c r="H447" s="851">
        <f t="shared" si="67"/>
        <v>0.87</v>
      </c>
      <c r="I447" s="257">
        <v>100</v>
      </c>
      <c r="J447" s="747">
        <f t="shared" si="69"/>
        <v>87</v>
      </c>
      <c r="K447" s="747">
        <f t="shared" si="68"/>
        <v>7327.4096085732972</v>
      </c>
      <c r="L447" s="662">
        <v>7800</v>
      </c>
      <c r="M447" s="662"/>
      <c r="O447" s="742"/>
      <c r="P447" s="742"/>
      <c r="Q447" s="742"/>
      <c r="S447" s="742">
        <f t="shared" si="70"/>
        <v>732740.96085732977</v>
      </c>
      <c r="T447" s="742">
        <f t="shared" si="71"/>
        <v>780000</v>
      </c>
      <c r="U447" s="935">
        <f t="shared" si="72"/>
        <v>472.59039142670281</v>
      </c>
    </row>
    <row r="448" spans="1:21" ht="16.5" customHeight="1">
      <c r="A448" s="779">
        <f t="shared" si="73"/>
        <v>279</v>
      </c>
      <c r="B448" s="297" t="s">
        <v>1696</v>
      </c>
      <c r="C448" s="762">
        <v>42174</v>
      </c>
      <c r="D448" s="763" t="s">
        <v>819</v>
      </c>
      <c r="E448" s="859">
        <v>39</v>
      </c>
      <c r="F448" s="860">
        <v>35</v>
      </c>
      <c r="G448" s="860"/>
      <c r="H448" s="851">
        <f t="shared" si="67"/>
        <v>0.14000000000000001</v>
      </c>
      <c r="I448" s="257">
        <v>200</v>
      </c>
      <c r="J448" s="747">
        <f t="shared" si="69"/>
        <v>28.000000000000004</v>
      </c>
      <c r="K448" s="747">
        <f t="shared" si="68"/>
        <v>1179.1233852876571</v>
      </c>
      <c r="L448" s="662">
        <v>1300</v>
      </c>
      <c r="M448" s="662"/>
      <c r="O448" s="742"/>
      <c r="P448" s="742"/>
      <c r="Q448" s="742"/>
      <c r="S448" s="742">
        <f t="shared" si="70"/>
        <v>235824.67705753143</v>
      </c>
      <c r="T448" s="742">
        <f t="shared" si="71"/>
        <v>260000</v>
      </c>
      <c r="U448" s="935">
        <f t="shared" si="72"/>
        <v>120.87661471234287</v>
      </c>
    </row>
    <row r="449" spans="1:21" ht="16.5" customHeight="1">
      <c r="A449" s="779">
        <f t="shared" si="73"/>
        <v>280</v>
      </c>
      <c r="B449" s="297" t="s">
        <v>821</v>
      </c>
      <c r="C449" s="762">
        <v>42174</v>
      </c>
      <c r="D449" s="763" t="s">
        <v>819</v>
      </c>
      <c r="E449" s="859">
        <v>56</v>
      </c>
      <c r="F449" s="860">
        <v>36</v>
      </c>
      <c r="G449" s="860">
        <v>22</v>
      </c>
      <c r="H449" s="851">
        <f t="shared" si="67"/>
        <v>1.1499999999999999</v>
      </c>
      <c r="I449" s="257">
        <v>160</v>
      </c>
      <c r="J449" s="747">
        <f t="shared" si="69"/>
        <v>184</v>
      </c>
      <c r="K449" s="747">
        <f t="shared" si="68"/>
        <v>9685.6563791486096</v>
      </c>
      <c r="L449" s="662">
        <v>9800</v>
      </c>
      <c r="M449" s="662"/>
      <c r="O449" s="742"/>
      <c r="P449" s="742"/>
      <c r="Q449" s="742"/>
      <c r="S449" s="742">
        <f t="shared" si="70"/>
        <v>1549705.0206637776</v>
      </c>
      <c r="T449" s="742">
        <f t="shared" si="71"/>
        <v>1568000</v>
      </c>
      <c r="U449" s="935">
        <f t="shared" si="72"/>
        <v>114.34362085139037</v>
      </c>
    </row>
    <row r="450" spans="1:21" ht="16.5" customHeight="1">
      <c r="A450" s="779">
        <f t="shared" si="73"/>
        <v>281</v>
      </c>
      <c r="B450" s="297" t="s">
        <v>1697</v>
      </c>
      <c r="C450" s="762">
        <v>42174</v>
      </c>
      <c r="D450" s="763" t="s">
        <v>819</v>
      </c>
      <c r="E450" s="859">
        <v>54</v>
      </c>
      <c r="F450" s="860">
        <v>34</v>
      </c>
      <c r="G450" s="860"/>
      <c r="H450" s="851">
        <f t="shared" si="67"/>
        <v>0.18</v>
      </c>
      <c r="I450" s="257">
        <v>320</v>
      </c>
      <c r="J450" s="747">
        <f t="shared" si="69"/>
        <v>57.599999999999994</v>
      </c>
      <c r="K450" s="747">
        <f t="shared" si="68"/>
        <v>1516.0157810841304</v>
      </c>
      <c r="L450" s="662">
        <v>1500</v>
      </c>
      <c r="M450" s="662"/>
      <c r="O450" s="742"/>
      <c r="P450" s="742"/>
      <c r="Q450" s="742"/>
      <c r="S450" s="742">
        <f t="shared" si="70"/>
        <v>485125.0499469217</v>
      </c>
      <c r="T450" s="742">
        <f t="shared" si="71"/>
        <v>480000</v>
      </c>
      <c r="U450" s="935">
        <f t="shared" si="72"/>
        <v>-16.015781084130367</v>
      </c>
    </row>
    <row r="451" spans="1:21" ht="16.5" customHeight="1">
      <c r="A451" s="779">
        <f t="shared" si="73"/>
        <v>282</v>
      </c>
      <c r="B451" s="297" t="s">
        <v>822</v>
      </c>
      <c r="C451" s="762">
        <v>42174</v>
      </c>
      <c r="D451" s="763" t="s">
        <v>819</v>
      </c>
      <c r="E451" s="859">
        <v>57.5</v>
      </c>
      <c r="F451" s="860">
        <v>49</v>
      </c>
      <c r="G451" s="860">
        <v>15</v>
      </c>
      <c r="H451" s="851">
        <f t="shared" si="67"/>
        <v>1.46</v>
      </c>
      <c r="I451" s="257">
        <v>160</v>
      </c>
      <c r="J451" s="747">
        <f t="shared" si="69"/>
        <v>233.6</v>
      </c>
      <c r="K451" s="747">
        <f t="shared" si="68"/>
        <v>12296.572446571279</v>
      </c>
      <c r="L451" s="662">
        <v>12000</v>
      </c>
      <c r="M451" s="662"/>
      <c r="O451" s="742"/>
      <c r="P451" s="742"/>
      <c r="Q451" s="742"/>
      <c r="S451" s="742">
        <f t="shared" si="70"/>
        <v>1967451.5914514046</v>
      </c>
      <c r="T451" s="742">
        <f t="shared" si="71"/>
        <v>1920000</v>
      </c>
      <c r="U451" s="935">
        <f t="shared" si="72"/>
        <v>-296.57244657127922</v>
      </c>
    </row>
    <row r="452" spans="1:21" ht="16.5" customHeight="1">
      <c r="A452" s="779">
        <f t="shared" si="73"/>
        <v>283</v>
      </c>
      <c r="B452" s="297" t="s">
        <v>1698</v>
      </c>
      <c r="C452" s="762">
        <v>42174</v>
      </c>
      <c r="D452" s="763" t="s">
        <v>819</v>
      </c>
      <c r="E452" s="859">
        <v>56</v>
      </c>
      <c r="F452" s="860">
        <v>47</v>
      </c>
      <c r="G452" s="860"/>
      <c r="H452" s="851">
        <f t="shared" si="67"/>
        <v>0.26</v>
      </c>
      <c r="I452" s="257">
        <v>320</v>
      </c>
      <c r="J452" s="747">
        <f t="shared" si="69"/>
        <v>83.2</v>
      </c>
      <c r="K452" s="747">
        <f t="shared" si="68"/>
        <v>2189.8005726770775</v>
      </c>
      <c r="L452" s="662">
        <v>2000</v>
      </c>
      <c r="M452" s="662"/>
      <c r="O452" s="742"/>
      <c r="P452" s="742"/>
      <c r="Q452" s="742"/>
      <c r="S452" s="742">
        <f t="shared" si="70"/>
        <v>700736.18325666478</v>
      </c>
      <c r="T452" s="742">
        <f t="shared" si="71"/>
        <v>640000</v>
      </c>
      <c r="U452" s="935">
        <f t="shared" si="72"/>
        <v>-189.80057267707753</v>
      </c>
    </row>
    <row r="453" spans="1:21" ht="16.5" customHeight="1">
      <c r="A453" s="779">
        <f t="shared" si="73"/>
        <v>284</v>
      </c>
      <c r="B453" s="297" t="s">
        <v>723</v>
      </c>
      <c r="C453" s="762">
        <v>42174</v>
      </c>
      <c r="D453" s="763" t="s">
        <v>823</v>
      </c>
      <c r="E453" s="859">
        <v>140</v>
      </c>
      <c r="F453" s="860">
        <v>122</v>
      </c>
      <c r="G453" s="860"/>
      <c r="H453" s="851">
        <f t="shared" si="67"/>
        <v>1.71</v>
      </c>
      <c r="I453" s="257">
        <v>1050</v>
      </c>
      <c r="J453" s="747">
        <f t="shared" si="69"/>
        <v>1795.5</v>
      </c>
      <c r="K453" s="747">
        <f t="shared" si="68"/>
        <v>14402.149920299238</v>
      </c>
      <c r="L453" s="662">
        <v>10931</v>
      </c>
      <c r="M453" s="662"/>
      <c r="O453" s="742"/>
      <c r="P453" s="742"/>
      <c r="Q453" s="742"/>
      <c r="S453" s="742">
        <f t="shared" si="70"/>
        <v>15122257.4163142</v>
      </c>
      <c r="T453" s="742">
        <f t="shared" si="71"/>
        <v>11477550</v>
      </c>
      <c r="U453" s="935">
        <f t="shared" si="72"/>
        <v>-3471.1499202992381</v>
      </c>
    </row>
    <row r="454" spans="1:21" ht="16.5" customHeight="1">
      <c r="A454" s="779">
        <f t="shared" si="73"/>
        <v>285</v>
      </c>
      <c r="B454" s="297" t="s">
        <v>1761</v>
      </c>
      <c r="C454" s="762">
        <v>42174</v>
      </c>
      <c r="D454" s="763" t="s">
        <v>823</v>
      </c>
      <c r="E454" s="859">
        <v>140</v>
      </c>
      <c r="F454" s="860">
        <v>180</v>
      </c>
      <c r="G454" s="860"/>
      <c r="H454" s="851">
        <f t="shared" si="67"/>
        <v>2.52</v>
      </c>
      <c r="I454" s="257">
        <v>200</v>
      </c>
      <c r="J454" s="747">
        <f t="shared" si="69"/>
        <v>504</v>
      </c>
      <c r="K454" s="747">
        <f t="shared" si="68"/>
        <v>21224.220935177826</v>
      </c>
      <c r="L454" s="662">
        <v>23184</v>
      </c>
      <c r="M454" s="662"/>
      <c r="O454" s="742"/>
      <c r="P454" s="742"/>
      <c r="Q454" s="742"/>
      <c r="S454" s="742">
        <f t="shared" si="70"/>
        <v>4244844.1870355653</v>
      </c>
      <c r="T454" s="742">
        <f t="shared" si="71"/>
        <v>4636800</v>
      </c>
      <c r="U454" s="935">
        <f t="shared" si="72"/>
        <v>1959.7790648221744</v>
      </c>
    </row>
    <row r="455" spans="1:21" ht="16.5" customHeight="1">
      <c r="A455" s="779">
        <f t="shared" si="73"/>
        <v>286</v>
      </c>
      <c r="B455" s="297" t="s">
        <v>824</v>
      </c>
      <c r="C455" s="762">
        <v>42174</v>
      </c>
      <c r="D455" s="763" t="s">
        <v>825</v>
      </c>
      <c r="E455" s="859">
        <v>60</v>
      </c>
      <c r="F455" s="860">
        <v>52</v>
      </c>
      <c r="G455" s="860">
        <v>52</v>
      </c>
      <c r="H455" s="851">
        <f t="shared" si="67"/>
        <v>2.4500000000000002</v>
      </c>
      <c r="I455" s="257">
        <v>29</v>
      </c>
      <c r="J455" s="747">
        <f t="shared" si="69"/>
        <v>71.050000000000011</v>
      </c>
      <c r="K455" s="747">
        <f t="shared" si="68"/>
        <v>20634.659242533999</v>
      </c>
      <c r="L455" s="662">
        <v>14400</v>
      </c>
      <c r="M455" s="662"/>
      <c r="O455" s="742"/>
      <c r="P455" s="742"/>
      <c r="Q455" s="742"/>
      <c r="S455" s="742">
        <f t="shared" si="70"/>
        <v>598405.11803348595</v>
      </c>
      <c r="T455" s="742">
        <f t="shared" si="71"/>
        <v>417600</v>
      </c>
      <c r="U455" s="935">
        <f t="shared" si="72"/>
        <v>-6234.6592425339986</v>
      </c>
    </row>
    <row r="456" spans="1:21" ht="16.5" customHeight="1">
      <c r="A456" s="779">
        <f t="shared" si="73"/>
        <v>287</v>
      </c>
      <c r="B456" s="297" t="s">
        <v>827</v>
      </c>
      <c r="C456" s="762">
        <v>42174</v>
      </c>
      <c r="D456" s="763" t="s">
        <v>825</v>
      </c>
      <c r="E456" s="859">
        <v>60</v>
      </c>
      <c r="F456" s="860">
        <v>60</v>
      </c>
      <c r="G456" s="860">
        <v>62</v>
      </c>
      <c r="H456" s="851">
        <f t="shared" si="67"/>
        <v>3.06</v>
      </c>
      <c r="I456" s="257">
        <v>30</v>
      </c>
      <c r="J456" s="747">
        <f t="shared" si="69"/>
        <v>91.8</v>
      </c>
      <c r="K456" s="747">
        <f t="shared" si="68"/>
        <v>25772.268278430216</v>
      </c>
      <c r="L456" s="662">
        <v>17600</v>
      </c>
      <c r="M456" s="662"/>
      <c r="O456" s="742"/>
      <c r="P456" s="742"/>
      <c r="Q456" s="742"/>
      <c r="S456" s="742">
        <f t="shared" si="70"/>
        <v>773168.04835290648</v>
      </c>
      <c r="T456" s="742">
        <f t="shared" si="71"/>
        <v>528000</v>
      </c>
      <c r="U456" s="935">
        <f t="shared" si="72"/>
        <v>-8172.268278430216</v>
      </c>
    </row>
    <row r="457" spans="1:21" ht="16.5" customHeight="1">
      <c r="A457" s="779">
        <f t="shared" si="73"/>
        <v>288</v>
      </c>
      <c r="B457" s="297" t="s">
        <v>828</v>
      </c>
      <c r="C457" s="762">
        <v>42174</v>
      </c>
      <c r="D457" s="763" t="s">
        <v>825</v>
      </c>
      <c r="E457" s="859">
        <v>60</v>
      </c>
      <c r="F457" s="860">
        <v>50</v>
      </c>
      <c r="G457" s="860">
        <v>60</v>
      </c>
      <c r="H457" s="851">
        <f t="shared" si="67"/>
        <v>2.54</v>
      </c>
      <c r="I457" s="257">
        <v>30</v>
      </c>
      <c r="J457" s="747">
        <f t="shared" si="69"/>
        <v>76.2</v>
      </c>
      <c r="K457" s="747">
        <f t="shared" si="68"/>
        <v>21392.667133076062</v>
      </c>
      <c r="L457" s="662">
        <v>15250</v>
      </c>
      <c r="M457" s="662"/>
      <c r="O457" s="742"/>
      <c r="P457" s="742"/>
      <c r="Q457" s="742"/>
      <c r="S457" s="742">
        <f t="shared" si="70"/>
        <v>641780.01399228186</v>
      </c>
      <c r="T457" s="742">
        <f t="shared" si="71"/>
        <v>457500</v>
      </c>
      <c r="U457" s="935">
        <f t="shared" si="72"/>
        <v>-6142.6671330760619</v>
      </c>
    </row>
    <row r="458" spans="1:21" ht="16.5" customHeight="1">
      <c r="A458" s="779">
        <f t="shared" si="73"/>
        <v>289</v>
      </c>
      <c r="B458" s="297" t="s">
        <v>829</v>
      </c>
      <c r="C458" s="762">
        <v>42174</v>
      </c>
      <c r="D458" s="763" t="s">
        <v>825</v>
      </c>
      <c r="E458" s="859">
        <v>76</v>
      </c>
      <c r="F458" s="860">
        <v>6</v>
      </c>
      <c r="G458" s="860">
        <v>49</v>
      </c>
      <c r="H458" s="851">
        <f t="shared" si="67"/>
        <v>0.98</v>
      </c>
      <c r="I458" s="257">
        <v>104</v>
      </c>
      <c r="J458" s="747">
        <f t="shared" si="69"/>
        <v>101.92</v>
      </c>
      <c r="K458" s="747">
        <f t="shared" si="68"/>
        <v>8253.8636970135994</v>
      </c>
      <c r="L458" s="662">
        <v>8313</v>
      </c>
      <c r="M458" s="662"/>
      <c r="O458" s="742"/>
      <c r="P458" s="742"/>
      <c r="Q458" s="742"/>
      <c r="S458" s="742">
        <f t="shared" si="70"/>
        <v>858401.82448941434</v>
      </c>
      <c r="T458" s="742">
        <f t="shared" si="71"/>
        <v>864552</v>
      </c>
      <c r="U458" s="935">
        <f t="shared" si="72"/>
        <v>59.136302986400551</v>
      </c>
    </row>
    <row r="459" spans="1:21" ht="16.5" customHeight="1">
      <c r="A459" s="779">
        <f t="shared" si="73"/>
        <v>290</v>
      </c>
      <c r="B459" s="297" t="s">
        <v>768</v>
      </c>
      <c r="C459" s="762">
        <v>42174</v>
      </c>
      <c r="D459" s="763" t="s">
        <v>825</v>
      </c>
      <c r="E459" s="859">
        <v>85</v>
      </c>
      <c r="F459" s="860">
        <v>116</v>
      </c>
      <c r="G459" s="860"/>
      <c r="H459" s="851">
        <f t="shared" si="67"/>
        <v>0.99</v>
      </c>
      <c r="I459" s="257">
        <v>263</v>
      </c>
      <c r="J459" s="747">
        <f t="shared" si="69"/>
        <v>260.37</v>
      </c>
      <c r="K459" s="747">
        <f t="shared" si="68"/>
        <v>8338.0867959627176</v>
      </c>
      <c r="L459" s="662">
        <v>9300</v>
      </c>
      <c r="M459" s="662"/>
      <c r="O459" s="742"/>
      <c r="P459" s="742"/>
      <c r="Q459" s="742"/>
      <c r="S459" s="742">
        <f t="shared" si="70"/>
        <v>2192916.8273381949</v>
      </c>
      <c r="T459" s="742">
        <f t="shared" si="71"/>
        <v>2445900</v>
      </c>
      <c r="U459" s="935">
        <f t="shared" si="72"/>
        <v>961.91320403728241</v>
      </c>
    </row>
    <row r="460" spans="1:21" ht="16.5" customHeight="1">
      <c r="A460" s="779">
        <f t="shared" si="73"/>
        <v>291</v>
      </c>
      <c r="B460" s="297" t="s">
        <v>830</v>
      </c>
      <c r="C460" s="762">
        <v>42174</v>
      </c>
      <c r="D460" s="763" t="s">
        <v>825</v>
      </c>
      <c r="E460" s="859">
        <v>52</v>
      </c>
      <c r="F460" s="860">
        <v>46</v>
      </c>
      <c r="G460" s="860">
        <v>6</v>
      </c>
      <c r="H460" s="851">
        <f t="shared" si="67"/>
        <v>1.1100000000000001</v>
      </c>
      <c r="I460" s="257">
        <v>51</v>
      </c>
      <c r="J460" s="747">
        <f t="shared" si="69"/>
        <v>56.610000000000007</v>
      </c>
      <c r="K460" s="747">
        <f t="shared" si="68"/>
        <v>9348.7639833521389</v>
      </c>
      <c r="L460" s="662">
        <v>5930</v>
      </c>
      <c r="M460" s="662"/>
      <c r="O460" s="742"/>
      <c r="P460" s="742"/>
      <c r="Q460" s="742"/>
      <c r="S460" s="742">
        <f t="shared" si="70"/>
        <v>476786.96315095911</v>
      </c>
      <c r="T460" s="742">
        <f t="shared" si="71"/>
        <v>302430</v>
      </c>
      <c r="U460" s="935">
        <f t="shared" si="72"/>
        <v>-3418.7639833521389</v>
      </c>
    </row>
    <row r="461" spans="1:21" ht="16.5" customHeight="1">
      <c r="A461" s="779">
        <f t="shared" si="73"/>
        <v>292</v>
      </c>
      <c r="B461" s="297" t="s">
        <v>831</v>
      </c>
      <c r="C461" s="762">
        <v>42174</v>
      </c>
      <c r="D461" s="763" t="s">
        <v>825</v>
      </c>
      <c r="E461" s="859">
        <v>72</v>
      </c>
      <c r="F461" s="860">
        <v>51</v>
      </c>
      <c r="G461" s="860">
        <v>6</v>
      </c>
      <c r="H461" s="851">
        <f t="shared" si="67"/>
        <v>1.51</v>
      </c>
      <c r="I461" s="257">
        <v>55</v>
      </c>
      <c r="J461" s="747">
        <f t="shared" si="69"/>
        <v>83.05</v>
      </c>
      <c r="K461" s="747">
        <f t="shared" si="68"/>
        <v>12717.687941316872</v>
      </c>
      <c r="L461" s="662">
        <v>8210</v>
      </c>
      <c r="M461" s="662"/>
      <c r="O461" s="742"/>
      <c r="P461" s="742"/>
      <c r="Q461" s="742"/>
      <c r="S461" s="742">
        <f t="shared" si="70"/>
        <v>699472.83677242789</v>
      </c>
      <c r="T461" s="742">
        <f t="shared" si="71"/>
        <v>451550</v>
      </c>
      <c r="U461" s="935">
        <f t="shared" si="72"/>
        <v>-4507.6879413168717</v>
      </c>
    </row>
    <row r="462" spans="1:21" ht="16.5" customHeight="1">
      <c r="A462" s="779">
        <f t="shared" si="73"/>
        <v>293</v>
      </c>
      <c r="B462" s="297" t="s">
        <v>832</v>
      </c>
      <c r="C462" s="762">
        <v>42174</v>
      </c>
      <c r="D462" s="763" t="s">
        <v>825</v>
      </c>
      <c r="E462" s="859">
        <v>80</v>
      </c>
      <c r="F462" s="860">
        <v>51</v>
      </c>
      <c r="G462" s="860">
        <v>6</v>
      </c>
      <c r="H462" s="851">
        <f t="shared" si="67"/>
        <v>1.6</v>
      </c>
      <c r="I462" s="257">
        <v>50</v>
      </c>
      <c r="J462" s="747">
        <f t="shared" si="69"/>
        <v>80</v>
      </c>
      <c r="K462" s="747">
        <f t="shared" si="68"/>
        <v>13475.695831858939</v>
      </c>
      <c r="L462" s="662">
        <v>8890</v>
      </c>
      <c r="M462" s="662"/>
      <c r="O462" s="742"/>
      <c r="P462" s="742"/>
      <c r="Q462" s="742"/>
      <c r="S462" s="742">
        <f t="shared" si="70"/>
        <v>673784.79159294697</v>
      </c>
      <c r="T462" s="742">
        <f t="shared" si="71"/>
        <v>444500</v>
      </c>
      <c r="U462" s="935">
        <f t="shared" si="72"/>
        <v>-4585.6958318589386</v>
      </c>
    </row>
    <row r="463" spans="1:21" ht="16.5" customHeight="1">
      <c r="A463" s="779">
        <f t="shared" si="73"/>
        <v>294</v>
      </c>
      <c r="B463" s="297" t="s">
        <v>833</v>
      </c>
      <c r="C463" s="762">
        <v>42174</v>
      </c>
      <c r="D463" s="763" t="s">
        <v>825</v>
      </c>
      <c r="E463" s="859">
        <v>61</v>
      </c>
      <c r="F463" s="859">
        <v>61</v>
      </c>
      <c r="G463" s="860">
        <v>79</v>
      </c>
      <c r="H463" s="851">
        <f t="shared" si="67"/>
        <v>3.56</v>
      </c>
      <c r="I463" s="257">
        <v>30</v>
      </c>
      <c r="J463" s="747">
        <f t="shared" si="69"/>
        <v>106.8</v>
      </c>
      <c r="K463" s="747">
        <f t="shared" si="68"/>
        <v>29983.423225886134</v>
      </c>
      <c r="L463" s="662">
        <v>10700</v>
      </c>
      <c r="M463" s="662"/>
      <c r="O463" s="742"/>
      <c r="P463" s="742"/>
      <c r="Q463" s="742"/>
      <c r="S463" s="742">
        <f t="shared" si="70"/>
        <v>899502.69677658402</v>
      </c>
      <c r="T463" s="742">
        <f t="shared" si="71"/>
        <v>321000</v>
      </c>
      <c r="U463" s="935">
        <f t="shared" si="72"/>
        <v>-19283.423225886134</v>
      </c>
    </row>
    <row r="464" spans="1:21" ht="16.5" customHeight="1">
      <c r="A464" s="779">
        <f t="shared" si="73"/>
        <v>295</v>
      </c>
      <c r="B464" s="297" t="s">
        <v>834</v>
      </c>
      <c r="C464" s="762">
        <v>42174</v>
      </c>
      <c r="D464" s="763" t="s">
        <v>825</v>
      </c>
      <c r="E464" s="859">
        <v>61</v>
      </c>
      <c r="F464" s="859">
        <v>61</v>
      </c>
      <c r="G464" s="860">
        <v>102</v>
      </c>
      <c r="H464" s="851">
        <f t="shared" si="67"/>
        <v>4.13</v>
      </c>
      <c r="I464" s="257">
        <v>31</v>
      </c>
      <c r="J464" s="747">
        <f t="shared" si="69"/>
        <v>128.03</v>
      </c>
      <c r="K464" s="747">
        <f t="shared" si="68"/>
        <v>34784.139865985882</v>
      </c>
      <c r="L464" s="662">
        <v>24300</v>
      </c>
      <c r="M464" s="662"/>
      <c r="O464" s="742"/>
      <c r="P464" s="742"/>
      <c r="Q464" s="742"/>
      <c r="S464" s="742">
        <f t="shared" si="70"/>
        <v>1078308.3358455624</v>
      </c>
      <c r="T464" s="742">
        <f t="shared" si="71"/>
        <v>753300</v>
      </c>
      <c r="U464" s="935">
        <f t="shared" si="72"/>
        <v>-10484.139865985882</v>
      </c>
    </row>
    <row r="465" spans="1:21" ht="16.5" customHeight="1">
      <c r="A465" s="779">
        <f t="shared" si="73"/>
        <v>296</v>
      </c>
      <c r="B465" s="297" t="s">
        <v>835</v>
      </c>
      <c r="C465" s="762">
        <v>42175</v>
      </c>
      <c r="D465" s="763" t="s">
        <v>836</v>
      </c>
      <c r="E465" s="859">
        <v>60.5</v>
      </c>
      <c r="F465" s="860">
        <v>49</v>
      </c>
      <c r="G465" s="860">
        <v>45.5</v>
      </c>
      <c r="H465" s="851">
        <f t="shared" si="67"/>
        <v>2.1800000000000002</v>
      </c>
      <c r="I465" s="257">
        <v>206</v>
      </c>
      <c r="J465" s="747">
        <f t="shared" si="69"/>
        <v>449.08000000000004</v>
      </c>
      <c r="K465" s="747">
        <f t="shared" si="68"/>
        <v>18360.635570907802</v>
      </c>
      <c r="L465" s="662">
        <v>12800</v>
      </c>
      <c r="M465" s="662"/>
      <c r="O465" s="742"/>
      <c r="P465" s="742"/>
      <c r="Q465" s="742"/>
      <c r="S465" s="742">
        <f t="shared" si="70"/>
        <v>3782290.9276070073</v>
      </c>
      <c r="T465" s="742">
        <f t="shared" si="71"/>
        <v>2636800</v>
      </c>
      <c r="U465" s="935">
        <f t="shared" si="72"/>
        <v>-5560.6355709078016</v>
      </c>
    </row>
    <row r="466" spans="1:21" ht="16.5" customHeight="1">
      <c r="A466" s="779">
        <f t="shared" si="73"/>
        <v>297</v>
      </c>
      <c r="B466" s="297" t="s">
        <v>837</v>
      </c>
      <c r="C466" s="762">
        <v>42175</v>
      </c>
      <c r="D466" s="763" t="s">
        <v>836</v>
      </c>
      <c r="E466" s="859">
        <v>69</v>
      </c>
      <c r="F466" s="860">
        <v>62</v>
      </c>
      <c r="G466" s="860">
        <v>202</v>
      </c>
      <c r="H466" s="851">
        <f t="shared" si="67"/>
        <v>7.13</v>
      </c>
      <c r="I466" s="257">
        <v>20</v>
      </c>
      <c r="J466" s="747">
        <f t="shared" si="69"/>
        <v>142.6</v>
      </c>
      <c r="K466" s="747">
        <f t="shared" si="68"/>
        <v>60051.06955072139</v>
      </c>
      <c r="L466" s="662">
        <v>43000</v>
      </c>
      <c r="M466" s="662"/>
      <c r="O466" s="742"/>
      <c r="P466" s="742"/>
      <c r="Q466" s="742"/>
      <c r="S466" s="742">
        <f t="shared" si="70"/>
        <v>1201021.3910144279</v>
      </c>
      <c r="T466" s="742">
        <f t="shared" si="71"/>
        <v>860000</v>
      </c>
      <c r="U466" s="935">
        <f t="shared" si="72"/>
        <v>-17051.06955072139</v>
      </c>
    </row>
    <row r="467" spans="1:21" ht="16.5" customHeight="1">
      <c r="A467" s="779">
        <f t="shared" si="73"/>
        <v>298</v>
      </c>
      <c r="B467" s="297" t="s">
        <v>838</v>
      </c>
      <c r="C467" s="762">
        <v>42175</v>
      </c>
      <c r="D467" s="763" t="s">
        <v>836</v>
      </c>
      <c r="E467" s="859">
        <v>109</v>
      </c>
      <c r="F467" s="860">
        <v>62</v>
      </c>
      <c r="G467" s="860">
        <v>202</v>
      </c>
      <c r="H467" s="851">
        <f t="shared" si="67"/>
        <v>9.26</v>
      </c>
      <c r="I467" s="257">
        <v>20</v>
      </c>
      <c r="J467" s="747">
        <f t="shared" si="69"/>
        <v>185.2</v>
      </c>
      <c r="K467" s="747">
        <f t="shared" si="68"/>
        <v>77990.589626883593</v>
      </c>
      <c r="L467" s="662">
        <v>56800</v>
      </c>
      <c r="M467" s="662"/>
      <c r="O467" s="742"/>
      <c r="P467" s="742"/>
      <c r="Q467" s="742"/>
      <c r="S467" s="742">
        <f t="shared" si="70"/>
        <v>1559811.792537672</v>
      </c>
      <c r="T467" s="742">
        <f t="shared" si="71"/>
        <v>1136000</v>
      </c>
      <c r="U467" s="935">
        <f t="shared" si="72"/>
        <v>-21190.589626883593</v>
      </c>
    </row>
    <row r="468" spans="1:21" ht="16.5" customHeight="1">
      <c r="A468" s="779">
        <f t="shared" si="73"/>
        <v>299</v>
      </c>
      <c r="B468" s="297" t="s">
        <v>839</v>
      </c>
      <c r="C468" s="762">
        <v>42175</v>
      </c>
      <c r="D468" s="763" t="s">
        <v>836</v>
      </c>
      <c r="E468" s="859">
        <v>109</v>
      </c>
      <c r="F468" s="860">
        <v>62</v>
      </c>
      <c r="G468" s="860">
        <v>173</v>
      </c>
      <c r="H468" s="851">
        <f t="shared" si="67"/>
        <v>8.26</v>
      </c>
      <c r="I468" s="257">
        <v>20</v>
      </c>
      <c r="J468" s="747">
        <f t="shared" si="69"/>
        <v>165.2</v>
      </c>
      <c r="K468" s="747">
        <f t="shared" si="68"/>
        <v>69568.279731971765</v>
      </c>
      <c r="L468" s="662">
        <v>50000</v>
      </c>
      <c r="M468" s="662"/>
      <c r="O468" s="742"/>
      <c r="P468" s="742"/>
      <c r="Q468" s="742"/>
      <c r="S468" s="742">
        <f t="shared" si="70"/>
        <v>1391365.5946394354</v>
      </c>
      <c r="T468" s="742">
        <f t="shared" si="71"/>
        <v>1000000</v>
      </c>
      <c r="U468" s="935">
        <f t="shared" si="72"/>
        <v>-19568.279731971765</v>
      </c>
    </row>
    <row r="469" spans="1:21" ht="16.5" customHeight="1">
      <c r="A469" s="779">
        <f t="shared" si="73"/>
        <v>300</v>
      </c>
      <c r="B469" s="297" t="s">
        <v>840</v>
      </c>
      <c r="C469" s="762">
        <v>42175</v>
      </c>
      <c r="D469" s="763" t="s">
        <v>836</v>
      </c>
      <c r="E469" s="859">
        <v>61</v>
      </c>
      <c r="F469" s="859">
        <v>61</v>
      </c>
      <c r="G469" s="860">
        <v>67</v>
      </c>
      <c r="H469" s="851">
        <f t="shared" si="67"/>
        <v>3.26</v>
      </c>
      <c r="I469" s="257">
        <v>30</v>
      </c>
      <c r="J469" s="747">
        <f t="shared" si="69"/>
        <v>97.8</v>
      </c>
      <c r="K469" s="747">
        <f t="shared" si="68"/>
        <v>27456.730257412582</v>
      </c>
      <c r="L469" s="662">
        <v>22150</v>
      </c>
      <c r="M469" s="662"/>
      <c r="O469" s="742"/>
      <c r="P469" s="742"/>
      <c r="Q469" s="742"/>
      <c r="S469" s="742">
        <f t="shared" si="70"/>
        <v>823701.90772237745</v>
      </c>
      <c r="T469" s="742">
        <f t="shared" si="71"/>
        <v>664500</v>
      </c>
      <c r="U469" s="935">
        <f t="shared" si="72"/>
        <v>-5306.7302574125824</v>
      </c>
    </row>
    <row r="470" spans="1:21" ht="16.5" customHeight="1">
      <c r="A470" s="779">
        <f t="shared" si="73"/>
        <v>301</v>
      </c>
      <c r="B470" s="297" t="s">
        <v>841</v>
      </c>
      <c r="C470" s="762">
        <v>42175</v>
      </c>
      <c r="D470" s="763" t="s">
        <v>836</v>
      </c>
      <c r="E470" s="859">
        <v>6.1</v>
      </c>
      <c r="F470" s="860">
        <v>3.5</v>
      </c>
      <c r="G470" s="860">
        <v>50</v>
      </c>
      <c r="H470" s="851">
        <f t="shared" si="67"/>
        <v>0.14000000000000001</v>
      </c>
      <c r="I470" s="257">
        <v>251</v>
      </c>
      <c r="J470" s="747">
        <f t="shared" si="69"/>
        <v>35.14</v>
      </c>
      <c r="K470" s="747">
        <f t="shared" si="68"/>
        <v>1179.1233852876571</v>
      </c>
      <c r="L470" s="662">
        <v>2500</v>
      </c>
      <c r="M470" s="662"/>
      <c r="O470" s="742"/>
      <c r="P470" s="742"/>
      <c r="Q470" s="742"/>
      <c r="S470" s="742">
        <f t="shared" si="70"/>
        <v>295959.96970720193</v>
      </c>
      <c r="T470" s="742">
        <f t="shared" si="71"/>
        <v>627500</v>
      </c>
      <c r="U470" s="935">
        <f t="shared" si="72"/>
        <v>1320.8766147123429</v>
      </c>
    </row>
    <row r="471" spans="1:21" ht="16.5" customHeight="1">
      <c r="A471" s="779">
        <f t="shared" si="73"/>
        <v>302</v>
      </c>
      <c r="B471" s="297" t="s">
        <v>842</v>
      </c>
      <c r="C471" s="762">
        <v>42175</v>
      </c>
      <c r="D471" s="763" t="s">
        <v>836</v>
      </c>
      <c r="E471" s="859">
        <v>81</v>
      </c>
      <c r="F471" s="860">
        <v>61</v>
      </c>
      <c r="G471" s="860">
        <v>97</v>
      </c>
      <c r="H471" s="851">
        <f t="shared" si="67"/>
        <v>4.6500000000000004</v>
      </c>
      <c r="I471" s="257">
        <v>31</v>
      </c>
      <c r="J471" s="747">
        <f t="shared" si="69"/>
        <v>144.15</v>
      </c>
      <c r="K471" s="747">
        <f t="shared" si="68"/>
        <v>39163.74101134004</v>
      </c>
      <c r="L471" s="662">
        <v>35000</v>
      </c>
      <c r="M471" s="662"/>
      <c r="O471" s="742"/>
      <c r="P471" s="742"/>
      <c r="Q471" s="742"/>
      <c r="S471" s="742">
        <f t="shared" si="70"/>
        <v>1214075.9713515413</v>
      </c>
      <c r="T471" s="742">
        <f t="shared" si="71"/>
        <v>1085000</v>
      </c>
      <c r="U471" s="935">
        <f t="shared" si="72"/>
        <v>-4163.7410113400401</v>
      </c>
    </row>
    <row r="472" spans="1:21" ht="16.5" customHeight="1">
      <c r="A472" s="779">
        <f t="shared" si="73"/>
        <v>303</v>
      </c>
      <c r="B472" s="297" t="s">
        <v>843</v>
      </c>
      <c r="C472" s="762">
        <v>42175</v>
      </c>
      <c r="D472" s="763" t="s">
        <v>836</v>
      </c>
      <c r="E472" s="859">
        <v>81</v>
      </c>
      <c r="F472" s="860">
        <v>61</v>
      </c>
      <c r="G472" s="860">
        <v>83</v>
      </c>
      <c r="H472" s="851">
        <f t="shared" si="67"/>
        <v>4.25</v>
      </c>
      <c r="I472" s="257">
        <v>30</v>
      </c>
      <c r="J472" s="747">
        <f t="shared" si="69"/>
        <v>127.5</v>
      </c>
      <c r="K472" s="747">
        <f t="shared" si="68"/>
        <v>35794.8170533753</v>
      </c>
      <c r="L472" s="662">
        <v>24300</v>
      </c>
      <c r="M472" s="662"/>
      <c r="O472" s="742"/>
      <c r="P472" s="742"/>
      <c r="Q472" s="742"/>
      <c r="S472" s="742">
        <f t="shared" si="70"/>
        <v>1073844.511601259</v>
      </c>
      <c r="T472" s="742">
        <f t="shared" si="71"/>
        <v>729000</v>
      </c>
      <c r="U472" s="935">
        <f t="shared" si="72"/>
        <v>-11494.8170533753</v>
      </c>
    </row>
    <row r="473" spans="1:21" ht="16.5" customHeight="1">
      <c r="A473" s="779">
        <f t="shared" si="73"/>
        <v>304</v>
      </c>
      <c r="B473" s="297" t="s">
        <v>844</v>
      </c>
      <c r="C473" s="762">
        <v>42175</v>
      </c>
      <c r="D473" s="763" t="s">
        <v>836</v>
      </c>
      <c r="E473" s="859">
        <v>60.5</v>
      </c>
      <c r="F473" s="860">
        <v>35.5</v>
      </c>
      <c r="G473" s="860">
        <v>42.5</v>
      </c>
      <c r="H473" s="851">
        <f t="shared" si="67"/>
        <v>1.6</v>
      </c>
      <c r="I473" s="257">
        <v>207</v>
      </c>
      <c r="J473" s="747">
        <f t="shared" si="69"/>
        <v>331.20000000000005</v>
      </c>
      <c r="K473" s="747">
        <f t="shared" si="68"/>
        <v>13475.695831858939</v>
      </c>
      <c r="L473" s="662">
        <v>10350</v>
      </c>
      <c r="M473" s="662"/>
      <c r="O473" s="742"/>
      <c r="P473" s="742"/>
      <c r="Q473" s="742"/>
      <c r="S473" s="742">
        <f t="shared" si="70"/>
        <v>2789469.0371948001</v>
      </c>
      <c r="T473" s="742">
        <f t="shared" si="71"/>
        <v>2142450</v>
      </c>
      <c r="U473" s="935">
        <f t="shared" si="72"/>
        <v>-3125.6958318589386</v>
      </c>
    </row>
    <row r="474" spans="1:21" ht="16.5" customHeight="1">
      <c r="A474" s="779">
        <f t="shared" si="73"/>
        <v>305</v>
      </c>
      <c r="B474" s="297" t="s">
        <v>845</v>
      </c>
      <c r="C474" s="762">
        <v>42175</v>
      </c>
      <c r="D474" s="763" t="s">
        <v>836</v>
      </c>
      <c r="E474" s="859">
        <v>56</v>
      </c>
      <c r="F474" s="860">
        <v>49</v>
      </c>
      <c r="G474" s="860">
        <v>6</v>
      </c>
      <c r="H474" s="851">
        <f t="shared" si="67"/>
        <v>1.25</v>
      </c>
      <c r="I474" s="257">
        <v>103</v>
      </c>
      <c r="J474" s="747">
        <f t="shared" si="69"/>
        <v>128.75</v>
      </c>
      <c r="K474" s="747">
        <f t="shared" si="68"/>
        <v>10527.887368639795</v>
      </c>
      <c r="L474" s="662">
        <v>6679</v>
      </c>
      <c r="M474" s="662"/>
      <c r="O474" s="742"/>
      <c r="P474" s="742"/>
      <c r="Q474" s="742"/>
      <c r="S474" s="742">
        <f t="shared" si="70"/>
        <v>1084372.3989698989</v>
      </c>
      <c r="T474" s="742">
        <f t="shared" si="71"/>
        <v>687937</v>
      </c>
      <c r="U474" s="935">
        <f t="shared" si="72"/>
        <v>-3848.8873686397947</v>
      </c>
    </row>
    <row r="475" spans="1:21" ht="16.5" customHeight="1">
      <c r="A475" s="779">
        <f t="shared" si="73"/>
        <v>306</v>
      </c>
      <c r="B475" s="297" t="s">
        <v>425</v>
      </c>
      <c r="C475" s="762">
        <v>42177</v>
      </c>
      <c r="D475" s="763" t="s">
        <v>846</v>
      </c>
      <c r="E475" s="859">
        <v>52</v>
      </c>
      <c r="F475" s="860">
        <v>24.5</v>
      </c>
      <c r="G475" s="860">
        <v>24.5</v>
      </c>
      <c r="H475" s="851">
        <f t="shared" si="67"/>
        <v>0.82</v>
      </c>
      <c r="I475" s="257">
        <v>905</v>
      </c>
      <c r="J475" s="747">
        <f t="shared" si="69"/>
        <v>742.09999999999991</v>
      </c>
      <c r="K475" s="747">
        <f t="shared" si="68"/>
        <v>6906.2941138277047</v>
      </c>
      <c r="L475" s="662">
        <v>5050</v>
      </c>
      <c r="M475" s="662"/>
      <c r="O475" s="742"/>
      <c r="P475" s="742"/>
      <c r="Q475" s="742"/>
      <c r="S475" s="742">
        <f t="shared" si="70"/>
        <v>6250196.1730140727</v>
      </c>
      <c r="T475" s="742">
        <f t="shared" si="71"/>
        <v>4570250</v>
      </c>
      <c r="U475" s="935">
        <f t="shared" si="72"/>
        <v>-1856.2941138277047</v>
      </c>
    </row>
    <row r="476" spans="1:21" ht="16.5" customHeight="1">
      <c r="A476" s="779">
        <f t="shared" si="73"/>
        <v>307</v>
      </c>
      <c r="B476" s="297" t="s">
        <v>473</v>
      </c>
      <c r="C476" s="762">
        <v>42177</v>
      </c>
      <c r="D476" s="763" t="s">
        <v>846</v>
      </c>
      <c r="E476" s="859">
        <v>52</v>
      </c>
      <c r="F476" s="860">
        <v>26.5</v>
      </c>
      <c r="G476" s="860">
        <v>26.5</v>
      </c>
      <c r="H476" s="851">
        <f t="shared" si="67"/>
        <v>0.91</v>
      </c>
      <c r="I476" s="257">
        <v>307</v>
      </c>
      <c r="J476" s="747">
        <f t="shared" si="69"/>
        <v>279.37</v>
      </c>
      <c r="K476" s="747">
        <f t="shared" si="68"/>
        <v>7664.3020043697707</v>
      </c>
      <c r="L476" s="662">
        <v>5600</v>
      </c>
      <c r="M476" s="662"/>
      <c r="O476" s="742"/>
      <c r="P476" s="742"/>
      <c r="Q476" s="742"/>
      <c r="S476" s="742">
        <f t="shared" si="70"/>
        <v>2352940.7153415196</v>
      </c>
      <c r="T476" s="742">
        <f t="shared" si="71"/>
        <v>1719200</v>
      </c>
      <c r="U476" s="935">
        <f t="shared" si="72"/>
        <v>-2064.3020043697707</v>
      </c>
    </row>
    <row r="477" spans="1:21" ht="16.5" customHeight="1">
      <c r="A477" s="779">
        <f t="shared" si="73"/>
        <v>308</v>
      </c>
      <c r="B477" s="297" t="s">
        <v>528</v>
      </c>
      <c r="C477" s="762">
        <v>42177</v>
      </c>
      <c r="D477" s="763" t="s">
        <v>846</v>
      </c>
      <c r="E477" s="859">
        <v>55</v>
      </c>
      <c r="F477" s="860">
        <v>45</v>
      </c>
      <c r="G477" s="860">
        <v>29</v>
      </c>
      <c r="H477" s="851">
        <f t="shared" si="67"/>
        <v>1.58</v>
      </c>
      <c r="I477" s="257">
        <v>134</v>
      </c>
      <c r="J477" s="747">
        <f t="shared" si="69"/>
        <v>211.72</v>
      </c>
      <c r="K477" s="747">
        <f t="shared" si="68"/>
        <v>13307.249633960701</v>
      </c>
      <c r="L477" s="662">
        <v>9900</v>
      </c>
      <c r="M477" s="662"/>
      <c r="O477" s="742"/>
      <c r="P477" s="742"/>
      <c r="Q477" s="742"/>
      <c r="S477" s="742">
        <f t="shared" si="70"/>
        <v>1783171.4509507339</v>
      </c>
      <c r="T477" s="742">
        <f t="shared" si="71"/>
        <v>1326600</v>
      </c>
      <c r="U477" s="935">
        <f t="shared" si="72"/>
        <v>-3407.2496339607005</v>
      </c>
    </row>
    <row r="478" spans="1:21" ht="16.5" customHeight="1">
      <c r="A478" s="779">
        <f t="shared" si="73"/>
        <v>309</v>
      </c>
      <c r="B478" s="297" t="s">
        <v>1772</v>
      </c>
      <c r="C478" s="762">
        <v>42177</v>
      </c>
      <c r="D478" s="763" t="s">
        <v>847</v>
      </c>
      <c r="E478" s="859">
        <v>95</v>
      </c>
      <c r="F478" s="860">
        <v>83</v>
      </c>
      <c r="G478" s="860"/>
      <c r="H478" s="851">
        <f t="shared" si="67"/>
        <v>0.79</v>
      </c>
      <c r="I478" s="257">
        <v>85</v>
      </c>
      <c r="J478" s="747">
        <f t="shared" si="69"/>
        <v>67.150000000000006</v>
      </c>
      <c r="K478" s="747">
        <f t="shared" si="68"/>
        <v>6653.6248169803503</v>
      </c>
      <c r="L478" s="662">
        <v>7175</v>
      </c>
      <c r="M478" s="662"/>
      <c r="O478" s="742"/>
      <c r="P478" s="742"/>
      <c r="Q478" s="742"/>
      <c r="S478" s="742">
        <f t="shared" si="70"/>
        <v>565558.10944332974</v>
      </c>
      <c r="T478" s="742">
        <f t="shared" si="71"/>
        <v>609875</v>
      </c>
      <c r="U478" s="935">
        <f t="shared" si="72"/>
        <v>521.37518301964974</v>
      </c>
    </row>
    <row r="479" spans="1:21" ht="16.5" customHeight="1">
      <c r="A479" s="779">
        <f t="shared" si="73"/>
        <v>310</v>
      </c>
      <c r="B479" s="297" t="s">
        <v>1773</v>
      </c>
      <c r="C479" s="762">
        <v>42177</v>
      </c>
      <c r="D479" s="763" t="s">
        <v>847</v>
      </c>
      <c r="E479" s="859">
        <v>100</v>
      </c>
      <c r="F479" s="860">
        <v>116</v>
      </c>
      <c r="G479" s="860"/>
      <c r="H479" s="851">
        <f t="shared" si="67"/>
        <v>1.1599999999999999</v>
      </c>
      <c r="I479" s="257">
        <v>185</v>
      </c>
      <c r="J479" s="747">
        <f t="shared" si="69"/>
        <v>214.6</v>
      </c>
      <c r="K479" s="747">
        <f t="shared" si="68"/>
        <v>9769.8794780977296</v>
      </c>
      <c r="L479" s="662">
        <v>10556</v>
      </c>
      <c r="M479" s="662"/>
      <c r="O479" s="742"/>
      <c r="P479" s="742"/>
      <c r="Q479" s="742"/>
      <c r="S479" s="742">
        <f t="shared" si="70"/>
        <v>1807427.70344808</v>
      </c>
      <c r="T479" s="742">
        <f t="shared" si="71"/>
        <v>1952860</v>
      </c>
      <c r="U479" s="935">
        <f t="shared" si="72"/>
        <v>786.12052190227041</v>
      </c>
    </row>
    <row r="480" spans="1:21" ht="16.5" customHeight="1">
      <c r="A480" s="779">
        <f t="shared" si="73"/>
        <v>311</v>
      </c>
      <c r="B480" s="297" t="s">
        <v>1774</v>
      </c>
      <c r="C480" s="762">
        <v>42177</v>
      </c>
      <c r="D480" s="763" t="s">
        <v>847</v>
      </c>
      <c r="E480" s="859">
        <v>95</v>
      </c>
      <c r="F480" s="860">
        <v>113</v>
      </c>
      <c r="G480" s="860"/>
      <c r="H480" s="851">
        <f t="shared" si="67"/>
        <v>1.07</v>
      </c>
      <c r="I480" s="257">
        <v>185</v>
      </c>
      <c r="J480" s="747">
        <f t="shared" si="69"/>
        <v>197.95000000000002</v>
      </c>
      <c r="K480" s="747">
        <f t="shared" si="68"/>
        <v>9011.8715875556645</v>
      </c>
      <c r="L480" s="662">
        <v>9769</v>
      </c>
      <c r="M480" s="662"/>
      <c r="O480" s="742"/>
      <c r="P480" s="742"/>
      <c r="Q480" s="742"/>
      <c r="S480" s="742">
        <f t="shared" si="70"/>
        <v>1667196.2436977979</v>
      </c>
      <c r="T480" s="742">
        <f t="shared" si="71"/>
        <v>1807265</v>
      </c>
      <c r="U480" s="935">
        <f t="shared" si="72"/>
        <v>757.12841244433548</v>
      </c>
    </row>
    <row r="481" spans="1:21" ht="16.5" customHeight="1">
      <c r="A481" s="779">
        <f t="shared" si="73"/>
        <v>312</v>
      </c>
      <c r="B481" s="297" t="s">
        <v>1743</v>
      </c>
      <c r="C481" s="762">
        <v>42177</v>
      </c>
      <c r="D481" s="763" t="s">
        <v>847</v>
      </c>
      <c r="E481" s="859">
        <v>80</v>
      </c>
      <c r="F481" s="860">
        <v>186</v>
      </c>
      <c r="G481" s="860"/>
      <c r="H481" s="851">
        <f t="shared" si="67"/>
        <v>1.49</v>
      </c>
      <c r="I481" s="257">
        <v>500</v>
      </c>
      <c r="J481" s="747">
        <f t="shared" si="69"/>
        <v>745</v>
      </c>
      <c r="K481" s="747">
        <f t="shared" si="68"/>
        <v>12549.241743418635</v>
      </c>
      <c r="L481" s="662">
        <v>13094</v>
      </c>
      <c r="M481" s="662"/>
      <c r="O481" s="742"/>
      <c r="P481" s="742"/>
      <c r="Q481" s="742"/>
      <c r="S481" s="742">
        <f t="shared" si="70"/>
        <v>6274620.8717093179</v>
      </c>
      <c r="T481" s="742">
        <f t="shared" si="71"/>
        <v>6547000</v>
      </c>
      <c r="U481" s="935">
        <f t="shared" si="72"/>
        <v>544.75825658136455</v>
      </c>
    </row>
    <row r="482" spans="1:21" ht="16.5" customHeight="1">
      <c r="A482" s="779">
        <f t="shared" si="73"/>
        <v>313</v>
      </c>
      <c r="B482" s="297" t="s">
        <v>1775</v>
      </c>
      <c r="C482" s="762">
        <v>42177</v>
      </c>
      <c r="D482" s="763" t="s">
        <v>847</v>
      </c>
      <c r="E482" s="859">
        <v>85</v>
      </c>
      <c r="F482" s="860">
        <v>84</v>
      </c>
      <c r="G482" s="860"/>
      <c r="H482" s="851">
        <f t="shared" si="67"/>
        <v>0.71</v>
      </c>
      <c r="I482" s="257">
        <v>50</v>
      </c>
      <c r="J482" s="747">
        <f t="shared" si="69"/>
        <v>35.5</v>
      </c>
      <c r="K482" s="747">
        <f t="shared" si="68"/>
        <v>5979.8400253874033</v>
      </c>
      <c r="L482" s="662">
        <v>4355</v>
      </c>
      <c r="M482" s="662"/>
      <c r="O482" s="742"/>
      <c r="P482" s="742"/>
      <c r="Q482" s="742"/>
      <c r="S482" s="742">
        <f t="shared" si="70"/>
        <v>298992.00126937014</v>
      </c>
      <c r="T482" s="742">
        <f t="shared" si="71"/>
        <v>217750</v>
      </c>
      <c r="U482" s="935">
        <f t="shared" si="72"/>
        <v>-1624.8400253874033</v>
      </c>
    </row>
    <row r="483" spans="1:21" ht="16.5" customHeight="1">
      <c r="A483" s="779">
        <f t="shared" si="73"/>
        <v>314</v>
      </c>
      <c r="B483" s="297" t="s">
        <v>1776</v>
      </c>
      <c r="C483" s="762">
        <v>42177</v>
      </c>
      <c r="D483" s="763" t="s">
        <v>847</v>
      </c>
      <c r="E483" s="859">
        <v>85</v>
      </c>
      <c r="F483" s="860">
        <v>136</v>
      </c>
      <c r="G483" s="860"/>
      <c r="H483" s="851">
        <f t="shared" si="67"/>
        <v>1.1599999999999999</v>
      </c>
      <c r="I483" s="257">
        <v>150</v>
      </c>
      <c r="J483" s="747">
        <f t="shared" si="69"/>
        <v>174</v>
      </c>
      <c r="K483" s="747">
        <f t="shared" si="68"/>
        <v>9769.8794780977296</v>
      </c>
      <c r="L483" s="662">
        <v>10520</v>
      </c>
      <c r="M483" s="662"/>
      <c r="O483" s="742"/>
      <c r="P483" s="742"/>
      <c r="Q483" s="742"/>
      <c r="S483" s="742">
        <f t="shared" si="70"/>
        <v>1465481.9217146595</v>
      </c>
      <c r="T483" s="742">
        <f t="shared" si="71"/>
        <v>1578000</v>
      </c>
      <c r="U483" s="935">
        <f t="shared" si="72"/>
        <v>750.12052190227041</v>
      </c>
    </row>
    <row r="484" spans="1:21" ht="16.5" customHeight="1">
      <c r="A484" s="779">
        <f t="shared" si="73"/>
        <v>315</v>
      </c>
      <c r="B484" s="297" t="s">
        <v>848</v>
      </c>
      <c r="C484" s="762">
        <v>42177</v>
      </c>
      <c r="D484" s="763" t="s">
        <v>849</v>
      </c>
      <c r="E484" s="859">
        <v>49</v>
      </c>
      <c r="F484" s="860">
        <v>40</v>
      </c>
      <c r="G484" s="860">
        <v>6</v>
      </c>
      <c r="H484" s="851">
        <f t="shared" si="67"/>
        <v>0.9</v>
      </c>
      <c r="I484" s="257">
        <v>107</v>
      </c>
      <c r="J484" s="747">
        <f t="shared" si="69"/>
        <v>96.3</v>
      </c>
      <c r="K484" s="747">
        <f t="shared" si="68"/>
        <v>7580.0789054206525</v>
      </c>
      <c r="L484" s="662">
        <v>5290</v>
      </c>
      <c r="M484" s="662"/>
      <c r="O484" s="742"/>
      <c r="P484" s="742"/>
      <c r="Q484" s="742"/>
      <c r="S484" s="742">
        <f t="shared" si="70"/>
        <v>811068.44288000977</v>
      </c>
      <c r="T484" s="742">
        <f t="shared" si="71"/>
        <v>566030</v>
      </c>
      <c r="U484" s="935">
        <f t="shared" si="72"/>
        <v>-2290.0789054206525</v>
      </c>
    </row>
    <row r="485" spans="1:21" ht="16.5" customHeight="1">
      <c r="A485" s="779">
        <f t="shared" si="73"/>
        <v>316</v>
      </c>
      <c r="B485" s="297" t="s">
        <v>850</v>
      </c>
      <c r="C485" s="762">
        <v>42177</v>
      </c>
      <c r="D485" s="763" t="s">
        <v>849</v>
      </c>
      <c r="E485" s="859">
        <v>68</v>
      </c>
      <c r="F485" s="860">
        <v>61</v>
      </c>
      <c r="G485" s="860">
        <v>132</v>
      </c>
      <c r="H485" s="851">
        <f t="shared" si="67"/>
        <v>5.15</v>
      </c>
      <c r="I485" s="257">
        <v>31</v>
      </c>
      <c r="J485" s="747">
        <f t="shared" si="69"/>
        <v>159.65</v>
      </c>
      <c r="K485" s="747">
        <f t="shared" si="68"/>
        <v>43374.895958795954</v>
      </c>
      <c r="L485" s="662">
        <v>29000</v>
      </c>
      <c r="M485" s="662"/>
      <c r="O485" s="742"/>
      <c r="P485" s="742"/>
      <c r="Q485" s="742"/>
      <c r="S485" s="742">
        <f t="shared" si="70"/>
        <v>1344621.7747226746</v>
      </c>
      <c r="T485" s="742">
        <f t="shared" si="71"/>
        <v>899000</v>
      </c>
      <c r="U485" s="935">
        <f t="shared" si="72"/>
        <v>-14374.895958795954</v>
      </c>
    </row>
    <row r="486" spans="1:21" ht="16.5" customHeight="1">
      <c r="A486" s="779">
        <f t="shared" si="73"/>
        <v>317</v>
      </c>
      <c r="B486" s="297" t="s">
        <v>851</v>
      </c>
      <c r="C486" s="762">
        <v>42177</v>
      </c>
      <c r="D486" s="763" t="s">
        <v>849</v>
      </c>
      <c r="E486" s="859">
        <v>89</v>
      </c>
      <c r="F486" s="860">
        <v>62</v>
      </c>
      <c r="G486" s="860">
        <v>132</v>
      </c>
      <c r="H486" s="851">
        <f t="shared" si="67"/>
        <v>6.05</v>
      </c>
      <c r="I486" s="257">
        <v>31</v>
      </c>
      <c r="J486" s="747">
        <f t="shared" si="69"/>
        <v>187.54999999999998</v>
      </c>
      <c r="K486" s="747">
        <f t="shared" si="68"/>
        <v>50954.974864216601</v>
      </c>
      <c r="L486" s="662">
        <v>35000</v>
      </c>
      <c r="M486" s="662"/>
      <c r="O486" s="742"/>
      <c r="P486" s="742"/>
      <c r="Q486" s="742"/>
      <c r="S486" s="742">
        <f t="shared" si="70"/>
        <v>1579604.2207907147</v>
      </c>
      <c r="T486" s="742">
        <f t="shared" si="71"/>
        <v>1085000</v>
      </c>
      <c r="U486" s="935">
        <f t="shared" si="72"/>
        <v>-15954.974864216601</v>
      </c>
    </row>
    <row r="487" spans="1:21" ht="16.5" customHeight="1">
      <c r="A487" s="779">
        <f t="shared" si="73"/>
        <v>318</v>
      </c>
      <c r="B487" s="297" t="s">
        <v>852</v>
      </c>
      <c r="C487" s="762">
        <v>42177</v>
      </c>
      <c r="D487" s="763" t="s">
        <v>849</v>
      </c>
      <c r="E487" s="859">
        <v>6</v>
      </c>
      <c r="F487" s="860">
        <v>3</v>
      </c>
      <c r="G487" s="860">
        <v>101.1</v>
      </c>
      <c r="H487" s="851">
        <f t="shared" si="67"/>
        <v>0.25</v>
      </c>
      <c r="I487" s="257">
        <v>60</v>
      </c>
      <c r="J487" s="747">
        <f t="shared" si="69"/>
        <v>15</v>
      </c>
      <c r="K487" s="747">
        <f t="shared" si="68"/>
        <v>2105.5774737279589</v>
      </c>
      <c r="L487" s="662">
        <v>4000</v>
      </c>
      <c r="M487" s="662"/>
      <c r="O487" s="742"/>
      <c r="P487" s="742"/>
      <c r="Q487" s="742"/>
      <c r="S487" s="742">
        <f t="shared" si="70"/>
        <v>126334.64842367754</v>
      </c>
      <c r="T487" s="742">
        <f t="shared" si="71"/>
        <v>240000</v>
      </c>
      <c r="U487" s="935">
        <f t="shared" si="72"/>
        <v>1894.4225262720411</v>
      </c>
    </row>
    <row r="488" spans="1:21" ht="16.5" customHeight="1">
      <c r="A488" s="779">
        <f t="shared" si="73"/>
        <v>319</v>
      </c>
      <c r="B488" s="297" t="s">
        <v>853</v>
      </c>
      <c r="C488" s="762">
        <v>42177</v>
      </c>
      <c r="D488" s="763" t="s">
        <v>849</v>
      </c>
      <c r="E488" s="859">
        <v>89</v>
      </c>
      <c r="F488" s="860">
        <v>62</v>
      </c>
      <c r="G488" s="860">
        <v>202</v>
      </c>
      <c r="H488" s="851">
        <f t="shared" si="67"/>
        <v>8.1999999999999993</v>
      </c>
      <c r="I488" s="257">
        <v>20</v>
      </c>
      <c r="J488" s="747">
        <f t="shared" si="69"/>
        <v>164</v>
      </c>
      <c r="K488" s="747">
        <f t="shared" si="68"/>
        <v>69062.941138277049</v>
      </c>
      <c r="L488" s="662">
        <v>48000</v>
      </c>
      <c r="M488" s="662"/>
      <c r="O488" s="742"/>
      <c r="P488" s="742"/>
      <c r="Q488" s="742"/>
      <c r="S488" s="742">
        <f t="shared" si="70"/>
        <v>1381258.822765541</v>
      </c>
      <c r="T488" s="742">
        <f t="shared" si="71"/>
        <v>960000</v>
      </c>
      <c r="U488" s="935">
        <f t="shared" si="72"/>
        <v>-21062.941138277049</v>
      </c>
    </row>
    <row r="489" spans="1:21" ht="16.5" customHeight="1">
      <c r="A489" s="779">
        <f t="shared" si="73"/>
        <v>320</v>
      </c>
      <c r="B489" s="297" t="s">
        <v>854</v>
      </c>
      <c r="C489" s="762">
        <v>42177</v>
      </c>
      <c r="D489" s="763" t="s">
        <v>849</v>
      </c>
      <c r="E489" s="859">
        <v>89</v>
      </c>
      <c r="F489" s="860">
        <v>62</v>
      </c>
      <c r="G489" s="860">
        <v>173</v>
      </c>
      <c r="H489" s="851">
        <f t="shared" si="67"/>
        <v>7.31</v>
      </c>
      <c r="I489" s="257">
        <v>10</v>
      </c>
      <c r="J489" s="747">
        <f t="shared" si="69"/>
        <v>73.099999999999994</v>
      </c>
      <c r="K489" s="747">
        <f t="shared" si="68"/>
        <v>61567.085331805516</v>
      </c>
      <c r="L489" s="662">
        <v>43000</v>
      </c>
      <c r="M489" s="662"/>
      <c r="O489" s="742"/>
      <c r="P489" s="742"/>
      <c r="Q489" s="742"/>
      <c r="S489" s="742">
        <f t="shared" si="70"/>
        <v>615670.85331805516</v>
      </c>
      <c r="T489" s="742">
        <f t="shared" si="71"/>
        <v>430000</v>
      </c>
      <c r="U489" s="935">
        <f t="shared" si="72"/>
        <v>-18567.085331805516</v>
      </c>
    </row>
    <row r="490" spans="1:21" ht="16.5" customHeight="1">
      <c r="A490" s="779">
        <f t="shared" si="73"/>
        <v>321</v>
      </c>
      <c r="B490" s="297" t="s">
        <v>854</v>
      </c>
      <c r="C490" s="762">
        <v>42177</v>
      </c>
      <c r="D490" s="763" t="s">
        <v>849</v>
      </c>
      <c r="E490" s="859">
        <v>89</v>
      </c>
      <c r="F490" s="860">
        <v>62</v>
      </c>
      <c r="G490" s="860">
        <v>173</v>
      </c>
      <c r="H490" s="851">
        <f t="shared" ref="H490:H540" si="74">IF(G490&lt;&gt;"",ROUND(((E490+F490)*2+5)*(F490+G490+3)/10000,2),ROUND(E490*F490/10000,2))</f>
        <v>7.31</v>
      </c>
      <c r="I490" s="257">
        <v>10</v>
      </c>
      <c r="J490" s="747">
        <f t="shared" si="69"/>
        <v>73.099999999999994</v>
      </c>
      <c r="K490" s="747">
        <f t="shared" ref="K490:K542" si="75">H490*$R$211</f>
        <v>61567.085331805516</v>
      </c>
      <c r="L490" s="662">
        <v>43000</v>
      </c>
      <c r="M490" s="662"/>
      <c r="O490" s="742"/>
      <c r="P490" s="742"/>
      <c r="Q490" s="742"/>
      <c r="S490" s="742">
        <f t="shared" si="70"/>
        <v>615670.85331805516</v>
      </c>
      <c r="T490" s="742">
        <f t="shared" si="71"/>
        <v>430000</v>
      </c>
      <c r="U490" s="935">
        <f t="shared" si="72"/>
        <v>-18567.085331805516</v>
      </c>
    </row>
    <row r="491" spans="1:21" ht="16.5" customHeight="1">
      <c r="A491" s="779">
        <f t="shared" si="73"/>
        <v>322</v>
      </c>
      <c r="B491" s="297" t="s">
        <v>853</v>
      </c>
      <c r="C491" s="762">
        <v>42177</v>
      </c>
      <c r="D491" s="763" t="s">
        <v>849</v>
      </c>
      <c r="E491" s="859">
        <v>89</v>
      </c>
      <c r="F491" s="860">
        <v>62</v>
      </c>
      <c r="G491" s="860">
        <v>202</v>
      </c>
      <c r="H491" s="851">
        <f t="shared" si="74"/>
        <v>8.1999999999999993</v>
      </c>
      <c r="I491" s="257">
        <v>223</v>
      </c>
      <c r="J491" s="747">
        <f t="shared" ref="J491:J540" si="76">H491*I491</f>
        <v>1828.6</v>
      </c>
      <c r="K491" s="747">
        <f t="shared" si="75"/>
        <v>69062.941138277049</v>
      </c>
      <c r="L491" s="662">
        <v>29000</v>
      </c>
      <c r="M491" s="662"/>
      <c r="O491" s="742"/>
      <c r="P491" s="742"/>
      <c r="Q491" s="742"/>
      <c r="S491" s="742">
        <f t="shared" ref="S491:S540" si="77">I491*K491</f>
        <v>15401035.873835782</v>
      </c>
      <c r="T491" s="742">
        <f t="shared" ref="T491:T540" si="78">I491*L491</f>
        <v>6467000</v>
      </c>
      <c r="U491" s="935">
        <f t="shared" ref="U491:U540" si="79">L491-K491</f>
        <v>-40062.941138277049</v>
      </c>
    </row>
    <row r="492" spans="1:21" ht="16.5" customHeight="1">
      <c r="A492" s="779">
        <f t="shared" ref="A492:A542" si="80">IF(B492&lt;&gt;"",ROW()-169,"")</f>
        <v>323</v>
      </c>
      <c r="B492" s="297" t="s">
        <v>854</v>
      </c>
      <c r="C492" s="762">
        <v>42177</v>
      </c>
      <c r="D492" s="763" t="s">
        <v>849</v>
      </c>
      <c r="E492" s="859">
        <v>89</v>
      </c>
      <c r="F492" s="860">
        <v>62</v>
      </c>
      <c r="G492" s="860">
        <v>173</v>
      </c>
      <c r="H492" s="851">
        <f t="shared" si="74"/>
        <v>7.31</v>
      </c>
      <c r="I492" s="257">
        <v>15</v>
      </c>
      <c r="J492" s="747">
        <f t="shared" si="76"/>
        <v>109.64999999999999</v>
      </c>
      <c r="K492" s="747">
        <f t="shared" si="75"/>
        <v>61567.085331805516</v>
      </c>
      <c r="L492" s="662">
        <v>22150</v>
      </c>
      <c r="M492" s="662"/>
      <c r="O492" s="742"/>
      <c r="P492" s="742"/>
      <c r="Q492" s="742"/>
      <c r="S492" s="742">
        <f t="shared" si="77"/>
        <v>923506.27997708274</v>
      </c>
      <c r="T492" s="742">
        <f t="shared" si="78"/>
        <v>332250</v>
      </c>
      <c r="U492" s="935">
        <f t="shared" si="79"/>
        <v>-39417.085331805516</v>
      </c>
    </row>
    <row r="493" spans="1:21" ht="16.5" customHeight="1">
      <c r="A493" s="779">
        <f t="shared" si="80"/>
        <v>324</v>
      </c>
      <c r="B493" s="297" t="s">
        <v>855</v>
      </c>
      <c r="C493" s="762">
        <v>42177</v>
      </c>
      <c r="D493" s="763" t="s">
        <v>849</v>
      </c>
      <c r="E493" s="859">
        <v>109</v>
      </c>
      <c r="F493" s="860">
        <v>62</v>
      </c>
      <c r="G493" s="860">
        <v>132</v>
      </c>
      <c r="H493" s="851">
        <f t="shared" si="74"/>
        <v>6.84</v>
      </c>
      <c r="I493" s="257">
        <v>21</v>
      </c>
      <c r="J493" s="747">
        <f t="shared" si="76"/>
        <v>143.63999999999999</v>
      </c>
      <c r="K493" s="747">
        <f t="shared" si="75"/>
        <v>57608.599681196953</v>
      </c>
      <c r="L493" s="662">
        <v>49000</v>
      </c>
      <c r="M493" s="662"/>
      <c r="O493" s="742"/>
      <c r="P493" s="742"/>
      <c r="Q493" s="742"/>
      <c r="S493" s="742">
        <f t="shared" si="77"/>
        <v>1209780.5933051361</v>
      </c>
      <c r="T493" s="742">
        <f t="shared" si="78"/>
        <v>1029000</v>
      </c>
      <c r="U493" s="935">
        <f t="shared" si="79"/>
        <v>-8608.5996811969526</v>
      </c>
    </row>
    <row r="494" spans="1:21" ht="16.5" customHeight="1">
      <c r="A494" s="779">
        <f t="shared" si="80"/>
        <v>325</v>
      </c>
      <c r="B494" s="297" t="s">
        <v>622</v>
      </c>
      <c r="C494" s="762">
        <v>42178</v>
      </c>
      <c r="D494" s="763" t="s">
        <v>856</v>
      </c>
      <c r="E494" s="859">
        <v>43</v>
      </c>
      <c r="F494" s="860">
        <v>27.5</v>
      </c>
      <c r="G494" s="860">
        <v>33</v>
      </c>
      <c r="H494" s="851">
        <f t="shared" si="74"/>
        <v>0.93</v>
      </c>
      <c r="I494" s="257">
        <v>205</v>
      </c>
      <c r="J494" s="747">
        <f t="shared" si="76"/>
        <v>190.65</v>
      </c>
      <c r="K494" s="747">
        <f t="shared" si="75"/>
        <v>7832.7482022680078</v>
      </c>
      <c r="L494" s="662">
        <v>6400</v>
      </c>
      <c r="M494" s="662"/>
      <c r="O494" s="742"/>
      <c r="P494" s="742"/>
      <c r="Q494" s="742"/>
      <c r="S494" s="742">
        <f t="shared" si="77"/>
        <v>1605713.3814649417</v>
      </c>
      <c r="T494" s="742">
        <f t="shared" si="78"/>
        <v>1312000</v>
      </c>
      <c r="U494" s="935">
        <f t="shared" si="79"/>
        <v>-1432.7482022680078</v>
      </c>
    </row>
    <row r="495" spans="1:21" ht="16.5" customHeight="1">
      <c r="A495" s="779">
        <f t="shared" si="80"/>
        <v>326</v>
      </c>
      <c r="B495" s="297" t="s">
        <v>857</v>
      </c>
      <c r="C495" s="762">
        <v>42179</v>
      </c>
      <c r="D495" s="763" t="s">
        <v>858</v>
      </c>
      <c r="E495" s="859">
        <v>55</v>
      </c>
      <c r="F495" s="860">
        <v>41.5</v>
      </c>
      <c r="G495" s="860">
        <v>27</v>
      </c>
      <c r="H495" s="851">
        <f t="shared" si="74"/>
        <v>1.42</v>
      </c>
      <c r="I495" s="257">
        <v>280</v>
      </c>
      <c r="J495" s="747">
        <f t="shared" si="76"/>
        <v>397.59999999999997</v>
      </c>
      <c r="K495" s="747">
        <f t="shared" si="75"/>
        <v>11959.680050774807</v>
      </c>
      <c r="L495" s="662">
        <v>10600</v>
      </c>
      <c r="M495" s="662"/>
      <c r="O495" s="742"/>
      <c r="P495" s="742"/>
      <c r="Q495" s="742"/>
      <c r="S495" s="742">
        <f t="shared" si="77"/>
        <v>3348710.4142169459</v>
      </c>
      <c r="T495" s="742">
        <f t="shared" si="78"/>
        <v>2968000</v>
      </c>
      <c r="U495" s="935">
        <f t="shared" si="79"/>
        <v>-1359.6800507748067</v>
      </c>
    </row>
    <row r="496" spans="1:21" ht="16.5" customHeight="1">
      <c r="A496" s="779">
        <f t="shared" si="80"/>
        <v>327</v>
      </c>
      <c r="B496" s="297" t="s">
        <v>521</v>
      </c>
      <c r="C496" s="762">
        <v>42180</v>
      </c>
      <c r="D496" s="763" t="s">
        <v>860</v>
      </c>
      <c r="E496" s="859">
        <v>37.5</v>
      </c>
      <c r="F496" s="860">
        <v>25.3</v>
      </c>
      <c r="G496" s="860">
        <v>23.9</v>
      </c>
      <c r="H496" s="851">
        <f t="shared" si="74"/>
        <v>0.68</v>
      </c>
      <c r="I496" s="257">
        <v>502</v>
      </c>
      <c r="J496" s="747">
        <f t="shared" si="76"/>
        <v>341.36</v>
      </c>
      <c r="K496" s="747">
        <f t="shared" si="75"/>
        <v>5727.1707285400489</v>
      </c>
      <c r="L496" s="662">
        <v>5400</v>
      </c>
      <c r="M496" s="662"/>
      <c r="O496" s="742"/>
      <c r="P496" s="742"/>
      <c r="Q496" s="742"/>
      <c r="S496" s="742">
        <f t="shared" si="77"/>
        <v>2875039.7057271046</v>
      </c>
      <c r="T496" s="742">
        <f t="shared" si="78"/>
        <v>2710800</v>
      </c>
      <c r="U496" s="935">
        <f t="shared" si="79"/>
        <v>-327.17072854004891</v>
      </c>
    </row>
    <row r="497" spans="1:21" ht="16.5" customHeight="1">
      <c r="A497" s="779">
        <f t="shared" si="80"/>
        <v>328</v>
      </c>
      <c r="B497" s="297" t="s">
        <v>521</v>
      </c>
      <c r="C497" s="762">
        <v>42180</v>
      </c>
      <c r="D497" s="763" t="s">
        <v>860</v>
      </c>
      <c r="E497" s="859">
        <v>37.5</v>
      </c>
      <c r="F497" s="860">
        <v>25.3</v>
      </c>
      <c r="G497" s="860">
        <v>23.9</v>
      </c>
      <c r="H497" s="851">
        <f t="shared" si="74"/>
        <v>0.68</v>
      </c>
      <c r="I497" s="257">
        <v>504</v>
      </c>
      <c r="J497" s="747">
        <f t="shared" si="76"/>
        <v>342.72</v>
      </c>
      <c r="K497" s="747">
        <f t="shared" si="75"/>
        <v>5727.1707285400489</v>
      </c>
      <c r="L497" s="662">
        <v>5400</v>
      </c>
      <c r="M497" s="662"/>
      <c r="O497" s="742"/>
      <c r="P497" s="742"/>
      <c r="Q497" s="742"/>
      <c r="S497" s="742">
        <f t="shared" si="77"/>
        <v>2886494.0471841847</v>
      </c>
      <c r="T497" s="742">
        <f t="shared" si="78"/>
        <v>2721600</v>
      </c>
      <c r="U497" s="935">
        <f t="shared" si="79"/>
        <v>-327.17072854004891</v>
      </c>
    </row>
    <row r="498" spans="1:21" ht="16.5" customHeight="1">
      <c r="A498" s="779">
        <f t="shared" si="80"/>
        <v>329</v>
      </c>
      <c r="B498" s="192" t="s">
        <v>1964</v>
      </c>
      <c r="C498" s="762">
        <v>42180</v>
      </c>
      <c r="D498" s="763" t="s">
        <v>862</v>
      </c>
      <c r="E498" s="859">
        <v>40</v>
      </c>
      <c r="F498" s="860">
        <v>30</v>
      </c>
      <c r="G498" s="860">
        <v>18.5</v>
      </c>
      <c r="H498" s="851">
        <f t="shared" si="74"/>
        <v>0.75</v>
      </c>
      <c r="I498" s="257">
        <v>5457</v>
      </c>
      <c r="J498" s="747">
        <f t="shared" si="76"/>
        <v>4092.75</v>
      </c>
      <c r="K498" s="747">
        <f t="shared" si="75"/>
        <v>6316.7324211838768</v>
      </c>
      <c r="L498" s="662">
        <v>8030</v>
      </c>
      <c r="M498" s="662"/>
      <c r="O498" s="742"/>
      <c r="P498" s="742"/>
      <c r="Q498" s="742"/>
      <c r="S498" s="742">
        <f t="shared" si="77"/>
        <v>34470408.822400413</v>
      </c>
      <c r="T498" s="742">
        <f t="shared" si="78"/>
        <v>43819710</v>
      </c>
      <c r="U498" s="935">
        <f t="shared" si="79"/>
        <v>1713.2675788161232</v>
      </c>
    </row>
    <row r="499" spans="1:21" ht="16.5" customHeight="1">
      <c r="A499" s="779">
        <f t="shared" si="80"/>
        <v>330</v>
      </c>
      <c r="B499" s="297" t="s">
        <v>436</v>
      </c>
      <c r="C499" s="762">
        <v>42180</v>
      </c>
      <c r="D499" s="763" t="s">
        <v>863</v>
      </c>
      <c r="E499" s="859">
        <v>36.5</v>
      </c>
      <c r="F499" s="860">
        <v>27.3</v>
      </c>
      <c r="G499" s="860">
        <v>25.5</v>
      </c>
      <c r="H499" s="851">
        <f t="shared" si="74"/>
        <v>0.74</v>
      </c>
      <c r="I499" s="257">
        <v>1000</v>
      </c>
      <c r="J499" s="747">
        <f t="shared" si="76"/>
        <v>740</v>
      </c>
      <c r="K499" s="747">
        <f t="shared" si="75"/>
        <v>6232.5093222347587</v>
      </c>
      <c r="L499" s="662">
        <v>7500</v>
      </c>
      <c r="M499" s="662"/>
      <c r="O499" s="742"/>
      <c r="P499" s="742"/>
      <c r="Q499" s="742"/>
      <c r="S499" s="742">
        <f t="shared" si="77"/>
        <v>6232509.3222347591</v>
      </c>
      <c r="T499" s="742">
        <f t="shared" si="78"/>
        <v>7500000</v>
      </c>
      <c r="U499" s="935">
        <f t="shared" si="79"/>
        <v>1267.4906777652413</v>
      </c>
    </row>
    <row r="500" spans="1:21" ht="16.5" customHeight="1">
      <c r="A500" s="779">
        <f t="shared" si="80"/>
        <v>331</v>
      </c>
      <c r="B500" s="297" t="s">
        <v>1730</v>
      </c>
      <c r="C500" s="762">
        <v>42180</v>
      </c>
      <c r="D500" s="763" t="s">
        <v>865</v>
      </c>
      <c r="E500" s="859">
        <v>110</v>
      </c>
      <c r="F500" s="860">
        <v>113</v>
      </c>
      <c r="G500" s="860"/>
      <c r="H500" s="851">
        <f t="shared" si="74"/>
        <v>1.24</v>
      </c>
      <c r="I500" s="257">
        <v>2000</v>
      </c>
      <c r="J500" s="747">
        <f t="shared" si="76"/>
        <v>2480</v>
      </c>
      <c r="K500" s="747">
        <f t="shared" si="75"/>
        <v>10443.664269690677</v>
      </c>
      <c r="L500" s="662">
        <v>7582</v>
      </c>
      <c r="M500" s="662"/>
      <c r="O500" s="742"/>
      <c r="P500" s="742"/>
      <c r="Q500" s="742"/>
      <c r="S500" s="742">
        <f t="shared" si="77"/>
        <v>20887328.539381351</v>
      </c>
      <c r="T500" s="742">
        <f t="shared" si="78"/>
        <v>15164000</v>
      </c>
      <c r="U500" s="935">
        <f t="shared" si="79"/>
        <v>-2861.6642696906765</v>
      </c>
    </row>
    <row r="501" spans="1:21" ht="16.5" customHeight="1">
      <c r="A501" s="779">
        <f t="shared" si="80"/>
        <v>332</v>
      </c>
      <c r="B501" s="297" t="s">
        <v>866</v>
      </c>
      <c r="C501" s="762">
        <v>42180</v>
      </c>
      <c r="D501" s="763" t="s">
        <v>867</v>
      </c>
      <c r="E501" s="859">
        <v>70</v>
      </c>
      <c r="F501" s="860">
        <v>67</v>
      </c>
      <c r="G501" s="860">
        <v>130</v>
      </c>
      <c r="H501" s="851">
        <f t="shared" si="74"/>
        <v>5.58</v>
      </c>
      <c r="I501" s="257">
        <v>27</v>
      </c>
      <c r="J501" s="747">
        <f t="shared" si="76"/>
        <v>150.66</v>
      </c>
      <c r="K501" s="747">
        <f t="shared" si="75"/>
        <v>46996.489213608045</v>
      </c>
      <c r="L501" s="662">
        <v>35936</v>
      </c>
      <c r="M501" s="662"/>
      <c r="O501" s="742"/>
      <c r="P501" s="742"/>
      <c r="Q501" s="742"/>
      <c r="S501" s="742">
        <f t="shared" si="77"/>
        <v>1268905.2087674171</v>
      </c>
      <c r="T501" s="742">
        <f t="shared" si="78"/>
        <v>970272</v>
      </c>
      <c r="U501" s="935">
        <f t="shared" si="79"/>
        <v>-11060.489213608045</v>
      </c>
    </row>
    <row r="502" spans="1:21" ht="16.5" customHeight="1">
      <c r="A502" s="779">
        <f t="shared" si="80"/>
        <v>333</v>
      </c>
      <c r="B502" s="297" t="s">
        <v>868</v>
      </c>
      <c r="C502" s="762">
        <v>42180</v>
      </c>
      <c r="D502" s="763" t="s">
        <v>867</v>
      </c>
      <c r="E502" s="859">
        <v>70</v>
      </c>
      <c r="F502" s="860">
        <v>67</v>
      </c>
      <c r="G502" s="860">
        <v>152</v>
      </c>
      <c r="H502" s="851">
        <f t="shared" si="74"/>
        <v>6.19</v>
      </c>
      <c r="I502" s="257">
        <v>45</v>
      </c>
      <c r="J502" s="747">
        <f t="shared" si="76"/>
        <v>278.55</v>
      </c>
      <c r="K502" s="747">
        <f t="shared" si="75"/>
        <v>52134.09824950427</v>
      </c>
      <c r="L502" s="662">
        <v>40718</v>
      </c>
      <c r="M502" s="662"/>
      <c r="O502" s="742"/>
      <c r="P502" s="742"/>
      <c r="Q502" s="742"/>
      <c r="S502" s="742">
        <f t="shared" si="77"/>
        <v>2346034.4212276922</v>
      </c>
      <c r="T502" s="742">
        <f t="shared" si="78"/>
        <v>1832310</v>
      </c>
      <c r="U502" s="935">
        <f t="shared" si="79"/>
        <v>-11416.09824950427</v>
      </c>
    </row>
    <row r="503" spans="1:21" ht="16.5" customHeight="1">
      <c r="A503" s="779">
        <f t="shared" si="80"/>
        <v>334</v>
      </c>
      <c r="B503" s="297" t="s">
        <v>481</v>
      </c>
      <c r="C503" s="762">
        <v>42180</v>
      </c>
      <c r="D503" s="763" t="s">
        <v>867</v>
      </c>
      <c r="E503" s="859">
        <v>103</v>
      </c>
      <c r="F503" s="860">
        <v>50</v>
      </c>
      <c r="G503" s="860">
        <v>180</v>
      </c>
      <c r="H503" s="851">
        <f t="shared" si="74"/>
        <v>7.25</v>
      </c>
      <c r="I503" s="257">
        <v>149</v>
      </c>
      <c r="J503" s="747">
        <f t="shared" si="76"/>
        <v>1080.25</v>
      </c>
      <c r="K503" s="747">
        <f t="shared" si="75"/>
        <v>61061.746738110807</v>
      </c>
      <c r="L503" s="662">
        <v>47449</v>
      </c>
      <c r="M503" s="662"/>
      <c r="O503" s="742"/>
      <c r="P503" s="742"/>
      <c r="Q503" s="742"/>
      <c r="S503" s="742">
        <f t="shared" si="77"/>
        <v>9098200.2639785111</v>
      </c>
      <c r="T503" s="742">
        <f t="shared" si="78"/>
        <v>7069901</v>
      </c>
      <c r="U503" s="935">
        <f t="shared" si="79"/>
        <v>-13612.746738110807</v>
      </c>
    </row>
    <row r="504" spans="1:21" ht="16.5" customHeight="1">
      <c r="A504" s="779">
        <f t="shared" si="80"/>
        <v>335</v>
      </c>
      <c r="B504" s="297" t="s">
        <v>869</v>
      </c>
      <c r="C504" s="762">
        <v>42180</v>
      </c>
      <c r="D504" s="763" t="s">
        <v>867</v>
      </c>
      <c r="E504" s="859">
        <v>78</v>
      </c>
      <c r="F504" s="860">
        <v>56</v>
      </c>
      <c r="G504" s="860">
        <v>190</v>
      </c>
      <c r="H504" s="851">
        <f t="shared" si="74"/>
        <v>6.8</v>
      </c>
      <c r="I504" s="257">
        <v>11</v>
      </c>
      <c r="J504" s="747">
        <f t="shared" si="76"/>
        <v>74.8</v>
      </c>
      <c r="K504" s="747">
        <f t="shared" si="75"/>
        <v>57271.70728540048</v>
      </c>
      <c r="L504" s="662">
        <v>56835</v>
      </c>
      <c r="M504" s="662"/>
      <c r="O504" s="742"/>
      <c r="P504" s="742"/>
      <c r="Q504" s="742"/>
      <c r="S504" s="742">
        <f t="shared" si="77"/>
        <v>629988.78013940528</v>
      </c>
      <c r="T504" s="742">
        <f t="shared" si="78"/>
        <v>625185</v>
      </c>
      <c r="U504" s="935">
        <f t="shared" si="79"/>
        <v>-436.70728540048003</v>
      </c>
    </row>
    <row r="505" spans="1:21" ht="16.5" customHeight="1">
      <c r="A505" s="779">
        <f t="shared" si="80"/>
        <v>336</v>
      </c>
      <c r="B505" s="297" t="s">
        <v>870</v>
      </c>
      <c r="C505" s="762">
        <v>42180</v>
      </c>
      <c r="D505" s="763" t="s">
        <v>867</v>
      </c>
      <c r="E505" s="859">
        <v>70</v>
      </c>
      <c r="F505" s="860">
        <v>54</v>
      </c>
      <c r="G505" s="860">
        <v>135</v>
      </c>
      <c r="H505" s="851">
        <f t="shared" si="74"/>
        <v>4.8600000000000003</v>
      </c>
      <c r="I505" s="257">
        <v>30</v>
      </c>
      <c r="J505" s="747">
        <f t="shared" si="76"/>
        <v>145.80000000000001</v>
      </c>
      <c r="K505" s="747">
        <f t="shared" si="75"/>
        <v>40932.426089271525</v>
      </c>
      <c r="L505" s="662">
        <v>30937</v>
      </c>
      <c r="M505" s="662"/>
      <c r="O505" s="742"/>
      <c r="P505" s="742"/>
      <c r="Q505" s="742"/>
      <c r="S505" s="742">
        <f t="shared" si="77"/>
        <v>1227972.7826781457</v>
      </c>
      <c r="T505" s="742">
        <f t="shared" si="78"/>
        <v>928110</v>
      </c>
      <c r="U505" s="935">
        <f t="shared" si="79"/>
        <v>-9995.4260892715247</v>
      </c>
    </row>
    <row r="506" spans="1:21" ht="16.5" customHeight="1">
      <c r="A506" s="779">
        <f t="shared" si="80"/>
        <v>337</v>
      </c>
      <c r="B506" s="297" t="s">
        <v>871</v>
      </c>
      <c r="C506" s="762">
        <v>42180</v>
      </c>
      <c r="D506" s="763" t="s">
        <v>867</v>
      </c>
      <c r="E506" s="859">
        <v>58</v>
      </c>
      <c r="F506" s="860">
        <v>38</v>
      </c>
      <c r="G506" s="860">
        <v>17</v>
      </c>
      <c r="H506" s="851">
        <f t="shared" si="74"/>
        <v>1.1399999999999999</v>
      </c>
      <c r="I506" s="257">
        <v>383</v>
      </c>
      <c r="J506" s="747">
        <f t="shared" si="76"/>
        <v>436.61999999999995</v>
      </c>
      <c r="K506" s="747">
        <f t="shared" si="75"/>
        <v>9601.4332801994915</v>
      </c>
      <c r="L506" s="662">
        <v>8775</v>
      </c>
      <c r="M506" s="662"/>
      <c r="O506" s="742"/>
      <c r="P506" s="742"/>
      <c r="Q506" s="742"/>
      <c r="S506" s="742">
        <f t="shared" si="77"/>
        <v>3677348.9463164052</v>
      </c>
      <c r="T506" s="742">
        <f t="shared" si="78"/>
        <v>3360825</v>
      </c>
      <c r="U506" s="935">
        <f t="shared" si="79"/>
        <v>-826.43328019949149</v>
      </c>
    </row>
    <row r="507" spans="1:21" ht="16.5" customHeight="1">
      <c r="A507" s="779">
        <f t="shared" si="80"/>
        <v>338</v>
      </c>
      <c r="B507" s="297" t="s">
        <v>872</v>
      </c>
      <c r="C507" s="762">
        <v>42180</v>
      </c>
      <c r="D507" s="763" t="s">
        <v>867</v>
      </c>
      <c r="E507" s="859">
        <v>63</v>
      </c>
      <c r="F507" s="860">
        <v>60</v>
      </c>
      <c r="G507" s="860">
        <v>134</v>
      </c>
      <c r="H507" s="851">
        <f t="shared" si="74"/>
        <v>4.9400000000000004</v>
      </c>
      <c r="I507" s="257">
        <v>25</v>
      </c>
      <c r="J507" s="747">
        <f t="shared" si="76"/>
        <v>123.50000000000001</v>
      </c>
      <c r="K507" s="747">
        <f t="shared" si="75"/>
        <v>41606.21088086447</v>
      </c>
      <c r="L507" s="662">
        <v>31317</v>
      </c>
      <c r="M507" s="662"/>
      <c r="O507" s="742"/>
      <c r="P507" s="742"/>
      <c r="Q507" s="742"/>
      <c r="S507" s="742">
        <f t="shared" si="77"/>
        <v>1040155.2720216117</v>
      </c>
      <c r="T507" s="742">
        <f t="shared" si="78"/>
        <v>782925</v>
      </c>
      <c r="U507" s="935">
        <f t="shared" si="79"/>
        <v>-10289.21088086447</v>
      </c>
    </row>
    <row r="508" spans="1:21" ht="16.5" customHeight="1">
      <c r="A508" s="779">
        <f t="shared" si="80"/>
        <v>339</v>
      </c>
      <c r="B508" s="297" t="s">
        <v>873</v>
      </c>
      <c r="C508" s="762">
        <v>42180</v>
      </c>
      <c r="D508" s="763" t="s">
        <v>867</v>
      </c>
      <c r="E508" s="859">
        <v>70</v>
      </c>
      <c r="F508" s="860">
        <v>58</v>
      </c>
      <c r="G508" s="860">
        <v>190</v>
      </c>
      <c r="H508" s="851">
        <f t="shared" si="74"/>
        <v>6.55</v>
      </c>
      <c r="I508" s="257">
        <v>11</v>
      </c>
      <c r="J508" s="747">
        <f t="shared" si="76"/>
        <v>72.05</v>
      </c>
      <c r="K508" s="747">
        <f t="shared" si="75"/>
        <v>55166.129811672523</v>
      </c>
      <c r="L508" s="662">
        <v>46121</v>
      </c>
      <c r="M508" s="662"/>
      <c r="O508" s="742"/>
      <c r="P508" s="742"/>
      <c r="Q508" s="742"/>
      <c r="S508" s="742">
        <f t="shared" si="77"/>
        <v>606827.42792839778</v>
      </c>
      <c r="T508" s="742">
        <f t="shared" si="78"/>
        <v>507331</v>
      </c>
      <c r="U508" s="935">
        <f t="shared" si="79"/>
        <v>-9045.1298116725229</v>
      </c>
    </row>
    <row r="509" spans="1:21" ht="16.5" customHeight="1">
      <c r="A509" s="779">
        <f t="shared" si="80"/>
        <v>340</v>
      </c>
      <c r="B509" s="297" t="s">
        <v>874</v>
      </c>
      <c r="C509" s="762">
        <v>42180</v>
      </c>
      <c r="D509" s="763" t="s">
        <v>867</v>
      </c>
      <c r="E509" s="859">
        <v>84</v>
      </c>
      <c r="F509" s="860">
        <v>46</v>
      </c>
      <c r="G509" s="860">
        <v>146</v>
      </c>
      <c r="H509" s="851">
        <f t="shared" si="74"/>
        <v>5.17</v>
      </c>
      <c r="I509" s="257">
        <v>28</v>
      </c>
      <c r="J509" s="747">
        <f t="shared" si="76"/>
        <v>144.76</v>
      </c>
      <c r="K509" s="747">
        <f t="shared" si="75"/>
        <v>43543.342156694191</v>
      </c>
      <c r="L509" s="662">
        <v>35591</v>
      </c>
      <c r="M509" s="662"/>
      <c r="O509" s="742"/>
      <c r="P509" s="742"/>
      <c r="Q509" s="742"/>
      <c r="S509" s="742">
        <f t="shared" si="77"/>
        <v>1219213.5803874373</v>
      </c>
      <c r="T509" s="742">
        <f t="shared" si="78"/>
        <v>996548</v>
      </c>
      <c r="U509" s="935">
        <f t="shared" si="79"/>
        <v>-7952.3421566941906</v>
      </c>
    </row>
    <row r="510" spans="1:21" ht="16.5" customHeight="1">
      <c r="A510" s="779">
        <f t="shared" si="80"/>
        <v>341</v>
      </c>
      <c r="B510" s="297" t="s">
        <v>1777</v>
      </c>
      <c r="C510" s="762">
        <v>42181</v>
      </c>
      <c r="D510" s="763" t="s">
        <v>875</v>
      </c>
      <c r="E510" s="859">
        <v>125</v>
      </c>
      <c r="F510" s="860">
        <v>148</v>
      </c>
      <c r="G510" s="860"/>
      <c r="H510" s="851">
        <f t="shared" si="74"/>
        <v>1.85</v>
      </c>
      <c r="I510" s="257">
        <v>354</v>
      </c>
      <c r="J510" s="747">
        <f t="shared" si="76"/>
        <v>654.9</v>
      </c>
      <c r="K510" s="747">
        <f t="shared" si="75"/>
        <v>15581.273305586898</v>
      </c>
      <c r="L510" s="662">
        <v>17205</v>
      </c>
      <c r="M510" s="662"/>
      <c r="O510" s="742"/>
      <c r="P510" s="742"/>
      <c r="Q510" s="742"/>
      <c r="S510" s="742">
        <f t="shared" si="77"/>
        <v>5515770.7501777615</v>
      </c>
      <c r="T510" s="742">
        <f t="shared" si="78"/>
        <v>6090570</v>
      </c>
      <c r="U510" s="935">
        <f t="shared" si="79"/>
        <v>1623.7266944131025</v>
      </c>
    </row>
    <row r="511" spans="1:21" ht="16.5" customHeight="1">
      <c r="A511" s="779">
        <f t="shared" si="80"/>
        <v>342</v>
      </c>
      <c r="B511" s="297" t="s">
        <v>1776</v>
      </c>
      <c r="C511" s="762">
        <v>42181</v>
      </c>
      <c r="D511" s="763" t="s">
        <v>875</v>
      </c>
      <c r="E511" s="859">
        <v>85</v>
      </c>
      <c r="F511" s="860">
        <v>136</v>
      </c>
      <c r="G511" s="860"/>
      <c r="H511" s="851">
        <f t="shared" si="74"/>
        <v>1.1599999999999999</v>
      </c>
      <c r="I511" s="257">
        <v>80</v>
      </c>
      <c r="J511" s="747">
        <f t="shared" si="76"/>
        <v>92.8</v>
      </c>
      <c r="K511" s="747">
        <f t="shared" si="75"/>
        <v>9769.8794780977296</v>
      </c>
      <c r="L511" s="662">
        <v>10520</v>
      </c>
      <c r="M511" s="662"/>
      <c r="O511" s="742"/>
      <c r="P511" s="742"/>
      <c r="Q511" s="742"/>
      <c r="S511" s="742">
        <f t="shared" si="77"/>
        <v>781590.35824781843</v>
      </c>
      <c r="T511" s="742">
        <f t="shared" si="78"/>
        <v>841600</v>
      </c>
      <c r="U511" s="935">
        <f t="shared" si="79"/>
        <v>750.12052190227041</v>
      </c>
    </row>
    <row r="512" spans="1:21" ht="16.5" customHeight="1">
      <c r="A512" s="779">
        <f t="shared" si="80"/>
        <v>343</v>
      </c>
      <c r="B512" s="297" t="s">
        <v>876</v>
      </c>
      <c r="C512" s="762">
        <v>42183</v>
      </c>
      <c r="D512" s="763" t="s">
        <v>877</v>
      </c>
      <c r="E512" s="859">
        <v>58.5</v>
      </c>
      <c r="F512" s="860">
        <v>45</v>
      </c>
      <c r="G512" s="860">
        <v>31</v>
      </c>
      <c r="H512" s="851">
        <f t="shared" si="74"/>
        <v>1.67</v>
      </c>
      <c r="I512" s="257">
        <v>120</v>
      </c>
      <c r="J512" s="747">
        <f t="shared" si="76"/>
        <v>200.39999999999998</v>
      </c>
      <c r="K512" s="747">
        <f t="shared" si="75"/>
        <v>14065.257524502766</v>
      </c>
      <c r="L512" s="662">
        <v>17693</v>
      </c>
      <c r="M512" s="662"/>
      <c r="O512" s="742"/>
      <c r="P512" s="742"/>
      <c r="Q512" s="742"/>
      <c r="S512" s="742">
        <f t="shared" si="77"/>
        <v>1687830.902940332</v>
      </c>
      <c r="T512" s="742">
        <f t="shared" si="78"/>
        <v>2123160</v>
      </c>
      <c r="U512" s="935">
        <f t="shared" si="79"/>
        <v>3627.7424754972344</v>
      </c>
    </row>
    <row r="513" spans="1:21" ht="16.5" customHeight="1">
      <c r="A513" s="779">
        <f t="shared" si="80"/>
        <v>344</v>
      </c>
      <c r="B513" s="297" t="s">
        <v>879</v>
      </c>
      <c r="C513" s="762">
        <v>42183</v>
      </c>
      <c r="D513" s="763" t="s">
        <v>877</v>
      </c>
      <c r="E513" s="859">
        <v>61</v>
      </c>
      <c r="F513" s="860">
        <v>49</v>
      </c>
      <c r="G513" s="860">
        <v>33</v>
      </c>
      <c r="H513" s="851">
        <f t="shared" si="74"/>
        <v>1.91</v>
      </c>
      <c r="I513" s="257">
        <v>471</v>
      </c>
      <c r="J513" s="747">
        <f t="shared" si="76"/>
        <v>899.61</v>
      </c>
      <c r="K513" s="747">
        <f t="shared" si="75"/>
        <v>16086.611899281606</v>
      </c>
      <c r="L513" s="662">
        <v>20027</v>
      </c>
      <c r="M513" s="662"/>
      <c r="O513" s="742"/>
      <c r="P513" s="742"/>
      <c r="Q513" s="742"/>
      <c r="S513" s="742">
        <f t="shared" si="77"/>
        <v>7576794.2045616368</v>
      </c>
      <c r="T513" s="742">
        <f t="shared" si="78"/>
        <v>9432717</v>
      </c>
      <c r="U513" s="935">
        <f t="shared" si="79"/>
        <v>3940.3881007183936</v>
      </c>
    </row>
    <row r="514" spans="1:21" ht="16.5" customHeight="1">
      <c r="A514" s="779">
        <f t="shared" si="80"/>
        <v>345</v>
      </c>
      <c r="B514" s="297" t="s">
        <v>880</v>
      </c>
      <c r="C514" s="762">
        <v>42183</v>
      </c>
      <c r="D514" s="763" t="s">
        <v>877</v>
      </c>
      <c r="E514" s="859">
        <v>65</v>
      </c>
      <c r="F514" s="860">
        <v>52</v>
      </c>
      <c r="G514" s="860">
        <v>34.5</v>
      </c>
      <c r="H514" s="851">
        <f t="shared" si="74"/>
        <v>2.14</v>
      </c>
      <c r="I514" s="257">
        <v>289</v>
      </c>
      <c r="J514" s="747">
        <f t="shared" si="76"/>
        <v>618.46</v>
      </c>
      <c r="K514" s="747">
        <f t="shared" si="75"/>
        <v>18023.743175111329</v>
      </c>
      <c r="L514" s="662">
        <v>22253</v>
      </c>
      <c r="M514" s="662"/>
      <c r="O514" s="742"/>
      <c r="P514" s="742"/>
      <c r="Q514" s="742"/>
      <c r="S514" s="742">
        <f t="shared" si="77"/>
        <v>5208861.7776071737</v>
      </c>
      <c r="T514" s="742">
        <f t="shared" si="78"/>
        <v>6431117</v>
      </c>
      <c r="U514" s="935">
        <f t="shared" si="79"/>
        <v>4229.256824888671</v>
      </c>
    </row>
    <row r="515" spans="1:21" ht="16.5" customHeight="1">
      <c r="A515" s="779">
        <f t="shared" si="80"/>
        <v>346</v>
      </c>
      <c r="B515" s="297" t="s">
        <v>881</v>
      </c>
      <c r="C515" s="762">
        <v>42183</v>
      </c>
      <c r="D515" s="763" t="s">
        <v>877</v>
      </c>
      <c r="E515" s="859">
        <v>59</v>
      </c>
      <c r="F515" s="860">
        <v>33</v>
      </c>
      <c r="G515" s="860">
        <v>25</v>
      </c>
      <c r="H515" s="851">
        <f t="shared" si="74"/>
        <v>1.1499999999999999</v>
      </c>
      <c r="I515" s="257">
        <v>500</v>
      </c>
      <c r="J515" s="747">
        <f t="shared" si="76"/>
        <v>575</v>
      </c>
      <c r="K515" s="747">
        <f t="shared" si="75"/>
        <v>9685.6563791486096</v>
      </c>
      <c r="L515" s="662">
        <v>12400</v>
      </c>
      <c r="M515" s="662"/>
      <c r="O515" s="742"/>
      <c r="P515" s="742"/>
      <c r="Q515" s="742"/>
      <c r="S515" s="742">
        <f t="shared" si="77"/>
        <v>4842828.189574305</v>
      </c>
      <c r="T515" s="742">
        <f t="shared" si="78"/>
        <v>6200000</v>
      </c>
      <c r="U515" s="935">
        <f t="shared" si="79"/>
        <v>2714.3436208513904</v>
      </c>
    </row>
    <row r="516" spans="1:21" ht="16.5" customHeight="1">
      <c r="A516" s="779">
        <f t="shared" si="80"/>
        <v>347</v>
      </c>
      <c r="B516" s="297" t="s">
        <v>882</v>
      </c>
      <c r="C516" s="762">
        <v>42183</v>
      </c>
      <c r="D516" s="763" t="s">
        <v>877</v>
      </c>
      <c r="E516" s="859">
        <v>59</v>
      </c>
      <c r="F516" s="860">
        <v>33</v>
      </c>
      <c r="G516" s="860">
        <v>32</v>
      </c>
      <c r="H516" s="851">
        <f t="shared" si="74"/>
        <v>1.29</v>
      </c>
      <c r="I516" s="257">
        <v>500</v>
      </c>
      <c r="J516" s="747">
        <f t="shared" si="76"/>
        <v>645</v>
      </c>
      <c r="K516" s="747">
        <f t="shared" si="75"/>
        <v>10864.779764436269</v>
      </c>
      <c r="L516" s="662">
        <v>13600</v>
      </c>
      <c r="M516" s="662"/>
      <c r="O516" s="742"/>
      <c r="P516" s="742"/>
      <c r="Q516" s="742"/>
      <c r="S516" s="742">
        <f t="shared" si="77"/>
        <v>5432389.8822181346</v>
      </c>
      <c r="T516" s="742">
        <f t="shared" si="78"/>
        <v>6800000</v>
      </c>
      <c r="U516" s="935">
        <f t="shared" si="79"/>
        <v>2735.220235563731</v>
      </c>
    </row>
    <row r="517" spans="1:21" ht="16.5" customHeight="1">
      <c r="A517" s="779">
        <f t="shared" si="80"/>
        <v>348</v>
      </c>
      <c r="B517" s="297" t="s">
        <v>883</v>
      </c>
      <c r="C517" s="762">
        <v>42183</v>
      </c>
      <c r="D517" s="763" t="s">
        <v>884</v>
      </c>
      <c r="E517" s="859">
        <v>59</v>
      </c>
      <c r="F517" s="860">
        <v>39</v>
      </c>
      <c r="G517" s="860">
        <v>29</v>
      </c>
      <c r="H517" s="851">
        <f t="shared" si="74"/>
        <v>1.43</v>
      </c>
      <c r="I517" s="257">
        <v>365</v>
      </c>
      <c r="J517" s="747">
        <f t="shared" si="76"/>
        <v>521.94999999999993</v>
      </c>
      <c r="K517" s="747">
        <f t="shared" si="75"/>
        <v>12043.903149723925</v>
      </c>
      <c r="L517" s="662">
        <v>17850</v>
      </c>
      <c r="M517" s="662"/>
      <c r="O517" s="742"/>
      <c r="P517" s="742"/>
      <c r="Q517" s="742"/>
      <c r="S517" s="742">
        <f t="shared" si="77"/>
        <v>4396024.6496492326</v>
      </c>
      <c r="T517" s="742">
        <f t="shared" si="78"/>
        <v>6515250</v>
      </c>
      <c r="U517" s="935">
        <f t="shared" si="79"/>
        <v>5806.0968502760752</v>
      </c>
    </row>
    <row r="518" spans="1:21" ht="16.5" customHeight="1">
      <c r="A518" s="779">
        <f t="shared" si="80"/>
        <v>349</v>
      </c>
      <c r="B518" s="297" t="s">
        <v>1692</v>
      </c>
      <c r="C518" s="762">
        <v>42183</v>
      </c>
      <c r="D518" s="763" t="s">
        <v>884</v>
      </c>
      <c r="E518" s="859">
        <v>40</v>
      </c>
      <c r="F518" s="860">
        <v>20</v>
      </c>
      <c r="G518" s="860"/>
      <c r="H518" s="851">
        <f t="shared" si="74"/>
        <v>0.08</v>
      </c>
      <c r="I518" s="257">
        <v>730</v>
      </c>
      <c r="J518" s="747">
        <f t="shared" si="76"/>
        <v>58.4</v>
      </c>
      <c r="K518" s="747">
        <f t="shared" si="75"/>
        <v>673.78479159294682</v>
      </c>
      <c r="L518" s="662">
        <v>800</v>
      </c>
      <c r="M518" s="662"/>
      <c r="O518" s="742"/>
      <c r="P518" s="742"/>
      <c r="Q518" s="742"/>
      <c r="S518" s="742">
        <f t="shared" si="77"/>
        <v>491862.89786285115</v>
      </c>
      <c r="T518" s="742">
        <f t="shared" si="78"/>
        <v>584000</v>
      </c>
      <c r="U518" s="935">
        <f t="shared" si="79"/>
        <v>126.21520840705318</v>
      </c>
    </row>
    <row r="519" spans="1:21" ht="16.5" customHeight="1">
      <c r="A519" s="779">
        <f t="shared" si="80"/>
        <v>350</v>
      </c>
      <c r="B519" s="297" t="s">
        <v>440</v>
      </c>
      <c r="C519" s="762">
        <v>42183</v>
      </c>
      <c r="D519" s="763" t="s">
        <v>892</v>
      </c>
      <c r="E519" s="859">
        <v>49</v>
      </c>
      <c r="F519" s="860">
        <v>38</v>
      </c>
      <c r="G519" s="860">
        <v>12</v>
      </c>
      <c r="H519" s="851">
        <f t="shared" si="74"/>
        <v>0.95</v>
      </c>
      <c r="I519" s="257">
        <v>632</v>
      </c>
      <c r="J519" s="747">
        <f t="shared" si="76"/>
        <v>600.4</v>
      </c>
      <c r="K519" s="747">
        <f t="shared" si="75"/>
        <v>8001.1944001662432</v>
      </c>
      <c r="L519" s="662">
        <v>10500</v>
      </c>
      <c r="M519" s="662"/>
      <c r="O519" s="742"/>
      <c r="P519" s="742"/>
      <c r="Q519" s="742"/>
      <c r="S519" s="742">
        <f t="shared" si="77"/>
        <v>5056754.8609050661</v>
      </c>
      <c r="T519" s="742">
        <f t="shared" si="78"/>
        <v>6636000</v>
      </c>
      <c r="U519" s="935">
        <f t="shared" si="79"/>
        <v>2498.8055998337568</v>
      </c>
    </row>
    <row r="520" spans="1:21" ht="16.5" customHeight="1">
      <c r="A520" s="779">
        <f t="shared" si="80"/>
        <v>351</v>
      </c>
      <c r="B520" s="297" t="s">
        <v>885</v>
      </c>
      <c r="C520" s="762">
        <v>42184</v>
      </c>
      <c r="D520" s="763" t="s">
        <v>886</v>
      </c>
      <c r="E520" s="859">
        <v>45.5</v>
      </c>
      <c r="F520" s="860">
        <v>38.1</v>
      </c>
      <c r="G520" s="860">
        <v>40.6</v>
      </c>
      <c r="H520" s="851">
        <f t="shared" si="74"/>
        <v>1.41</v>
      </c>
      <c r="I520" s="257">
        <v>320</v>
      </c>
      <c r="J520" s="747">
        <f t="shared" si="76"/>
        <v>451.2</v>
      </c>
      <c r="K520" s="747">
        <f t="shared" si="75"/>
        <v>11875.456951825689</v>
      </c>
      <c r="L520" s="662">
        <v>18400</v>
      </c>
      <c r="M520" s="662"/>
      <c r="O520" s="742"/>
      <c r="P520" s="742"/>
      <c r="Q520" s="742"/>
      <c r="S520" s="742">
        <f t="shared" si="77"/>
        <v>3800146.2245842204</v>
      </c>
      <c r="T520" s="742">
        <f t="shared" si="78"/>
        <v>5888000</v>
      </c>
      <c r="U520" s="935">
        <f t="shared" si="79"/>
        <v>6524.5430481743115</v>
      </c>
    </row>
    <row r="521" spans="1:21" ht="16.5" customHeight="1">
      <c r="A521" s="779">
        <f t="shared" si="80"/>
        <v>352</v>
      </c>
      <c r="B521" s="297" t="s">
        <v>887</v>
      </c>
      <c r="C521" s="762">
        <v>42184</v>
      </c>
      <c r="D521" s="763" t="s">
        <v>886</v>
      </c>
      <c r="E521" s="859">
        <v>45.5</v>
      </c>
      <c r="F521" s="860">
        <v>38.1</v>
      </c>
      <c r="G521" s="860">
        <v>27.9</v>
      </c>
      <c r="H521" s="851">
        <f t="shared" si="74"/>
        <v>1.19</v>
      </c>
      <c r="I521" s="257">
        <v>1371</v>
      </c>
      <c r="J521" s="747">
        <f t="shared" si="76"/>
        <v>1631.49</v>
      </c>
      <c r="K521" s="747">
        <f t="shared" si="75"/>
        <v>10022.548774945084</v>
      </c>
      <c r="L521" s="662">
        <v>18400</v>
      </c>
      <c r="M521" s="662"/>
      <c r="O521" s="742"/>
      <c r="P521" s="742"/>
      <c r="Q521" s="742"/>
      <c r="S521" s="742">
        <f t="shared" si="77"/>
        <v>13740914.370449711</v>
      </c>
      <c r="T521" s="742">
        <f t="shared" si="78"/>
        <v>25226400</v>
      </c>
      <c r="U521" s="935">
        <f t="shared" si="79"/>
        <v>8377.451225054916</v>
      </c>
    </row>
    <row r="522" spans="1:21" ht="16.5" customHeight="1">
      <c r="A522" s="779">
        <f t="shared" si="80"/>
        <v>353</v>
      </c>
      <c r="B522" s="297" t="s">
        <v>888</v>
      </c>
      <c r="C522" s="762">
        <v>42184</v>
      </c>
      <c r="D522" s="763" t="s">
        <v>886</v>
      </c>
      <c r="E522" s="859">
        <v>66</v>
      </c>
      <c r="F522" s="860">
        <v>38.1</v>
      </c>
      <c r="G522" s="860">
        <v>30.4</v>
      </c>
      <c r="H522" s="851">
        <f t="shared" si="74"/>
        <v>1.52</v>
      </c>
      <c r="I522" s="257">
        <v>185</v>
      </c>
      <c r="J522" s="747">
        <f t="shared" si="76"/>
        <v>281.2</v>
      </c>
      <c r="K522" s="747">
        <f t="shared" si="75"/>
        <v>12801.91104026599</v>
      </c>
      <c r="L522" s="662">
        <v>19800</v>
      </c>
      <c r="M522" s="662"/>
      <c r="O522" s="742"/>
      <c r="P522" s="742"/>
      <c r="Q522" s="742"/>
      <c r="S522" s="742">
        <f t="shared" si="77"/>
        <v>2368353.542449208</v>
      </c>
      <c r="T522" s="742">
        <f t="shared" si="78"/>
        <v>3663000</v>
      </c>
      <c r="U522" s="935">
        <f t="shared" si="79"/>
        <v>6998.0889597340101</v>
      </c>
    </row>
    <row r="523" spans="1:21" ht="16.5" customHeight="1">
      <c r="A523" s="779">
        <f t="shared" si="80"/>
        <v>354</v>
      </c>
      <c r="B523" s="297" t="s">
        <v>1699</v>
      </c>
      <c r="C523" s="762">
        <v>42184</v>
      </c>
      <c r="D523" s="763" t="s">
        <v>886</v>
      </c>
      <c r="E523" s="859">
        <v>35</v>
      </c>
      <c r="F523" s="860">
        <v>20</v>
      </c>
      <c r="G523" s="860"/>
      <c r="H523" s="851">
        <f t="shared" si="74"/>
        <v>7.0000000000000007E-2</v>
      </c>
      <c r="I523" s="257">
        <v>3752</v>
      </c>
      <c r="J523" s="747">
        <f t="shared" si="76"/>
        <v>262.64000000000004</v>
      </c>
      <c r="K523" s="747">
        <f t="shared" si="75"/>
        <v>589.56169264382856</v>
      </c>
      <c r="L523" s="662">
        <v>700</v>
      </c>
      <c r="M523" s="662"/>
      <c r="O523" s="742"/>
      <c r="P523" s="742"/>
      <c r="Q523" s="742"/>
      <c r="S523" s="742">
        <f t="shared" si="77"/>
        <v>2212035.4707996449</v>
      </c>
      <c r="T523" s="742">
        <f t="shared" si="78"/>
        <v>2626400</v>
      </c>
      <c r="U523" s="935">
        <f t="shared" si="79"/>
        <v>110.43830735617144</v>
      </c>
    </row>
    <row r="524" spans="1:21" ht="16.5" customHeight="1">
      <c r="A524" s="779">
        <f t="shared" si="80"/>
        <v>355</v>
      </c>
      <c r="B524" s="297" t="s">
        <v>889</v>
      </c>
      <c r="C524" s="762">
        <v>42184</v>
      </c>
      <c r="D524" s="763" t="s">
        <v>886</v>
      </c>
      <c r="E524" s="859">
        <v>35.5</v>
      </c>
      <c r="F524" s="860">
        <v>35.5</v>
      </c>
      <c r="G524" s="860">
        <v>27.9</v>
      </c>
      <c r="H524" s="851">
        <f t="shared" si="74"/>
        <v>0.98</v>
      </c>
      <c r="I524" s="257">
        <v>201</v>
      </c>
      <c r="J524" s="747">
        <f t="shared" si="76"/>
        <v>196.98</v>
      </c>
      <c r="K524" s="747">
        <f t="shared" si="75"/>
        <v>8253.8636970135994</v>
      </c>
      <c r="L524" s="662">
        <v>12300</v>
      </c>
      <c r="M524" s="662"/>
      <c r="O524" s="742"/>
      <c r="P524" s="742"/>
      <c r="Q524" s="742"/>
      <c r="S524" s="742">
        <f t="shared" si="77"/>
        <v>1659026.6030997336</v>
      </c>
      <c r="T524" s="742">
        <f t="shared" si="78"/>
        <v>2472300</v>
      </c>
      <c r="U524" s="935">
        <f t="shared" si="79"/>
        <v>4046.1363029864006</v>
      </c>
    </row>
    <row r="525" spans="1:21" ht="16.5" customHeight="1">
      <c r="A525" s="779">
        <f t="shared" si="80"/>
        <v>356</v>
      </c>
      <c r="B525" s="297" t="s">
        <v>890</v>
      </c>
      <c r="C525" s="762">
        <v>42184</v>
      </c>
      <c r="D525" s="763" t="s">
        <v>886</v>
      </c>
      <c r="E525" s="859">
        <v>71</v>
      </c>
      <c r="F525" s="860">
        <v>35.5</v>
      </c>
      <c r="G525" s="860">
        <v>27.9</v>
      </c>
      <c r="H525" s="851">
        <f t="shared" si="74"/>
        <v>1.45</v>
      </c>
      <c r="I525" s="257">
        <v>248</v>
      </c>
      <c r="J525" s="747">
        <f t="shared" si="76"/>
        <v>359.59999999999997</v>
      </c>
      <c r="K525" s="747">
        <f t="shared" si="75"/>
        <v>12212.349347622161</v>
      </c>
      <c r="L525" s="662">
        <v>18100</v>
      </c>
      <c r="M525" s="662"/>
      <c r="O525" s="742"/>
      <c r="P525" s="742"/>
      <c r="Q525" s="742"/>
      <c r="S525" s="742">
        <f t="shared" si="77"/>
        <v>3028662.6382102962</v>
      </c>
      <c r="T525" s="742">
        <f t="shared" si="78"/>
        <v>4488800</v>
      </c>
      <c r="U525" s="935">
        <f t="shared" si="79"/>
        <v>5887.6506523778389</v>
      </c>
    </row>
    <row r="526" spans="1:21" ht="16.5" customHeight="1">
      <c r="A526" s="779">
        <f t="shared" si="80"/>
        <v>357</v>
      </c>
      <c r="B526" s="297" t="s">
        <v>1691</v>
      </c>
      <c r="C526" s="762">
        <v>42184</v>
      </c>
      <c r="D526" s="763" t="s">
        <v>886</v>
      </c>
      <c r="E526" s="859">
        <v>20</v>
      </c>
      <c r="F526" s="860">
        <v>20</v>
      </c>
      <c r="G526" s="860"/>
      <c r="H526" s="851">
        <f t="shared" si="74"/>
        <v>0.04</v>
      </c>
      <c r="I526" s="257">
        <v>402</v>
      </c>
      <c r="J526" s="747">
        <f t="shared" si="76"/>
        <v>16.080000000000002</v>
      </c>
      <c r="K526" s="747">
        <f t="shared" si="75"/>
        <v>336.89239579647341</v>
      </c>
      <c r="L526" s="662">
        <v>400</v>
      </c>
      <c r="M526" s="662"/>
      <c r="O526" s="742"/>
      <c r="P526" s="742"/>
      <c r="Q526" s="742"/>
      <c r="S526" s="742">
        <f t="shared" si="77"/>
        <v>135430.74311018232</v>
      </c>
      <c r="T526" s="742">
        <f t="shared" si="78"/>
        <v>160800</v>
      </c>
      <c r="U526" s="935">
        <f t="shared" si="79"/>
        <v>63.107604203526591</v>
      </c>
    </row>
    <row r="527" spans="1:21" ht="16.5" customHeight="1">
      <c r="A527" s="779">
        <f t="shared" si="80"/>
        <v>358</v>
      </c>
      <c r="B527" s="297" t="s">
        <v>1692</v>
      </c>
      <c r="C527" s="762">
        <v>42184</v>
      </c>
      <c r="D527" s="763" t="s">
        <v>886</v>
      </c>
      <c r="E527" s="859">
        <v>40</v>
      </c>
      <c r="F527" s="860">
        <v>20</v>
      </c>
      <c r="G527" s="860"/>
      <c r="H527" s="851">
        <f t="shared" si="74"/>
        <v>0.08</v>
      </c>
      <c r="I527" s="257">
        <v>496</v>
      </c>
      <c r="J527" s="747">
        <f t="shared" si="76"/>
        <v>39.68</v>
      </c>
      <c r="K527" s="747">
        <f t="shared" si="75"/>
        <v>673.78479159294682</v>
      </c>
      <c r="L527" s="662">
        <v>770</v>
      </c>
      <c r="M527" s="662"/>
      <c r="O527" s="742"/>
      <c r="P527" s="742"/>
      <c r="Q527" s="742"/>
      <c r="S527" s="742">
        <f t="shared" si="77"/>
        <v>334197.25663010165</v>
      </c>
      <c r="T527" s="742">
        <f t="shared" si="78"/>
        <v>381920</v>
      </c>
      <c r="U527" s="935">
        <f t="shared" si="79"/>
        <v>96.215208407053183</v>
      </c>
    </row>
    <row r="528" spans="1:21" ht="16.5" customHeight="1">
      <c r="A528" s="779">
        <f t="shared" si="80"/>
        <v>359</v>
      </c>
      <c r="B528" s="297" t="s">
        <v>1167</v>
      </c>
      <c r="C528" s="762">
        <v>42184</v>
      </c>
      <c r="D528" s="763" t="s">
        <v>891</v>
      </c>
      <c r="E528" s="859">
        <v>45</v>
      </c>
      <c r="F528" s="860">
        <v>37</v>
      </c>
      <c r="G528" s="860">
        <v>27.5</v>
      </c>
      <c r="H528" s="851">
        <f t="shared" si="74"/>
        <v>1.1399999999999999</v>
      </c>
      <c r="I528" s="257">
        <v>1005</v>
      </c>
      <c r="J528" s="747">
        <f t="shared" si="76"/>
        <v>1145.6999999999998</v>
      </c>
      <c r="K528" s="747">
        <f t="shared" si="75"/>
        <v>9601.4332801994915</v>
      </c>
      <c r="L528" s="662">
        <v>14000</v>
      </c>
      <c r="M528" s="662"/>
      <c r="O528" s="742"/>
      <c r="P528" s="742"/>
      <c r="Q528" s="742"/>
      <c r="S528" s="742">
        <f t="shared" si="77"/>
        <v>9649440.4466004893</v>
      </c>
      <c r="T528" s="742">
        <f t="shared" si="78"/>
        <v>14070000</v>
      </c>
      <c r="U528" s="935">
        <f t="shared" si="79"/>
        <v>4398.5667198005085</v>
      </c>
    </row>
    <row r="529" spans="1:21" ht="16.5" customHeight="1">
      <c r="A529" s="779">
        <f t="shared" si="80"/>
        <v>360</v>
      </c>
      <c r="B529" s="297" t="s">
        <v>1167</v>
      </c>
      <c r="C529" s="762">
        <v>42184</v>
      </c>
      <c r="D529" s="763" t="s">
        <v>891</v>
      </c>
      <c r="E529" s="859">
        <v>45</v>
      </c>
      <c r="F529" s="860">
        <v>37</v>
      </c>
      <c r="G529" s="860">
        <v>27.5</v>
      </c>
      <c r="H529" s="851">
        <f t="shared" si="74"/>
        <v>1.1399999999999999</v>
      </c>
      <c r="I529" s="257">
        <v>103</v>
      </c>
      <c r="J529" s="747">
        <f t="shared" si="76"/>
        <v>117.41999999999999</v>
      </c>
      <c r="K529" s="747">
        <f t="shared" si="75"/>
        <v>9601.4332801994915</v>
      </c>
      <c r="L529" s="662">
        <v>13600</v>
      </c>
      <c r="M529" s="662"/>
      <c r="O529" s="742"/>
      <c r="P529" s="742"/>
      <c r="Q529" s="742"/>
      <c r="S529" s="742">
        <f t="shared" si="77"/>
        <v>988947.62786054763</v>
      </c>
      <c r="T529" s="742">
        <f t="shared" si="78"/>
        <v>1400800</v>
      </c>
      <c r="U529" s="935">
        <f t="shared" si="79"/>
        <v>3998.5667198005085</v>
      </c>
    </row>
    <row r="530" spans="1:21" ht="16.5" customHeight="1">
      <c r="A530" s="779">
        <f t="shared" si="80"/>
        <v>361</v>
      </c>
      <c r="B530" s="297" t="s">
        <v>1682</v>
      </c>
      <c r="C530" s="762">
        <v>42184</v>
      </c>
      <c r="D530" s="763" t="s">
        <v>891</v>
      </c>
      <c r="E530" s="859">
        <v>50</v>
      </c>
      <c r="F530" s="860">
        <v>20</v>
      </c>
      <c r="G530" s="860"/>
      <c r="H530" s="851">
        <f t="shared" si="74"/>
        <v>0.1</v>
      </c>
      <c r="I530" s="257">
        <v>2216</v>
      </c>
      <c r="J530" s="747">
        <f t="shared" si="76"/>
        <v>221.60000000000002</v>
      </c>
      <c r="K530" s="747">
        <f t="shared" si="75"/>
        <v>842.23098949118366</v>
      </c>
      <c r="L530" s="662">
        <v>1500</v>
      </c>
      <c r="M530" s="662"/>
      <c r="O530" s="742"/>
      <c r="P530" s="742"/>
      <c r="Q530" s="742"/>
      <c r="S530" s="742">
        <f t="shared" si="77"/>
        <v>1866383.8727124629</v>
      </c>
      <c r="T530" s="742">
        <f t="shared" si="78"/>
        <v>3324000</v>
      </c>
      <c r="U530" s="935">
        <f t="shared" si="79"/>
        <v>657.76901050881634</v>
      </c>
    </row>
    <row r="531" spans="1:21" ht="16.5" customHeight="1">
      <c r="A531" s="779">
        <f t="shared" si="80"/>
        <v>362</v>
      </c>
      <c r="B531" s="297" t="s">
        <v>1778</v>
      </c>
      <c r="C531" s="762">
        <v>42184</v>
      </c>
      <c r="D531" s="763" t="s">
        <v>893</v>
      </c>
      <c r="E531" s="859">
        <v>125</v>
      </c>
      <c r="F531" s="860">
        <v>113</v>
      </c>
      <c r="G531" s="860"/>
      <c r="H531" s="851">
        <f t="shared" si="74"/>
        <v>1.41</v>
      </c>
      <c r="I531" s="257">
        <v>230</v>
      </c>
      <c r="J531" s="747">
        <f t="shared" si="76"/>
        <v>324.29999999999995</v>
      </c>
      <c r="K531" s="747">
        <f t="shared" si="75"/>
        <v>11875.456951825689</v>
      </c>
      <c r="L531" s="662">
        <v>13136</v>
      </c>
      <c r="M531" s="662"/>
      <c r="O531" s="742"/>
      <c r="P531" s="742"/>
      <c r="Q531" s="742"/>
      <c r="S531" s="742">
        <f t="shared" si="77"/>
        <v>2731355.0989199085</v>
      </c>
      <c r="T531" s="742">
        <f t="shared" si="78"/>
        <v>3021280</v>
      </c>
      <c r="U531" s="935">
        <f t="shared" si="79"/>
        <v>1260.5430481743115</v>
      </c>
    </row>
    <row r="532" spans="1:21" ht="16.5" customHeight="1">
      <c r="A532" s="779">
        <f t="shared" si="80"/>
        <v>363</v>
      </c>
      <c r="B532" s="297" t="s">
        <v>521</v>
      </c>
      <c r="C532" s="762">
        <v>42185</v>
      </c>
      <c r="D532" s="763" t="s">
        <v>894</v>
      </c>
      <c r="E532" s="859">
        <v>37.5</v>
      </c>
      <c r="F532" s="860">
        <v>25.3</v>
      </c>
      <c r="G532" s="860">
        <v>23.9</v>
      </c>
      <c r="H532" s="851">
        <f t="shared" si="74"/>
        <v>0.68</v>
      </c>
      <c r="I532" s="257">
        <v>2016</v>
      </c>
      <c r="J532" s="747">
        <f t="shared" si="76"/>
        <v>1370.88</v>
      </c>
      <c r="K532" s="747">
        <f t="shared" si="75"/>
        <v>5727.1707285400489</v>
      </c>
      <c r="L532" s="662">
        <v>5400</v>
      </c>
      <c r="M532" s="662"/>
      <c r="O532" s="742"/>
      <c r="P532" s="742"/>
      <c r="Q532" s="742"/>
      <c r="S532" s="742">
        <f t="shared" si="77"/>
        <v>11545976.188736739</v>
      </c>
      <c r="T532" s="742">
        <f t="shared" si="78"/>
        <v>10886400</v>
      </c>
      <c r="U532" s="935">
        <f t="shared" si="79"/>
        <v>-327.17072854004891</v>
      </c>
    </row>
    <row r="533" spans="1:21" ht="15.75" customHeight="1">
      <c r="A533" s="779">
        <f t="shared" si="80"/>
        <v>364</v>
      </c>
      <c r="B533" s="297" t="s">
        <v>537</v>
      </c>
      <c r="C533" s="762">
        <v>42185</v>
      </c>
      <c r="D533" s="763" t="s">
        <v>895</v>
      </c>
      <c r="E533" s="856">
        <v>55.8</v>
      </c>
      <c r="F533" s="855">
        <v>35.5</v>
      </c>
      <c r="G533" s="855">
        <v>20.3</v>
      </c>
      <c r="H533" s="851">
        <f t="shared" si="74"/>
        <v>1.1000000000000001</v>
      </c>
      <c r="I533" s="747">
        <v>250</v>
      </c>
      <c r="J533" s="747">
        <f t="shared" si="76"/>
        <v>275</v>
      </c>
      <c r="K533" s="747">
        <f t="shared" si="75"/>
        <v>9264.5408844030208</v>
      </c>
      <c r="L533" s="662">
        <v>11540</v>
      </c>
      <c r="M533" s="662"/>
      <c r="N533" s="293"/>
      <c r="O533" s="738"/>
      <c r="S533" s="742">
        <f t="shared" si="77"/>
        <v>2316135.221100755</v>
      </c>
      <c r="T533" s="742">
        <f t="shared" si="78"/>
        <v>2885000</v>
      </c>
      <c r="U533" s="935">
        <f t="shared" si="79"/>
        <v>2275.4591155969792</v>
      </c>
    </row>
    <row r="534" spans="1:21" ht="15.75" customHeight="1">
      <c r="A534" s="779">
        <f t="shared" si="80"/>
        <v>365</v>
      </c>
      <c r="B534" s="297" t="s">
        <v>539</v>
      </c>
      <c r="C534" s="762">
        <v>42185</v>
      </c>
      <c r="D534" s="763" t="s">
        <v>895</v>
      </c>
      <c r="E534" s="856">
        <v>55.8</v>
      </c>
      <c r="F534" s="855">
        <v>35.5</v>
      </c>
      <c r="G534" s="855">
        <v>21.5</v>
      </c>
      <c r="H534" s="851">
        <f t="shared" si="74"/>
        <v>1.1299999999999999</v>
      </c>
      <c r="I534" s="747">
        <v>570</v>
      </c>
      <c r="J534" s="747">
        <f t="shared" si="76"/>
        <v>644.09999999999991</v>
      </c>
      <c r="K534" s="747">
        <f t="shared" si="75"/>
        <v>9517.2101812503734</v>
      </c>
      <c r="L534" s="662">
        <v>11780</v>
      </c>
      <c r="M534" s="662"/>
      <c r="N534" s="293"/>
      <c r="O534" s="738"/>
      <c r="S534" s="742">
        <f t="shared" si="77"/>
        <v>5424809.8033127123</v>
      </c>
      <c r="T534" s="742">
        <f t="shared" si="78"/>
        <v>6714600</v>
      </c>
      <c r="U534" s="935">
        <f t="shared" si="79"/>
        <v>2262.7898187496266</v>
      </c>
    </row>
    <row r="535" spans="1:21" ht="15.75" customHeight="1">
      <c r="A535" s="779">
        <f t="shared" si="80"/>
        <v>366</v>
      </c>
      <c r="B535" s="297" t="s">
        <v>540</v>
      </c>
      <c r="C535" s="762">
        <v>42185</v>
      </c>
      <c r="D535" s="763" t="s">
        <v>895</v>
      </c>
      <c r="E535" s="856">
        <v>55.8</v>
      </c>
      <c r="F535" s="855">
        <v>35.5</v>
      </c>
      <c r="G535" s="855">
        <v>22.8</v>
      </c>
      <c r="H535" s="851">
        <f t="shared" si="74"/>
        <v>1.1499999999999999</v>
      </c>
      <c r="I535" s="747">
        <v>1050</v>
      </c>
      <c r="J535" s="747">
        <f t="shared" si="76"/>
        <v>1207.5</v>
      </c>
      <c r="K535" s="747">
        <f t="shared" si="75"/>
        <v>9685.6563791486096</v>
      </c>
      <c r="L535" s="662">
        <v>12040</v>
      </c>
      <c r="M535" s="662"/>
      <c r="N535" s="293"/>
      <c r="O535" s="738"/>
      <c r="S535" s="742">
        <f t="shared" si="77"/>
        <v>10169939.198106039</v>
      </c>
      <c r="T535" s="742">
        <f t="shared" si="78"/>
        <v>12642000</v>
      </c>
      <c r="U535" s="935">
        <f t="shared" si="79"/>
        <v>2354.3436208513904</v>
      </c>
    </row>
    <row r="536" spans="1:21" ht="15.75" customHeight="1">
      <c r="A536" s="779">
        <f t="shared" si="80"/>
        <v>367</v>
      </c>
      <c r="B536" s="297" t="s">
        <v>541</v>
      </c>
      <c r="C536" s="762">
        <v>42185</v>
      </c>
      <c r="D536" s="763" t="s">
        <v>895</v>
      </c>
      <c r="E536" s="856">
        <v>55.8</v>
      </c>
      <c r="F536" s="855">
        <v>35.5</v>
      </c>
      <c r="G536" s="855">
        <v>12.7</v>
      </c>
      <c r="H536" s="851">
        <f t="shared" si="74"/>
        <v>0.96</v>
      </c>
      <c r="I536" s="747">
        <v>537</v>
      </c>
      <c r="J536" s="747">
        <f t="shared" si="76"/>
        <v>515.52</v>
      </c>
      <c r="K536" s="747">
        <f t="shared" si="75"/>
        <v>8085.4174991153623</v>
      </c>
      <c r="L536" s="662">
        <v>10023</v>
      </c>
      <c r="M536" s="662"/>
      <c r="N536" s="293"/>
      <c r="O536" s="738"/>
      <c r="S536" s="742">
        <f t="shared" si="77"/>
        <v>4341869.1970249498</v>
      </c>
      <c r="T536" s="742">
        <f t="shared" si="78"/>
        <v>5382351</v>
      </c>
      <c r="U536" s="935">
        <f t="shared" si="79"/>
        <v>1937.5825008846377</v>
      </c>
    </row>
    <row r="537" spans="1:21" ht="15.75" customHeight="1">
      <c r="A537" s="779">
        <f t="shared" si="80"/>
        <v>368</v>
      </c>
      <c r="B537" s="297" t="s">
        <v>537</v>
      </c>
      <c r="C537" s="762">
        <v>42185</v>
      </c>
      <c r="D537" s="763" t="s">
        <v>895</v>
      </c>
      <c r="E537" s="856">
        <v>55.8</v>
      </c>
      <c r="F537" s="855">
        <v>35.5</v>
      </c>
      <c r="G537" s="855">
        <v>20.3</v>
      </c>
      <c r="H537" s="851">
        <f t="shared" si="74"/>
        <v>1.1000000000000001</v>
      </c>
      <c r="I537" s="747">
        <v>150</v>
      </c>
      <c r="J537" s="747">
        <f t="shared" si="76"/>
        <v>165</v>
      </c>
      <c r="K537" s="747">
        <f t="shared" si="75"/>
        <v>9264.5408844030208</v>
      </c>
      <c r="L537" s="662">
        <v>11540</v>
      </c>
      <c r="M537" s="662"/>
      <c r="N537" s="293"/>
      <c r="O537" s="738"/>
      <c r="S537" s="742">
        <f t="shared" si="77"/>
        <v>1389681.1326604532</v>
      </c>
      <c r="T537" s="742">
        <f t="shared" si="78"/>
        <v>1731000</v>
      </c>
      <c r="U537" s="935">
        <f t="shared" si="79"/>
        <v>2275.4591155969792</v>
      </c>
    </row>
    <row r="538" spans="1:21" ht="15.75" customHeight="1">
      <c r="A538" s="779">
        <f t="shared" si="80"/>
        <v>369</v>
      </c>
      <c r="B538" s="297" t="s">
        <v>539</v>
      </c>
      <c r="C538" s="762">
        <v>42185</v>
      </c>
      <c r="D538" s="763" t="s">
        <v>895</v>
      </c>
      <c r="E538" s="856">
        <v>55.8</v>
      </c>
      <c r="F538" s="855">
        <v>35.5</v>
      </c>
      <c r="G538" s="855">
        <v>21.5</v>
      </c>
      <c r="H538" s="851">
        <f t="shared" si="74"/>
        <v>1.1299999999999999</v>
      </c>
      <c r="I538" s="747">
        <v>980</v>
      </c>
      <c r="J538" s="747">
        <f t="shared" si="76"/>
        <v>1107.3999999999999</v>
      </c>
      <c r="K538" s="747">
        <f t="shared" si="75"/>
        <v>9517.2101812503734</v>
      </c>
      <c r="L538" s="662">
        <v>11780</v>
      </c>
      <c r="M538" s="662"/>
      <c r="N538" s="293"/>
      <c r="O538" s="738"/>
      <c r="S538" s="742">
        <f t="shared" si="77"/>
        <v>9326865.9776253663</v>
      </c>
      <c r="T538" s="742">
        <f t="shared" si="78"/>
        <v>11544400</v>
      </c>
      <c r="U538" s="935">
        <f t="shared" si="79"/>
        <v>2262.7898187496266</v>
      </c>
    </row>
    <row r="539" spans="1:21" ht="15.75" customHeight="1">
      <c r="A539" s="779">
        <f t="shared" si="80"/>
        <v>370</v>
      </c>
      <c r="B539" s="297" t="s">
        <v>540</v>
      </c>
      <c r="C539" s="762">
        <v>42185</v>
      </c>
      <c r="D539" s="763" t="s">
        <v>895</v>
      </c>
      <c r="E539" s="856">
        <v>55.8</v>
      </c>
      <c r="F539" s="855">
        <v>35.5</v>
      </c>
      <c r="G539" s="855">
        <v>22.8</v>
      </c>
      <c r="H539" s="851">
        <f t="shared" si="74"/>
        <v>1.1499999999999999</v>
      </c>
      <c r="I539" s="747">
        <v>290</v>
      </c>
      <c r="J539" s="747">
        <f t="shared" si="76"/>
        <v>333.5</v>
      </c>
      <c r="K539" s="747">
        <f t="shared" si="75"/>
        <v>9685.6563791486096</v>
      </c>
      <c r="L539" s="662">
        <v>12040</v>
      </c>
      <c r="M539" s="662"/>
      <c r="N539" s="293"/>
      <c r="O539" s="738"/>
      <c r="S539" s="742">
        <f t="shared" si="77"/>
        <v>2808840.3499530968</v>
      </c>
      <c r="T539" s="742">
        <f t="shared" si="78"/>
        <v>3491600</v>
      </c>
      <c r="U539" s="935">
        <f t="shared" si="79"/>
        <v>2354.3436208513904</v>
      </c>
    </row>
    <row r="540" spans="1:21" ht="15.75" customHeight="1">
      <c r="A540" s="779">
        <f t="shared" si="80"/>
        <v>371</v>
      </c>
      <c r="B540" s="297" t="s">
        <v>541</v>
      </c>
      <c r="C540" s="762">
        <v>42185</v>
      </c>
      <c r="D540" s="763" t="s">
        <v>895</v>
      </c>
      <c r="E540" s="856">
        <v>55.8</v>
      </c>
      <c r="F540" s="855">
        <v>35.5</v>
      </c>
      <c r="G540" s="855">
        <v>12.7</v>
      </c>
      <c r="H540" s="851">
        <f t="shared" si="74"/>
        <v>0.96</v>
      </c>
      <c r="I540" s="747">
        <v>409</v>
      </c>
      <c r="J540" s="747">
        <f t="shared" si="76"/>
        <v>392.64</v>
      </c>
      <c r="K540" s="747">
        <f t="shared" si="75"/>
        <v>8085.4174991153623</v>
      </c>
      <c r="L540" s="662">
        <v>10022</v>
      </c>
      <c r="M540" s="662"/>
      <c r="N540" s="293"/>
      <c r="O540" s="738"/>
      <c r="S540" s="742">
        <f t="shared" si="77"/>
        <v>3306935.7571381833</v>
      </c>
      <c r="T540" s="742">
        <f t="shared" si="78"/>
        <v>4098998</v>
      </c>
      <c r="U540" s="935">
        <f t="shared" si="79"/>
        <v>1936.5825008846377</v>
      </c>
    </row>
    <row r="541" spans="1:21" ht="15.75" customHeight="1">
      <c r="A541" s="779">
        <f t="shared" si="80"/>
        <v>372</v>
      </c>
      <c r="B541" s="297" t="s">
        <v>537</v>
      </c>
      <c r="C541" s="762">
        <v>42185</v>
      </c>
      <c r="D541" s="763" t="s">
        <v>895</v>
      </c>
      <c r="E541" s="856">
        <v>55.8</v>
      </c>
      <c r="F541" s="855">
        <v>35.5</v>
      </c>
      <c r="G541" s="855">
        <v>20.3</v>
      </c>
      <c r="H541" s="851">
        <f t="shared" ref="H541:H542" si="81">IF(G541&lt;&gt;"",ROUND(((E541+F541)*2+5)*(F541+G541+3)/10000,2),ROUND(E541*F541/10000,2))</f>
        <v>1.1000000000000001</v>
      </c>
      <c r="I541" s="747">
        <v>400</v>
      </c>
      <c r="J541" s="747">
        <f t="shared" ref="J541:J542" si="82">H541*I541</f>
        <v>440.00000000000006</v>
      </c>
      <c r="K541" s="747">
        <f t="shared" si="75"/>
        <v>9264.5408844030208</v>
      </c>
      <c r="L541" s="662">
        <v>11540</v>
      </c>
      <c r="M541" s="662"/>
      <c r="N541" s="293"/>
      <c r="O541" s="738"/>
      <c r="S541" s="742">
        <f t="shared" ref="S541:S542" si="83">I541*K541</f>
        <v>3705816.3537612082</v>
      </c>
      <c r="T541" s="742">
        <f t="shared" ref="T541" si="84">I541*L541</f>
        <v>4616000</v>
      </c>
      <c r="U541" s="935">
        <f t="shared" ref="U541:U542" si="85">L541-K541</f>
        <v>2275.4591155969792</v>
      </c>
    </row>
    <row r="542" spans="1:21" ht="15.75" customHeight="1">
      <c r="A542" s="779">
        <f t="shared" si="80"/>
        <v>373</v>
      </c>
      <c r="B542" s="297" t="s">
        <v>539</v>
      </c>
      <c r="C542" s="762">
        <v>42185</v>
      </c>
      <c r="D542" s="763" t="s">
        <v>895</v>
      </c>
      <c r="E542" s="856">
        <v>55.8</v>
      </c>
      <c r="F542" s="855">
        <v>35.5</v>
      </c>
      <c r="G542" s="855">
        <v>21.5</v>
      </c>
      <c r="H542" s="851">
        <f t="shared" si="81"/>
        <v>1.1299999999999999</v>
      </c>
      <c r="I542" s="747">
        <v>120</v>
      </c>
      <c r="J542" s="747">
        <f t="shared" si="82"/>
        <v>135.6</v>
      </c>
      <c r="K542" s="747">
        <f t="shared" si="75"/>
        <v>9517.2101812503734</v>
      </c>
      <c r="L542" s="662">
        <v>11780</v>
      </c>
      <c r="M542" s="662"/>
      <c r="N542" s="293"/>
      <c r="O542" s="738"/>
      <c r="S542" s="742">
        <f t="shared" si="83"/>
        <v>1142065.2217500447</v>
      </c>
      <c r="T542" s="742">
        <f>I542*L542</f>
        <v>1413600</v>
      </c>
      <c r="U542" s="935">
        <f t="shared" si="85"/>
        <v>2262.7898187496266</v>
      </c>
    </row>
    <row r="543" spans="1:21" s="767" customFormat="1" ht="16.5" customHeight="1">
      <c r="A543" s="846"/>
      <c r="B543" s="773"/>
      <c r="C543" s="762"/>
      <c r="D543" s="763"/>
      <c r="E543" s="861"/>
      <c r="F543" s="862"/>
      <c r="G543" s="863"/>
      <c r="H543" s="774"/>
      <c r="I543" s="776"/>
      <c r="J543" s="776"/>
      <c r="K543" s="774"/>
      <c r="L543" s="662"/>
      <c r="M543" s="662"/>
      <c r="N543" s="742"/>
      <c r="O543" s="742"/>
      <c r="P543" s="742"/>
      <c r="Q543" s="742"/>
      <c r="R543" s="742"/>
    </row>
    <row r="544" spans="1:21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L544" s="757"/>
      <c r="N544" s="742"/>
      <c r="O544" s="742"/>
      <c r="P544" s="742"/>
      <c r="Q544" s="742"/>
      <c r="R544" s="935">
        <f>T544-S544</f>
        <v>30430337</v>
      </c>
      <c r="S544" s="531">
        <f>ROUND(SUM(S170:S543),2)</f>
        <v>1061074100</v>
      </c>
      <c r="T544" s="531">
        <f>ROUND(SUM(T170:T543),2)</f>
        <v>1091504437</v>
      </c>
    </row>
    <row r="545" spans="1:21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L545" s="757"/>
      <c r="N545" s="742"/>
      <c r="O545" s="742"/>
      <c r="P545" s="742"/>
      <c r="Q545" s="742"/>
      <c r="R545" s="742"/>
    </row>
    <row r="546" spans="1:21">
      <c r="C546" s="770"/>
      <c r="D546" s="771"/>
      <c r="M546" s="742"/>
      <c r="O546" s="742"/>
      <c r="P546" s="742"/>
      <c r="Q546" s="742"/>
    </row>
    <row r="547" spans="1:21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M547" s="742"/>
      <c r="O547" s="742"/>
      <c r="P547" s="742"/>
      <c r="Q547" s="742"/>
    </row>
    <row r="548" spans="1:21" ht="18.75" customHeight="1">
      <c r="A548" s="744" t="s">
        <v>1878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M548" s="742"/>
      <c r="O548" s="742"/>
      <c r="P548" s="742"/>
      <c r="Q548" s="742"/>
    </row>
    <row r="549" spans="1:21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M549" s="742"/>
      <c r="O549" s="742"/>
      <c r="P549" s="742"/>
      <c r="Q549" s="742"/>
    </row>
    <row r="550" spans="1:21" s="443" customFormat="1" ht="21" customHeight="1">
      <c r="A550" s="1130" t="s">
        <v>35</v>
      </c>
      <c r="B550" s="1130" t="s">
        <v>239</v>
      </c>
      <c r="C550" s="1130" t="s">
        <v>1886</v>
      </c>
      <c r="D550" s="1130" t="s">
        <v>1887</v>
      </c>
      <c r="E550" s="1131" t="s">
        <v>1888</v>
      </c>
      <c r="F550" s="1132"/>
      <c r="G550" s="1132"/>
      <c r="H550" s="1133"/>
      <c r="I550" s="1130" t="s">
        <v>240</v>
      </c>
      <c r="J550" s="1137" t="s">
        <v>1898</v>
      </c>
      <c r="K550" s="1130" t="s">
        <v>1892</v>
      </c>
      <c r="L550" s="442"/>
      <c r="M550" s="442"/>
      <c r="N550" s="1130" t="s">
        <v>239</v>
      </c>
      <c r="O550" s="1130" t="s">
        <v>1893</v>
      </c>
      <c r="P550" s="1130" t="s">
        <v>198</v>
      </c>
      <c r="Q550" s="1130" t="s">
        <v>241</v>
      </c>
      <c r="R550" s="1130" t="s">
        <v>242</v>
      </c>
    </row>
    <row r="551" spans="1:21" s="443" customFormat="1" ht="21" customHeight="1">
      <c r="A551" s="1130"/>
      <c r="B551" s="1130"/>
      <c r="C551" s="1130"/>
      <c r="D551" s="1130"/>
      <c r="E551" s="794" t="s">
        <v>1889</v>
      </c>
      <c r="F551" s="794" t="s">
        <v>1890</v>
      </c>
      <c r="G551" s="794" t="s">
        <v>1891</v>
      </c>
      <c r="H551" s="441" t="s">
        <v>1896</v>
      </c>
      <c r="I551" s="1130"/>
      <c r="J551" s="1138"/>
      <c r="K551" s="1130"/>
      <c r="L551" s="442"/>
      <c r="M551" s="442"/>
      <c r="N551" s="1130"/>
      <c r="O551" s="1130"/>
      <c r="P551" s="1130"/>
      <c r="Q551" s="1130"/>
      <c r="R551" s="1130"/>
    </row>
    <row r="552" spans="1:21" ht="15.75" customHeight="1">
      <c r="A552" s="746">
        <f>IF(B552&lt;&gt;"",ROW()-(ROW()-1),"")</f>
        <v>1</v>
      </c>
      <c r="B552" s="297" t="s">
        <v>897</v>
      </c>
      <c r="C552" s="762">
        <v>42186</v>
      </c>
      <c r="D552" s="763" t="s">
        <v>898</v>
      </c>
      <c r="E552" s="856">
        <v>35</v>
      </c>
      <c r="F552" s="855">
        <v>30</v>
      </c>
      <c r="G552" s="855">
        <v>16</v>
      </c>
      <c r="H552" s="851">
        <f t="shared" ref="H552:H615" si="86">IF(G552&lt;&gt;"",ROUND(((E552+F552)*2+5)*(F552+G552+3)/10000,2),ROUND(E552*F552/10000,2))</f>
        <v>0.66</v>
      </c>
      <c r="I552" s="747">
        <v>22</v>
      </c>
      <c r="J552" s="747">
        <f t="shared" ref="J552" si="87">H552*I552</f>
        <v>14.520000000000001</v>
      </c>
      <c r="K552" s="747">
        <f t="shared" ref="K552:K615" si="88">H552*$R$611</f>
        <v>5097.2021857996951</v>
      </c>
      <c r="L552" s="662">
        <v>9260</v>
      </c>
      <c r="M552" s="742"/>
      <c r="N552" s="192" t="s">
        <v>1430</v>
      </c>
      <c r="O552" s="764">
        <v>42186</v>
      </c>
      <c r="P552" s="256">
        <v>1771</v>
      </c>
      <c r="Q552" s="256">
        <v>9000</v>
      </c>
      <c r="R552" s="8">
        <f t="shared" ref="R552:R590" si="89">ROUND(P552*Q552,0)</f>
        <v>15939000</v>
      </c>
      <c r="S552" s="742">
        <f t="shared" ref="S552:S615" si="90">I552*K552</f>
        <v>112138.44808759329</v>
      </c>
      <c r="T552" s="742">
        <f>I552*L552</f>
        <v>203720</v>
      </c>
      <c r="U552" s="935">
        <f t="shared" ref="U552:U615" si="91">L552-K552</f>
        <v>4162.7978142003049</v>
      </c>
    </row>
    <row r="553" spans="1:21" ht="15.75" customHeight="1">
      <c r="A553" s="746">
        <f>IF(B553&lt;&gt;"",A552+1,"")</f>
        <v>2</v>
      </c>
      <c r="B553" s="297" t="s">
        <v>900</v>
      </c>
      <c r="C553" s="762">
        <v>42186</v>
      </c>
      <c r="D553" s="763" t="s">
        <v>898</v>
      </c>
      <c r="E553" s="856">
        <v>35</v>
      </c>
      <c r="F553" s="855">
        <v>30</v>
      </c>
      <c r="G553" s="855">
        <v>40</v>
      </c>
      <c r="H553" s="851">
        <f t="shared" si="86"/>
        <v>0.99</v>
      </c>
      <c r="I553" s="747">
        <v>11</v>
      </c>
      <c r="J553" s="747">
        <f t="shared" ref="J553:J616" si="92">H553*I553</f>
        <v>10.89</v>
      </c>
      <c r="K553" s="747">
        <f t="shared" si="88"/>
        <v>7645.8032786995418</v>
      </c>
      <c r="L553" s="662">
        <v>13797</v>
      </c>
      <c r="M553" s="742"/>
      <c r="N553" s="297" t="s">
        <v>1385</v>
      </c>
      <c r="O553" s="764">
        <v>42186</v>
      </c>
      <c r="P553" s="256">
        <v>2480</v>
      </c>
      <c r="Q553" s="256">
        <v>7300</v>
      </c>
      <c r="R553" s="8">
        <f t="shared" si="89"/>
        <v>18104000</v>
      </c>
      <c r="S553" s="742">
        <f t="shared" si="90"/>
        <v>84103.836065694966</v>
      </c>
      <c r="T553" s="742">
        <f t="shared" ref="T553:T616" si="93">I553*L553</f>
        <v>151767</v>
      </c>
      <c r="U553" s="935">
        <f t="shared" si="91"/>
        <v>6151.1967213004582</v>
      </c>
    </row>
    <row r="554" spans="1:21" ht="15.75" customHeight="1">
      <c r="A554" s="746">
        <f t="shared" ref="A554:A717" si="94">IF(B554&lt;&gt;"",A553+1,"")</f>
        <v>3</v>
      </c>
      <c r="B554" s="297" t="s">
        <v>897</v>
      </c>
      <c r="C554" s="762">
        <v>42186</v>
      </c>
      <c r="D554" s="763" t="s">
        <v>898</v>
      </c>
      <c r="E554" s="856">
        <v>35</v>
      </c>
      <c r="F554" s="855">
        <v>30</v>
      </c>
      <c r="G554" s="855">
        <v>16</v>
      </c>
      <c r="H554" s="851">
        <f t="shared" si="86"/>
        <v>0.66</v>
      </c>
      <c r="I554" s="747">
        <v>75</v>
      </c>
      <c r="J554" s="747">
        <f t="shared" si="92"/>
        <v>49.5</v>
      </c>
      <c r="K554" s="747">
        <f t="shared" si="88"/>
        <v>5097.2021857996951</v>
      </c>
      <c r="L554" s="662">
        <v>7718</v>
      </c>
      <c r="M554" s="742"/>
      <c r="N554" s="192" t="s">
        <v>1385</v>
      </c>
      <c r="O554" s="191">
        <v>42190</v>
      </c>
      <c r="P554" s="256">
        <v>2447</v>
      </c>
      <c r="Q554" s="256">
        <v>7300</v>
      </c>
      <c r="R554" s="8">
        <f t="shared" si="89"/>
        <v>17863100</v>
      </c>
      <c r="S554" s="742">
        <f t="shared" si="90"/>
        <v>382290.16393497714</v>
      </c>
      <c r="T554" s="742">
        <f t="shared" si="93"/>
        <v>578850</v>
      </c>
      <c r="U554" s="935">
        <f t="shared" si="91"/>
        <v>2620.7978142003049</v>
      </c>
    </row>
    <row r="555" spans="1:21" ht="15.75" customHeight="1">
      <c r="A555" s="746">
        <f t="shared" si="94"/>
        <v>4</v>
      </c>
      <c r="B555" s="297" t="s">
        <v>901</v>
      </c>
      <c r="C555" s="762">
        <v>42186</v>
      </c>
      <c r="D555" s="763" t="s">
        <v>898</v>
      </c>
      <c r="E555" s="856">
        <v>35</v>
      </c>
      <c r="F555" s="855">
        <v>30</v>
      </c>
      <c r="G555" s="855">
        <v>32</v>
      </c>
      <c r="H555" s="851">
        <f t="shared" si="86"/>
        <v>0.88</v>
      </c>
      <c r="I555" s="747">
        <v>5</v>
      </c>
      <c r="J555" s="747">
        <f t="shared" si="92"/>
        <v>4.4000000000000004</v>
      </c>
      <c r="K555" s="747">
        <f t="shared" si="88"/>
        <v>6796.269581066259</v>
      </c>
      <c r="L555" s="662">
        <v>10300</v>
      </c>
      <c r="M555" s="742"/>
      <c r="N555" s="297" t="s">
        <v>1426</v>
      </c>
      <c r="O555" s="191">
        <v>42190</v>
      </c>
      <c r="P555" s="256">
        <v>767</v>
      </c>
      <c r="Q555" s="256">
        <v>9100</v>
      </c>
      <c r="R555" s="8">
        <f t="shared" si="89"/>
        <v>6979700</v>
      </c>
      <c r="S555" s="742">
        <f t="shared" si="90"/>
        <v>33981.347905331291</v>
      </c>
      <c r="T555" s="742">
        <f t="shared" si="93"/>
        <v>51500</v>
      </c>
      <c r="U555" s="935">
        <f t="shared" si="91"/>
        <v>3503.730418933741</v>
      </c>
    </row>
    <row r="556" spans="1:21" ht="15.75" customHeight="1">
      <c r="A556" s="746">
        <f t="shared" si="94"/>
        <v>5</v>
      </c>
      <c r="B556" s="297" t="s">
        <v>902</v>
      </c>
      <c r="C556" s="762">
        <v>42186</v>
      </c>
      <c r="D556" s="763" t="s">
        <v>898</v>
      </c>
      <c r="E556" s="856">
        <v>35</v>
      </c>
      <c r="F556" s="855">
        <v>30</v>
      </c>
      <c r="G556" s="855">
        <v>24</v>
      </c>
      <c r="H556" s="851">
        <f t="shared" si="86"/>
        <v>0.77</v>
      </c>
      <c r="I556" s="747">
        <v>5</v>
      </c>
      <c r="J556" s="747">
        <f t="shared" si="92"/>
        <v>3.85</v>
      </c>
      <c r="K556" s="747">
        <f t="shared" si="88"/>
        <v>5946.7358834329771</v>
      </c>
      <c r="L556" s="662">
        <v>9000</v>
      </c>
      <c r="M556" s="662"/>
      <c r="N556" s="297" t="s">
        <v>1430</v>
      </c>
      <c r="O556" s="191">
        <v>42196</v>
      </c>
      <c r="P556" s="256">
        <v>2755</v>
      </c>
      <c r="Q556" s="256">
        <v>9000</v>
      </c>
      <c r="R556" s="8">
        <f t="shared" si="89"/>
        <v>24795000</v>
      </c>
      <c r="S556" s="742">
        <f t="shared" si="90"/>
        <v>29733.679417164887</v>
      </c>
      <c r="T556" s="742">
        <f t="shared" si="93"/>
        <v>45000</v>
      </c>
      <c r="U556" s="935">
        <f t="shared" si="91"/>
        <v>3053.2641165670229</v>
      </c>
    </row>
    <row r="557" spans="1:21" ht="15.75" customHeight="1">
      <c r="A557" s="746">
        <f t="shared" si="94"/>
        <v>6</v>
      </c>
      <c r="B557" s="297" t="s">
        <v>900</v>
      </c>
      <c r="C557" s="762">
        <v>42186</v>
      </c>
      <c r="D557" s="763" t="s">
        <v>898</v>
      </c>
      <c r="E557" s="856">
        <v>35</v>
      </c>
      <c r="F557" s="855">
        <v>30</v>
      </c>
      <c r="G557" s="855">
        <v>40</v>
      </c>
      <c r="H557" s="851">
        <f t="shared" si="86"/>
        <v>0.99</v>
      </c>
      <c r="I557" s="747">
        <v>55</v>
      </c>
      <c r="J557" s="747">
        <f t="shared" si="92"/>
        <v>54.45</v>
      </c>
      <c r="K557" s="747">
        <f t="shared" si="88"/>
        <v>7645.8032786995418</v>
      </c>
      <c r="L557" s="662">
        <v>11580</v>
      </c>
      <c r="M557" s="662"/>
      <c r="N557" s="297" t="s">
        <v>1385</v>
      </c>
      <c r="O557" s="191">
        <v>42196</v>
      </c>
      <c r="P557" s="256">
        <v>2450</v>
      </c>
      <c r="Q557" s="256">
        <v>7300</v>
      </c>
      <c r="R557" s="8">
        <f t="shared" si="89"/>
        <v>17885000</v>
      </c>
      <c r="S557" s="742">
        <f t="shared" si="90"/>
        <v>420519.18032847479</v>
      </c>
      <c r="T557" s="742">
        <f t="shared" si="93"/>
        <v>636900</v>
      </c>
      <c r="U557" s="935">
        <f t="shared" si="91"/>
        <v>3934.1967213004582</v>
      </c>
    </row>
    <row r="558" spans="1:21" ht="15.75" customHeight="1">
      <c r="A558" s="746">
        <f t="shared" si="94"/>
        <v>7</v>
      </c>
      <c r="B558" s="297" t="s">
        <v>903</v>
      </c>
      <c r="C558" s="762">
        <v>42186</v>
      </c>
      <c r="D558" s="763" t="s">
        <v>904</v>
      </c>
      <c r="E558" s="856">
        <v>53</v>
      </c>
      <c r="F558" s="855">
        <v>28</v>
      </c>
      <c r="G558" s="855">
        <v>28</v>
      </c>
      <c r="H558" s="851">
        <f t="shared" si="86"/>
        <v>0.99</v>
      </c>
      <c r="I558" s="747">
        <v>510</v>
      </c>
      <c r="J558" s="747">
        <f t="shared" si="92"/>
        <v>504.9</v>
      </c>
      <c r="K558" s="747">
        <f t="shared" si="88"/>
        <v>7645.8032786995418</v>
      </c>
      <c r="L558" s="662">
        <v>6400</v>
      </c>
      <c r="M558" s="662"/>
      <c r="N558" s="297" t="s">
        <v>1385</v>
      </c>
      <c r="O558" s="191">
        <v>42200</v>
      </c>
      <c r="P558" s="256">
        <v>2490</v>
      </c>
      <c r="Q558" s="256">
        <v>7300</v>
      </c>
      <c r="R558" s="8">
        <f t="shared" ref="R558:R560" si="95">ROUND(P558*Q558,0)</f>
        <v>18177000</v>
      </c>
      <c r="S558" s="742">
        <f t="shared" si="90"/>
        <v>3899359.6721367664</v>
      </c>
      <c r="T558" s="742">
        <f t="shared" si="93"/>
        <v>3264000</v>
      </c>
      <c r="U558" s="935">
        <f t="shared" si="91"/>
        <v>-1245.8032786995418</v>
      </c>
    </row>
    <row r="559" spans="1:21" ht="15.75" customHeight="1">
      <c r="A559" s="746">
        <f t="shared" si="94"/>
        <v>8</v>
      </c>
      <c r="B559" s="297" t="s">
        <v>466</v>
      </c>
      <c r="C559" s="762">
        <v>42186</v>
      </c>
      <c r="D559" s="763" t="s">
        <v>905</v>
      </c>
      <c r="E559" s="856">
        <v>51.5</v>
      </c>
      <c r="F559" s="855">
        <v>28.5</v>
      </c>
      <c r="G559" s="855">
        <v>7.2</v>
      </c>
      <c r="H559" s="851">
        <f t="shared" si="86"/>
        <v>0.64</v>
      </c>
      <c r="I559" s="747">
        <v>508</v>
      </c>
      <c r="J559" s="747">
        <f t="shared" si="92"/>
        <v>325.12</v>
      </c>
      <c r="K559" s="747">
        <f t="shared" si="88"/>
        <v>4942.7415135027341</v>
      </c>
      <c r="L559" s="662">
        <v>5300</v>
      </c>
      <c r="M559" s="662"/>
      <c r="N559" s="297" t="s">
        <v>1385</v>
      </c>
      <c r="O559" s="191">
        <v>42203</v>
      </c>
      <c r="P559" s="256">
        <v>2485</v>
      </c>
      <c r="Q559" s="256">
        <v>7300</v>
      </c>
      <c r="R559" s="8">
        <f t="shared" si="95"/>
        <v>18140500</v>
      </c>
      <c r="S559" s="742">
        <f t="shared" si="90"/>
        <v>2510912.6888593887</v>
      </c>
      <c r="T559" s="742">
        <f t="shared" si="93"/>
        <v>2692400</v>
      </c>
      <c r="U559" s="935">
        <f t="shared" si="91"/>
        <v>357.25848649726595</v>
      </c>
    </row>
    <row r="560" spans="1:21" ht="15.75" customHeight="1">
      <c r="A560" s="746">
        <f t="shared" si="94"/>
        <v>9</v>
      </c>
      <c r="B560" s="297" t="s">
        <v>468</v>
      </c>
      <c r="C560" s="762">
        <v>42186</v>
      </c>
      <c r="D560" s="763" t="s">
        <v>905</v>
      </c>
      <c r="E560" s="856">
        <v>22</v>
      </c>
      <c r="F560" s="855">
        <v>22</v>
      </c>
      <c r="G560" s="855">
        <v>29.5</v>
      </c>
      <c r="H560" s="851">
        <f t="shared" si="86"/>
        <v>0.51</v>
      </c>
      <c r="I560" s="747">
        <v>998</v>
      </c>
      <c r="J560" s="747">
        <f t="shared" si="92"/>
        <v>508.98</v>
      </c>
      <c r="K560" s="747">
        <f t="shared" si="88"/>
        <v>3938.747143572491</v>
      </c>
      <c r="L560" s="662">
        <v>4400</v>
      </c>
      <c r="M560" s="662"/>
      <c r="N560" s="297" t="s">
        <v>1385</v>
      </c>
      <c r="O560" s="191">
        <v>42207</v>
      </c>
      <c r="P560" s="256">
        <v>2470</v>
      </c>
      <c r="Q560" s="256">
        <v>7300</v>
      </c>
      <c r="R560" s="8">
        <f t="shared" si="95"/>
        <v>18031000</v>
      </c>
      <c r="S560" s="742">
        <f t="shared" si="90"/>
        <v>3930869.6492853463</v>
      </c>
      <c r="T560" s="742">
        <f t="shared" si="93"/>
        <v>4391200</v>
      </c>
      <c r="U560" s="935">
        <f t="shared" si="91"/>
        <v>461.25285642750896</v>
      </c>
    </row>
    <row r="561" spans="1:21" ht="15.75" customHeight="1">
      <c r="A561" s="746">
        <f t="shared" si="94"/>
        <v>10</v>
      </c>
      <c r="B561" s="297" t="s">
        <v>906</v>
      </c>
      <c r="C561" s="762">
        <v>42186</v>
      </c>
      <c r="D561" s="763" t="s">
        <v>905</v>
      </c>
      <c r="E561" s="856">
        <v>24.5</v>
      </c>
      <c r="F561" s="855">
        <v>24.5</v>
      </c>
      <c r="G561" s="855">
        <v>29.5</v>
      </c>
      <c r="H561" s="851">
        <f t="shared" si="86"/>
        <v>0.59</v>
      </c>
      <c r="I561" s="747">
        <v>430</v>
      </c>
      <c r="J561" s="747">
        <f t="shared" si="92"/>
        <v>253.7</v>
      </c>
      <c r="K561" s="747">
        <f t="shared" si="88"/>
        <v>4556.5898327603327</v>
      </c>
      <c r="L561" s="662">
        <v>5000</v>
      </c>
      <c r="M561" s="662"/>
      <c r="N561" s="297" t="s">
        <v>1385</v>
      </c>
      <c r="O561" s="191">
        <v>42211</v>
      </c>
      <c r="P561" s="256">
        <v>2465</v>
      </c>
      <c r="Q561" s="256">
        <v>7300</v>
      </c>
      <c r="R561" s="8">
        <f t="shared" si="89"/>
        <v>17994500</v>
      </c>
      <c r="S561" s="742">
        <f t="shared" si="90"/>
        <v>1959333.6280869429</v>
      </c>
      <c r="T561" s="742">
        <f t="shared" si="93"/>
        <v>2150000</v>
      </c>
      <c r="U561" s="935">
        <f t="shared" si="91"/>
        <v>443.41016723966732</v>
      </c>
    </row>
    <row r="562" spans="1:21" ht="15.75" customHeight="1">
      <c r="A562" s="746">
        <f t="shared" si="94"/>
        <v>11</v>
      </c>
      <c r="B562" s="297" t="s">
        <v>907</v>
      </c>
      <c r="C562" s="762">
        <v>42186</v>
      </c>
      <c r="D562" s="763" t="s">
        <v>908</v>
      </c>
      <c r="E562" s="856">
        <v>57</v>
      </c>
      <c r="F562" s="855">
        <v>35</v>
      </c>
      <c r="G562" s="855">
        <v>15.5</v>
      </c>
      <c r="H562" s="851">
        <f t="shared" si="86"/>
        <v>1.01</v>
      </c>
      <c r="I562" s="747">
        <v>209</v>
      </c>
      <c r="J562" s="747">
        <f t="shared" si="92"/>
        <v>211.09</v>
      </c>
      <c r="K562" s="747">
        <f t="shared" si="88"/>
        <v>7800.263950996502</v>
      </c>
      <c r="L562" s="662">
        <v>11000</v>
      </c>
      <c r="M562" s="662"/>
      <c r="N562" s="297" t="s">
        <v>1430</v>
      </c>
      <c r="O562" s="191">
        <v>42211</v>
      </c>
      <c r="P562" s="256">
        <v>3622</v>
      </c>
      <c r="Q562" s="256">
        <v>9000</v>
      </c>
      <c r="R562" s="8">
        <f t="shared" ref="R562:R572" si="96">ROUND(P562*Q562,0)</f>
        <v>32598000</v>
      </c>
      <c r="S562" s="742">
        <f t="shared" si="90"/>
        <v>1630255.1657582689</v>
      </c>
      <c r="T562" s="742">
        <f t="shared" si="93"/>
        <v>2299000</v>
      </c>
      <c r="U562" s="935">
        <f t="shared" si="91"/>
        <v>3199.736049003498</v>
      </c>
    </row>
    <row r="563" spans="1:21" ht="15.75" customHeight="1">
      <c r="A563" s="746">
        <f t="shared" si="94"/>
        <v>12</v>
      </c>
      <c r="B563" s="297" t="s">
        <v>1700</v>
      </c>
      <c r="C563" s="762">
        <v>42186</v>
      </c>
      <c r="D563" s="763" t="s">
        <v>908</v>
      </c>
      <c r="E563" s="856">
        <v>55</v>
      </c>
      <c r="F563" s="855">
        <v>33</v>
      </c>
      <c r="G563" s="855"/>
      <c r="H563" s="851">
        <f t="shared" si="86"/>
        <v>0.18</v>
      </c>
      <c r="I563" s="747">
        <v>209</v>
      </c>
      <c r="J563" s="747">
        <f t="shared" si="92"/>
        <v>37.619999999999997</v>
      </c>
      <c r="K563" s="747">
        <f t="shared" si="88"/>
        <v>1390.1460506726439</v>
      </c>
      <c r="L563" s="662">
        <v>1450</v>
      </c>
      <c r="M563" s="662"/>
      <c r="N563" s="297" t="s">
        <v>1426</v>
      </c>
      <c r="O563" s="191">
        <v>42217</v>
      </c>
      <c r="P563" s="256">
        <v>1256</v>
      </c>
      <c r="Q563" s="256">
        <v>9100</v>
      </c>
      <c r="R563" s="8">
        <f t="shared" si="96"/>
        <v>11429600</v>
      </c>
      <c r="S563" s="742">
        <f t="shared" si="90"/>
        <v>290540.52459058259</v>
      </c>
      <c r="T563" s="742">
        <f t="shared" si="93"/>
        <v>303050</v>
      </c>
      <c r="U563" s="935">
        <f t="shared" si="91"/>
        <v>59.853949327356077</v>
      </c>
    </row>
    <row r="564" spans="1:21" ht="15.75" customHeight="1">
      <c r="A564" s="746">
        <f t="shared" si="94"/>
        <v>13</v>
      </c>
      <c r="B564" s="297" t="s">
        <v>909</v>
      </c>
      <c r="C564" s="762">
        <v>42187</v>
      </c>
      <c r="D564" s="763" t="s">
        <v>910</v>
      </c>
      <c r="E564" s="856">
        <v>36.5</v>
      </c>
      <c r="F564" s="855">
        <v>20.5</v>
      </c>
      <c r="G564" s="855">
        <v>18.5</v>
      </c>
      <c r="H564" s="851">
        <f t="shared" si="86"/>
        <v>0.5</v>
      </c>
      <c r="I564" s="747">
        <v>380</v>
      </c>
      <c r="J564" s="747">
        <f t="shared" si="92"/>
        <v>190</v>
      </c>
      <c r="K564" s="747">
        <f t="shared" si="88"/>
        <v>3861.5168074240109</v>
      </c>
      <c r="L564" s="662">
        <v>3700</v>
      </c>
      <c r="M564" s="662"/>
      <c r="N564" s="297" t="s">
        <v>1430</v>
      </c>
      <c r="O564" s="191">
        <v>42217</v>
      </c>
      <c r="P564" s="256">
        <v>2752</v>
      </c>
      <c r="Q564" s="256">
        <v>9000</v>
      </c>
      <c r="R564" s="8">
        <f t="shared" si="96"/>
        <v>24768000</v>
      </c>
      <c r="S564" s="742">
        <f t="shared" si="90"/>
        <v>1467376.3868211242</v>
      </c>
      <c r="T564" s="742">
        <f t="shared" si="93"/>
        <v>1406000</v>
      </c>
      <c r="U564" s="935">
        <f t="shared" si="91"/>
        <v>-161.51680742401095</v>
      </c>
    </row>
    <row r="565" spans="1:21" ht="15.75" customHeight="1">
      <c r="A565" s="746">
        <f t="shared" si="94"/>
        <v>14</v>
      </c>
      <c r="B565" s="297" t="s">
        <v>440</v>
      </c>
      <c r="C565" s="762">
        <v>42187</v>
      </c>
      <c r="D565" s="763" t="s">
        <v>911</v>
      </c>
      <c r="E565" s="856">
        <v>49</v>
      </c>
      <c r="F565" s="855">
        <v>38</v>
      </c>
      <c r="G565" s="855">
        <v>12</v>
      </c>
      <c r="H565" s="851">
        <f t="shared" si="86"/>
        <v>0.95</v>
      </c>
      <c r="I565" s="747">
        <v>205</v>
      </c>
      <c r="J565" s="747">
        <f t="shared" si="92"/>
        <v>194.75</v>
      </c>
      <c r="K565" s="747">
        <f t="shared" si="88"/>
        <v>7336.8819341056205</v>
      </c>
      <c r="L565" s="662">
        <v>10500</v>
      </c>
      <c r="M565" s="662"/>
      <c r="N565" s="297" t="s">
        <v>1385</v>
      </c>
      <c r="O565" s="191">
        <v>42223</v>
      </c>
      <c r="P565" s="256">
        <v>2450</v>
      </c>
      <c r="Q565" s="256">
        <v>7300</v>
      </c>
      <c r="R565" s="8">
        <f t="shared" si="96"/>
        <v>17885000</v>
      </c>
      <c r="S565" s="742">
        <f t="shared" si="90"/>
        <v>1504060.7964916523</v>
      </c>
      <c r="T565" s="742">
        <f t="shared" si="93"/>
        <v>2152500</v>
      </c>
      <c r="U565" s="935">
        <f t="shared" si="91"/>
        <v>3163.1180658943795</v>
      </c>
    </row>
    <row r="566" spans="1:21" ht="15.75" customHeight="1">
      <c r="A566" s="746">
        <f t="shared" si="94"/>
        <v>15</v>
      </c>
      <c r="B566" s="297" t="s">
        <v>473</v>
      </c>
      <c r="C566" s="762">
        <v>42189</v>
      </c>
      <c r="D566" s="763" t="s">
        <v>912</v>
      </c>
      <c r="E566" s="856">
        <v>52</v>
      </c>
      <c r="F566" s="855">
        <v>26.5</v>
      </c>
      <c r="G566" s="855">
        <v>26.5</v>
      </c>
      <c r="H566" s="851">
        <f t="shared" si="86"/>
        <v>0.91</v>
      </c>
      <c r="I566" s="747">
        <v>299</v>
      </c>
      <c r="J566" s="747">
        <f t="shared" si="92"/>
        <v>272.09000000000003</v>
      </c>
      <c r="K566" s="747">
        <f t="shared" si="88"/>
        <v>7027.9605895117002</v>
      </c>
      <c r="L566" s="662">
        <v>5600</v>
      </c>
      <c r="M566" s="662"/>
      <c r="N566" s="297" t="s">
        <v>1426</v>
      </c>
      <c r="O566" s="191">
        <v>42223</v>
      </c>
      <c r="P566" s="256">
        <v>2477</v>
      </c>
      <c r="Q566" s="256">
        <v>9100</v>
      </c>
      <c r="R566" s="8">
        <f t="shared" si="96"/>
        <v>22540700</v>
      </c>
      <c r="S566" s="742">
        <f t="shared" si="90"/>
        <v>2101360.2162639983</v>
      </c>
      <c r="T566" s="742">
        <f t="shared" si="93"/>
        <v>1674400</v>
      </c>
      <c r="U566" s="935">
        <f t="shared" si="91"/>
        <v>-1427.9605895117002</v>
      </c>
    </row>
    <row r="567" spans="1:21" ht="15.75" customHeight="1">
      <c r="A567" s="746">
        <f t="shared" si="94"/>
        <v>16</v>
      </c>
      <c r="B567" s="297" t="s">
        <v>428</v>
      </c>
      <c r="C567" s="762">
        <v>42189</v>
      </c>
      <c r="D567" s="763" t="s">
        <v>912</v>
      </c>
      <c r="E567" s="856">
        <v>52</v>
      </c>
      <c r="F567" s="855">
        <v>32</v>
      </c>
      <c r="G567" s="855">
        <v>21</v>
      </c>
      <c r="H567" s="851">
        <f t="shared" si="86"/>
        <v>0.97</v>
      </c>
      <c r="I567" s="747">
        <v>312</v>
      </c>
      <c r="J567" s="747">
        <f t="shared" si="92"/>
        <v>302.64</v>
      </c>
      <c r="K567" s="747">
        <f t="shared" si="88"/>
        <v>7491.3426064025807</v>
      </c>
      <c r="L567" s="662">
        <v>5900</v>
      </c>
      <c r="M567" s="662"/>
      <c r="N567" s="297" t="s">
        <v>1430</v>
      </c>
      <c r="O567" s="191">
        <v>42223</v>
      </c>
      <c r="P567" s="256">
        <v>849</v>
      </c>
      <c r="Q567" s="256">
        <v>9000</v>
      </c>
      <c r="R567" s="8">
        <f t="shared" si="96"/>
        <v>7641000</v>
      </c>
      <c r="S567" s="742">
        <f t="shared" si="90"/>
        <v>2337298.8931976054</v>
      </c>
      <c r="T567" s="742">
        <f t="shared" si="93"/>
        <v>1840800</v>
      </c>
      <c r="U567" s="935">
        <f t="shared" si="91"/>
        <v>-1591.3426064025807</v>
      </c>
    </row>
    <row r="568" spans="1:21" ht="15.75" customHeight="1">
      <c r="A568" s="746">
        <f t="shared" si="94"/>
        <v>17</v>
      </c>
      <c r="B568" s="297" t="s">
        <v>425</v>
      </c>
      <c r="C568" s="762">
        <v>42189</v>
      </c>
      <c r="D568" s="763" t="s">
        <v>912</v>
      </c>
      <c r="E568" s="856">
        <v>52</v>
      </c>
      <c r="F568" s="855">
        <v>24.5</v>
      </c>
      <c r="G568" s="855">
        <v>24.5</v>
      </c>
      <c r="H568" s="851">
        <f t="shared" si="86"/>
        <v>0.82</v>
      </c>
      <c r="I568" s="747">
        <v>585</v>
      </c>
      <c r="J568" s="747">
        <f t="shared" si="92"/>
        <v>479.7</v>
      </c>
      <c r="K568" s="747">
        <f t="shared" si="88"/>
        <v>6332.8875641753775</v>
      </c>
      <c r="L568" s="662">
        <v>5050</v>
      </c>
      <c r="M568" s="662"/>
      <c r="N568" s="297" t="s">
        <v>1385</v>
      </c>
      <c r="O568" s="191">
        <v>42228</v>
      </c>
      <c r="P568" s="256">
        <v>2455</v>
      </c>
      <c r="Q568" s="256">
        <v>7300</v>
      </c>
      <c r="R568" s="8">
        <f t="shared" si="96"/>
        <v>17921500</v>
      </c>
      <c r="S568" s="742">
        <f t="shared" si="90"/>
        <v>3704739.225042596</v>
      </c>
      <c r="T568" s="742">
        <f t="shared" si="93"/>
        <v>2954250</v>
      </c>
      <c r="U568" s="935">
        <f t="shared" si="91"/>
        <v>-1282.8875641753775</v>
      </c>
    </row>
    <row r="569" spans="1:21" ht="15.75" customHeight="1">
      <c r="A569" s="746">
        <f t="shared" si="94"/>
        <v>18</v>
      </c>
      <c r="B569" s="297" t="s">
        <v>528</v>
      </c>
      <c r="C569" s="762">
        <v>42189</v>
      </c>
      <c r="D569" s="763" t="s">
        <v>912</v>
      </c>
      <c r="E569" s="856">
        <v>55</v>
      </c>
      <c r="F569" s="855">
        <v>45</v>
      </c>
      <c r="G569" s="855">
        <v>29</v>
      </c>
      <c r="H569" s="851">
        <f t="shared" si="86"/>
        <v>1.58</v>
      </c>
      <c r="I569" s="747">
        <v>207</v>
      </c>
      <c r="J569" s="747">
        <f t="shared" si="92"/>
        <v>327.06</v>
      </c>
      <c r="K569" s="747">
        <f t="shared" si="88"/>
        <v>12202.393111459874</v>
      </c>
      <c r="L569" s="662">
        <v>9900</v>
      </c>
      <c r="M569" s="662"/>
      <c r="N569" s="297" t="s">
        <v>1385</v>
      </c>
      <c r="O569" s="191">
        <v>42231</v>
      </c>
      <c r="P569" s="256">
        <v>1918</v>
      </c>
      <c r="Q569" s="256">
        <v>7300</v>
      </c>
      <c r="R569" s="8">
        <f t="shared" si="96"/>
        <v>14001400</v>
      </c>
      <c r="S569" s="742">
        <f t="shared" si="90"/>
        <v>2525895.3740721941</v>
      </c>
      <c r="T569" s="742">
        <f t="shared" si="93"/>
        <v>2049300</v>
      </c>
      <c r="U569" s="935">
        <f t="shared" si="91"/>
        <v>-2302.3931114598745</v>
      </c>
    </row>
    <row r="570" spans="1:21" ht="15.75" customHeight="1">
      <c r="A570" s="746">
        <f t="shared" si="94"/>
        <v>19</v>
      </c>
      <c r="B570" s="297" t="s">
        <v>857</v>
      </c>
      <c r="C570" s="762">
        <v>42189</v>
      </c>
      <c r="D570" s="763" t="s">
        <v>913</v>
      </c>
      <c r="E570" s="856">
        <v>55</v>
      </c>
      <c r="F570" s="855">
        <v>41.5</v>
      </c>
      <c r="G570" s="855">
        <v>27</v>
      </c>
      <c r="H570" s="851">
        <f t="shared" si="86"/>
        <v>1.42</v>
      </c>
      <c r="I570" s="747">
        <v>50</v>
      </c>
      <c r="J570" s="747">
        <f t="shared" si="92"/>
        <v>71</v>
      </c>
      <c r="K570" s="747">
        <f t="shared" si="88"/>
        <v>10966.707733084191</v>
      </c>
      <c r="L570" s="662">
        <v>10600</v>
      </c>
      <c r="M570" s="662"/>
      <c r="N570" s="297" t="s">
        <v>1385</v>
      </c>
      <c r="O570" s="191">
        <v>42234</v>
      </c>
      <c r="P570" s="256">
        <v>2486</v>
      </c>
      <c r="Q570" s="256">
        <v>7300</v>
      </c>
      <c r="R570" s="8">
        <f t="shared" si="96"/>
        <v>18147800</v>
      </c>
      <c r="S570" s="742">
        <f t="shared" si="90"/>
        <v>548335.38665420958</v>
      </c>
      <c r="T570" s="742">
        <f t="shared" si="93"/>
        <v>530000</v>
      </c>
      <c r="U570" s="935">
        <f t="shared" si="91"/>
        <v>-366.7077330841912</v>
      </c>
    </row>
    <row r="571" spans="1:21" ht="15.75" customHeight="1">
      <c r="A571" s="746">
        <f t="shared" si="94"/>
        <v>20</v>
      </c>
      <c r="B571" s="297" t="s">
        <v>914</v>
      </c>
      <c r="C571" s="762">
        <v>42192</v>
      </c>
      <c r="D571" s="763" t="s">
        <v>915</v>
      </c>
      <c r="E571" s="856">
        <v>37.5</v>
      </c>
      <c r="F571" s="855">
        <v>19</v>
      </c>
      <c r="G571" s="855">
        <v>20.5</v>
      </c>
      <c r="H571" s="851">
        <f t="shared" si="86"/>
        <v>0.5</v>
      </c>
      <c r="I571" s="747">
        <v>380</v>
      </c>
      <c r="J571" s="747">
        <f t="shared" si="92"/>
        <v>190</v>
      </c>
      <c r="K571" s="747">
        <f t="shared" si="88"/>
        <v>3861.5168074240109</v>
      </c>
      <c r="L571" s="662">
        <v>3750</v>
      </c>
      <c r="M571" s="662"/>
      <c r="N571" s="297" t="s">
        <v>1385</v>
      </c>
      <c r="O571" s="191">
        <v>42237</v>
      </c>
      <c r="P571" s="256">
        <v>2346</v>
      </c>
      <c r="Q571" s="256">
        <v>7300</v>
      </c>
      <c r="R571" s="8">
        <f t="shared" si="96"/>
        <v>17125800</v>
      </c>
      <c r="S571" s="742">
        <f t="shared" si="90"/>
        <v>1467376.3868211242</v>
      </c>
      <c r="T571" s="742">
        <f t="shared" si="93"/>
        <v>1425000</v>
      </c>
      <c r="U571" s="935">
        <f t="shared" si="91"/>
        <v>-111.51680742401095</v>
      </c>
    </row>
    <row r="572" spans="1:21" ht="15.75" customHeight="1">
      <c r="A572" s="746">
        <f t="shared" si="94"/>
        <v>21</v>
      </c>
      <c r="B572" s="297" t="s">
        <v>1701</v>
      </c>
      <c r="C572" s="762">
        <v>42193</v>
      </c>
      <c r="D572" s="763" t="s">
        <v>916</v>
      </c>
      <c r="E572" s="856">
        <v>60</v>
      </c>
      <c r="F572" s="855">
        <v>100</v>
      </c>
      <c r="G572" s="855"/>
      <c r="H572" s="851">
        <f t="shared" si="86"/>
        <v>0.6</v>
      </c>
      <c r="I572" s="747">
        <v>100</v>
      </c>
      <c r="J572" s="747">
        <f t="shared" si="92"/>
        <v>60</v>
      </c>
      <c r="K572" s="747">
        <f t="shared" si="88"/>
        <v>4633.8201689088128</v>
      </c>
      <c r="L572" s="662">
        <v>6050</v>
      </c>
      <c r="M572" s="662"/>
      <c r="N572" s="297" t="s">
        <v>1385</v>
      </c>
      <c r="O572" s="191">
        <v>42240</v>
      </c>
      <c r="P572" s="256">
        <v>2358</v>
      </c>
      <c r="Q572" s="256">
        <v>7300</v>
      </c>
      <c r="R572" s="8">
        <f t="shared" si="96"/>
        <v>17213400</v>
      </c>
      <c r="S572" s="742">
        <f t="shared" si="90"/>
        <v>463382.01689088129</v>
      </c>
      <c r="T572" s="742">
        <f t="shared" si="93"/>
        <v>605000</v>
      </c>
      <c r="U572" s="935">
        <f t="shared" si="91"/>
        <v>1416.1798310911872</v>
      </c>
    </row>
    <row r="573" spans="1:21" ht="15.75" customHeight="1">
      <c r="A573" s="746">
        <f t="shared" si="94"/>
        <v>22</v>
      </c>
      <c r="B573" s="297" t="s">
        <v>521</v>
      </c>
      <c r="C573" s="762">
        <v>42195</v>
      </c>
      <c r="D573" s="763" t="s">
        <v>917</v>
      </c>
      <c r="E573" s="856">
        <v>37.5</v>
      </c>
      <c r="F573" s="855">
        <v>25.3</v>
      </c>
      <c r="G573" s="855">
        <v>23.9</v>
      </c>
      <c r="H573" s="851">
        <f t="shared" si="86"/>
        <v>0.68</v>
      </c>
      <c r="I573" s="747">
        <v>1194</v>
      </c>
      <c r="J573" s="747">
        <f t="shared" si="92"/>
        <v>811.92000000000007</v>
      </c>
      <c r="K573" s="747">
        <f t="shared" si="88"/>
        <v>5251.6628580966553</v>
      </c>
      <c r="L573" s="662">
        <v>5400</v>
      </c>
      <c r="M573" s="662"/>
      <c r="N573" s="297" t="s">
        <v>1385</v>
      </c>
      <c r="O573" s="764">
        <v>42243</v>
      </c>
      <c r="P573" s="256">
        <v>1886</v>
      </c>
      <c r="Q573" s="256">
        <v>7300</v>
      </c>
      <c r="R573" s="8">
        <f t="shared" si="89"/>
        <v>13767800</v>
      </c>
      <c r="S573" s="742">
        <f t="shared" si="90"/>
        <v>6270485.452567406</v>
      </c>
      <c r="T573" s="742">
        <f t="shared" si="93"/>
        <v>6447600</v>
      </c>
      <c r="U573" s="935">
        <f t="shared" si="91"/>
        <v>148.33714190334467</v>
      </c>
    </row>
    <row r="574" spans="1:21" ht="15.75" customHeight="1">
      <c r="A574" s="746">
        <f t="shared" si="94"/>
        <v>23</v>
      </c>
      <c r="B574" s="297" t="s">
        <v>705</v>
      </c>
      <c r="C574" s="762">
        <v>42195</v>
      </c>
      <c r="D574" s="763" t="s">
        <v>918</v>
      </c>
      <c r="E574" s="856">
        <v>45</v>
      </c>
      <c r="F574" s="855">
        <v>34.5</v>
      </c>
      <c r="G574" s="855">
        <v>7.2</v>
      </c>
      <c r="H574" s="851">
        <f t="shared" si="86"/>
        <v>0.73</v>
      </c>
      <c r="I574" s="747">
        <v>261</v>
      </c>
      <c r="J574" s="747">
        <f t="shared" si="92"/>
        <v>190.53</v>
      </c>
      <c r="K574" s="747">
        <f t="shared" si="88"/>
        <v>5637.8145388390558</v>
      </c>
      <c r="L574" s="662">
        <v>5900</v>
      </c>
      <c r="M574" s="662"/>
      <c r="N574" s="297" t="s">
        <v>1385</v>
      </c>
      <c r="O574" s="764">
        <v>42248</v>
      </c>
      <c r="P574" s="256">
        <v>1762</v>
      </c>
      <c r="Q574" s="256">
        <v>7300</v>
      </c>
      <c r="R574" s="8">
        <f t="shared" si="89"/>
        <v>12862600</v>
      </c>
      <c r="S574" s="742">
        <f t="shared" si="90"/>
        <v>1471469.5946369935</v>
      </c>
      <c r="T574" s="742">
        <f t="shared" si="93"/>
        <v>1539900</v>
      </c>
      <c r="U574" s="935">
        <f t="shared" si="91"/>
        <v>262.18546116094421</v>
      </c>
    </row>
    <row r="575" spans="1:21" ht="15.75" customHeight="1">
      <c r="A575" s="746">
        <f t="shared" si="94"/>
        <v>24</v>
      </c>
      <c r="B575" s="297" t="s">
        <v>919</v>
      </c>
      <c r="C575" s="762">
        <v>42195</v>
      </c>
      <c r="D575" s="763" t="s">
        <v>920</v>
      </c>
      <c r="E575" s="856">
        <v>42</v>
      </c>
      <c r="F575" s="855">
        <v>26</v>
      </c>
      <c r="G575" s="855">
        <v>15</v>
      </c>
      <c r="H575" s="851">
        <f t="shared" si="86"/>
        <v>0.62</v>
      </c>
      <c r="I575" s="747">
        <v>303</v>
      </c>
      <c r="J575" s="747">
        <f t="shared" si="92"/>
        <v>187.85999999999999</v>
      </c>
      <c r="K575" s="747">
        <f t="shared" si="88"/>
        <v>4788.2808412057739</v>
      </c>
      <c r="L575" s="662">
        <v>4800</v>
      </c>
      <c r="M575" s="662"/>
      <c r="N575" s="189" t="s">
        <v>1385</v>
      </c>
      <c r="O575" s="191">
        <v>42249</v>
      </c>
      <c r="P575" s="256">
        <v>1796</v>
      </c>
      <c r="Q575" s="256">
        <v>7300</v>
      </c>
      <c r="R575" s="8">
        <f t="shared" si="89"/>
        <v>13110800</v>
      </c>
      <c r="S575" s="742">
        <f t="shared" si="90"/>
        <v>1450849.0948853495</v>
      </c>
      <c r="T575" s="742">
        <f t="shared" si="93"/>
        <v>1454400</v>
      </c>
      <c r="U575" s="935">
        <f t="shared" si="91"/>
        <v>11.719158794226132</v>
      </c>
    </row>
    <row r="576" spans="1:21" ht="15.75" customHeight="1">
      <c r="A576" s="746">
        <f t="shared" si="94"/>
        <v>25</v>
      </c>
      <c r="B576" s="297" t="s">
        <v>549</v>
      </c>
      <c r="C576" s="762">
        <v>42195</v>
      </c>
      <c r="D576" s="763" t="s">
        <v>921</v>
      </c>
      <c r="E576" s="856">
        <v>32.5</v>
      </c>
      <c r="F576" s="855">
        <v>30.5</v>
      </c>
      <c r="G576" s="855">
        <v>7.5</v>
      </c>
      <c r="H576" s="851">
        <f t="shared" si="86"/>
        <v>0.54</v>
      </c>
      <c r="I576" s="747">
        <v>532</v>
      </c>
      <c r="J576" s="747">
        <f t="shared" si="92"/>
        <v>287.28000000000003</v>
      </c>
      <c r="K576" s="747">
        <f t="shared" si="88"/>
        <v>4170.4381520179322</v>
      </c>
      <c r="L576" s="662">
        <v>4700</v>
      </c>
      <c r="M576" s="662"/>
      <c r="N576" s="192" t="s">
        <v>1385</v>
      </c>
      <c r="O576" s="191">
        <v>42252</v>
      </c>
      <c r="P576" s="741">
        <v>2077</v>
      </c>
      <c r="Q576" s="741">
        <v>7300</v>
      </c>
      <c r="R576" s="8">
        <f t="shared" si="89"/>
        <v>15162100</v>
      </c>
      <c r="S576" s="742">
        <f t="shared" si="90"/>
        <v>2218673.09687354</v>
      </c>
      <c r="T576" s="742">
        <f t="shared" si="93"/>
        <v>2500400</v>
      </c>
      <c r="U576" s="935">
        <f t="shared" si="91"/>
        <v>529.56184798206777</v>
      </c>
    </row>
    <row r="577" spans="1:21" ht="15.75" customHeight="1">
      <c r="A577" s="746">
        <f t="shared" si="94"/>
        <v>26</v>
      </c>
      <c r="B577" s="297" t="s">
        <v>922</v>
      </c>
      <c r="C577" s="762">
        <v>42195</v>
      </c>
      <c r="D577" s="763" t="s">
        <v>921</v>
      </c>
      <c r="E577" s="856">
        <v>30</v>
      </c>
      <c r="F577" s="855">
        <v>30</v>
      </c>
      <c r="G577" s="855">
        <v>28</v>
      </c>
      <c r="H577" s="851">
        <f t="shared" si="86"/>
        <v>0.76</v>
      </c>
      <c r="I577" s="747">
        <v>161</v>
      </c>
      <c r="J577" s="747">
        <f t="shared" si="92"/>
        <v>122.36</v>
      </c>
      <c r="K577" s="747">
        <f t="shared" si="88"/>
        <v>5869.505547284497</v>
      </c>
      <c r="L577" s="662">
        <v>8700</v>
      </c>
      <c r="M577" s="662"/>
      <c r="N577" s="189" t="s">
        <v>1385</v>
      </c>
      <c r="O577" s="764">
        <v>42255</v>
      </c>
      <c r="P577" s="256">
        <v>2244</v>
      </c>
      <c r="Q577" s="256">
        <v>7300</v>
      </c>
      <c r="R577" s="8">
        <f t="shared" si="89"/>
        <v>16381200</v>
      </c>
      <c r="S577" s="742">
        <f t="shared" si="90"/>
        <v>944990.39311280404</v>
      </c>
      <c r="T577" s="742">
        <f t="shared" si="93"/>
        <v>1400700</v>
      </c>
      <c r="U577" s="935">
        <f t="shared" si="91"/>
        <v>2830.494452715503</v>
      </c>
    </row>
    <row r="578" spans="1:21" ht="15.75" customHeight="1">
      <c r="A578" s="746">
        <f t="shared" si="94"/>
        <v>27</v>
      </c>
      <c r="B578" s="297" t="s">
        <v>923</v>
      </c>
      <c r="C578" s="762">
        <v>42195</v>
      </c>
      <c r="D578" s="763" t="s">
        <v>921</v>
      </c>
      <c r="E578" s="856">
        <v>30</v>
      </c>
      <c r="F578" s="855">
        <v>30</v>
      </c>
      <c r="G578" s="855">
        <v>32</v>
      </c>
      <c r="H578" s="851">
        <f t="shared" si="86"/>
        <v>0.81</v>
      </c>
      <c r="I578" s="747">
        <v>150</v>
      </c>
      <c r="J578" s="747">
        <f t="shared" si="92"/>
        <v>121.50000000000001</v>
      </c>
      <c r="K578" s="747">
        <f t="shared" si="88"/>
        <v>6255.6572280268983</v>
      </c>
      <c r="L578" s="662">
        <v>9000</v>
      </c>
      <c r="M578" s="662"/>
      <c r="N578" s="189" t="s">
        <v>1426</v>
      </c>
      <c r="O578" s="764">
        <v>42255</v>
      </c>
      <c r="P578" s="256">
        <v>2700</v>
      </c>
      <c r="Q578" s="256">
        <v>9100</v>
      </c>
      <c r="R578" s="8">
        <f t="shared" si="89"/>
        <v>24570000</v>
      </c>
      <c r="S578" s="742">
        <f t="shared" si="90"/>
        <v>938348.58420403476</v>
      </c>
      <c r="T578" s="742">
        <f t="shared" si="93"/>
        <v>1350000</v>
      </c>
      <c r="U578" s="935">
        <f t="shared" si="91"/>
        <v>2744.3427719731017</v>
      </c>
    </row>
    <row r="579" spans="1:21" ht="15.75" customHeight="1">
      <c r="A579" s="746">
        <f t="shared" si="94"/>
        <v>28</v>
      </c>
      <c r="B579" s="297" t="s">
        <v>924</v>
      </c>
      <c r="C579" s="762">
        <v>42199</v>
      </c>
      <c r="D579" s="763" t="s">
        <v>925</v>
      </c>
      <c r="E579" s="856">
        <v>36.5</v>
      </c>
      <c r="F579" s="855">
        <v>27.5</v>
      </c>
      <c r="G579" s="855">
        <v>25.5</v>
      </c>
      <c r="H579" s="851">
        <f t="shared" si="86"/>
        <v>0.74</v>
      </c>
      <c r="I579" s="747">
        <v>2020</v>
      </c>
      <c r="J579" s="747">
        <f t="shared" si="92"/>
        <v>1494.8</v>
      </c>
      <c r="K579" s="747">
        <f t="shared" si="88"/>
        <v>5715.0448749875359</v>
      </c>
      <c r="L579" s="662">
        <v>7400</v>
      </c>
      <c r="M579" s="662"/>
      <c r="N579" s="189" t="s">
        <v>1430</v>
      </c>
      <c r="O579" s="764">
        <v>42255</v>
      </c>
      <c r="P579" s="256">
        <v>1554</v>
      </c>
      <c r="Q579" s="256">
        <v>9000</v>
      </c>
      <c r="R579" s="8">
        <f t="shared" si="89"/>
        <v>13986000</v>
      </c>
      <c r="S579" s="742">
        <f t="shared" si="90"/>
        <v>11544390.647474822</v>
      </c>
      <c r="T579" s="742">
        <f t="shared" si="93"/>
        <v>14948000</v>
      </c>
      <c r="U579" s="935">
        <f t="shared" si="91"/>
        <v>1684.9551250124641</v>
      </c>
    </row>
    <row r="580" spans="1:21" ht="15.75" customHeight="1">
      <c r="A580" s="746">
        <f t="shared" si="94"/>
        <v>29</v>
      </c>
      <c r="B580" s="297" t="s">
        <v>549</v>
      </c>
      <c r="C580" s="762">
        <v>42199</v>
      </c>
      <c r="D580" s="763" t="s">
        <v>926</v>
      </c>
      <c r="E580" s="856">
        <v>32.5</v>
      </c>
      <c r="F580" s="855">
        <v>30.5</v>
      </c>
      <c r="G580" s="855">
        <v>7.5</v>
      </c>
      <c r="H580" s="851">
        <f t="shared" si="86"/>
        <v>0.54</v>
      </c>
      <c r="I580" s="747">
        <v>532</v>
      </c>
      <c r="J580" s="747">
        <f t="shared" si="92"/>
        <v>287.28000000000003</v>
      </c>
      <c r="K580" s="747">
        <f t="shared" si="88"/>
        <v>4170.4381520179322</v>
      </c>
      <c r="L580" s="662">
        <v>4700</v>
      </c>
      <c r="M580" s="662"/>
      <c r="N580" s="445" t="s">
        <v>1426</v>
      </c>
      <c r="O580" s="762">
        <v>42260</v>
      </c>
      <c r="P580" s="795">
        <v>1275</v>
      </c>
      <c r="Q580" s="782">
        <v>9100</v>
      </c>
      <c r="R580" s="8">
        <f t="shared" si="89"/>
        <v>11602500</v>
      </c>
      <c r="S580" s="742">
        <f t="shared" si="90"/>
        <v>2218673.09687354</v>
      </c>
      <c r="T580" s="742">
        <f t="shared" si="93"/>
        <v>2500400</v>
      </c>
      <c r="U580" s="935">
        <f t="shared" si="91"/>
        <v>529.56184798206777</v>
      </c>
    </row>
    <row r="581" spans="1:21" ht="15.75" customHeight="1">
      <c r="A581" s="746">
        <f t="shared" si="94"/>
        <v>30</v>
      </c>
      <c r="B581" s="297" t="s">
        <v>738</v>
      </c>
      <c r="C581" s="762">
        <v>42200</v>
      </c>
      <c r="D581" s="763" t="s">
        <v>927</v>
      </c>
      <c r="E581" s="856">
        <v>55</v>
      </c>
      <c r="F581" s="855">
        <v>41</v>
      </c>
      <c r="G581" s="855">
        <v>27</v>
      </c>
      <c r="H581" s="851">
        <f t="shared" si="86"/>
        <v>1.4</v>
      </c>
      <c r="I581" s="747">
        <v>156</v>
      </c>
      <c r="J581" s="747">
        <f t="shared" si="92"/>
        <v>218.39999999999998</v>
      </c>
      <c r="K581" s="747">
        <f t="shared" si="88"/>
        <v>10812.247060787229</v>
      </c>
      <c r="L581" s="662">
        <v>10600</v>
      </c>
      <c r="M581" s="662"/>
      <c r="N581" s="445" t="s">
        <v>1430</v>
      </c>
      <c r="O581" s="762">
        <v>42260</v>
      </c>
      <c r="P581" s="795">
        <v>3028</v>
      </c>
      <c r="Q581" s="782">
        <v>9000</v>
      </c>
      <c r="R581" s="8">
        <f t="shared" si="89"/>
        <v>27252000</v>
      </c>
      <c r="S581" s="742">
        <f t="shared" si="90"/>
        <v>1686710.5414828078</v>
      </c>
      <c r="T581" s="742">
        <f t="shared" si="93"/>
        <v>1653600</v>
      </c>
      <c r="U581" s="935">
        <f t="shared" si="91"/>
        <v>-212.2470607872292</v>
      </c>
    </row>
    <row r="582" spans="1:21" ht="15.75" customHeight="1">
      <c r="A582" s="746">
        <f t="shared" si="94"/>
        <v>31</v>
      </c>
      <c r="B582" s="297" t="s">
        <v>521</v>
      </c>
      <c r="C582" s="762">
        <v>42200</v>
      </c>
      <c r="D582" s="763" t="s">
        <v>928</v>
      </c>
      <c r="E582" s="856">
        <v>37.5</v>
      </c>
      <c r="F582" s="855">
        <v>25.3</v>
      </c>
      <c r="G582" s="855">
        <v>23.9</v>
      </c>
      <c r="H582" s="851">
        <f t="shared" si="86"/>
        <v>0.68</v>
      </c>
      <c r="I582" s="747">
        <v>1225</v>
      </c>
      <c r="J582" s="747">
        <f t="shared" si="92"/>
        <v>833.00000000000011</v>
      </c>
      <c r="K582" s="747">
        <f t="shared" si="88"/>
        <v>5251.6628580966553</v>
      </c>
      <c r="L582" s="662">
        <v>5900</v>
      </c>
      <c r="M582" s="662"/>
      <c r="N582" s="445" t="s">
        <v>1408</v>
      </c>
      <c r="O582" s="762">
        <v>42264</v>
      </c>
      <c r="P582" s="795">
        <v>11655</v>
      </c>
      <c r="Q582" s="782">
        <v>7400</v>
      </c>
      <c r="R582" s="8">
        <f t="shared" si="89"/>
        <v>86247000</v>
      </c>
      <c r="S582" s="742">
        <f t="shared" si="90"/>
        <v>6433287.0011684028</v>
      </c>
      <c r="T582" s="742">
        <f t="shared" si="93"/>
        <v>7227500</v>
      </c>
      <c r="U582" s="935">
        <f t="shared" si="91"/>
        <v>648.33714190334467</v>
      </c>
    </row>
    <row r="583" spans="1:21" ht="15.75" customHeight="1">
      <c r="A583" s="746">
        <f t="shared" si="94"/>
        <v>32</v>
      </c>
      <c r="B583" s="297" t="s">
        <v>501</v>
      </c>
      <c r="C583" s="762">
        <v>42200</v>
      </c>
      <c r="D583" s="763" t="s">
        <v>929</v>
      </c>
      <c r="E583" s="856">
        <v>51</v>
      </c>
      <c r="F583" s="855">
        <v>37</v>
      </c>
      <c r="G583" s="855">
        <v>27</v>
      </c>
      <c r="H583" s="851">
        <f t="shared" si="86"/>
        <v>1.21</v>
      </c>
      <c r="I583" s="747">
        <v>342</v>
      </c>
      <c r="J583" s="747">
        <f t="shared" si="92"/>
        <v>413.82</v>
      </c>
      <c r="K583" s="747">
        <f t="shared" si="88"/>
        <v>9344.8706739661066</v>
      </c>
      <c r="L583" s="662">
        <v>14000</v>
      </c>
      <c r="M583" s="662"/>
      <c r="N583" s="445" t="s">
        <v>1426</v>
      </c>
      <c r="O583" s="762">
        <v>42264</v>
      </c>
      <c r="P583" s="795">
        <v>1871</v>
      </c>
      <c r="Q583" s="782">
        <v>9100</v>
      </c>
      <c r="R583" s="8">
        <f t="shared" si="89"/>
        <v>17026100</v>
      </c>
      <c r="S583" s="742">
        <f t="shared" si="90"/>
        <v>3195945.7704964085</v>
      </c>
      <c r="T583" s="742">
        <f t="shared" si="93"/>
        <v>4788000</v>
      </c>
      <c r="U583" s="935">
        <f t="shared" si="91"/>
        <v>4655.1293260338934</v>
      </c>
    </row>
    <row r="584" spans="1:21" ht="15.75" customHeight="1">
      <c r="A584" s="746">
        <f t="shared" si="94"/>
        <v>33</v>
      </c>
      <c r="B584" s="297" t="s">
        <v>930</v>
      </c>
      <c r="C584" s="762">
        <v>42200</v>
      </c>
      <c r="D584" s="763" t="s">
        <v>931</v>
      </c>
      <c r="E584" s="856">
        <v>103</v>
      </c>
      <c r="F584" s="855">
        <v>50</v>
      </c>
      <c r="G584" s="855">
        <v>80</v>
      </c>
      <c r="H584" s="851">
        <f t="shared" si="86"/>
        <v>4.1399999999999997</v>
      </c>
      <c r="I584" s="747">
        <v>300</v>
      </c>
      <c r="J584" s="747">
        <f t="shared" si="92"/>
        <v>1242</v>
      </c>
      <c r="K584" s="747">
        <f t="shared" si="88"/>
        <v>31973.359165470807</v>
      </c>
      <c r="L584" s="662">
        <v>47449</v>
      </c>
      <c r="M584" s="662"/>
      <c r="N584" s="445" t="s">
        <v>1430</v>
      </c>
      <c r="O584" s="762">
        <v>42264</v>
      </c>
      <c r="P584" s="795">
        <v>2553</v>
      </c>
      <c r="Q584" s="782">
        <v>9000</v>
      </c>
      <c r="R584" s="8">
        <f t="shared" si="89"/>
        <v>22977000</v>
      </c>
      <c r="S584" s="742">
        <f t="shared" si="90"/>
        <v>9592007.7496412415</v>
      </c>
      <c r="T584" s="742">
        <f t="shared" si="93"/>
        <v>14234700</v>
      </c>
      <c r="U584" s="935">
        <f t="shared" si="91"/>
        <v>15475.640834529193</v>
      </c>
    </row>
    <row r="585" spans="1:21" ht="15.75" customHeight="1">
      <c r="A585" s="746">
        <f t="shared" si="94"/>
        <v>34</v>
      </c>
      <c r="B585" s="297" t="s">
        <v>755</v>
      </c>
      <c r="C585" s="762">
        <v>42200</v>
      </c>
      <c r="D585" s="763" t="s">
        <v>932</v>
      </c>
      <c r="E585" s="856">
        <v>80</v>
      </c>
      <c r="F585" s="855">
        <v>212</v>
      </c>
      <c r="G585" s="855"/>
      <c r="H585" s="851">
        <f t="shared" si="86"/>
        <v>1.7</v>
      </c>
      <c r="I585" s="747">
        <v>200</v>
      </c>
      <c r="J585" s="747">
        <f t="shared" si="92"/>
        <v>340</v>
      </c>
      <c r="K585" s="747">
        <f t="shared" si="88"/>
        <v>13129.157145241637</v>
      </c>
      <c r="L585" s="662">
        <v>11004</v>
      </c>
      <c r="M585" s="662"/>
      <c r="N585" s="445" t="s">
        <v>1426</v>
      </c>
      <c r="O585" s="762">
        <v>42267</v>
      </c>
      <c r="P585" s="795">
        <v>1169</v>
      </c>
      <c r="Q585" s="782">
        <v>9100</v>
      </c>
      <c r="R585" s="8">
        <f t="shared" si="89"/>
        <v>10637900</v>
      </c>
      <c r="S585" s="742">
        <f t="shared" si="90"/>
        <v>2625831.4290483273</v>
      </c>
      <c r="T585" s="742">
        <f t="shared" si="93"/>
        <v>2200800</v>
      </c>
      <c r="U585" s="935">
        <f t="shared" si="91"/>
        <v>-2125.1571452416374</v>
      </c>
    </row>
    <row r="586" spans="1:21" ht="15.75" customHeight="1">
      <c r="A586" s="746">
        <f t="shared" si="94"/>
        <v>35</v>
      </c>
      <c r="B586" s="297" t="s">
        <v>1779</v>
      </c>
      <c r="C586" s="762">
        <v>42200</v>
      </c>
      <c r="D586" s="763" t="s">
        <v>932</v>
      </c>
      <c r="E586" s="856">
        <v>145</v>
      </c>
      <c r="F586" s="855">
        <v>111</v>
      </c>
      <c r="G586" s="855"/>
      <c r="H586" s="851">
        <f t="shared" si="86"/>
        <v>1.61</v>
      </c>
      <c r="I586" s="747">
        <v>150</v>
      </c>
      <c r="J586" s="747">
        <f t="shared" si="92"/>
        <v>241.50000000000003</v>
      </c>
      <c r="K586" s="747">
        <f t="shared" si="88"/>
        <v>12434.084119905316</v>
      </c>
      <c r="L586" s="662">
        <v>14646</v>
      </c>
      <c r="M586" s="662"/>
      <c r="N586" s="445" t="s">
        <v>1430</v>
      </c>
      <c r="O586" s="762">
        <v>42267</v>
      </c>
      <c r="P586" s="795">
        <v>1716</v>
      </c>
      <c r="Q586" s="782">
        <v>9000</v>
      </c>
      <c r="R586" s="8">
        <f t="shared" si="89"/>
        <v>15444000</v>
      </c>
      <c r="S586" s="742">
        <f t="shared" si="90"/>
        <v>1865112.6179857973</v>
      </c>
      <c r="T586" s="742">
        <f t="shared" si="93"/>
        <v>2196900</v>
      </c>
      <c r="U586" s="935">
        <f t="shared" si="91"/>
        <v>2211.9158800946843</v>
      </c>
    </row>
    <row r="587" spans="1:21" ht="15.75" customHeight="1">
      <c r="A587" s="746">
        <f t="shared" si="94"/>
        <v>36</v>
      </c>
      <c r="B587" s="297" t="s">
        <v>1780</v>
      </c>
      <c r="C587" s="762">
        <v>42200</v>
      </c>
      <c r="D587" s="763" t="s">
        <v>932</v>
      </c>
      <c r="E587" s="856">
        <v>110</v>
      </c>
      <c r="F587" s="855">
        <v>144</v>
      </c>
      <c r="G587" s="855"/>
      <c r="H587" s="851">
        <f t="shared" si="86"/>
        <v>1.58</v>
      </c>
      <c r="I587" s="747">
        <v>75</v>
      </c>
      <c r="J587" s="747">
        <f t="shared" si="92"/>
        <v>118.5</v>
      </c>
      <c r="K587" s="747">
        <f t="shared" si="88"/>
        <v>12202.393111459874</v>
      </c>
      <c r="L587" s="662">
        <v>14414</v>
      </c>
      <c r="M587" s="662"/>
      <c r="N587" s="445" t="s">
        <v>1385</v>
      </c>
      <c r="O587" s="762">
        <v>42270</v>
      </c>
      <c r="P587" s="795">
        <v>1936</v>
      </c>
      <c r="Q587" s="782">
        <v>7300</v>
      </c>
      <c r="R587" s="8">
        <f t="shared" si="89"/>
        <v>14132800</v>
      </c>
      <c r="S587" s="742">
        <f t="shared" si="90"/>
        <v>915179.48335949064</v>
      </c>
      <c r="T587" s="742">
        <f t="shared" si="93"/>
        <v>1081050</v>
      </c>
      <c r="U587" s="935">
        <f t="shared" si="91"/>
        <v>2211.6068885401255</v>
      </c>
    </row>
    <row r="588" spans="1:21" ht="15.75" customHeight="1">
      <c r="A588" s="746">
        <f t="shared" si="94"/>
        <v>37</v>
      </c>
      <c r="B588" s="297" t="s">
        <v>1732</v>
      </c>
      <c r="C588" s="762">
        <v>42200</v>
      </c>
      <c r="D588" s="763" t="s">
        <v>932</v>
      </c>
      <c r="E588" s="856">
        <v>105</v>
      </c>
      <c r="F588" s="855">
        <v>158</v>
      </c>
      <c r="G588" s="855"/>
      <c r="H588" s="851">
        <f t="shared" si="86"/>
        <v>1.66</v>
      </c>
      <c r="I588" s="747">
        <v>25</v>
      </c>
      <c r="J588" s="747">
        <f t="shared" si="92"/>
        <v>41.5</v>
      </c>
      <c r="K588" s="747">
        <f t="shared" si="88"/>
        <v>12820.235800647715</v>
      </c>
      <c r="L588" s="662">
        <v>15097</v>
      </c>
      <c r="M588" s="662"/>
      <c r="N588" s="445" t="s">
        <v>1430</v>
      </c>
      <c r="O588" s="762">
        <v>42270</v>
      </c>
      <c r="P588" s="795">
        <v>3662</v>
      </c>
      <c r="Q588" s="782">
        <v>9000</v>
      </c>
      <c r="R588" s="8">
        <f t="shared" si="89"/>
        <v>32958000</v>
      </c>
      <c r="S588" s="742">
        <f t="shared" si="90"/>
        <v>320505.89501619287</v>
      </c>
      <c r="T588" s="742">
        <f t="shared" si="93"/>
        <v>377425</v>
      </c>
      <c r="U588" s="935">
        <f t="shared" si="91"/>
        <v>2276.7641993522848</v>
      </c>
    </row>
    <row r="589" spans="1:21" ht="15.75" customHeight="1">
      <c r="A589" s="746">
        <f t="shared" si="94"/>
        <v>38</v>
      </c>
      <c r="B589" s="297" t="s">
        <v>695</v>
      </c>
      <c r="C589" s="762">
        <v>42200</v>
      </c>
      <c r="D589" s="763" t="s">
        <v>932</v>
      </c>
      <c r="E589" s="856">
        <v>115</v>
      </c>
      <c r="F589" s="855">
        <v>194</v>
      </c>
      <c r="G589" s="855"/>
      <c r="H589" s="851">
        <f t="shared" si="86"/>
        <v>2.23</v>
      </c>
      <c r="I589" s="747">
        <v>25</v>
      </c>
      <c r="J589" s="747">
        <f t="shared" si="92"/>
        <v>55.75</v>
      </c>
      <c r="K589" s="747">
        <f t="shared" si="88"/>
        <v>17222.364961111089</v>
      </c>
      <c r="L589" s="662">
        <v>20302</v>
      </c>
      <c r="M589" s="662"/>
      <c r="N589" s="445" t="s">
        <v>1385</v>
      </c>
      <c r="O589" s="762">
        <v>42272</v>
      </c>
      <c r="P589" s="795">
        <v>1936</v>
      </c>
      <c r="Q589" s="782">
        <v>7300</v>
      </c>
      <c r="R589" s="8">
        <f t="shared" si="89"/>
        <v>14132800</v>
      </c>
      <c r="S589" s="742">
        <f t="shared" si="90"/>
        <v>430559.12402777723</v>
      </c>
      <c r="T589" s="742">
        <f t="shared" si="93"/>
        <v>507550</v>
      </c>
      <c r="U589" s="935">
        <f t="shared" si="91"/>
        <v>3079.6350388889114</v>
      </c>
    </row>
    <row r="590" spans="1:21" ht="15.75" customHeight="1">
      <c r="A590" s="746">
        <f t="shared" si="94"/>
        <v>39</v>
      </c>
      <c r="B590" s="297" t="s">
        <v>1781</v>
      </c>
      <c r="C590" s="762">
        <v>42200</v>
      </c>
      <c r="D590" s="763" t="s">
        <v>932</v>
      </c>
      <c r="E590" s="856">
        <v>125</v>
      </c>
      <c r="F590" s="855">
        <v>146</v>
      </c>
      <c r="G590" s="855"/>
      <c r="H590" s="851">
        <f t="shared" si="86"/>
        <v>1.83</v>
      </c>
      <c r="I590" s="747">
        <v>50</v>
      </c>
      <c r="J590" s="747">
        <f t="shared" si="92"/>
        <v>91.5</v>
      </c>
      <c r="K590" s="747">
        <f t="shared" si="88"/>
        <v>14133.151515171881</v>
      </c>
      <c r="L590" s="662">
        <v>16608</v>
      </c>
      <c r="M590" s="662"/>
      <c r="N590" s="445" t="s">
        <v>1408</v>
      </c>
      <c r="O590" s="762">
        <v>42272</v>
      </c>
      <c r="P590" s="795">
        <v>739</v>
      </c>
      <c r="Q590" s="782">
        <v>9800</v>
      </c>
      <c r="R590" s="8">
        <f t="shared" si="89"/>
        <v>7242200</v>
      </c>
      <c r="S590" s="742">
        <f t="shared" si="90"/>
        <v>706657.57575859409</v>
      </c>
      <c r="T590" s="742">
        <f t="shared" si="93"/>
        <v>830400</v>
      </c>
      <c r="U590" s="935">
        <f t="shared" si="91"/>
        <v>2474.8484848281187</v>
      </c>
    </row>
    <row r="591" spans="1:21" ht="15.75" customHeight="1">
      <c r="A591" s="746">
        <f t="shared" si="94"/>
        <v>40</v>
      </c>
      <c r="B591" s="297" t="s">
        <v>1782</v>
      </c>
      <c r="C591" s="762">
        <v>42200</v>
      </c>
      <c r="D591" s="763" t="s">
        <v>932</v>
      </c>
      <c r="E591" s="856">
        <v>115</v>
      </c>
      <c r="F591" s="855">
        <v>196</v>
      </c>
      <c r="G591" s="855"/>
      <c r="H591" s="851">
        <f t="shared" si="86"/>
        <v>2.25</v>
      </c>
      <c r="I591" s="747">
        <v>25</v>
      </c>
      <c r="J591" s="747">
        <f t="shared" si="92"/>
        <v>56.25</v>
      </c>
      <c r="K591" s="747">
        <f t="shared" si="88"/>
        <v>17376.825633408051</v>
      </c>
      <c r="L591" s="662">
        <v>19835</v>
      </c>
      <c r="M591" s="662"/>
      <c r="N591" s="445"/>
      <c r="O591" s="762"/>
      <c r="P591" s="795"/>
      <c r="Q591" s="782"/>
      <c r="R591" s="8"/>
      <c r="S591" s="742">
        <f t="shared" si="90"/>
        <v>434420.64083520125</v>
      </c>
      <c r="T591" s="742">
        <f t="shared" si="93"/>
        <v>495875</v>
      </c>
      <c r="U591" s="935">
        <f t="shared" si="91"/>
        <v>2458.1743665919494</v>
      </c>
    </row>
    <row r="592" spans="1:21" ht="15.75" customHeight="1">
      <c r="A592" s="746">
        <f t="shared" si="94"/>
        <v>41</v>
      </c>
      <c r="B592" s="297" t="s">
        <v>1783</v>
      </c>
      <c r="C592" s="762">
        <v>42200</v>
      </c>
      <c r="D592" s="763" t="s">
        <v>932</v>
      </c>
      <c r="E592" s="856">
        <v>125</v>
      </c>
      <c r="F592" s="855">
        <v>122</v>
      </c>
      <c r="G592" s="855"/>
      <c r="H592" s="851">
        <f t="shared" si="86"/>
        <v>1.53</v>
      </c>
      <c r="I592" s="747">
        <v>247</v>
      </c>
      <c r="J592" s="747">
        <f t="shared" si="92"/>
        <v>377.91</v>
      </c>
      <c r="K592" s="747">
        <f t="shared" si="88"/>
        <v>11816.241430717473</v>
      </c>
      <c r="L592" s="662">
        <v>9303</v>
      </c>
      <c r="M592" s="662"/>
      <c r="N592" s="847" t="s">
        <v>1880</v>
      </c>
      <c r="O592" s="848"/>
      <c r="P592" s="849"/>
      <c r="Q592" s="531"/>
      <c r="R592" s="531">
        <f>SUM(R552:R591)</f>
        <v>744673800</v>
      </c>
      <c r="S592" s="742">
        <f t="shared" si="90"/>
        <v>2918611.6333872159</v>
      </c>
      <c r="T592" s="742">
        <f t="shared" si="93"/>
        <v>2297841</v>
      </c>
      <c r="U592" s="935">
        <f t="shared" si="91"/>
        <v>-2513.2414307174731</v>
      </c>
    </row>
    <row r="593" spans="1:21" ht="15.75" customHeight="1">
      <c r="A593" s="746">
        <f t="shared" si="94"/>
        <v>42</v>
      </c>
      <c r="B593" s="297" t="s">
        <v>768</v>
      </c>
      <c r="C593" s="762">
        <v>42200</v>
      </c>
      <c r="D593" s="763" t="s">
        <v>932</v>
      </c>
      <c r="E593" s="856">
        <v>85</v>
      </c>
      <c r="F593" s="855">
        <v>116</v>
      </c>
      <c r="G593" s="855"/>
      <c r="H593" s="851">
        <f t="shared" si="86"/>
        <v>0.99</v>
      </c>
      <c r="I593" s="747">
        <v>240</v>
      </c>
      <c r="J593" s="747">
        <f t="shared" si="92"/>
        <v>237.6</v>
      </c>
      <c r="K593" s="747">
        <f t="shared" si="88"/>
        <v>7645.8032786995418</v>
      </c>
      <c r="L593" s="662">
        <v>8973</v>
      </c>
      <c r="M593" s="662"/>
      <c r="N593" s="297" t="s">
        <v>1483</v>
      </c>
      <c r="O593" s="191">
        <v>42233</v>
      </c>
      <c r="P593" s="256">
        <v>15560</v>
      </c>
      <c r="Q593" s="256">
        <v>810</v>
      </c>
      <c r="R593" s="8">
        <f t="shared" ref="R593:R599" si="97">ROUND(P593*Q593,0)</f>
        <v>12603600</v>
      </c>
      <c r="S593" s="742">
        <f t="shared" si="90"/>
        <v>1834992.78688789</v>
      </c>
      <c r="T593" s="742">
        <f t="shared" si="93"/>
        <v>2153520</v>
      </c>
      <c r="U593" s="935">
        <f t="shared" si="91"/>
        <v>1327.1967213004582</v>
      </c>
    </row>
    <row r="594" spans="1:21" ht="15.75" customHeight="1">
      <c r="A594" s="746">
        <f t="shared" si="94"/>
        <v>43</v>
      </c>
      <c r="B594" s="297" t="s">
        <v>714</v>
      </c>
      <c r="C594" s="762">
        <v>42200</v>
      </c>
      <c r="D594" s="763" t="s">
        <v>932</v>
      </c>
      <c r="E594" s="856">
        <v>95</v>
      </c>
      <c r="F594" s="855">
        <v>138</v>
      </c>
      <c r="G594" s="855"/>
      <c r="H594" s="851">
        <f t="shared" si="86"/>
        <v>1.31</v>
      </c>
      <c r="I594" s="747">
        <v>280</v>
      </c>
      <c r="J594" s="747">
        <f t="shared" si="92"/>
        <v>366.8</v>
      </c>
      <c r="K594" s="747">
        <f t="shared" si="88"/>
        <v>10117.174035450909</v>
      </c>
      <c r="L594" s="662">
        <v>11930</v>
      </c>
      <c r="M594" s="662"/>
      <c r="N594" s="297" t="s">
        <v>1488</v>
      </c>
      <c r="O594" s="764">
        <v>42242</v>
      </c>
      <c r="P594" s="256">
        <v>200</v>
      </c>
      <c r="Q594" s="256">
        <v>19000</v>
      </c>
      <c r="R594" s="8">
        <f t="shared" si="97"/>
        <v>3800000</v>
      </c>
      <c r="S594" s="742">
        <f t="shared" si="90"/>
        <v>2832808.7299262546</v>
      </c>
      <c r="T594" s="742">
        <f t="shared" si="93"/>
        <v>3340400</v>
      </c>
      <c r="U594" s="935">
        <f t="shared" si="91"/>
        <v>1812.8259645490907</v>
      </c>
    </row>
    <row r="595" spans="1:21" ht="15.75" customHeight="1">
      <c r="A595" s="746">
        <f t="shared" si="94"/>
        <v>44</v>
      </c>
      <c r="B595" s="297" t="s">
        <v>933</v>
      </c>
      <c r="C595" s="762">
        <v>42202</v>
      </c>
      <c r="D595" s="763" t="s">
        <v>934</v>
      </c>
      <c r="E595" s="856">
        <v>43.5</v>
      </c>
      <c r="F595" s="855">
        <v>31</v>
      </c>
      <c r="G595" s="855">
        <v>24.8</v>
      </c>
      <c r="H595" s="851">
        <f t="shared" si="86"/>
        <v>0.91</v>
      </c>
      <c r="I595" s="747">
        <v>250</v>
      </c>
      <c r="J595" s="747">
        <f t="shared" si="92"/>
        <v>227.5</v>
      </c>
      <c r="K595" s="747">
        <f t="shared" si="88"/>
        <v>7027.9605895117002</v>
      </c>
      <c r="L595" s="662">
        <v>7170</v>
      </c>
      <c r="M595" s="662"/>
      <c r="N595" s="189" t="s">
        <v>1899</v>
      </c>
      <c r="O595" s="762">
        <v>42186</v>
      </c>
      <c r="P595" s="782">
        <v>1000</v>
      </c>
      <c r="Q595" s="782">
        <v>9800</v>
      </c>
      <c r="R595" s="8">
        <f t="shared" ref="R595:R596" si="98">ROUND(P595*Q595,0)</f>
        <v>9800000</v>
      </c>
      <c r="S595" s="742">
        <f t="shared" si="90"/>
        <v>1756990.147377925</v>
      </c>
      <c r="T595" s="742">
        <f t="shared" si="93"/>
        <v>1792500</v>
      </c>
      <c r="U595" s="935">
        <f t="shared" si="91"/>
        <v>142.03941048829984</v>
      </c>
    </row>
    <row r="596" spans="1:21" ht="15.75" customHeight="1">
      <c r="A596" s="746">
        <f t="shared" si="94"/>
        <v>45</v>
      </c>
      <c r="B596" s="297" t="s">
        <v>933</v>
      </c>
      <c r="C596" s="762">
        <v>42202</v>
      </c>
      <c r="D596" s="763" t="s">
        <v>934</v>
      </c>
      <c r="E596" s="856">
        <v>43.5</v>
      </c>
      <c r="F596" s="855">
        <v>31</v>
      </c>
      <c r="G596" s="855">
        <v>24.8</v>
      </c>
      <c r="H596" s="851">
        <f t="shared" si="86"/>
        <v>0.91</v>
      </c>
      <c r="I596" s="747">
        <v>252</v>
      </c>
      <c r="J596" s="747">
        <f t="shared" si="92"/>
        <v>229.32000000000002</v>
      </c>
      <c r="K596" s="747">
        <f t="shared" si="88"/>
        <v>7027.9605895117002</v>
      </c>
      <c r="L596" s="662">
        <v>7170</v>
      </c>
      <c r="M596" s="662"/>
      <c r="N596" s="297" t="s">
        <v>2046</v>
      </c>
      <c r="O596" s="762">
        <v>42186</v>
      </c>
      <c r="P596" s="782">
        <v>1000</v>
      </c>
      <c r="Q596" s="782">
        <v>11000</v>
      </c>
      <c r="R596" s="8">
        <f t="shared" si="98"/>
        <v>11000000</v>
      </c>
      <c r="S596" s="742">
        <f t="shared" si="90"/>
        <v>1771046.0685569483</v>
      </c>
      <c r="T596" s="742">
        <f t="shared" si="93"/>
        <v>1806840</v>
      </c>
      <c r="U596" s="935">
        <f t="shared" si="91"/>
        <v>142.03941048829984</v>
      </c>
    </row>
    <row r="597" spans="1:21" ht="15.75" customHeight="1">
      <c r="A597" s="746">
        <f t="shared" si="94"/>
        <v>46</v>
      </c>
      <c r="B597" s="297" t="s">
        <v>641</v>
      </c>
      <c r="C597" s="762">
        <v>42202</v>
      </c>
      <c r="D597" s="763" t="s">
        <v>934</v>
      </c>
      <c r="E597" s="856">
        <v>36.5</v>
      </c>
      <c r="F597" s="855">
        <v>20.5</v>
      </c>
      <c r="G597" s="855">
        <v>32</v>
      </c>
      <c r="H597" s="851">
        <f t="shared" si="86"/>
        <v>0.66</v>
      </c>
      <c r="I597" s="747">
        <v>247</v>
      </c>
      <c r="J597" s="747">
        <f t="shared" si="92"/>
        <v>163.02000000000001</v>
      </c>
      <c r="K597" s="747">
        <f t="shared" si="88"/>
        <v>5097.2021857996951</v>
      </c>
      <c r="L597" s="662">
        <v>5490</v>
      </c>
      <c r="M597" s="662"/>
      <c r="N597" s="189" t="s">
        <v>337</v>
      </c>
      <c r="O597" s="191">
        <v>42198</v>
      </c>
      <c r="P597" s="256">
        <v>24</v>
      </c>
      <c r="Q597" s="256">
        <v>44000</v>
      </c>
      <c r="R597" s="8">
        <f t="shared" si="97"/>
        <v>1056000</v>
      </c>
      <c r="S597" s="742">
        <f t="shared" si="90"/>
        <v>1259008.9398925246</v>
      </c>
      <c r="T597" s="742">
        <f t="shared" si="93"/>
        <v>1356030</v>
      </c>
      <c r="U597" s="935">
        <f t="shared" si="91"/>
        <v>392.79781420030486</v>
      </c>
    </row>
    <row r="598" spans="1:21" ht="15.75" customHeight="1">
      <c r="A598" s="746">
        <f t="shared" si="94"/>
        <v>47</v>
      </c>
      <c r="B598" s="297" t="s">
        <v>641</v>
      </c>
      <c r="C598" s="762">
        <v>42202</v>
      </c>
      <c r="D598" s="763" t="s">
        <v>934</v>
      </c>
      <c r="E598" s="856">
        <v>36.5</v>
      </c>
      <c r="F598" s="855">
        <v>20.5</v>
      </c>
      <c r="G598" s="855">
        <v>32</v>
      </c>
      <c r="H598" s="851">
        <f t="shared" si="86"/>
        <v>0.66</v>
      </c>
      <c r="I598" s="747">
        <v>248</v>
      </c>
      <c r="J598" s="747">
        <f t="shared" si="92"/>
        <v>163.68</v>
      </c>
      <c r="K598" s="747">
        <f t="shared" si="88"/>
        <v>5097.2021857996951</v>
      </c>
      <c r="L598" s="662">
        <v>5490</v>
      </c>
      <c r="M598" s="662"/>
      <c r="N598" s="189" t="s">
        <v>337</v>
      </c>
      <c r="O598" s="764">
        <v>42244</v>
      </c>
      <c r="P598" s="256">
        <v>24</v>
      </c>
      <c r="Q598" s="256">
        <v>43000</v>
      </c>
      <c r="R598" s="8">
        <f t="shared" si="97"/>
        <v>1032000</v>
      </c>
      <c r="S598" s="742">
        <f t="shared" si="90"/>
        <v>1264106.1420783245</v>
      </c>
      <c r="T598" s="742">
        <f t="shared" si="93"/>
        <v>1361520</v>
      </c>
      <c r="U598" s="935">
        <f t="shared" si="91"/>
        <v>392.79781420030486</v>
      </c>
    </row>
    <row r="599" spans="1:21" ht="15.75" customHeight="1">
      <c r="A599" s="746">
        <f t="shared" si="94"/>
        <v>48</v>
      </c>
      <c r="B599" s="297" t="s">
        <v>643</v>
      </c>
      <c r="C599" s="762">
        <v>42202</v>
      </c>
      <c r="D599" s="763" t="s">
        <v>934</v>
      </c>
      <c r="E599" s="856">
        <v>37.5</v>
      </c>
      <c r="F599" s="855">
        <v>22.8</v>
      </c>
      <c r="G599" s="855">
        <v>27</v>
      </c>
      <c r="H599" s="851">
        <f t="shared" si="86"/>
        <v>0.66</v>
      </c>
      <c r="I599" s="747">
        <v>503</v>
      </c>
      <c r="J599" s="747">
        <f t="shared" si="92"/>
        <v>331.98</v>
      </c>
      <c r="K599" s="747">
        <f t="shared" si="88"/>
        <v>5097.2021857996951</v>
      </c>
      <c r="L599" s="662">
        <v>5500</v>
      </c>
      <c r="M599" s="662"/>
      <c r="N599" s="445" t="s">
        <v>356</v>
      </c>
      <c r="O599" s="762">
        <v>42186</v>
      </c>
      <c r="P599" s="795">
        <v>150</v>
      </c>
      <c r="Q599" s="782">
        <v>18181</v>
      </c>
      <c r="R599" s="8">
        <f t="shared" si="97"/>
        <v>2727150</v>
      </c>
      <c r="S599" s="742">
        <f t="shared" si="90"/>
        <v>2563892.6994572468</v>
      </c>
      <c r="T599" s="742">
        <f t="shared" si="93"/>
        <v>2766500</v>
      </c>
      <c r="U599" s="935">
        <f t="shared" si="91"/>
        <v>402.79781420030486</v>
      </c>
    </row>
    <row r="600" spans="1:21" ht="15.75" customHeight="1">
      <c r="A600" s="746">
        <f t="shared" si="94"/>
        <v>49</v>
      </c>
      <c r="B600" s="297" t="s">
        <v>643</v>
      </c>
      <c r="C600" s="762">
        <v>42202</v>
      </c>
      <c r="D600" s="763" t="s">
        <v>934</v>
      </c>
      <c r="E600" s="856">
        <v>37.5</v>
      </c>
      <c r="F600" s="855">
        <v>22.8</v>
      </c>
      <c r="G600" s="855">
        <v>27</v>
      </c>
      <c r="H600" s="851">
        <f t="shared" si="86"/>
        <v>0.66</v>
      </c>
      <c r="I600" s="747">
        <v>495</v>
      </c>
      <c r="J600" s="747">
        <f t="shared" si="92"/>
        <v>326.7</v>
      </c>
      <c r="K600" s="747">
        <f t="shared" si="88"/>
        <v>5097.2021857996951</v>
      </c>
      <c r="L600" s="662">
        <v>5500</v>
      </c>
      <c r="M600" s="662"/>
      <c r="N600" s="445"/>
      <c r="O600" s="762"/>
      <c r="P600" s="795"/>
      <c r="Q600" s="782"/>
      <c r="R600" s="8"/>
      <c r="S600" s="742">
        <f t="shared" si="90"/>
        <v>2523115.0819708491</v>
      </c>
      <c r="T600" s="742">
        <f t="shared" si="93"/>
        <v>2722500</v>
      </c>
      <c r="U600" s="935">
        <f t="shared" si="91"/>
        <v>402.79781420030486</v>
      </c>
    </row>
    <row r="601" spans="1:21" ht="15.75" customHeight="1">
      <c r="A601" s="746">
        <f t="shared" si="94"/>
        <v>50</v>
      </c>
      <c r="B601" s="297" t="s">
        <v>641</v>
      </c>
      <c r="C601" s="762">
        <v>42202</v>
      </c>
      <c r="D601" s="763" t="s">
        <v>934</v>
      </c>
      <c r="E601" s="856">
        <v>36.5</v>
      </c>
      <c r="F601" s="855">
        <v>20.5</v>
      </c>
      <c r="G601" s="855">
        <v>32</v>
      </c>
      <c r="H601" s="851">
        <f t="shared" si="86"/>
        <v>0.66</v>
      </c>
      <c r="I601" s="747">
        <v>268</v>
      </c>
      <c r="J601" s="747">
        <f t="shared" si="92"/>
        <v>176.88</v>
      </c>
      <c r="K601" s="747">
        <f t="shared" si="88"/>
        <v>5097.2021857996951</v>
      </c>
      <c r="L601" s="662">
        <v>6500</v>
      </c>
      <c r="M601" s="662"/>
      <c r="N601" s="847" t="s">
        <v>1881</v>
      </c>
      <c r="O601" s="848"/>
      <c r="P601" s="849"/>
      <c r="Q601" s="531"/>
      <c r="R601" s="531">
        <f>SUM(R593:R600)</f>
        <v>42018750</v>
      </c>
      <c r="S601" s="742">
        <f t="shared" si="90"/>
        <v>1366050.1857943183</v>
      </c>
      <c r="T601" s="742">
        <f t="shared" si="93"/>
        <v>1742000</v>
      </c>
      <c r="U601" s="935">
        <f t="shared" si="91"/>
        <v>1402.7978142003049</v>
      </c>
    </row>
    <row r="602" spans="1:21" ht="15.75" customHeight="1">
      <c r="A602" s="746">
        <f t="shared" si="94"/>
        <v>51</v>
      </c>
      <c r="B602" s="297" t="s">
        <v>641</v>
      </c>
      <c r="C602" s="762">
        <v>42202</v>
      </c>
      <c r="D602" s="763" t="s">
        <v>934</v>
      </c>
      <c r="E602" s="856">
        <v>36.5</v>
      </c>
      <c r="F602" s="855">
        <v>20.5</v>
      </c>
      <c r="G602" s="855">
        <v>32</v>
      </c>
      <c r="H602" s="851">
        <f t="shared" si="86"/>
        <v>0.66</v>
      </c>
      <c r="I602" s="747">
        <v>273</v>
      </c>
      <c r="J602" s="747">
        <f t="shared" si="92"/>
        <v>180.18</v>
      </c>
      <c r="K602" s="747">
        <f t="shared" si="88"/>
        <v>5097.2021857996951</v>
      </c>
      <c r="L602" s="662">
        <v>6500</v>
      </c>
      <c r="M602" s="662"/>
      <c r="N602" s="445" t="s">
        <v>1882</v>
      </c>
      <c r="O602" s="762"/>
      <c r="P602" s="795"/>
      <c r="Q602" s="782"/>
      <c r="R602" s="8">
        <f>R592</f>
        <v>744673800</v>
      </c>
      <c r="S602" s="742">
        <f t="shared" si="90"/>
        <v>1391536.1967233168</v>
      </c>
      <c r="T602" s="742">
        <f t="shared" si="93"/>
        <v>1774500</v>
      </c>
      <c r="U602" s="935">
        <f t="shared" si="91"/>
        <v>1402.7978142003049</v>
      </c>
    </row>
    <row r="603" spans="1:21" ht="15.75" customHeight="1">
      <c r="A603" s="746">
        <f t="shared" si="94"/>
        <v>52</v>
      </c>
      <c r="B603" s="297" t="s">
        <v>1784</v>
      </c>
      <c r="C603" s="762">
        <v>42202</v>
      </c>
      <c r="D603" s="763" t="s">
        <v>935</v>
      </c>
      <c r="E603" s="856">
        <v>100</v>
      </c>
      <c r="F603" s="855">
        <v>158</v>
      </c>
      <c r="G603" s="855"/>
      <c r="H603" s="851">
        <f t="shared" si="86"/>
        <v>1.58</v>
      </c>
      <c r="I603" s="747">
        <v>25</v>
      </c>
      <c r="J603" s="747">
        <f t="shared" si="92"/>
        <v>39.5</v>
      </c>
      <c r="K603" s="747">
        <f t="shared" si="88"/>
        <v>12202.393111459874</v>
      </c>
      <c r="L603" s="662">
        <v>14378</v>
      </c>
      <c r="M603" s="662"/>
      <c r="N603" s="445" t="s">
        <v>1883</v>
      </c>
      <c r="O603" s="762"/>
      <c r="P603" s="795"/>
      <c r="Q603" s="782"/>
      <c r="R603" s="8">
        <f>R601</f>
        <v>42018750</v>
      </c>
      <c r="S603" s="742">
        <f t="shared" si="90"/>
        <v>305059.82778649684</v>
      </c>
      <c r="T603" s="742">
        <f t="shared" si="93"/>
        <v>359450</v>
      </c>
      <c r="U603" s="935">
        <f t="shared" si="91"/>
        <v>2175.6068885401255</v>
      </c>
    </row>
    <row r="604" spans="1:21" ht="15.75" customHeight="1">
      <c r="A604" s="746">
        <f t="shared" si="94"/>
        <v>53</v>
      </c>
      <c r="B604" s="297" t="s">
        <v>1769</v>
      </c>
      <c r="C604" s="762">
        <v>42202</v>
      </c>
      <c r="D604" s="763" t="s">
        <v>935</v>
      </c>
      <c r="E604" s="856">
        <v>85</v>
      </c>
      <c r="F604" s="855">
        <v>130</v>
      </c>
      <c r="G604" s="855"/>
      <c r="H604" s="851">
        <f t="shared" si="86"/>
        <v>1.1100000000000001</v>
      </c>
      <c r="I604" s="747">
        <v>45</v>
      </c>
      <c r="J604" s="747">
        <f t="shared" si="92"/>
        <v>49.95</v>
      </c>
      <c r="K604" s="747">
        <f t="shared" si="88"/>
        <v>8572.5673124813056</v>
      </c>
      <c r="L604" s="662">
        <v>10056</v>
      </c>
      <c r="M604" s="662"/>
      <c r="N604" s="445" t="s">
        <v>1885</v>
      </c>
      <c r="O604" s="762"/>
      <c r="P604" s="795"/>
      <c r="Q604" s="782"/>
      <c r="R604" s="8">
        <v>15740000</v>
      </c>
      <c r="S604" s="742">
        <f t="shared" si="90"/>
        <v>385765.52906165877</v>
      </c>
      <c r="T604" s="742">
        <f t="shared" si="93"/>
        <v>452520</v>
      </c>
      <c r="U604" s="935">
        <f t="shared" si="91"/>
        <v>1483.4326875186944</v>
      </c>
    </row>
    <row r="605" spans="1:21" ht="15.75" customHeight="1">
      <c r="A605" s="746">
        <f t="shared" si="94"/>
        <v>54</v>
      </c>
      <c r="B605" s="297" t="s">
        <v>1764</v>
      </c>
      <c r="C605" s="762">
        <v>42202</v>
      </c>
      <c r="D605" s="763" t="s">
        <v>935</v>
      </c>
      <c r="E605" s="856">
        <v>100</v>
      </c>
      <c r="F605" s="855">
        <v>180</v>
      </c>
      <c r="G605" s="855"/>
      <c r="H605" s="851">
        <f t="shared" si="86"/>
        <v>1.8</v>
      </c>
      <c r="I605" s="747">
        <v>25</v>
      </c>
      <c r="J605" s="747">
        <f t="shared" si="92"/>
        <v>45</v>
      </c>
      <c r="K605" s="747">
        <f t="shared" si="88"/>
        <v>13901.46050672644</v>
      </c>
      <c r="L605" s="662">
        <v>16380</v>
      </c>
      <c r="M605" s="662"/>
      <c r="N605" s="445" t="s">
        <v>1884</v>
      </c>
      <c r="O605" s="762"/>
      <c r="P605" s="795"/>
      <c r="Q605" s="782"/>
      <c r="R605" s="8">
        <v>30750000</v>
      </c>
      <c r="S605" s="742">
        <f t="shared" si="90"/>
        <v>347536.51266816101</v>
      </c>
      <c r="T605" s="742">
        <f t="shared" si="93"/>
        <v>409500</v>
      </c>
      <c r="U605" s="935">
        <f t="shared" si="91"/>
        <v>2478.5394932735599</v>
      </c>
    </row>
    <row r="606" spans="1:21" ht="15.75" customHeight="1">
      <c r="A606" s="746">
        <f t="shared" si="94"/>
        <v>55</v>
      </c>
      <c r="B606" s="297" t="s">
        <v>717</v>
      </c>
      <c r="C606" s="762">
        <v>42202</v>
      </c>
      <c r="D606" s="763" t="s">
        <v>935</v>
      </c>
      <c r="E606" s="856">
        <v>130</v>
      </c>
      <c r="F606" s="855">
        <v>154</v>
      </c>
      <c r="G606" s="855"/>
      <c r="H606" s="851">
        <f t="shared" si="86"/>
        <v>2</v>
      </c>
      <c r="I606" s="747">
        <v>25</v>
      </c>
      <c r="J606" s="747">
        <f t="shared" si="92"/>
        <v>50</v>
      </c>
      <c r="K606" s="747">
        <f t="shared" si="88"/>
        <v>15446.067229696044</v>
      </c>
      <c r="L606" s="662">
        <v>18218</v>
      </c>
      <c r="M606" s="662"/>
      <c r="N606" s="445" t="s">
        <v>1897</v>
      </c>
      <c r="O606" s="762"/>
      <c r="P606" s="795"/>
      <c r="Q606" s="782"/>
      <c r="R606" s="8">
        <v>86190000</v>
      </c>
      <c r="S606" s="742">
        <f t="shared" si="90"/>
        <v>386151.68074240111</v>
      </c>
      <c r="T606" s="742">
        <f t="shared" si="93"/>
        <v>455450</v>
      </c>
      <c r="U606" s="935">
        <f t="shared" si="91"/>
        <v>2771.9327703039562</v>
      </c>
    </row>
    <row r="607" spans="1:21" ht="15.75" customHeight="1">
      <c r="A607" s="746">
        <f t="shared" si="94"/>
        <v>56</v>
      </c>
      <c r="B607" s="297" t="s">
        <v>1733</v>
      </c>
      <c r="C607" s="762">
        <v>42202</v>
      </c>
      <c r="D607" s="763" t="s">
        <v>935</v>
      </c>
      <c r="E607" s="856">
        <v>85</v>
      </c>
      <c r="F607" s="855">
        <v>107</v>
      </c>
      <c r="G607" s="855"/>
      <c r="H607" s="851">
        <f t="shared" si="86"/>
        <v>0.91</v>
      </c>
      <c r="I607" s="747">
        <v>100</v>
      </c>
      <c r="J607" s="747">
        <f t="shared" si="92"/>
        <v>91</v>
      </c>
      <c r="K607" s="747">
        <f t="shared" si="88"/>
        <v>7027.9605895117002</v>
      </c>
      <c r="L607" s="662">
        <v>8276</v>
      </c>
      <c r="M607" s="662"/>
      <c r="N607" s="297"/>
      <c r="O607" s="762"/>
      <c r="P607" s="795"/>
      <c r="Q607" s="782"/>
      <c r="R607" s="8"/>
      <c r="S607" s="742">
        <f t="shared" si="90"/>
        <v>702796.05895117007</v>
      </c>
      <c r="T607" s="742">
        <f t="shared" si="93"/>
        <v>827600</v>
      </c>
      <c r="U607" s="935">
        <f t="shared" si="91"/>
        <v>1248.0394104882998</v>
      </c>
    </row>
    <row r="608" spans="1:21" ht="15.75" customHeight="1">
      <c r="A608" s="746">
        <f t="shared" si="94"/>
        <v>57</v>
      </c>
      <c r="B608" s="297" t="s">
        <v>1785</v>
      </c>
      <c r="C608" s="762">
        <v>42202</v>
      </c>
      <c r="D608" s="763" t="s">
        <v>935</v>
      </c>
      <c r="E608" s="856">
        <v>85</v>
      </c>
      <c r="F608" s="855">
        <v>114</v>
      </c>
      <c r="G608" s="855"/>
      <c r="H608" s="851">
        <f t="shared" si="86"/>
        <v>0.97</v>
      </c>
      <c r="I608" s="747">
        <v>220</v>
      </c>
      <c r="J608" s="747">
        <f t="shared" si="92"/>
        <v>213.4</v>
      </c>
      <c r="K608" s="747">
        <f t="shared" si="88"/>
        <v>7491.3426064025807</v>
      </c>
      <c r="L608" s="662">
        <v>8818</v>
      </c>
      <c r="M608" s="662"/>
      <c r="N608" s="847" t="s">
        <v>1894</v>
      </c>
      <c r="O608" s="848"/>
      <c r="P608" s="849"/>
      <c r="Q608" s="531"/>
      <c r="R608" s="531">
        <f>SUM(R602:R606)</f>
        <v>919372550</v>
      </c>
      <c r="S608" s="742">
        <f t="shared" si="90"/>
        <v>1648095.3734085679</v>
      </c>
      <c r="T608" s="742">
        <f t="shared" si="93"/>
        <v>1939960</v>
      </c>
      <c r="U608" s="935">
        <f t="shared" si="91"/>
        <v>1326.6573935974193</v>
      </c>
    </row>
    <row r="609" spans="1:21" ht="15.75" customHeight="1">
      <c r="A609" s="746">
        <f t="shared" si="94"/>
        <v>58</v>
      </c>
      <c r="B609" s="297" t="s">
        <v>1786</v>
      </c>
      <c r="C609" s="762">
        <v>42202</v>
      </c>
      <c r="D609" s="763" t="s">
        <v>935</v>
      </c>
      <c r="E609" s="856">
        <v>85</v>
      </c>
      <c r="F609" s="855">
        <v>180</v>
      </c>
      <c r="G609" s="855"/>
      <c r="H609" s="851">
        <f t="shared" si="86"/>
        <v>1.53</v>
      </c>
      <c r="I609" s="747">
        <v>160</v>
      </c>
      <c r="J609" s="747">
        <f t="shared" si="92"/>
        <v>244.8</v>
      </c>
      <c r="K609" s="747">
        <f t="shared" si="88"/>
        <v>11816.241430717473</v>
      </c>
      <c r="L609" s="662">
        <v>13923</v>
      </c>
      <c r="M609" s="662"/>
      <c r="N609" s="446"/>
      <c r="O609" s="770"/>
      <c r="P609" s="796"/>
      <c r="Q609" s="760"/>
      <c r="R609" s="772"/>
      <c r="S609" s="742">
        <f t="shared" si="90"/>
        <v>1890598.6289147958</v>
      </c>
      <c r="T609" s="742">
        <f t="shared" si="93"/>
        <v>2227680</v>
      </c>
      <c r="U609" s="935">
        <f t="shared" si="91"/>
        <v>2106.7585692825269</v>
      </c>
    </row>
    <row r="610" spans="1:21" ht="15.75" customHeight="1">
      <c r="A610" s="746">
        <f t="shared" si="94"/>
        <v>59</v>
      </c>
      <c r="B610" s="297" t="s">
        <v>1787</v>
      </c>
      <c r="C610" s="762">
        <v>42202</v>
      </c>
      <c r="D610" s="763" t="s">
        <v>935</v>
      </c>
      <c r="E610" s="856">
        <v>90</v>
      </c>
      <c r="F610" s="855">
        <v>126</v>
      </c>
      <c r="G610" s="855"/>
      <c r="H610" s="851">
        <f t="shared" si="86"/>
        <v>1.1299999999999999</v>
      </c>
      <c r="I610" s="747">
        <v>270</v>
      </c>
      <c r="J610" s="747">
        <f t="shared" si="92"/>
        <v>305.09999999999997</v>
      </c>
      <c r="K610" s="747">
        <f t="shared" si="88"/>
        <v>8727.027984778264</v>
      </c>
      <c r="L610" s="662">
        <v>6917</v>
      </c>
      <c r="M610" s="662"/>
      <c r="N610" s="446"/>
      <c r="O610" s="770"/>
      <c r="P610" s="796"/>
      <c r="Q610" s="760"/>
      <c r="R610" s="772"/>
      <c r="S610" s="742">
        <f t="shared" si="90"/>
        <v>2356297.5558901313</v>
      </c>
      <c r="T610" s="742">
        <f t="shared" si="93"/>
        <v>1867590</v>
      </c>
      <c r="U610" s="935">
        <f t="shared" si="91"/>
        <v>-1810.027984778264</v>
      </c>
    </row>
    <row r="611" spans="1:21" ht="15.75" customHeight="1">
      <c r="A611" s="746">
        <f t="shared" si="94"/>
        <v>60</v>
      </c>
      <c r="B611" s="297" t="s">
        <v>1788</v>
      </c>
      <c r="C611" s="762">
        <v>42202</v>
      </c>
      <c r="D611" s="763" t="s">
        <v>935</v>
      </c>
      <c r="E611" s="856">
        <v>120</v>
      </c>
      <c r="F611" s="855">
        <v>110</v>
      </c>
      <c r="G611" s="855"/>
      <c r="H611" s="851">
        <f t="shared" si="86"/>
        <v>1.32</v>
      </c>
      <c r="I611" s="747">
        <v>190</v>
      </c>
      <c r="J611" s="747">
        <f t="shared" si="92"/>
        <v>250.8</v>
      </c>
      <c r="K611" s="747">
        <f t="shared" si="88"/>
        <v>10194.40437159939</v>
      </c>
      <c r="L611" s="662">
        <v>8052</v>
      </c>
      <c r="M611" s="662"/>
      <c r="N611" s="1134" t="s">
        <v>1895</v>
      </c>
      <c r="O611" s="1135"/>
      <c r="P611" s="1135"/>
      <c r="Q611" s="1136"/>
      <c r="R611" s="852">
        <f>R608/J881</f>
        <v>7723.0336148480219</v>
      </c>
      <c r="S611" s="742">
        <f t="shared" si="90"/>
        <v>1936936.8306038841</v>
      </c>
      <c r="T611" s="742">
        <f t="shared" si="93"/>
        <v>1529880</v>
      </c>
      <c r="U611" s="935">
        <f t="shared" si="91"/>
        <v>-2142.4043715993903</v>
      </c>
    </row>
    <row r="612" spans="1:21" ht="15.75" customHeight="1">
      <c r="A612" s="746">
        <f t="shared" si="94"/>
        <v>61</v>
      </c>
      <c r="B612" s="297" t="s">
        <v>440</v>
      </c>
      <c r="C612" s="762">
        <v>42205</v>
      </c>
      <c r="D612" s="763" t="s">
        <v>936</v>
      </c>
      <c r="E612" s="856">
        <v>49</v>
      </c>
      <c r="F612" s="855">
        <v>38</v>
      </c>
      <c r="G612" s="855">
        <v>12</v>
      </c>
      <c r="H612" s="851">
        <f t="shared" si="86"/>
        <v>0.95</v>
      </c>
      <c r="I612" s="747">
        <v>311</v>
      </c>
      <c r="J612" s="747">
        <f t="shared" si="92"/>
        <v>295.45</v>
      </c>
      <c r="K612" s="747">
        <f t="shared" si="88"/>
        <v>7336.8819341056205</v>
      </c>
      <c r="L612" s="662">
        <v>10500</v>
      </c>
      <c r="M612" s="662"/>
      <c r="N612" s="293"/>
      <c r="O612" s="738"/>
      <c r="S612" s="742">
        <f t="shared" si="90"/>
        <v>2281770.2815068481</v>
      </c>
      <c r="T612" s="742">
        <f t="shared" si="93"/>
        <v>3265500</v>
      </c>
      <c r="U612" s="935">
        <f t="shared" si="91"/>
        <v>3163.1180658943795</v>
      </c>
    </row>
    <row r="613" spans="1:21" ht="15.75" customHeight="1">
      <c r="A613" s="746">
        <f t="shared" si="94"/>
        <v>62</v>
      </c>
      <c r="B613" s="297" t="s">
        <v>440</v>
      </c>
      <c r="C613" s="762">
        <v>42205</v>
      </c>
      <c r="D613" s="763" t="s">
        <v>936</v>
      </c>
      <c r="E613" s="856">
        <v>49</v>
      </c>
      <c r="F613" s="855">
        <v>38</v>
      </c>
      <c r="G613" s="855">
        <v>12</v>
      </c>
      <c r="H613" s="851">
        <f t="shared" si="86"/>
        <v>0.95</v>
      </c>
      <c r="I613" s="747">
        <v>497</v>
      </c>
      <c r="J613" s="747">
        <f t="shared" si="92"/>
        <v>472.15</v>
      </c>
      <c r="K613" s="747">
        <f t="shared" si="88"/>
        <v>7336.8819341056205</v>
      </c>
      <c r="L613" s="662">
        <v>10500</v>
      </c>
      <c r="M613" s="662"/>
      <c r="N613" s="293"/>
      <c r="O613" s="738"/>
      <c r="S613" s="742">
        <f t="shared" si="90"/>
        <v>3646430.3212504932</v>
      </c>
      <c r="T613" s="742">
        <f t="shared" si="93"/>
        <v>5218500</v>
      </c>
      <c r="U613" s="935">
        <f t="shared" si="91"/>
        <v>3163.1180658943795</v>
      </c>
    </row>
    <row r="614" spans="1:21" ht="15.75" customHeight="1">
      <c r="A614" s="746">
        <f t="shared" si="94"/>
        <v>63</v>
      </c>
      <c r="B614" s="297" t="s">
        <v>937</v>
      </c>
      <c r="C614" s="762">
        <v>42205</v>
      </c>
      <c r="D614" s="763" t="s">
        <v>938</v>
      </c>
      <c r="E614" s="856">
        <v>37.200000000000003</v>
      </c>
      <c r="F614" s="855">
        <v>25.1</v>
      </c>
      <c r="G614" s="855">
        <v>23.9</v>
      </c>
      <c r="H614" s="851">
        <f t="shared" si="86"/>
        <v>0.67</v>
      </c>
      <c r="I614" s="747">
        <v>574</v>
      </c>
      <c r="J614" s="747">
        <f t="shared" si="92"/>
        <v>384.58000000000004</v>
      </c>
      <c r="K614" s="747">
        <f t="shared" si="88"/>
        <v>5174.4325219481752</v>
      </c>
      <c r="L614" s="662">
        <v>5900</v>
      </c>
      <c r="M614" s="662"/>
      <c r="N614" s="293"/>
      <c r="O614" s="738"/>
      <c r="S614" s="742">
        <f t="shared" si="90"/>
        <v>2970124.2675982527</v>
      </c>
      <c r="T614" s="742">
        <f t="shared" si="93"/>
        <v>3386600</v>
      </c>
      <c r="U614" s="935">
        <f t="shared" si="91"/>
        <v>725.56747805182476</v>
      </c>
    </row>
    <row r="615" spans="1:21" ht="15.75" customHeight="1">
      <c r="A615" s="746">
        <f t="shared" si="94"/>
        <v>64</v>
      </c>
      <c r="B615" s="297" t="s">
        <v>937</v>
      </c>
      <c r="C615" s="762">
        <v>42205</v>
      </c>
      <c r="D615" s="763" t="s">
        <v>938</v>
      </c>
      <c r="E615" s="856">
        <v>37.200000000000003</v>
      </c>
      <c r="F615" s="855">
        <v>25.1</v>
      </c>
      <c r="G615" s="855">
        <v>23.9</v>
      </c>
      <c r="H615" s="851">
        <f t="shared" si="86"/>
        <v>0.67</v>
      </c>
      <c r="I615" s="747">
        <v>588</v>
      </c>
      <c r="J615" s="747">
        <f t="shared" si="92"/>
        <v>393.96000000000004</v>
      </c>
      <c r="K615" s="747">
        <f t="shared" si="88"/>
        <v>5174.4325219481752</v>
      </c>
      <c r="L615" s="662">
        <v>5900</v>
      </c>
      <c r="M615" s="662"/>
      <c r="N615" s="293"/>
      <c r="O615" s="738"/>
      <c r="S615" s="742">
        <f t="shared" si="90"/>
        <v>3042566.322905527</v>
      </c>
      <c r="T615" s="742">
        <f t="shared" si="93"/>
        <v>3469200</v>
      </c>
      <c r="U615" s="935">
        <f t="shared" si="91"/>
        <v>725.56747805182476</v>
      </c>
    </row>
    <row r="616" spans="1:21" ht="15.75" customHeight="1">
      <c r="A616" s="746">
        <f t="shared" si="94"/>
        <v>65</v>
      </c>
      <c r="B616" s="297" t="s">
        <v>857</v>
      </c>
      <c r="C616" s="762">
        <v>42205</v>
      </c>
      <c r="D616" s="763" t="s">
        <v>939</v>
      </c>
      <c r="E616" s="856">
        <v>55</v>
      </c>
      <c r="F616" s="855">
        <v>41.5</v>
      </c>
      <c r="G616" s="855">
        <v>27</v>
      </c>
      <c r="H616" s="851">
        <f t="shared" ref="H616:H689" si="99">IF(G616&lt;&gt;"",ROUND(((E616+F616)*2+5)*(F616+G616+3)/10000,2),ROUND(E616*F616/10000,2))</f>
        <v>1.42</v>
      </c>
      <c r="I616" s="747">
        <v>280</v>
      </c>
      <c r="J616" s="747">
        <f t="shared" si="92"/>
        <v>397.59999999999997</v>
      </c>
      <c r="K616" s="747">
        <f t="shared" ref="K616:K679" si="100">H616*$R$611</f>
        <v>10966.707733084191</v>
      </c>
      <c r="L616" s="662">
        <v>10600</v>
      </c>
      <c r="M616" s="662"/>
      <c r="N616" s="293"/>
      <c r="O616" s="738"/>
      <c r="S616" s="742">
        <f t="shared" ref="S616:S689" si="101">I616*K616</f>
        <v>3070678.1652635736</v>
      </c>
      <c r="T616" s="742">
        <f t="shared" si="93"/>
        <v>2968000</v>
      </c>
      <c r="U616" s="935">
        <f t="shared" ref="U616:U689" si="102">L616-K616</f>
        <v>-366.7077330841912</v>
      </c>
    </row>
    <row r="617" spans="1:21" ht="15.75" customHeight="1">
      <c r="A617" s="746">
        <f t="shared" si="94"/>
        <v>66</v>
      </c>
      <c r="B617" s="297" t="s">
        <v>879</v>
      </c>
      <c r="C617" s="762">
        <v>42205</v>
      </c>
      <c r="D617" s="763" t="s">
        <v>940</v>
      </c>
      <c r="E617" s="856">
        <v>61</v>
      </c>
      <c r="F617" s="855">
        <v>49</v>
      </c>
      <c r="G617" s="855">
        <v>33</v>
      </c>
      <c r="H617" s="851">
        <f t="shared" si="99"/>
        <v>1.91</v>
      </c>
      <c r="I617" s="747">
        <v>465</v>
      </c>
      <c r="J617" s="747">
        <f t="shared" ref="J617:J690" si="103">H617*I617</f>
        <v>888.15</v>
      </c>
      <c r="K617" s="747">
        <f t="shared" si="100"/>
        <v>14750.994204359722</v>
      </c>
      <c r="L617" s="662">
        <v>20027</v>
      </c>
      <c r="M617" s="662"/>
      <c r="N617" s="293"/>
      <c r="O617" s="738"/>
      <c r="S617" s="742">
        <f t="shared" si="101"/>
        <v>6859212.3050272707</v>
      </c>
      <c r="T617" s="742">
        <f t="shared" ref="T617:T690" si="104">I617*L617</f>
        <v>9312555</v>
      </c>
      <c r="U617" s="935">
        <f t="shared" si="102"/>
        <v>5276.0057956402779</v>
      </c>
    </row>
    <row r="618" spans="1:21" ht="15.75" customHeight="1">
      <c r="A618" s="746">
        <f t="shared" si="94"/>
        <v>67</v>
      </c>
      <c r="B618" s="297" t="s">
        <v>876</v>
      </c>
      <c r="C618" s="762">
        <v>42205</v>
      </c>
      <c r="D618" s="763" t="s">
        <v>940</v>
      </c>
      <c r="E618" s="856">
        <v>58.5</v>
      </c>
      <c r="F618" s="855">
        <v>45</v>
      </c>
      <c r="G618" s="855">
        <v>31</v>
      </c>
      <c r="H618" s="851">
        <f t="shared" si="99"/>
        <v>1.67</v>
      </c>
      <c r="I618" s="747">
        <v>92</v>
      </c>
      <c r="J618" s="747">
        <f t="shared" si="103"/>
        <v>153.63999999999999</v>
      </c>
      <c r="K618" s="747">
        <f t="shared" si="100"/>
        <v>12897.466136796196</v>
      </c>
      <c r="L618" s="662">
        <v>17693</v>
      </c>
      <c r="M618" s="662"/>
      <c r="N618" s="293"/>
      <c r="O618" s="738"/>
      <c r="S618" s="742">
        <f t="shared" si="101"/>
        <v>1186566.8845852502</v>
      </c>
      <c r="T618" s="742">
        <f t="shared" si="104"/>
        <v>1627756</v>
      </c>
      <c r="U618" s="935">
        <f t="shared" si="102"/>
        <v>4795.5338632038038</v>
      </c>
    </row>
    <row r="619" spans="1:21" ht="15.75" customHeight="1">
      <c r="A619" s="746">
        <f t="shared" si="94"/>
        <v>68</v>
      </c>
      <c r="B619" s="297" t="s">
        <v>880</v>
      </c>
      <c r="C619" s="762">
        <v>42205</v>
      </c>
      <c r="D619" s="763" t="s">
        <v>940</v>
      </c>
      <c r="E619" s="856">
        <v>65</v>
      </c>
      <c r="F619" s="855">
        <v>52</v>
      </c>
      <c r="G619" s="855">
        <v>34.5</v>
      </c>
      <c r="H619" s="851">
        <f t="shared" si="99"/>
        <v>2.14</v>
      </c>
      <c r="I619" s="747">
        <v>268</v>
      </c>
      <c r="J619" s="747">
        <f t="shared" si="103"/>
        <v>573.52</v>
      </c>
      <c r="K619" s="747">
        <f t="shared" si="100"/>
        <v>16527.291935774767</v>
      </c>
      <c r="L619" s="662">
        <v>22253</v>
      </c>
      <c r="M619" s="662"/>
      <c r="N619" s="293"/>
      <c r="O619" s="738"/>
      <c r="S619" s="742">
        <f t="shared" si="101"/>
        <v>4429314.2387876371</v>
      </c>
      <c r="T619" s="742">
        <f t="shared" si="104"/>
        <v>5963804</v>
      </c>
      <c r="U619" s="935">
        <f t="shared" si="102"/>
        <v>5725.7080642252331</v>
      </c>
    </row>
    <row r="620" spans="1:21" ht="15.75" customHeight="1">
      <c r="A620" s="746">
        <f t="shared" si="94"/>
        <v>69</v>
      </c>
      <c r="B620" s="297" t="s">
        <v>941</v>
      </c>
      <c r="C620" s="762">
        <v>42205</v>
      </c>
      <c r="D620" s="763" t="s">
        <v>942</v>
      </c>
      <c r="E620" s="856">
        <v>80</v>
      </c>
      <c r="F620" s="855">
        <v>56</v>
      </c>
      <c r="G620" s="855">
        <v>42</v>
      </c>
      <c r="H620" s="851">
        <f t="shared" si="99"/>
        <v>2.8</v>
      </c>
      <c r="I620" s="747">
        <v>80</v>
      </c>
      <c r="J620" s="747">
        <f t="shared" si="103"/>
        <v>224</v>
      </c>
      <c r="K620" s="747">
        <f t="shared" si="100"/>
        <v>21624.494121574458</v>
      </c>
      <c r="L620" s="662">
        <v>36400</v>
      </c>
      <c r="M620" s="662"/>
      <c r="N620" s="293"/>
      <c r="O620" s="738"/>
      <c r="S620" s="742">
        <f t="shared" si="101"/>
        <v>1729959.5297259567</v>
      </c>
      <c r="T620" s="742">
        <f t="shared" si="104"/>
        <v>2912000</v>
      </c>
      <c r="U620" s="935">
        <f t="shared" si="102"/>
        <v>14775.505878425542</v>
      </c>
    </row>
    <row r="621" spans="1:21" ht="15.75" customHeight="1">
      <c r="A621" s="746">
        <f t="shared" si="94"/>
        <v>70</v>
      </c>
      <c r="B621" s="297" t="s">
        <v>1702</v>
      </c>
      <c r="C621" s="762">
        <v>42205</v>
      </c>
      <c r="D621" s="763" t="s">
        <v>942</v>
      </c>
      <c r="E621" s="856">
        <v>35</v>
      </c>
      <c r="F621" s="855">
        <v>35</v>
      </c>
      <c r="G621" s="855"/>
      <c r="H621" s="851">
        <f t="shared" si="99"/>
        <v>0.12</v>
      </c>
      <c r="I621" s="747">
        <v>160</v>
      </c>
      <c r="J621" s="747">
        <f t="shared" si="103"/>
        <v>19.2</v>
      </c>
      <c r="K621" s="747">
        <f t="shared" si="100"/>
        <v>926.76403378176258</v>
      </c>
      <c r="L621" s="662">
        <v>1100</v>
      </c>
      <c r="M621" s="662"/>
      <c r="N621" s="293"/>
      <c r="O621" s="738"/>
      <c r="S621" s="742">
        <f t="shared" si="101"/>
        <v>148282.24540508201</v>
      </c>
      <c r="T621" s="742">
        <f t="shared" si="104"/>
        <v>176000</v>
      </c>
      <c r="U621" s="935">
        <f t="shared" si="102"/>
        <v>173.23596621823742</v>
      </c>
    </row>
    <row r="622" spans="1:21" ht="15.75" customHeight="1">
      <c r="A622" s="746">
        <f t="shared" si="94"/>
        <v>71</v>
      </c>
      <c r="B622" s="297" t="s">
        <v>943</v>
      </c>
      <c r="C622" s="762">
        <v>42205</v>
      </c>
      <c r="D622" s="763" t="s">
        <v>944</v>
      </c>
      <c r="E622" s="856">
        <v>80</v>
      </c>
      <c r="F622" s="855">
        <v>60</v>
      </c>
      <c r="G622" s="855">
        <v>20</v>
      </c>
      <c r="H622" s="851">
        <f t="shared" si="99"/>
        <v>2.37</v>
      </c>
      <c r="I622" s="747">
        <v>300</v>
      </c>
      <c r="J622" s="747">
        <f t="shared" si="103"/>
        <v>711</v>
      </c>
      <c r="K622" s="747">
        <f t="shared" si="100"/>
        <v>18303.589667189812</v>
      </c>
      <c r="L622" s="662">
        <v>29520</v>
      </c>
      <c r="M622" s="662"/>
      <c r="N622" s="293"/>
      <c r="O622" s="738"/>
      <c r="S622" s="742">
        <f t="shared" si="101"/>
        <v>5491076.9001569431</v>
      </c>
      <c r="T622" s="742">
        <f t="shared" si="104"/>
        <v>8856000</v>
      </c>
      <c r="U622" s="935">
        <f t="shared" si="102"/>
        <v>11216.410332810188</v>
      </c>
    </row>
    <row r="623" spans="1:21" ht="15.75" customHeight="1">
      <c r="A623" s="746">
        <f t="shared" si="94"/>
        <v>72</v>
      </c>
      <c r="B623" s="297" t="s">
        <v>1692</v>
      </c>
      <c r="C623" s="762">
        <v>42205</v>
      </c>
      <c r="D623" s="763" t="s">
        <v>944</v>
      </c>
      <c r="E623" s="856">
        <v>40</v>
      </c>
      <c r="F623" s="855">
        <v>20</v>
      </c>
      <c r="G623" s="855"/>
      <c r="H623" s="851">
        <f t="shared" si="99"/>
        <v>0.08</v>
      </c>
      <c r="I623" s="747">
        <v>600</v>
      </c>
      <c r="J623" s="747">
        <f t="shared" si="103"/>
        <v>48</v>
      </c>
      <c r="K623" s="747">
        <f t="shared" si="100"/>
        <v>617.84268918784176</v>
      </c>
      <c r="L623" s="662">
        <v>800</v>
      </c>
      <c r="M623" s="662"/>
      <c r="N623" s="293"/>
      <c r="O623" s="738"/>
      <c r="S623" s="742">
        <f t="shared" si="101"/>
        <v>370705.61351270508</v>
      </c>
      <c r="T623" s="742">
        <f t="shared" si="104"/>
        <v>480000</v>
      </c>
      <c r="U623" s="935">
        <f t="shared" si="102"/>
        <v>182.15731081215824</v>
      </c>
    </row>
    <row r="624" spans="1:21" ht="15.75" customHeight="1">
      <c r="A624" s="746">
        <f t="shared" si="94"/>
        <v>73</v>
      </c>
      <c r="B624" s="297" t="s">
        <v>425</v>
      </c>
      <c r="C624" s="762">
        <v>42205</v>
      </c>
      <c r="D624" s="763" t="s">
        <v>945</v>
      </c>
      <c r="E624" s="856">
        <v>52</v>
      </c>
      <c r="F624" s="855">
        <v>24.5</v>
      </c>
      <c r="G624" s="855">
        <v>24.5</v>
      </c>
      <c r="H624" s="851">
        <f t="shared" si="99"/>
        <v>0.82</v>
      </c>
      <c r="I624" s="747">
        <v>607</v>
      </c>
      <c r="J624" s="747">
        <f t="shared" si="103"/>
        <v>497.73999999999995</v>
      </c>
      <c r="K624" s="747">
        <f t="shared" si="100"/>
        <v>6332.8875641753775</v>
      </c>
      <c r="L624" s="662">
        <v>5050</v>
      </c>
      <c r="M624" s="662"/>
      <c r="N624" s="293"/>
      <c r="O624" s="738"/>
      <c r="S624" s="742">
        <f t="shared" si="101"/>
        <v>3844062.7514544544</v>
      </c>
      <c r="T624" s="742">
        <f t="shared" si="104"/>
        <v>3065350</v>
      </c>
      <c r="U624" s="935">
        <f t="shared" si="102"/>
        <v>-1282.8875641753775</v>
      </c>
    </row>
    <row r="625" spans="1:21" ht="15.75" customHeight="1">
      <c r="A625" s="746">
        <f t="shared" si="94"/>
        <v>74</v>
      </c>
      <c r="B625" s="297" t="s">
        <v>528</v>
      </c>
      <c r="C625" s="762">
        <v>42205</v>
      </c>
      <c r="D625" s="763" t="s">
        <v>945</v>
      </c>
      <c r="E625" s="856">
        <v>55</v>
      </c>
      <c r="F625" s="855">
        <v>45</v>
      </c>
      <c r="G625" s="855">
        <v>29</v>
      </c>
      <c r="H625" s="851">
        <f t="shared" si="99"/>
        <v>1.58</v>
      </c>
      <c r="I625" s="747">
        <v>310</v>
      </c>
      <c r="J625" s="747">
        <f t="shared" si="103"/>
        <v>489.8</v>
      </c>
      <c r="K625" s="747">
        <f t="shared" si="100"/>
        <v>12202.393111459874</v>
      </c>
      <c r="L625" s="662">
        <v>9800</v>
      </c>
      <c r="M625" s="662"/>
      <c r="N625" s="293"/>
      <c r="O625" s="738"/>
      <c r="S625" s="742">
        <f t="shared" si="101"/>
        <v>3782741.8645525612</v>
      </c>
      <c r="T625" s="742">
        <f t="shared" si="104"/>
        <v>3038000</v>
      </c>
      <c r="U625" s="935">
        <f t="shared" si="102"/>
        <v>-2402.3931114598745</v>
      </c>
    </row>
    <row r="626" spans="1:21" ht="15.75" customHeight="1">
      <c r="A626" s="746">
        <f t="shared" si="94"/>
        <v>75</v>
      </c>
      <c r="B626" s="297" t="s">
        <v>946</v>
      </c>
      <c r="C626" s="762">
        <v>42205</v>
      </c>
      <c r="D626" s="763" t="s">
        <v>945</v>
      </c>
      <c r="E626" s="856">
        <v>50</v>
      </c>
      <c r="F626" s="855">
        <v>25</v>
      </c>
      <c r="G626" s="855">
        <v>30</v>
      </c>
      <c r="H626" s="851">
        <f t="shared" si="99"/>
        <v>0.9</v>
      </c>
      <c r="I626" s="747">
        <v>295</v>
      </c>
      <c r="J626" s="747">
        <f t="shared" si="103"/>
        <v>265.5</v>
      </c>
      <c r="K626" s="747">
        <f t="shared" si="100"/>
        <v>6950.7302533632201</v>
      </c>
      <c r="L626" s="662">
        <v>5750</v>
      </c>
      <c r="M626" s="662"/>
      <c r="N626" s="293"/>
      <c r="O626" s="738"/>
      <c r="S626" s="742">
        <f t="shared" si="101"/>
        <v>2050465.4247421499</v>
      </c>
      <c r="T626" s="742">
        <f t="shared" si="104"/>
        <v>1696250</v>
      </c>
      <c r="U626" s="935">
        <f t="shared" si="102"/>
        <v>-1200.7302533632201</v>
      </c>
    </row>
    <row r="627" spans="1:21" ht="15.75" customHeight="1">
      <c r="A627" s="746">
        <f t="shared" si="94"/>
        <v>76</v>
      </c>
      <c r="B627" s="297" t="s">
        <v>1789</v>
      </c>
      <c r="C627" s="762">
        <v>42205</v>
      </c>
      <c r="D627" s="763" t="s">
        <v>947</v>
      </c>
      <c r="E627" s="856">
        <v>110</v>
      </c>
      <c r="F627" s="855">
        <v>132</v>
      </c>
      <c r="G627" s="855"/>
      <c r="H627" s="851">
        <f t="shared" si="99"/>
        <v>1.45</v>
      </c>
      <c r="I627" s="747">
        <v>40</v>
      </c>
      <c r="J627" s="747">
        <f t="shared" si="103"/>
        <v>58</v>
      </c>
      <c r="K627" s="747">
        <f t="shared" si="100"/>
        <v>11198.398741529631</v>
      </c>
      <c r="L627" s="662">
        <v>13213</v>
      </c>
      <c r="M627" s="662"/>
      <c r="N627" s="293"/>
      <c r="O627" s="738"/>
      <c r="S627" s="742">
        <f t="shared" si="101"/>
        <v>447935.94966118521</v>
      </c>
      <c r="T627" s="742">
        <f t="shared" si="104"/>
        <v>528520</v>
      </c>
      <c r="U627" s="935">
        <f t="shared" si="102"/>
        <v>2014.6012584703694</v>
      </c>
    </row>
    <row r="628" spans="1:21" ht="15.75" customHeight="1">
      <c r="A628" s="746">
        <f t="shared" si="94"/>
        <v>77</v>
      </c>
      <c r="B628" s="297" t="s">
        <v>769</v>
      </c>
      <c r="C628" s="762">
        <v>42205</v>
      </c>
      <c r="D628" s="763" t="s">
        <v>947</v>
      </c>
      <c r="E628" s="856">
        <v>140</v>
      </c>
      <c r="F628" s="855">
        <v>140</v>
      </c>
      <c r="G628" s="855"/>
      <c r="H628" s="851">
        <f t="shared" si="99"/>
        <v>1.96</v>
      </c>
      <c r="I628" s="747">
        <v>65</v>
      </c>
      <c r="J628" s="747">
        <f t="shared" si="103"/>
        <v>127.39999999999999</v>
      </c>
      <c r="K628" s="747">
        <f t="shared" si="100"/>
        <v>15137.145885102123</v>
      </c>
      <c r="L628" s="662">
        <v>17836</v>
      </c>
      <c r="M628" s="662"/>
      <c r="N628" s="293"/>
      <c r="O628" s="738"/>
      <c r="S628" s="742">
        <f t="shared" si="101"/>
        <v>983914.482531638</v>
      </c>
      <c r="T628" s="742">
        <f t="shared" si="104"/>
        <v>1159340</v>
      </c>
      <c r="U628" s="935">
        <f t="shared" si="102"/>
        <v>2698.8541148978766</v>
      </c>
    </row>
    <row r="629" spans="1:21" ht="15.75" customHeight="1">
      <c r="A629" s="746">
        <f t="shared" si="94"/>
        <v>78</v>
      </c>
      <c r="B629" s="297" t="s">
        <v>1790</v>
      </c>
      <c r="C629" s="762">
        <v>42205</v>
      </c>
      <c r="D629" s="763" t="s">
        <v>947</v>
      </c>
      <c r="E629" s="856">
        <v>100</v>
      </c>
      <c r="F629" s="855">
        <v>137</v>
      </c>
      <c r="G629" s="855"/>
      <c r="H629" s="851">
        <f t="shared" si="99"/>
        <v>1.37</v>
      </c>
      <c r="I629" s="747">
        <v>35</v>
      </c>
      <c r="J629" s="747">
        <f t="shared" si="103"/>
        <v>47.95</v>
      </c>
      <c r="K629" s="747">
        <f t="shared" si="100"/>
        <v>10580.556052341792</v>
      </c>
      <c r="L629" s="662">
        <v>12467</v>
      </c>
      <c r="M629" s="662"/>
      <c r="N629" s="293"/>
      <c r="O629" s="738"/>
      <c r="S629" s="742">
        <f t="shared" si="101"/>
        <v>370319.46183196269</v>
      </c>
      <c r="T629" s="742">
        <f t="shared" si="104"/>
        <v>436345</v>
      </c>
      <c r="U629" s="935">
        <f t="shared" si="102"/>
        <v>1886.4439476582083</v>
      </c>
    </row>
    <row r="630" spans="1:21" ht="15.75" customHeight="1">
      <c r="A630" s="746">
        <f t="shared" si="94"/>
        <v>79</v>
      </c>
      <c r="B630" s="297" t="s">
        <v>1791</v>
      </c>
      <c r="C630" s="762">
        <v>42205</v>
      </c>
      <c r="D630" s="763" t="s">
        <v>947</v>
      </c>
      <c r="E630" s="856">
        <v>95</v>
      </c>
      <c r="F630" s="855">
        <v>135</v>
      </c>
      <c r="G630" s="855"/>
      <c r="H630" s="851">
        <f t="shared" si="99"/>
        <v>1.28</v>
      </c>
      <c r="I630" s="747">
        <v>35</v>
      </c>
      <c r="J630" s="747">
        <f t="shared" si="103"/>
        <v>44.800000000000004</v>
      </c>
      <c r="K630" s="747">
        <f t="shared" si="100"/>
        <v>9885.4830270054681</v>
      </c>
      <c r="L630" s="662">
        <v>11671</v>
      </c>
      <c r="M630" s="662"/>
      <c r="N630" s="293"/>
      <c r="O630" s="738"/>
      <c r="S630" s="742">
        <f t="shared" si="101"/>
        <v>345991.90594519139</v>
      </c>
      <c r="T630" s="742">
        <f t="shared" si="104"/>
        <v>408485</v>
      </c>
      <c r="U630" s="935">
        <f t="shared" si="102"/>
        <v>1785.5169729945319</v>
      </c>
    </row>
    <row r="631" spans="1:21" ht="15.75" customHeight="1">
      <c r="A631" s="746">
        <f t="shared" si="94"/>
        <v>80</v>
      </c>
      <c r="B631" s="297" t="s">
        <v>1792</v>
      </c>
      <c r="C631" s="762">
        <v>42205</v>
      </c>
      <c r="D631" s="763" t="s">
        <v>947</v>
      </c>
      <c r="E631" s="856">
        <v>140</v>
      </c>
      <c r="F631" s="855">
        <v>152</v>
      </c>
      <c r="G631" s="855"/>
      <c r="H631" s="851">
        <f t="shared" si="99"/>
        <v>2.13</v>
      </c>
      <c r="I631" s="747">
        <v>335</v>
      </c>
      <c r="J631" s="747">
        <f t="shared" si="103"/>
        <v>713.55</v>
      </c>
      <c r="K631" s="747">
        <f t="shared" si="100"/>
        <v>16450.061599626286</v>
      </c>
      <c r="L631" s="662">
        <v>19365</v>
      </c>
      <c r="M631" s="662"/>
      <c r="N631" s="293"/>
      <c r="O631" s="738"/>
      <c r="S631" s="742">
        <f t="shared" si="101"/>
        <v>5510770.635874806</v>
      </c>
      <c r="T631" s="742">
        <f t="shared" si="104"/>
        <v>6487275</v>
      </c>
      <c r="U631" s="935">
        <f t="shared" si="102"/>
        <v>2914.9384003737141</v>
      </c>
    </row>
    <row r="632" spans="1:21" ht="15.75" customHeight="1">
      <c r="A632" s="746">
        <f t="shared" si="94"/>
        <v>81</v>
      </c>
      <c r="B632" s="297" t="s">
        <v>1788</v>
      </c>
      <c r="C632" s="762">
        <v>42205</v>
      </c>
      <c r="D632" s="763" t="s">
        <v>947</v>
      </c>
      <c r="E632" s="856">
        <v>120</v>
      </c>
      <c r="F632" s="855">
        <v>110</v>
      </c>
      <c r="G632" s="855"/>
      <c r="H632" s="851">
        <f t="shared" si="99"/>
        <v>1.32</v>
      </c>
      <c r="I632" s="747">
        <v>25</v>
      </c>
      <c r="J632" s="747">
        <f t="shared" si="103"/>
        <v>33</v>
      </c>
      <c r="K632" s="747">
        <f t="shared" si="100"/>
        <v>10194.40437159939</v>
      </c>
      <c r="L632" s="662">
        <v>12276</v>
      </c>
      <c r="M632" s="662"/>
      <c r="N632" s="293"/>
      <c r="O632" s="738"/>
      <c r="S632" s="742">
        <f t="shared" si="101"/>
        <v>254860.10928998474</v>
      </c>
      <c r="T632" s="742">
        <f t="shared" si="104"/>
        <v>306900</v>
      </c>
      <c r="U632" s="935">
        <f t="shared" si="102"/>
        <v>2081.5956284006097</v>
      </c>
    </row>
    <row r="633" spans="1:21" ht="15.75" customHeight="1">
      <c r="A633" s="746">
        <f t="shared" si="94"/>
        <v>82</v>
      </c>
      <c r="B633" s="297" t="s">
        <v>1793</v>
      </c>
      <c r="C633" s="762">
        <v>42205</v>
      </c>
      <c r="D633" s="763" t="s">
        <v>947</v>
      </c>
      <c r="E633" s="856">
        <v>85</v>
      </c>
      <c r="F633" s="855">
        <v>122.5</v>
      </c>
      <c r="G633" s="855"/>
      <c r="H633" s="851">
        <f t="shared" si="99"/>
        <v>1.04</v>
      </c>
      <c r="I633" s="747">
        <v>600</v>
      </c>
      <c r="J633" s="747">
        <f t="shared" si="103"/>
        <v>624</v>
      </c>
      <c r="K633" s="747">
        <f t="shared" si="100"/>
        <v>8031.9549594419432</v>
      </c>
      <c r="L633" s="662">
        <v>9475</v>
      </c>
      <c r="M633" s="662"/>
      <c r="N633" s="293"/>
      <c r="O633" s="738"/>
      <c r="S633" s="742">
        <f t="shared" si="101"/>
        <v>4819172.975665166</v>
      </c>
      <c r="T633" s="742">
        <f t="shared" si="104"/>
        <v>5685000</v>
      </c>
      <c r="U633" s="935">
        <f t="shared" si="102"/>
        <v>1443.0450405580568</v>
      </c>
    </row>
    <row r="634" spans="1:21" ht="15.75" customHeight="1">
      <c r="A634" s="746">
        <f t="shared" si="94"/>
        <v>83</v>
      </c>
      <c r="B634" s="297" t="s">
        <v>722</v>
      </c>
      <c r="C634" s="762">
        <v>42205</v>
      </c>
      <c r="D634" s="763" t="s">
        <v>947</v>
      </c>
      <c r="E634" s="856">
        <v>105</v>
      </c>
      <c r="F634" s="855">
        <v>168</v>
      </c>
      <c r="G634" s="855"/>
      <c r="H634" s="851">
        <f t="shared" si="99"/>
        <v>1.76</v>
      </c>
      <c r="I634" s="747">
        <v>63</v>
      </c>
      <c r="J634" s="747">
        <f t="shared" si="103"/>
        <v>110.88</v>
      </c>
      <c r="K634" s="747">
        <f t="shared" si="100"/>
        <v>13592.539162132518</v>
      </c>
      <c r="L634" s="662">
        <v>15523</v>
      </c>
      <c r="M634" s="662"/>
      <c r="N634" s="293"/>
      <c r="O634" s="738"/>
      <c r="S634" s="742">
        <f t="shared" si="101"/>
        <v>856329.96721434861</v>
      </c>
      <c r="T634" s="742">
        <f t="shared" si="104"/>
        <v>977949</v>
      </c>
      <c r="U634" s="935">
        <f t="shared" si="102"/>
        <v>1930.460837867482</v>
      </c>
    </row>
    <row r="635" spans="1:21" ht="15.75" customHeight="1">
      <c r="A635" s="746">
        <f t="shared" si="94"/>
        <v>84</v>
      </c>
      <c r="B635" s="297" t="s">
        <v>747</v>
      </c>
      <c r="C635" s="762">
        <v>42205</v>
      </c>
      <c r="D635" s="763" t="s">
        <v>947</v>
      </c>
      <c r="E635" s="856">
        <v>90</v>
      </c>
      <c r="F635" s="855">
        <v>194</v>
      </c>
      <c r="G635" s="855"/>
      <c r="H635" s="851">
        <f t="shared" si="99"/>
        <v>1.75</v>
      </c>
      <c r="I635" s="747">
        <v>84</v>
      </c>
      <c r="J635" s="747">
        <f t="shared" si="103"/>
        <v>147</v>
      </c>
      <c r="K635" s="747">
        <f t="shared" si="100"/>
        <v>13515.308825984039</v>
      </c>
      <c r="L635" s="662">
        <v>15365</v>
      </c>
      <c r="M635" s="662"/>
      <c r="N635" s="293"/>
      <c r="O635" s="738"/>
      <c r="S635" s="742">
        <f t="shared" si="101"/>
        <v>1135285.9413826594</v>
      </c>
      <c r="T635" s="742">
        <f t="shared" si="104"/>
        <v>1290660</v>
      </c>
      <c r="U635" s="935">
        <f t="shared" si="102"/>
        <v>1849.6911740159612</v>
      </c>
    </row>
    <row r="636" spans="1:21" ht="15.75" customHeight="1">
      <c r="A636" s="746">
        <f t="shared" si="94"/>
        <v>85</v>
      </c>
      <c r="B636" s="297" t="s">
        <v>749</v>
      </c>
      <c r="C636" s="762">
        <v>42205</v>
      </c>
      <c r="D636" s="763" t="s">
        <v>947</v>
      </c>
      <c r="E636" s="856">
        <v>90</v>
      </c>
      <c r="F636" s="855">
        <v>160</v>
      </c>
      <c r="G636" s="855"/>
      <c r="H636" s="851">
        <f t="shared" si="99"/>
        <v>1.44</v>
      </c>
      <c r="I636" s="747">
        <v>57</v>
      </c>
      <c r="J636" s="747">
        <f t="shared" si="103"/>
        <v>82.08</v>
      </c>
      <c r="K636" s="747">
        <f t="shared" si="100"/>
        <v>11121.168405381151</v>
      </c>
      <c r="L636" s="662">
        <v>12672</v>
      </c>
      <c r="M636" s="662"/>
      <c r="N636" s="293"/>
      <c r="O636" s="738"/>
      <c r="S636" s="742">
        <f t="shared" si="101"/>
        <v>633906.59910672565</v>
      </c>
      <c r="T636" s="742">
        <f t="shared" si="104"/>
        <v>722304</v>
      </c>
      <c r="U636" s="935">
        <f t="shared" si="102"/>
        <v>1550.8315946188486</v>
      </c>
    </row>
    <row r="637" spans="1:21" ht="15.75" customHeight="1">
      <c r="A637" s="746">
        <f t="shared" si="94"/>
        <v>86</v>
      </c>
      <c r="B637" s="297" t="s">
        <v>948</v>
      </c>
      <c r="C637" s="762">
        <v>42205</v>
      </c>
      <c r="D637" s="763" t="s">
        <v>949</v>
      </c>
      <c r="E637" s="856">
        <v>47</v>
      </c>
      <c r="F637" s="855">
        <v>47</v>
      </c>
      <c r="G637" s="855">
        <v>52</v>
      </c>
      <c r="H637" s="851">
        <f t="shared" si="99"/>
        <v>1.97</v>
      </c>
      <c r="I637" s="747">
        <v>31</v>
      </c>
      <c r="J637" s="747">
        <f t="shared" si="103"/>
        <v>61.07</v>
      </c>
      <c r="K637" s="747">
        <f t="shared" si="100"/>
        <v>15214.376221250603</v>
      </c>
      <c r="L637" s="662">
        <v>16070</v>
      </c>
      <c r="M637" s="662"/>
      <c r="N637" s="293"/>
      <c r="O637" s="738"/>
      <c r="S637" s="742">
        <f t="shared" si="101"/>
        <v>471645.66285876866</v>
      </c>
      <c r="T637" s="742">
        <f t="shared" si="104"/>
        <v>498170</v>
      </c>
      <c r="U637" s="935">
        <f t="shared" si="102"/>
        <v>855.62377874939739</v>
      </c>
    </row>
    <row r="638" spans="1:21" ht="15.75" customHeight="1">
      <c r="A638" s="746">
        <f t="shared" si="94"/>
        <v>87</v>
      </c>
      <c r="B638" s="297" t="s">
        <v>950</v>
      </c>
      <c r="C638" s="762">
        <v>42205</v>
      </c>
      <c r="D638" s="763" t="s">
        <v>949</v>
      </c>
      <c r="E638" s="856">
        <v>58</v>
      </c>
      <c r="F638" s="855">
        <v>57</v>
      </c>
      <c r="G638" s="855">
        <v>80</v>
      </c>
      <c r="H638" s="851">
        <f t="shared" si="99"/>
        <v>3.29</v>
      </c>
      <c r="I638" s="747">
        <v>23</v>
      </c>
      <c r="J638" s="747">
        <f t="shared" si="103"/>
        <v>75.67</v>
      </c>
      <c r="K638" s="747">
        <f t="shared" si="100"/>
        <v>25408.780592849991</v>
      </c>
      <c r="L638" s="662">
        <v>27926</v>
      </c>
      <c r="M638" s="662"/>
      <c r="N638" s="293"/>
      <c r="O638" s="738"/>
      <c r="S638" s="742">
        <f t="shared" si="101"/>
        <v>584401.95363554975</v>
      </c>
      <c r="T638" s="742">
        <f t="shared" si="104"/>
        <v>642298</v>
      </c>
      <c r="U638" s="935">
        <f t="shared" si="102"/>
        <v>2517.2194071500089</v>
      </c>
    </row>
    <row r="639" spans="1:21" ht="15.75" customHeight="1">
      <c r="A639" s="746">
        <f t="shared" si="94"/>
        <v>88</v>
      </c>
      <c r="B639" s="297" t="s">
        <v>951</v>
      </c>
      <c r="C639" s="762">
        <v>42205</v>
      </c>
      <c r="D639" s="763" t="s">
        <v>949</v>
      </c>
      <c r="E639" s="856">
        <v>142</v>
      </c>
      <c r="F639" s="855">
        <v>75</v>
      </c>
      <c r="G639" s="855">
        <v>58</v>
      </c>
      <c r="H639" s="851">
        <f t="shared" si="99"/>
        <v>5.97</v>
      </c>
      <c r="I639" s="747">
        <v>100</v>
      </c>
      <c r="J639" s="747">
        <f t="shared" si="103"/>
        <v>597</v>
      </c>
      <c r="K639" s="747">
        <f t="shared" si="100"/>
        <v>46106.510680642692</v>
      </c>
      <c r="L639" s="662">
        <v>30237</v>
      </c>
      <c r="M639" s="662"/>
      <c r="N639" s="293"/>
      <c r="O639" s="738"/>
      <c r="S639" s="742">
        <f t="shared" si="101"/>
        <v>4610651.0680642696</v>
      </c>
      <c r="T639" s="742">
        <f t="shared" si="104"/>
        <v>3023700</v>
      </c>
      <c r="U639" s="935">
        <f t="shared" si="102"/>
        <v>-15869.510680642692</v>
      </c>
    </row>
    <row r="640" spans="1:21" ht="15.75" customHeight="1">
      <c r="A640" s="746">
        <f t="shared" si="94"/>
        <v>89</v>
      </c>
      <c r="B640" s="297" t="s">
        <v>952</v>
      </c>
      <c r="C640" s="762">
        <v>42205</v>
      </c>
      <c r="D640" s="763" t="s">
        <v>949</v>
      </c>
      <c r="E640" s="856">
        <v>58</v>
      </c>
      <c r="F640" s="855">
        <v>57</v>
      </c>
      <c r="G640" s="855">
        <v>108</v>
      </c>
      <c r="H640" s="851">
        <f t="shared" si="99"/>
        <v>3.95</v>
      </c>
      <c r="I640" s="747">
        <v>10</v>
      </c>
      <c r="J640" s="747">
        <f t="shared" si="103"/>
        <v>39.5</v>
      </c>
      <c r="K640" s="747">
        <f t="shared" si="100"/>
        <v>30505.982778649686</v>
      </c>
      <c r="L640" s="662">
        <v>35053</v>
      </c>
      <c r="M640" s="662"/>
      <c r="N640" s="293"/>
      <c r="O640" s="738"/>
      <c r="S640" s="742">
        <f t="shared" si="101"/>
        <v>305059.82778649684</v>
      </c>
      <c r="T640" s="742">
        <f t="shared" si="104"/>
        <v>350530</v>
      </c>
      <c r="U640" s="935">
        <f t="shared" si="102"/>
        <v>4547.0172213503138</v>
      </c>
    </row>
    <row r="641" spans="1:21" ht="15.75" customHeight="1">
      <c r="A641" s="746">
        <f t="shared" si="94"/>
        <v>90</v>
      </c>
      <c r="B641" s="297" t="s">
        <v>953</v>
      </c>
      <c r="C641" s="762">
        <v>42205</v>
      </c>
      <c r="D641" s="763" t="s">
        <v>949</v>
      </c>
      <c r="E641" s="856">
        <v>67</v>
      </c>
      <c r="F641" s="855">
        <v>62</v>
      </c>
      <c r="G641" s="855">
        <v>114</v>
      </c>
      <c r="H641" s="851">
        <f t="shared" si="99"/>
        <v>4.71</v>
      </c>
      <c r="I641" s="747">
        <v>26</v>
      </c>
      <c r="J641" s="747">
        <f t="shared" si="103"/>
        <v>122.46</v>
      </c>
      <c r="K641" s="747">
        <f t="shared" si="100"/>
        <v>36375.48832593418</v>
      </c>
      <c r="L641" s="662">
        <v>42230</v>
      </c>
      <c r="M641" s="662"/>
      <c r="N641" s="293"/>
      <c r="O641" s="738"/>
      <c r="S641" s="742">
        <f t="shared" si="101"/>
        <v>945762.69647428871</v>
      </c>
      <c r="T641" s="742">
        <f t="shared" si="104"/>
        <v>1097980</v>
      </c>
      <c r="U641" s="935">
        <f t="shared" si="102"/>
        <v>5854.5116740658195</v>
      </c>
    </row>
    <row r="642" spans="1:21" ht="15.75" customHeight="1">
      <c r="A642" s="746">
        <f t="shared" si="94"/>
        <v>91</v>
      </c>
      <c r="B642" s="297" t="s">
        <v>954</v>
      </c>
      <c r="C642" s="762">
        <v>42205</v>
      </c>
      <c r="D642" s="763" t="s">
        <v>949</v>
      </c>
      <c r="E642" s="856">
        <v>124</v>
      </c>
      <c r="F642" s="855">
        <v>54</v>
      </c>
      <c r="G642" s="855">
        <v>180</v>
      </c>
      <c r="H642" s="851">
        <f t="shared" si="99"/>
        <v>8.56</v>
      </c>
      <c r="I642" s="747">
        <v>116</v>
      </c>
      <c r="J642" s="747">
        <f t="shared" si="103"/>
        <v>992.96</v>
      </c>
      <c r="K642" s="747">
        <f t="shared" si="100"/>
        <v>66109.167743099068</v>
      </c>
      <c r="L642" s="662">
        <v>84823</v>
      </c>
      <c r="M642" s="662"/>
      <c r="N642" s="293"/>
      <c r="O642" s="738"/>
      <c r="S642" s="742">
        <f t="shared" si="101"/>
        <v>7668663.4581994917</v>
      </c>
      <c r="T642" s="742">
        <f t="shared" si="104"/>
        <v>9839468</v>
      </c>
      <c r="U642" s="935">
        <f t="shared" si="102"/>
        <v>18713.832256900932</v>
      </c>
    </row>
    <row r="643" spans="1:21" ht="15.75" customHeight="1">
      <c r="A643" s="746">
        <f t="shared" si="94"/>
        <v>92</v>
      </c>
      <c r="B643" s="189" t="s">
        <v>1794</v>
      </c>
      <c r="C643" s="762">
        <v>42206</v>
      </c>
      <c r="D643" s="763" t="s">
        <v>955</v>
      </c>
      <c r="E643" s="856">
        <v>110</v>
      </c>
      <c r="F643" s="855">
        <v>114</v>
      </c>
      <c r="G643" s="855"/>
      <c r="H643" s="851">
        <f t="shared" si="99"/>
        <v>1.25</v>
      </c>
      <c r="I643" s="747">
        <v>550</v>
      </c>
      <c r="J643" s="747">
        <f t="shared" si="103"/>
        <v>687.5</v>
      </c>
      <c r="K643" s="747">
        <f t="shared" si="100"/>
        <v>9653.7920185600269</v>
      </c>
      <c r="L643" s="662">
        <v>10910</v>
      </c>
      <c r="M643" s="662"/>
      <c r="N643" s="293"/>
      <c r="O643" s="738"/>
      <c r="S643" s="742">
        <f t="shared" si="101"/>
        <v>5309585.610208015</v>
      </c>
      <c r="T643" s="742">
        <f t="shared" si="104"/>
        <v>6000500</v>
      </c>
      <c r="U643" s="935">
        <f t="shared" si="102"/>
        <v>1256.2079814399731</v>
      </c>
    </row>
    <row r="644" spans="1:21" ht="15.75" customHeight="1">
      <c r="A644" s="746">
        <f t="shared" si="94"/>
        <v>93</v>
      </c>
      <c r="B644" s="40" t="s">
        <v>1834</v>
      </c>
      <c r="C644" s="762">
        <v>42206</v>
      </c>
      <c r="D644" s="763" t="s">
        <v>955</v>
      </c>
      <c r="E644" s="856">
        <v>100</v>
      </c>
      <c r="F644" s="855">
        <v>122</v>
      </c>
      <c r="G644" s="855"/>
      <c r="H644" s="851">
        <f t="shared" si="99"/>
        <v>1.22</v>
      </c>
      <c r="I644" s="747">
        <v>200</v>
      </c>
      <c r="J644" s="747">
        <f t="shared" si="103"/>
        <v>244</v>
      </c>
      <c r="K644" s="747">
        <f t="shared" si="100"/>
        <v>9422.1010101145857</v>
      </c>
      <c r="L644" s="662">
        <v>11302</v>
      </c>
      <c r="M644" s="662"/>
      <c r="N644" s="293"/>
      <c r="O644" s="738"/>
      <c r="S644" s="742">
        <f t="shared" si="101"/>
        <v>1884420.2020229171</v>
      </c>
      <c r="T644" s="742">
        <f t="shared" si="104"/>
        <v>2260400</v>
      </c>
      <c r="U644" s="935">
        <f t="shared" si="102"/>
        <v>1879.8989898854143</v>
      </c>
    </row>
    <row r="645" spans="1:21" ht="15.75" customHeight="1">
      <c r="A645" s="746">
        <f t="shared" si="94"/>
        <v>94</v>
      </c>
      <c r="B645" s="189" t="s">
        <v>1769</v>
      </c>
      <c r="C645" s="762">
        <v>42206</v>
      </c>
      <c r="D645" s="763" t="s">
        <v>955</v>
      </c>
      <c r="E645" s="856">
        <v>85</v>
      </c>
      <c r="F645" s="855">
        <v>130</v>
      </c>
      <c r="G645" s="855"/>
      <c r="H645" s="851">
        <f t="shared" si="99"/>
        <v>1.1100000000000001</v>
      </c>
      <c r="I645" s="747">
        <v>270</v>
      </c>
      <c r="J645" s="747">
        <f t="shared" si="103"/>
        <v>299.70000000000005</v>
      </c>
      <c r="K645" s="747">
        <f t="shared" si="100"/>
        <v>8572.5673124813056</v>
      </c>
      <c r="L645" s="662">
        <v>10156</v>
      </c>
      <c r="M645" s="662"/>
      <c r="N645" s="293"/>
      <c r="O645" s="738"/>
      <c r="S645" s="742">
        <f t="shared" si="101"/>
        <v>2314593.1743699526</v>
      </c>
      <c r="T645" s="742">
        <f t="shared" si="104"/>
        <v>2742120</v>
      </c>
      <c r="U645" s="935">
        <f t="shared" si="102"/>
        <v>1583.4326875186944</v>
      </c>
    </row>
    <row r="646" spans="1:21" ht="15.75" customHeight="1">
      <c r="A646" s="746">
        <f t="shared" si="94"/>
        <v>95</v>
      </c>
      <c r="B646" s="189" t="s">
        <v>752</v>
      </c>
      <c r="C646" s="762">
        <v>42206</v>
      </c>
      <c r="D646" s="763" t="s">
        <v>955</v>
      </c>
      <c r="E646" s="856">
        <v>145</v>
      </c>
      <c r="F646" s="855">
        <v>114</v>
      </c>
      <c r="G646" s="855"/>
      <c r="H646" s="851">
        <f t="shared" si="99"/>
        <v>1.65</v>
      </c>
      <c r="I646" s="747">
        <v>500</v>
      </c>
      <c r="J646" s="747">
        <f t="shared" si="103"/>
        <v>825</v>
      </c>
      <c r="K646" s="747">
        <f t="shared" si="100"/>
        <v>12743.005464499236</v>
      </c>
      <c r="L646" s="662">
        <v>9246</v>
      </c>
      <c r="M646" s="662"/>
      <c r="N646" s="293"/>
      <c r="O646" s="738"/>
      <c r="S646" s="742">
        <f t="shared" si="101"/>
        <v>6371502.7322496176</v>
      </c>
      <c r="T646" s="742">
        <f t="shared" si="104"/>
        <v>4623000</v>
      </c>
      <c r="U646" s="935">
        <f t="shared" si="102"/>
        <v>-3497.005464499236</v>
      </c>
    </row>
    <row r="647" spans="1:21" ht="15.75" customHeight="1">
      <c r="A647" s="746">
        <f t="shared" si="94"/>
        <v>96</v>
      </c>
      <c r="B647" s="192" t="s">
        <v>699</v>
      </c>
      <c r="C647" s="762">
        <v>42206</v>
      </c>
      <c r="D647" s="763" t="s">
        <v>955</v>
      </c>
      <c r="E647" s="856">
        <v>85</v>
      </c>
      <c r="F647" s="855">
        <v>177</v>
      </c>
      <c r="G647" s="855"/>
      <c r="H647" s="851">
        <f t="shared" si="99"/>
        <v>1.5</v>
      </c>
      <c r="I647" s="747">
        <v>60</v>
      </c>
      <c r="J647" s="747">
        <f t="shared" si="103"/>
        <v>90</v>
      </c>
      <c r="K647" s="747">
        <f t="shared" si="100"/>
        <v>11584.550422272034</v>
      </c>
      <c r="L647" s="662">
        <v>13690</v>
      </c>
      <c r="M647" s="662"/>
      <c r="N647" s="293"/>
      <c r="O647" s="738"/>
      <c r="S647" s="742">
        <f t="shared" si="101"/>
        <v>695073.02533632203</v>
      </c>
      <c r="T647" s="742">
        <f t="shared" si="104"/>
        <v>821400</v>
      </c>
      <c r="U647" s="935">
        <f t="shared" si="102"/>
        <v>2105.4495777279662</v>
      </c>
    </row>
    <row r="648" spans="1:21" ht="15.75" customHeight="1">
      <c r="A648" s="746">
        <f t="shared" si="94"/>
        <v>97</v>
      </c>
      <c r="B648" s="192" t="s">
        <v>1873</v>
      </c>
      <c r="C648" s="762">
        <v>42206</v>
      </c>
      <c r="D648" s="763" t="s">
        <v>955</v>
      </c>
      <c r="E648" s="856">
        <v>105</v>
      </c>
      <c r="F648" s="855">
        <v>93</v>
      </c>
      <c r="G648" s="855"/>
      <c r="H648" s="851">
        <f t="shared" si="99"/>
        <v>0.98</v>
      </c>
      <c r="I648" s="747">
        <v>50</v>
      </c>
      <c r="J648" s="747">
        <f t="shared" si="103"/>
        <v>49</v>
      </c>
      <c r="K648" s="747">
        <f t="shared" si="100"/>
        <v>7568.5729425510617</v>
      </c>
      <c r="L648" s="662">
        <v>5490</v>
      </c>
      <c r="M648" s="662"/>
      <c r="N648" s="293"/>
      <c r="O648" s="738"/>
      <c r="S648" s="742">
        <f t="shared" si="101"/>
        <v>378428.64712755306</v>
      </c>
      <c r="T648" s="742">
        <f t="shared" si="104"/>
        <v>274500</v>
      </c>
      <c r="U648" s="935">
        <f t="shared" si="102"/>
        <v>-2078.5729425510617</v>
      </c>
    </row>
    <row r="649" spans="1:21" ht="15.75" customHeight="1">
      <c r="A649" s="746">
        <f t="shared" si="94"/>
        <v>98</v>
      </c>
      <c r="B649" s="192" t="s">
        <v>1737</v>
      </c>
      <c r="C649" s="762">
        <v>42206</v>
      </c>
      <c r="D649" s="763" t="s">
        <v>955</v>
      </c>
      <c r="E649" s="856">
        <v>125</v>
      </c>
      <c r="F649" s="855">
        <v>67</v>
      </c>
      <c r="G649" s="855"/>
      <c r="H649" s="851">
        <f t="shared" si="99"/>
        <v>0.84</v>
      </c>
      <c r="I649" s="747">
        <v>80</v>
      </c>
      <c r="J649" s="747">
        <f t="shared" si="103"/>
        <v>67.2</v>
      </c>
      <c r="K649" s="747">
        <f t="shared" si="100"/>
        <v>6487.3482364723377</v>
      </c>
      <c r="L649" s="662">
        <v>4667</v>
      </c>
      <c r="M649" s="662"/>
      <c r="N649" s="293"/>
      <c r="O649" s="738"/>
      <c r="S649" s="742">
        <f t="shared" si="101"/>
        <v>518987.85891778703</v>
      </c>
      <c r="T649" s="742">
        <f t="shared" si="104"/>
        <v>373360</v>
      </c>
      <c r="U649" s="935">
        <f t="shared" si="102"/>
        <v>-1820.3482364723377</v>
      </c>
    </row>
    <row r="650" spans="1:21" ht="15.75" customHeight="1">
      <c r="A650" s="746">
        <f t="shared" si="94"/>
        <v>99</v>
      </c>
      <c r="B650" s="189" t="s">
        <v>1797</v>
      </c>
      <c r="C650" s="762">
        <v>42206</v>
      </c>
      <c r="D650" s="763" t="s">
        <v>955</v>
      </c>
      <c r="E650" s="856">
        <v>100</v>
      </c>
      <c r="F650" s="855">
        <v>156</v>
      </c>
      <c r="G650" s="855"/>
      <c r="H650" s="851">
        <f t="shared" si="99"/>
        <v>1.56</v>
      </c>
      <c r="I650" s="747">
        <v>120</v>
      </c>
      <c r="J650" s="747">
        <f t="shared" si="103"/>
        <v>187.20000000000002</v>
      </c>
      <c r="K650" s="747">
        <f t="shared" si="100"/>
        <v>12047.932439162914</v>
      </c>
      <c r="L650" s="662">
        <v>14187</v>
      </c>
      <c r="M650" s="662"/>
      <c r="N650" s="293"/>
      <c r="O650" s="738"/>
      <c r="S650" s="742">
        <f t="shared" si="101"/>
        <v>1445751.8926995497</v>
      </c>
      <c r="T650" s="742">
        <f t="shared" si="104"/>
        <v>1702440</v>
      </c>
      <c r="U650" s="935">
        <f t="shared" si="102"/>
        <v>2139.0675608370857</v>
      </c>
    </row>
    <row r="651" spans="1:21" ht="15.75" customHeight="1">
      <c r="A651" s="746">
        <f t="shared" si="94"/>
        <v>100</v>
      </c>
      <c r="B651" s="297" t="s">
        <v>956</v>
      </c>
      <c r="C651" s="762">
        <v>42208</v>
      </c>
      <c r="D651" s="763" t="s">
        <v>957</v>
      </c>
      <c r="E651" s="856">
        <v>49.5</v>
      </c>
      <c r="F651" s="855">
        <v>38.4</v>
      </c>
      <c r="G651" s="855">
        <v>32.5</v>
      </c>
      <c r="H651" s="851">
        <f t="shared" si="99"/>
        <v>1.34</v>
      </c>
      <c r="I651" s="747">
        <v>301</v>
      </c>
      <c r="J651" s="747">
        <f t="shared" si="103"/>
        <v>403.34000000000003</v>
      </c>
      <c r="K651" s="747">
        <f t="shared" si="100"/>
        <v>10348.86504389635</v>
      </c>
      <c r="L651" s="662">
        <v>12900</v>
      </c>
      <c r="M651" s="662"/>
      <c r="N651" s="293"/>
      <c r="O651" s="738"/>
      <c r="S651" s="742">
        <f t="shared" si="101"/>
        <v>3115008.3782128016</v>
      </c>
      <c r="T651" s="742">
        <f t="shared" si="104"/>
        <v>3882900</v>
      </c>
      <c r="U651" s="935">
        <f t="shared" si="102"/>
        <v>2551.1349561036495</v>
      </c>
    </row>
    <row r="652" spans="1:21" ht="15.75" customHeight="1">
      <c r="A652" s="746">
        <f t="shared" si="94"/>
        <v>101</v>
      </c>
      <c r="B652" s="297" t="s">
        <v>958</v>
      </c>
      <c r="C652" s="762">
        <v>42208</v>
      </c>
      <c r="D652" s="763" t="s">
        <v>957</v>
      </c>
      <c r="E652" s="856">
        <v>35</v>
      </c>
      <c r="F652" s="856">
        <v>35</v>
      </c>
      <c r="G652" s="855">
        <v>29</v>
      </c>
      <c r="H652" s="851">
        <f t="shared" si="99"/>
        <v>0.97</v>
      </c>
      <c r="I652" s="747">
        <v>200</v>
      </c>
      <c r="J652" s="747">
        <f t="shared" si="103"/>
        <v>194</v>
      </c>
      <c r="K652" s="747">
        <f t="shared" si="100"/>
        <v>7491.3426064025807</v>
      </c>
      <c r="L652" s="662">
        <v>9800</v>
      </c>
      <c r="M652" s="662"/>
      <c r="N652" s="293"/>
      <c r="O652" s="738"/>
      <c r="S652" s="742">
        <f t="shared" si="101"/>
        <v>1498268.5212805162</v>
      </c>
      <c r="T652" s="742">
        <f t="shared" si="104"/>
        <v>1960000</v>
      </c>
      <c r="U652" s="935">
        <f t="shared" si="102"/>
        <v>2308.6573935974193</v>
      </c>
    </row>
    <row r="653" spans="1:21" ht="15.75" customHeight="1">
      <c r="A653" s="746">
        <f t="shared" si="94"/>
        <v>102</v>
      </c>
      <c r="B653" s="297" t="s">
        <v>567</v>
      </c>
      <c r="C653" s="762">
        <v>42208</v>
      </c>
      <c r="D653" s="763" t="s">
        <v>957</v>
      </c>
      <c r="E653" s="856">
        <v>42</v>
      </c>
      <c r="F653" s="855">
        <v>26</v>
      </c>
      <c r="G653" s="855">
        <v>33</v>
      </c>
      <c r="H653" s="851">
        <f t="shared" si="99"/>
        <v>0.87</v>
      </c>
      <c r="I653" s="747">
        <v>204</v>
      </c>
      <c r="J653" s="747">
        <f t="shared" si="103"/>
        <v>177.48</v>
      </c>
      <c r="K653" s="747">
        <f t="shared" si="100"/>
        <v>6719.0392449177789</v>
      </c>
      <c r="L653" s="662">
        <v>8600</v>
      </c>
      <c r="M653" s="662"/>
      <c r="N653" s="293"/>
      <c r="O653" s="738"/>
      <c r="S653" s="742">
        <f t="shared" si="101"/>
        <v>1370684.0059632268</v>
      </c>
      <c r="T653" s="742">
        <f t="shared" si="104"/>
        <v>1754400</v>
      </c>
      <c r="U653" s="935">
        <f t="shared" si="102"/>
        <v>1880.9607550822211</v>
      </c>
    </row>
    <row r="654" spans="1:21" ht="15.75" customHeight="1">
      <c r="A654" s="746">
        <f t="shared" si="94"/>
        <v>103</v>
      </c>
      <c r="B654" s="297" t="s">
        <v>808</v>
      </c>
      <c r="C654" s="762">
        <v>42208</v>
      </c>
      <c r="D654" s="763" t="s">
        <v>959</v>
      </c>
      <c r="E654" s="856">
        <v>57</v>
      </c>
      <c r="F654" s="855">
        <v>36</v>
      </c>
      <c r="G654" s="855">
        <v>34</v>
      </c>
      <c r="H654" s="851">
        <f t="shared" si="99"/>
        <v>1.39</v>
      </c>
      <c r="I654" s="747">
        <v>500</v>
      </c>
      <c r="J654" s="747">
        <f t="shared" si="103"/>
        <v>695</v>
      </c>
      <c r="K654" s="747">
        <f t="shared" si="100"/>
        <v>10735.01672463875</v>
      </c>
      <c r="L654" s="662">
        <v>20000</v>
      </c>
      <c r="M654" s="662"/>
      <c r="N654" s="293"/>
      <c r="O654" s="738"/>
      <c r="S654" s="742">
        <f t="shared" si="101"/>
        <v>5367508.3623193754</v>
      </c>
      <c r="T654" s="742">
        <f t="shared" si="104"/>
        <v>10000000</v>
      </c>
      <c r="U654" s="935">
        <f t="shared" si="102"/>
        <v>9264.98327536125</v>
      </c>
    </row>
    <row r="655" spans="1:21" ht="15.75" customHeight="1">
      <c r="A655" s="746">
        <f t="shared" si="94"/>
        <v>104</v>
      </c>
      <c r="B655" s="297" t="s">
        <v>1795</v>
      </c>
      <c r="C655" s="762">
        <v>42208</v>
      </c>
      <c r="D655" s="763" t="s">
        <v>960</v>
      </c>
      <c r="E655" s="856">
        <v>135</v>
      </c>
      <c r="F655" s="855">
        <v>184</v>
      </c>
      <c r="G655" s="855"/>
      <c r="H655" s="851">
        <f t="shared" si="99"/>
        <v>2.48</v>
      </c>
      <c r="I655" s="747">
        <v>100</v>
      </c>
      <c r="J655" s="747">
        <f t="shared" si="103"/>
        <v>248</v>
      </c>
      <c r="K655" s="747">
        <f t="shared" si="100"/>
        <v>19153.123364823095</v>
      </c>
      <c r="L655" s="662">
        <v>15898</v>
      </c>
      <c r="M655" s="662"/>
      <c r="N655" s="293"/>
      <c r="O655" s="738"/>
      <c r="S655" s="742">
        <f t="shared" si="101"/>
        <v>1915312.3364823095</v>
      </c>
      <c r="T655" s="742">
        <f t="shared" si="104"/>
        <v>1589800</v>
      </c>
      <c r="U655" s="935">
        <f t="shared" si="102"/>
        <v>-3255.1233648230955</v>
      </c>
    </row>
    <row r="656" spans="1:21" ht="15.75" customHeight="1">
      <c r="A656" s="746">
        <f t="shared" si="94"/>
        <v>105</v>
      </c>
      <c r="B656" s="297" t="s">
        <v>1796</v>
      </c>
      <c r="C656" s="762">
        <v>42208</v>
      </c>
      <c r="D656" s="763" t="s">
        <v>959</v>
      </c>
      <c r="E656" s="856">
        <v>100</v>
      </c>
      <c r="F656" s="855">
        <v>163</v>
      </c>
      <c r="G656" s="855"/>
      <c r="H656" s="851">
        <f t="shared" si="99"/>
        <v>1.63</v>
      </c>
      <c r="I656" s="747">
        <v>100</v>
      </c>
      <c r="J656" s="747">
        <f t="shared" si="103"/>
        <v>163</v>
      </c>
      <c r="K656" s="747">
        <f t="shared" si="100"/>
        <v>12588.544792202274</v>
      </c>
      <c r="L656" s="662">
        <v>10432</v>
      </c>
      <c r="M656" s="662"/>
      <c r="N656" s="293"/>
      <c r="O656" s="738"/>
      <c r="S656" s="742">
        <f t="shared" si="101"/>
        <v>1258854.4792202273</v>
      </c>
      <c r="T656" s="742">
        <f t="shared" si="104"/>
        <v>1043200</v>
      </c>
      <c r="U656" s="935">
        <f t="shared" si="102"/>
        <v>-2156.544792202274</v>
      </c>
    </row>
    <row r="657" spans="1:21" ht="15.75" customHeight="1">
      <c r="A657" s="746">
        <f t="shared" si="94"/>
        <v>106</v>
      </c>
      <c r="B657" s="297" t="s">
        <v>721</v>
      </c>
      <c r="C657" s="762">
        <v>42208</v>
      </c>
      <c r="D657" s="763" t="s">
        <v>960</v>
      </c>
      <c r="E657" s="856">
        <v>105</v>
      </c>
      <c r="F657" s="855">
        <v>140</v>
      </c>
      <c r="G657" s="855"/>
      <c r="H657" s="851">
        <f t="shared" si="99"/>
        <v>1.47</v>
      </c>
      <c r="I657" s="747">
        <v>70</v>
      </c>
      <c r="J657" s="747">
        <f t="shared" si="103"/>
        <v>102.89999999999999</v>
      </c>
      <c r="K657" s="747">
        <f t="shared" si="100"/>
        <v>11352.859413826593</v>
      </c>
      <c r="L657" s="662">
        <v>10511</v>
      </c>
      <c r="M657" s="662"/>
      <c r="N657" s="293"/>
      <c r="O657" s="738"/>
      <c r="S657" s="742">
        <f t="shared" si="101"/>
        <v>794700.15896786144</v>
      </c>
      <c r="T657" s="742">
        <f t="shared" si="104"/>
        <v>735770</v>
      </c>
      <c r="U657" s="935">
        <f t="shared" si="102"/>
        <v>-841.85941382659257</v>
      </c>
    </row>
    <row r="658" spans="1:21" ht="15.75" customHeight="1">
      <c r="A658" s="746">
        <f t="shared" si="94"/>
        <v>107</v>
      </c>
      <c r="B658" s="297" t="s">
        <v>1797</v>
      </c>
      <c r="C658" s="762">
        <v>42208</v>
      </c>
      <c r="D658" s="763" t="s">
        <v>959</v>
      </c>
      <c r="E658" s="856">
        <v>100</v>
      </c>
      <c r="F658" s="855">
        <v>156</v>
      </c>
      <c r="G658" s="855"/>
      <c r="H658" s="851">
        <f t="shared" si="99"/>
        <v>1.56</v>
      </c>
      <c r="I658" s="747">
        <v>25</v>
      </c>
      <c r="J658" s="747">
        <f t="shared" si="103"/>
        <v>39</v>
      </c>
      <c r="K658" s="747">
        <f t="shared" si="100"/>
        <v>12047.932439162914</v>
      </c>
      <c r="L658" s="662">
        <v>14196</v>
      </c>
      <c r="M658" s="662"/>
      <c r="N658" s="293"/>
      <c r="O658" s="738"/>
      <c r="S658" s="742">
        <f t="shared" si="101"/>
        <v>301198.31097907288</v>
      </c>
      <c r="T658" s="742">
        <f t="shared" si="104"/>
        <v>354900</v>
      </c>
      <c r="U658" s="935">
        <f t="shared" si="102"/>
        <v>2148.0675608370857</v>
      </c>
    </row>
    <row r="659" spans="1:21" ht="15.75" customHeight="1">
      <c r="A659" s="746">
        <f t="shared" si="94"/>
        <v>108</v>
      </c>
      <c r="B659" s="297" t="s">
        <v>1798</v>
      </c>
      <c r="C659" s="762">
        <v>42208</v>
      </c>
      <c r="D659" s="763" t="s">
        <v>960</v>
      </c>
      <c r="E659" s="856">
        <v>80</v>
      </c>
      <c r="F659" s="855">
        <v>182</v>
      </c>
      <c r="G659" s="855"/>
      <c r="H659" s="851">
        <f t="shared" si="99"/>
        <v>1.46</v>
      </c>
      <c r="I659" s="747">
        <v>50</v>
      </c>
      <c r="J659" s="747">
        <f t="shared" si="103"/>
        <v>73</v>
      </c>
      <c r="K659" s="747">
        <f t="shared" si="100"/>
        <v>11275.629077678112</v>
      </c>
      <c r="L659" s="662">
        <v>13541</v>
      </c>
      <c r="M659" s="662"/>
      <c r="N659" s="293"/>
      <c r="O659" s="738"/>
      <c r="S659" s="742">
        <f t="shared" si="101"/>
        <v>563781.45388390555</v>
      </c>
      <c r="T659" s="742">
        <f t="shared" si="104"/>
        <v>677050</v>
      </c>
      <c r="U659" s="935">
        <f t="shared" si="102"/>
        <v>2265.3709223218884</v>
      </c>
    </row>
    <row r="660" spans="1:21" ht="15.75" customHeight="1">
      <c r="A660" s="746">
        <f t="shared" si="94"/>
        <v>109</v>
      </c>
      <c r="B660" s="297" t="s">
        <v>1799</v>
      </c>
      <c r="C660" s="762">
        <v>42208</v>
      </c>
      <c r="D660" s="763" t="s">
        <v>959</v>
      </c>
      <c r="E660" s="856">
        <v>34</v>
      </c>
      <c r="F660" s="855">
        <v>38</v>
      </c>
      <c r="G660" s="855"/>
      <c r="H660" s="851">
        <f t="shared" si="99"/>
        <v>0.13</v>
      </c>
      <c r="I660" s="747">
        <v>575</v>
      </c>
      <c r="J660" s="747">
        <f t="shared" si="103"/>
        <v>74.75</v>
      </c>
      <c r="K660" s="747">
        <f t="shared" si="100"/>
        <v>1003.9943699302429</v>
      </c>
      <c r="L660" s="662">
        <v>2000</v>
      </c>
      <c r="M660" s="662"/>
      <c r="N660" s="293"/>
      <c r="O660" s="738"/>
      <c r="S660" s="742">
        <f t="shared" si="101"/>
        <v>577296.76270988968</v>
      </c>
      <c r="T660" s="742">
        <f t="shared" si="104"/>
        <v>1150000</v>
      </c>
      <c r="U660" s="935">
        <f t="shared" si="102"/>
        <v>996.0056300697571</v>
      </c>
    </row>
    <row r="661" spans="1:21" ht="15.75" customHeight="1">
      <c r="A661" s="746">
        <f t="shared" si="94"/>
        <v>110</v>
      </c>
      <c r="B661" s="297" t="s">
        <v>1800</v>
      </c>
      <c r="C661" s="762">
        <v>42208</v>
      </c>
      <c r="D661" s="763" t="s">
        <v>960</v>
      </c>
      <c r="E661" s="856">
        <v>100</v>
      </c>
      <c r="F661" s="855">
        <v>100</v>
      </c>
      <c r="G661" s="855"/>
      <c r="H661" s="851">
        <f t="shared" si="99"/>
        <v>1</v>
      </c>
      <c r="I661" s="747">
        <v>500</v>
      </c>
      <c r="J661" s="747">
        <f t="shared" si="103"/>
        <v>500</v>
      </c>
      <c r="K661" s="747">
        <f t="shared" si="100"/>
        <v>7723.0336148480219</v>
      </c>
      <c r="L661" s="662">
        <v>5400</v>
      </c>
      <c r="M661" s="662"/>
      <c r="N661" s="293"/>
      <c r="O661" s="738"/>
      <c r="S661" s="742">
        <f t="shared" si="101"/>
        <v>3861516.8074240112</v>
      </c>
      <c r="T661" s="742">
        <f t="shared" si="104"/>
        <v>2700000</v>
      </c>
      <c r="U661" s="935">
        <f t="shared" si="102"/>
        <v>-2323.0336148480219</v>
      </c>
    </row>
    <row r="662" spans="1:21" ht="15.75" customHeight="1">
      <c r="A662" s="746">
        <f t="shared" si="94"/>
        <v>111</v>
      </c>
      <c r="B662" s="297" t="s">
        <v>1794</v>
      </c>
      <c r="C662" s="762">
        <v>42208</v>
      </c>
      <c r="D662" s="763" t="s">
        <v>959</v>
      </c>
      <c r="E662" s="856">
        <v>110</v>
      </c>
      <c r="F662" s="855">
        <v>114</v>
      </c>
      <c r="G662" s="855"/>
      <c r="H662" s="851">
        <f t="shared" si="99"/>
        <v>1.25</v>
      </c>
      <c r="I662" s="747">
        <v>900</v>
      </c>
      <c r="J662" s="747">
        <f t="shared" si="103"/>
        <v>1125</v>
      </c>
      <c r="K662" s="747">
        <f t="shared" si="100"/>
        <v>9653.7920185600269</v>
      </c>
      <c r="L662" s="662">
        <v>10910</v>
      </c>
      <c r="M662" s="662"/>
      <c r="N662" s="293"/>
      <c r="O662" s="738"/>
      <c r="S662" s="742">
        <f t="shared" si="101"/>
        <v>8688412.8167040236</v>
      </c>
      <c r="T662" s="742">
        <f t="shared" si="104"/>
        <v>9819000</v>
      </c>
      <c r="U662" s="935">
        <f t="shared" si="102"/>
        <v>1256.2079814399731</v>
      </c>
    </row>
    <row r="663" spans="1:21" ht="15.75" customHeight="1">
      <c r="A663" s="746">
        <f t="shared" si="94"/>
        <v>112</v>
      </c>
      <c r="B663" s="297" t="s">
        <v>773</v>
      </c>
      <c r="C663" s="762">
        <v>42209</v>
      </c>
      <c r="D663" s="763" t="s">
        <v>961</v>
      </c>
      <c r="E663" s="856">
        <v>125</v>
      </c>
      <c r="F663" s="855">
        <v>185</v>
      </c>
      <c r="G663" s="855"/>
      <c r="H663" s="851">
        <f t="shared" si="99"/>
        <v>2.31</v>
      </c>
      <c r="I663" s="747">
        <v>1000</v>
      </c>
      <c r="J663" s="747">
        <f t="shared" si="103"/>
        <v>2310</v>
      </c>
      <c r="K663" s="747">
        <f t="shared" si="100"/>
        <v>17840.207650298929</v>
      </c>
      <c r="L663" s="662">
        <v>12719</v>
      </c>
      <c r="M663" s="662"/>
      <c r="N663" s="293"/>
      <c r="O663" s="738"/>
      <c r="S663" s="742">
        <f t="shared" si="101"/>
        <v>17840207.650298931</v>
      </c>
      <c r="T663" s="742">
        <f t="shared" si="104"/>
        <v>12719000</v>
      </c>
      <c r="U663" s="935">
        <f t="shared" si="102"/>
        <v>-5121.2076502989294</v>
      </c>
    </row>
    <row r="664" spans="1:21" ht="15.75" customHeight="1">
      <c r="A664" s="746">
        <f t="shared" si="94"/>
        <v>113</v>
      </c>
      <c r="B664" s="297" t="s">
        <v>1794</v>
      </c>
      <c r="C664" s="762">
        <v>42209</v>
      </c>
      <c r="D664" s="763" t="s">
        <v>961</v>
      </c>
      <c r="E664" s="856">
        <v>110</v>
      </c>
      <c r="F664" s="855">
        <v>114</v>
      </c>
      <c r="G664" s="855"/>
      <c r="H664" s="851">
        <f t="shared" si="99"/>
        <v>1.25</v>
      </c>
      <c r="I664" s="747">
        <v>550</v>
      </c>
      <c r="J664" s="747">
        <f t="shared" si="103"/>
        <v>687.5</v>
      </c>
      <c r="K664" s="747">
        <f t="shared" si="100"/>
        <v>9653.7920185600269</v>
      </c>
      <c r="L664" s="662">
        <v>10910</v>
      </c>
      <c r="M664" s="662"/>
      <c r="N664" s="293"/>
      <c r="O664" s="738"/>
      <c r="S664" s="742">
        <f t="shared" si="101"/>
        <v>5309585.610208015</v>
      </c>
      <c r="T664" s="742">
        <f t="shared" si="104"/>
        <v>6000500</v>
      </c>
      <c r="U664" s="935">
        <f t="shared" si="102"/>
        <v>1256.2079814399731</v>
      </c>
    </row>
    <row r="665" spans="1:21" ht="15.75" customHeight="1">
      <c r="A665" s="746">
        <f t="shared" si="94"/>
        <v>114</v>
      </c>
      <c r="B665" s="297" t="s">
        <v>808</v>
      </c>
      <c r="C665" s="762">
        <v>42209</v>
      </c>
      <c r="D665" s="763" t="s">
        <v>962</v>
      </c>
      <c r="E665" s="856">
        <v>57</v>
      </c>
      <c r="F665" s="855">
        <v>36</v>
      </c>
      <c r="G665" s="855">
        <v>34</v>
      </c>
      <c r="H665" s="851">
        <f t="shared" si="99"/>
        <v>1.39</v>
      </c>
      <c r="I665" s="747">
        <v>498</v>
      </c>
      <c r="J665" s="747">
        <f t="shared" si="103"/>
        <v>692.21999999999991</v>
      </c>
      <c r="K665" s="747">
        <f t="shared" si="100"/>
        <v>10735.01672463875</v>
      </c>
      <c r="L665" s="662">
        <v>20000</v>
      </c>
      <c r="M665" s="662"/>
      <c r="N665" s="293"/>
      <c r="O665" s="738"/>
      <c r="S665" s="742">
        <f t="shared" si="101"/>
        <v>5346038.3288700972</v>
      </c>
      <c r="T665" s="742">
        <f t="shared" si="104"/>
        <v>9960000</v>
      </c>
      <c r="U665" s="935">
        <f t="shared" si="102"/>
        <v>9264.98327536125</v>
      </c>
    </row>
    <row r="666" spans="1:21" ht="15.75" customHeight="1">
      <c r="A666" s="746">
        <f t="shared" si="94"/>
        <v>115</v>
      </c>
      <c r="B666" s="297" t="s">
        <v>425</v>
      </c>
      <c r="C666" s="762">
        <v>42209</v>
      </c>
      <c r="D666" s="763" t="s">
        <v>963</v>
      </c>
      <c r="E666" s="856">
        <v>52</v>
      </c>
      <c r="F666" s="855">
        <v>24.5</v>
      </c>
      <c r="G666" s="855">
        <v>24.5</v>
      </c>
      <c r="H666" s="851">
        <f t="shared" si="99"/>
        <v>0.82</v>
      </c>
      <c r="I666" s="747">
        <v>600</v>
      </c>
      <c r="J666" s="747">
        <f t="shared" si="103"/>
        <v>491.99999999999994</v>
      </c>
      <c r="K666" s="747">
        <f t="shared" si="100"/>
        <v>6332.8875641753775</v>
      </c>
      <c r="L666" s="662">
        <v>5050</v>
      </c>
      <c r="M666" s="662"/>
      <c r="N666" s="293"/>
      <c r="O666" s="738"/>
      <c r="S666" s="742">
        <f t="shared" si="101"/>
        <v>3799732.5385052264</v>
      </c>
      <c r="T666" s="742">
        <f t="shared" si="104"/>
        <v>3030000</v>
      </c>
      <c r="U666" s="935">
        <f t="shared" si="102"/>
        <v>-1282.8875641753775</v>
      </c>
    </row>
    <row r="667" spans="1:21" ht="15.75" customHeight="1">
      <c r="A667" s="746">
        <f t="shared" si="94"/>
        <v>116</v>
      </c>
      <c r="B667" s="297" t="s">
        <v>473</v>
      </c>
      <c r="C667" s="762">
        <v>42209</v>
      </c>
      <c r="D667" s="763" t="s">
        <v>963</v>
      </c>
      <c r="E667" s="856">
        <v>52</v>
      </c>
      <c r="F667" s="855">
        <v>26.5</v>
      </c>
      <c r="G667" s="855">
        <v>26.5</v>
      </c>
      <c r="H667" s="851">
        <f t="shared" si="99"/>
        <v>0.91</v>
      </c>
      <c r="I667" s="747">
        <v>299</v>
      </c>
      <c r="J667" s="747">
        <f t="shared" si="103"/>
        <v>272.09000000000003</v>
      </c>
      <c r="K667" s="747">
        <f t="shared" si="100"/>
        <v>7027.9605895117002</v>
      </c>
      <c r="L667" s="662">
        <v>5600</v>
      </c>
      <c r="M667" s="662"/>
      <c r="N667" s="293"/>
      <c r="O667" s="738"/>
      <c r="S667" s="742">
        <f t="shared" si="101"/>
        <v>2101360.2162639983</v>
      </c>
      <c r="T667" s="742">
        <f t="shared" si="104"/>
        <v>1674400</v>
      </c>
      <c r="U667" s="935">
        <f t="shared" si="102"/>
        <v>-1427.9605895117002</v>
      </c>
    </row>
    <row r="668" spans="1:21" ht="15.75" customHeight="1">
      <c r="A668" s="746">
        <f t="shared" si="94"/>
        <v>117</v>
      </c>
      <c r="B668" s="297" t="s">
        <v>528</v>
      </c>
      <c r="C668" s="762">
        <v>42209</v>
      </c>
      <c r="D668" s="763" t="s">
        <v>963</v>
      </c>
      <c r="E668" s="856">
        <v>55</v>
      </c>
      <c r="F668" s="855">
        <v>45</v>
      </c>
      <c r="G668" s="855">
        <v>29</v>
      </c>
      <c r="H668" s="851">
        <f t="shared" si="99"/>
        <v>1.58</v>
      </c>
      <c r="I668" s="747">
        <v>614</v>
      </c>
      <c r="J668" s="747">
        <f t="shared" si="103"/>
        <v>970.12</v>
      </c>
      <c r="K668" s="747">
        <f t="shared" si="100"/>
        <v>12202.393111459874</v>
      </c>
      <c r="L668" s="662">
        <v>9800</v>
      </c>
      <c r="M668" s="662"/>
      <c r="N668" s="293"/>
      <c r="O668" s="738"/>
      <c r="S668" s="742">
        <f t="shared" si="101"/>
        <v>7492269.3704363629</v>
      </c>
      <c r="T668" s="742">
        <f t="shared" si="104"/>
        <v>6017200</v>
      </c>
      <c r="U668" s="935">
        <f t="shared" si="102"/>
        <v>-2402.3931114598745</v>
      </c>
    </row>
    <row r="669" spans="1:21" ht="15.75" customHeight="1">
      <c r="A669" s="746">
        <f t="shared" si="94"/>
        <v>118</v>
      </c>
      <c r="B669" s="297" t="s">
        <v>425</v>
      </c>
      <c r="C669" s="762">
        <v>42209</v>
      </c>
      <c r="D669" s="763" t="s">
        <v>964</v>
      </c>
      <c r="E669" s="856">
        <v>52</v>
      </c>
      <c r="F669" s="855">
        <v>24.5</v>
      </c>
      <c r="G669" s="855">
        <v>24.5</v>
      </c>
      <c r="H669" s="851">
        <f t="shared" si="99"/>
        <v>0.82</v>
      </c>
      <c r="I669" s="747">
        <v>460</v>
      </c>
      <c r="J669" s="747">
        <f t="shared" si="103"/>
        <v>377.2</v>
      </c>
      <c r="K669" s="747">
        <f t="shared" si="100"/>
        <v>6332.8875641753775</v>
      </c>
      <c r="L669" s="662">
        <v>5050</v>
      </c>
      <c r="M669" s="662"/>
      <c r="N669" s="293"/>
      <c r="O669" s="738"/>
      <c r="S669" s="742">
        <f t="shared" si="101"/>
        <v>2913128.2795206737</v>
      </c>
      <c r="T669" s="742">
        <f t="shared" si="104"/>
        <v>2323000</v>
      </c>
      <c r="U669" s="935">
        <f t="shared" si="102"/>
        <v>-1282.8875641753775</v>
      </c>
    </row>
    <row r="670" spans="1:21" ht="15.75" customHeight="1">
      <c r="A670" s="746">
        <f t="shared" si="94"/>
        <v>119</v>
      </c>
      <c r="B670" s="297" t="s">
        <v>537</v>
      </c>
      <c r="C670" s="762">
        <v>42212</v>
      </c>
      <c r="D670" s="763" t="s">
        <v>965</v>
      </c>
      <c r="E670" s="856">
        <v>55.8</v>
      </c>
      <c r="F670" s="855">
        <v>35.5</v>
      </c>
      <c r="G670" s="855">
        <v>20.3</v>
      </c>
      <c r="H670" s="851">
        <f t="shared" si="99"/>
        <v>1.1000000000000001</v>
      </c>
      <c r="I670" s="747">
        <v>48</v>
      </c>
      <c r="J670" s="747">
        <f t="shared" si="103"/>
        <v>52.800000000000004</v>
      </c>
      <c r="K670" s="747">
        <f t="shared" si="100"/>
        <v>8495.3369763328246</v>
      </c>
      <c r="L670" s="662">
        <v>11540</v>
      </c>
      <c r="M670" s="662"/>
      <c r="N670" s="293"/>
      <c r="O670" s="738"/>
      <c r="S670" s="742">
        <f t="shared" si="101"/>
        <v>407776.17486397561</v>
      </c>
      <c r="T670" s="742">
        <f t="shared" si="104"/>
        <v>553920</v>
      </c>
      <c r="U670" s="935">
        <f t="shared" si="102"/>
        <v>3044.6630236671754</v>
      </c>
    </row>
    <row r="671" spans="1:21" ht="15.75" customHeight="1">
      <c r="A671" s="746">
        <f t="shared" si="94"/>
        <v>120</v>
      </c>
      <c r="B671" s="297" t="s">
        <v>539</v>
      </c>
      <c r="C671" s="762">
        <v>42212</v>
      </c>
      <c r="D671" s="763" t="s">
        <v>965</v>
      </c>
      <c r="E671" s="856">
        <v>55.8</v>
      </c>
      <c r="F671" s="855">
        <v>35.5</v>
      </c>
      <c r="G671" s="855">
        <v>21.5</v>
      </c>
      <c r="H671" s="851">
        <f t="shared" si="99"/>
        <v>1.1299999999999999</v>
      </c>
      <c r="I671" s="747">
        <v>150</v>
      </c>
      <c r="J671" s="747">
        <f t="shared" si="103"/>
        <v>169.49999999999997</v>
      </c>
      <c r="K671" s="747">
        <f t="shared" si="100"/>
        <v>8727.027984778264</v>
      </c>
      <c r="L671" s="662">
        <v>11780</v>
      </c>
      <c r="M671" s="662"/>
      <c r="N671" s="293"/>
      <c r="O671" s="738"/>
      <c r="S671" s="742">
        <f t="shared" si="101"/>
        <v>1309054.1977167395</v>
      </c>
      <c r="T671" s="742">
        <f t="shared" si="104"/>
        <v>1767000</v>
      </c>
      <c r="U671" s="935">
        <f t="shared" si="102"/>
        <v>3052.972015221736</v>
      </c>
    </row>
    <row r="672" spans="1:21" ht="15.75" customHeight="1">
      <c r="A672" s="746">
        <f t="shared" si="94"/>
        <v>121</v>
      </c>
      <c r="B672" s="297" t="s">
        <v>540</v>
      </c>
      <c r="C672" s="762">
        <v>42212</v>
      </c>
      <c r="D672" s="763" t="s">
        <v>965</v>
      </c>
      <c r="E672" s="856">
        <v>55.8</v>
      </c>
      <c r="F672" s="855">
        <v>35.5</v>
      </c>
      <c r="G672" s="855">
        <v>22.8</v>
      </c>
      <c r="H672" s="851">
        <f t="shared" ref="H672:H675" si="105">IF(G672&lt;&gt;"",ROUND(((E672+F672)*2+5)*(F672+G672+3)/10000,2),ROUND(E672*F672/10000,2))</f>
        <v>1.1499999999999999</v>
      </c>
      <c r="I672" s="747">
        <v>450</v>
      </c>
      <c r="J672" s="747">
        <f t="shared" ref="J672:J675" si="106">H672*I672</f>
        <v>517.5</v>
      </c>
      <c r="K672" s="747">
        <f t="shared" si="100"/>
        <v>8881.4886570752242</v>
      </c>
      <c r="L672" s="662">
        <v>12040</v>
      </c>
      <c r="M672" s="662"/>
      <c r="N672" s="293"/>
      <c r="O672" s="738"/>
      <c r="S672" s="742">
        <f t="shared" ref="S672:S675" si="107">I672*K672</f>
        <v>3996669.8956838511</v>
      </c>
      <c r="T672" s="742">
        <f t="shared" ref="T672:T675" si="108">I672*L672</f>
        <v>5418000</v>
      </c>
      <c r="U672" s="935">
        <f t="shared" ref="U672:U675" si="109">L672-K672</f>
        <v>3158.5113429247758</v>
      </c>
    </row>
    <row r="673" spans="1:21" ht="15.75" customHeight="1">
      <c r="A673" s="746">
        <f t="shared" si="94"/>
        <v>122</v>
      </c>
      <c r="B673" s="297" t="s">
        <v>541</v>
      </c>
      <c r="C673" s="762">
        <v>42212</v>
      </c>
      <c r="D673" s="763" t="s">
        <v>965</v>
      </c>
      <c r="E673" s="856">
        <v>55.8</v>
      </c>
      <c r="F673" s="855">
        <v>35.5</v>
      </c>
      <c r="G673" s="855">
        <v>12.7</v>
      </c>
      <c r="H673" s="851">
        <f t="shared" si="105"/>
        <v>0.96</v>
      </c>
      <c r="I673" s="747">
        <v>390</v>
      </c>
      <c r="J673" s="747">
        <f t="shared" si="106"/>
        <v>374.4</v>
      </c>
      <c r="K673" s="747">
        <f t="shared" si="100"/>
        <v>7414.1122702541006</v>
      </c>
      <c r="L673" s="662">
        <v>10019</v>
      </c>
      <c r="M673" s="662"/>
      <c r="N673" s="293"/>
      <c r="O673" s="738"/>
      <c r="S673" s="742">
        <f t="shared" si="107"/>
        <v>2891503.7853990993</v>
      </c>
      <c r="T673" s="742">
        <f t="shared" si="108"/>
        <v>3907410</v>
      </c>
      <c r="U673" s="935">
        <f t="shared" si="109"/>
        <v>2604.8877297458994</v>
      </c>
    </row>
    <row r="674" spans="1:21" ht="15.75" customHeight="1">
      <c r="A674" s="746">
        <f t="shared" si="94"/>
        <v>123</v>
      </c>
      <c r="B674" s="297" t="s">
        <v>537</v>
      </c>
      <c r="C674" s="762">
        <v>42212</v>
      </c>
      <c r="D674" s="763" t="s">
        <v>965</v>
      </c>
      <c r="E674" s="856">
        <v>55.8</v>
      </c>
      <c r="F674" s="855">
        <v>35.5</v>
      </c>
      <c r="G674" s="855">
        <v>20.3</v>
      </c>
      <c r="H674" s="851">
        <f t="shared" si="105"/>
        <v>1.1000000000000001</v>
      </c>
      <c r="I674" s="747">
        <v>80</v>
      </c>
      <c r="J674" s="747">
        <f t="shared" si="106"/>
        <v>88</v>
      </c>
      <c r="K674" s="747">
        <f t="shared" si="100"/>
        <v>8495.3369763328246</v>
      </c>
      <c r="L674" s="662">
        <v>11540</v>
      </c>
      <c r="M674" s="662"/>
      <c r="N674" s="293"/>
      <c r="O674" s="738"/>
      <c r="S674" s="742">
        <f t="shared" si="107"/>
        <v>679626.95810662594</v>
      </c>
      <c r="T674" s="742">
        <f t="shared" si="108"/>
        <v>923200</v>
      </c>
      <c r="U674" s="935">
        <f t="shared" si="109"/>
        <v>3044.6630236671754</v>
      </c>
    </row>
    <row r="675" spans="1:21" ht="15.75" customHeight="1">
      <c r="A675" s="746">
        <f t="shared" si="94"/>
        <v>124</v>
      </c>
      <c r="B675" s="297" t="s">
        <v>539</v>
      </c>
      <c r="C675" s="762">
        <v>42212</v>
      </c>
      <c r="D675" s="763" t="s">
        <v>965</v>
      </c>
      <c r="E675" s="856">
        <v>55.8</v>
      </c>
      <c r="F675" s="855">
        <v>35.5</v>
      </c>
      <c r="G675" s="855">
        <v>21.5</v>
      </c>
      <c r="H675" s="851">
        <f t="shared" si="105"/>
        <v>1.1299999999999999</v>
      </c>
      <c r="I675" s="747">
        <v>470</v>
      </c>
      <c r="J675" s="747">
        <f t="shared" si="106"/>
        <v>531.09999999999991</v>
      </c>
      <c r="K675" s="747">
        <f t="shared" si="100"/>
        <v>8727.027984778264</v>
      </c>
      <c r="L675" s="662">
        <v>11780</v>
      </c>
      <c r="M675" s="662"/>
      <c r="N675" s="293"/>
      <c r="O675" s="738"/>
      <c r="S675" s="742">
        <f t="shared" si="107"/>
        <v>4101703.1528457841</v>
      </c>
      <c r="T675" s="742">
        <f t="shared" si="108"/>
        <v>5536600</v>
      </c>
      <c r="U675" s="935">
        <f t="shared" si="109"/>
        <v>3052.972015221736</v>
      </c>
    </row>
    <row r="676" spans="1:21" ht="15.75" customHeight="1">
      <c r="A676" s="746">
        <f t="shared" si="94"/>
        <v>125</v>
      </c>
      <c r="B676" s="297" t="s">
        <v>540</v>
      </c>
      <c r="C676" s="762">
        <v>42212</v>
      </c>
      <c r="D676" s="763" t="s">
        <v>965</v>
      </c>
      <c r="E676" s="856">
        <v>55.8</v>
      </c>
      <c r="F676" s="855">
        <v>35.5</v>
      </c>
      <c r="G676" s="855">
        <v>22.8</v>
      </c>
      <c r="H676" s="851">
        <f t="shared" si="99"/>
        <v>1.1499999999999999</v>
      </c>
      <c r="I676" s="747">
        <v>350</v>
      </c>
      <c r="J676" s="747">
        <f t="shared" si="103"/>
        <v>402.49999999999994</v>
      </c>
      <c r="K676" s="747">
        <f t="shared" si="100"/>
        <v>8881.4886570752242</v>
      </c>
      <c r="L676" s="662">
        <v>12040</v>
      </c>
      <c r="M676" s="662"/>
      <c r="N676" s="293"/>
      <c r="O676" s="738"/>
      <c r="S676" s="742">
        <f t="shared" si="101"/>
        <v>3108521.0299763284</v>
      </c>
      <c r="T676" s="742">
        <f t="shared" si="104"/>
        <v>4214000</v>
      </c>
      <c r="U676" s="935">
        <f t="shared" si="102"/>
        <v>3158.5113429247758</v>
      </c>
    </row>
    <row r="677" spans="1:21" ht="15.75" customHeight="1">
      <c r="A677" s="746">
        <f t="shared" si="94"/>
        <v>126</v>
      </c>
      <c r="B677" s="297" t="s">
        <v>541</v>
      </c>
      <c r="C677" s="762">
        <v>42212</v>
      </c>
      <c r="D677" s="763" t="s">
        <v>965</v>
      </c>
      <c r="E677" s="856">
        <v>55.8</v>
      </c>
      <c r="F677" s="855">
        <v>35.5</v>
      </c>
      <c r="G677" s="855">
        <v>12.7</v>
      </c>
      <c r="H677" s="851">
        <f t="shared" si="99"/>
        <v>0.96</v>
      </c>
      <c r="I677" s="747">
        <v>251</v>
      </c>
      <c r="J677" s="747">
        <f t="shared" si="103"/>
        <v>240.95999999999998</v>
      </c>
      <c r="K677" s="747">
        <f t="shared" si="100"/>
        <v>7414.1122702541006</v>
      </c>
      <c r="L677" s="662">
        <v>10027</v>
      </c>
      <c r="M677" s="662"/>
      <c r="N677" s="293"/>
      <c r="O677" s="738"/>
      <c r="S677" s="742">
        <f t="shared" si="101"/>
        <v>1860942.1798337793</v>
      </c>
      <c r="T677" s="742">
        <f t="shared" si="104"/>
        <v>2516777</v>
      </c>
      <c r="U677" s="935">
        <f t="shared" si="102"/>
        <v>2612.8877297458994</v>
      </c>
    </row>
    <row r="678" spans="1:21" ht="15.75" customHeight="1">
      <c r="A678" s="746">
        <f t="shared" si="94"/>
        <v>127</v>
      </c>
      <c r="B678" s="297" t="s">
        <v>537</v>
      </c>
      <c r="C678" s="762">
        <v>42212</v>
      </c>
      <c r="D678" s="763" t="s">
        <v>965</v>
      </c>
      <c r="E678" s="856">
        <v>55.8</v>
      </c>
      <c r="F678" s="855">
        <v>35.5</v>
      </c>
      <c r="G678" s="855">
        <v>20.3</v>
      </c>
      <c r="H678" s="851">
        <f t="shared" ref="H678:H679" si="110">IF(G678&lt;&gt;"",ROUND(((E678+F678)*2+5)*(F678+G678+3)/10000,2),ROUND(E678*F678/10000,2))</f>
        <v>1.1000000000000001</v>
      </c>
      <c r="I678" s="747">
        <v>150</v>
      </c>
      <c r="J678" s="747">
        <f t="shared" ref="J678:J679" si="111">H678*I678</f>
        <v>165</v>
      </c>
      <c r="K678" s="747">
        <f t="shared" si="100"/>
        <v>8495.3369763328246</v>
      </c>
      <c r="L678" s="662">
        <v>11540</v>
      </c>
      <c r="M678" s="662"/>
      <c r="N678" s="293"/>
      <c r="O678" s="738"/>
      <c r="S678" s="742">
        <f t="shared" ref="S678:S679" si="112">I678*K678</f>
        <v>1274300.5464499237</v>
      </c>
      <c r="T678" s="742">
        <f t="shared" ref="T678:T679" si="113">I678*L678</f>
        <v>1731000</v>
      </c>
      <c r="U678" s="935">
        <f t="shared" ref="U678:U679" si="114">L678-K678</f>
        <v>3044.6630236671754</v>
      </c>
    </row>
    <row r="679" spans="1:21" ht="15.75" customHeight="1">
      <c r="A679" s="746">
        <f t="shared" si="94"/>
        <v>128</v>
      </c>
      <c r="B679" s="297" t="s">
        <v>539</v>
      </c>
      <c r="C679" s="762">
        <v>42212</v>
      </c>
      <c r="D679" s="763" t="s">
        <v>965</v>
      </c>
      <c r="E679" s="856">
        <v>55.8</v>
      </c>
      <c r="F679" s="855">
        <v>35.5</v>
      </c>
      <c r="G679" s="855">
        <v>21.5</v>
      </c>
      <c r="H679" s="851">
        <f t="shared" si="110"/>
        <v>1.1299999999999999</v>
      </c>
      <c r="I679" s="747">
        <v>200</v>
      </c>
      <c r="J679" s="747">
        <f t="shared" si="111"/>
        <v>225.99999999999997</v>
      </c>
      <c r="K679" s="747">
        <f t="shared" si="100"/>
        <v>8727.027984778264</v>
      </c>
      <c r="L679" s="662">
        <v>11780</v>
      </c>
      <c r="M679" s="662"/>
      <c r="N679" s="293"/>
      <c r="O679" s="738"/>
      <c r="S679" s="742">
        <f t="shared" si="112"/>
        <v>1745405.5969556528</v>
      </c>
      <c r="T679" s="742">
        <f t="shared" si="113"/>
        <v>2356000</v>
      </c>
      <c r="U679" s="935">
        <f t="shared" si="114"/>
        <v>3052.972015221736</v>
      </c>
    </row>
    <row r="680" spans="1:21" ht="15.75" customHeight="1">
      <c r="A680" s="746">
        <f t="shared" si="94"/>
        <v>129</v>
      </c>
      <c r="B680" s="297" t="s">
        <v>709</v>
      </c>
      <c r="C680" s="762">
        <v>42212</v>
      </c>
      <c r="D680" s="763" t="s">
        <v>966</v>
      </c>
      <c r="E680" s="856">
        <v>33.700000000000003</v>
      </c>
      <c r="F680" s="855">
        <v>22.7</v>
      </c>
      <c r="G680" s="855">
        <v>19.3</v>
      </c>
      <c r="H680" s="851">
        <f t="shared" si="99"/>
        <v>0.53</v>
      </c>
      <c r="I680" s="747">
        <v>222</v>
      </c>
      <c r="J680" s="747">
        <f t="shared" si="103"/>
        <v>117.66000000000001</v>
      </c>
      <c r="K680" s="747">
        <f t="shared" ref="K680:K743" si="115">H680*$R$611</f>
        <v>4093.2078158694517</v>
      </c>
      <c r="L680" s="662">
        <v>4900</v>
      </c>
      <c r="M680" s="662"/>
      <c r="N680" s="293"/>
      <c r="O680" s="738"/>
      <c r="S680" s="742">
        <f t="shared" si="101"/>
        <v>908692.13512301829</v>
      </c>
      <c r="T680" s="742">
        <f t="shared" si="104"/>
        <v>1087800</v>
      </c>
      <c r="U680" s="935">
        <f t="shared" si="102"/>
        <v>806.79218413054832</v>
      </c>
    </row>
    <row r="681" spans="1:21" ht="15.75" customHeight="1">
      <c r="A681" s="746">
        <f t="shared" si="94"/>
        <v>130</v>
      </c>
      <c r="B681" s="297" t="s">
        <v>937</v>
      </c>
      <c r="C681" s="762">
        <v>42212</v>
      </c>
      <c r="D681" s="763" t="s">
        <v>966</v>
      </c>
      <c r="E681" s="856">
        <v>37.200000000000003</v>
      </c>
      <c r="F681" s="855">
        <v>25.1</v>
      </c>
      <c r="G681" s="855">
        <v>23.9</v>
      </c>
      <c r="H681" s="851">
        <f t="shared" si="99"/>
        <v>0.67</v>
      </c>
      <c r="I681" s="747">
        <v>494</v>
      </c>
      <c r="J681" s="747">
        <f t="shared" si="103"/>
        <v>330.98</v>
      </c>
      <c r="K681" s="747">
        <f t="shared" si="115"/>
        <v>5174.4325219481752</v>
      </c>
      <c r="L681" s="662">
        <v>5900</v>
      </c>
      <c r="M681" s="662"/>
      <c r="N681" s="293"/>
      <c r="O681" s="738"/>
      <c r="S681" s="742">
        <f t="shared" si="101"/>
        <v>2556169.6658423985</v>
      </c>
      <c r="T681" s="742">
        <f t="shared" si="104"/>
        <v>2914600</v>
      </c>
      <c r="U681" s="935">
        <f t="shared" si="102"/>
        <v>725.56747805182476</v>
      </c>
    </row>
    <row r="682" spans="1:21" ht="15.75" customHeight="1">
      <c r="A682" s="746">
        <f t="shared" si="94"/>
        <v>131</v>
      </c>
      <c r="B682" s="40" t="s">
        <v>1720</v>
      </c>
      <c r="C682" s="762">
        <v>42214</v>
      </c>
      <c r="D682" s="763" t="s">
        <v>967</v>
      </c>
      <c r="E682" s="856">
        <v>23.8</v>
      </c>
      <c r="F682" s="855">
        <v>33.799999999999997</v>
      </c>
      <c r="G682" s="855"/>
      <c r="H682" s="851">
        <f t="shared" si="99"/>
        <v>0.08</v>
      </c>
      <c r="I682" s="747">
        <v>400</v>
      </c>
      <c r="J682" s="747">
        <f t="shared" si="103"/>
        <v>32</v>
      </c>
      <c r="K682" s="747">
        <f t="shared" si="115"/>
        <v>617.84268918784176</v>
      </c>
      <c r="L682" s="662">
        <v>750</v>
      </c>
      <c r="M682" s="662"/>
      <c r="N682" s="293"/>
      <c r="O682" s="738"/>
      <c r="S682" s="742">
        <f t="shared" si="101"/>
        <v>247137.0756751367</v>
      </c>
      <c r="T682" s="742">
        <f t="shared" si="104"/>
        <v>300000</v>
      </c>
      <c r="U682" s="935">
        <f t="shared" si="102"/>
        <v>132.15731081215824</v>
      </c>
    </row>
    <row r="683" spans="1:21" ht="15.75" customHeight="1">
      <c r="A683" s="746">
        <f t="shared" si="94"/>
        <v>132</v>
      </c>
      <c r="B683" s="297" t="s">
        <v>919</v>
      </c>
      <c r="C683" s="762">
        <v>42216</v>
      </c>
      <c r="D683" s="763" t="s">
        <v>968</v>
      </c>
      <c r="E683" s="856">
        <v>42</v>
      </c>
      <c r="F683" s="855">
        <v>26</v>
      </c>
      <c r="G683" s="855">
        <v>15</v>
      </c>
      <c r="H683" s="851">
        <f t="shared" si="99"/>
        <v>0.62</v>
      </c>
      <c r="I683" s="747">
        <v>308</v>
      </c>
      <c r="J683" s="747">
        <f t="shared" si="103"/>
        <v>190.96</v>
      </c>
      <c r="K683" s="747">
        <f t="shared" si="115"/>
        <v>4788.2808412057739</v>
      </c>
      <c r="L683" s="662">
        <v>6800</v>
      </c>
      <c r="M683" s="662"/>
      <c r="N683" s="293"/>
      <c r="O683" s="738"/>
      <c r="S683" s="742">
        <f t="shared" si="101"/>
        <v>1474790.4990913784</v>
      </c>
      <c r="T683" s="742">
        <f t="shared" si="104"/>
        <v>2094400</v>
      </c>
      <c r="U683" s="935">
        <f t="shared" si="102"/>
        <v>2011.7191587942261</v>
      </c>
    </row>
    <row r="684" spans="1:21" ht="15.75" customHeight="1">
      <c r="A684" s="746">
        <f t="shared" si="94"/>
        <v>133</v>
      </c>
      <c r="B684" s="297" t="s">
        <v>623</v>
      </c>
      <c r="C684" s="762">
        <v>42216</v>
      </c>
      <c r="D684" s="763" t="s">
        <v>969</v>
      </c>
      <c r="E684" s="856">
        <v>58</v>
      </c>
      <c r="F684" s="855">
        <v>43</v>
      </c>
      <c r="G684" s="855">
        <v>31</v>
      </c>
      <c r="H684" s="851">
        <f t="shared" si="99"/>
        <v>1.59</v>
      </c>
      <c r="I684" s="747">
        <v>196</v>
      </c>
      <c r="J684" s="747">
        <f t="shared" si="103"/>
        <v>311.64000000000004</v>
      </c>
      <c r="K684" s="747">
        <f t="shared" si="115"/>
        <v>12279.623447608355</v>
      </c>
      <c r="L684" s="662">
        <v>20000</v>
      </c>
      <c r="M684" s="662"/>
      <c r="N684" s="293"/>
      <c r="O684" s="738"/>
      <c r="S684" s="742">
        <f t="shared" si="101"/>
        <v>2406806.1957312375</v>
      </c>
      <c r="T684" s="742">
        <f t="shared" si="104"/>
        <v>3920000</v>
      </c>
      <c r="U684" s="935">
        <f t="shared" si="102"/>
        <v>7720.3765523916445</v>
      </c>
    </row>
    <row r="685" spans="1:21" ht="15.75" customHeight="1">
      <c r="A685" s="746">
        <f t="shared" si="94"/>
        <v>134</v>
      </c>
      <c r="B685" s="297" t="s">
        <v>1703</v>
      </c>
      <c r="C685" s="762">
        <v>42216</v>
      </c>
      <c r="D685" s="763" t="s">
        <v>969</v>
      </c>
      <c r="E685" s="856">
        <v>57</v>
      </c>
      <c r="F685" s="855">
        <v>42</v>
      </c>
      <c r="G685" s="855"/>
      <c r="H685" s="851">
        <f t="shared" si="99"/>
        <v>0.24</v>
      </c>
      <c r="I685" s="747">
        <v>500</v>
      </c>
      <c r="J685" s="747">
        <f t="shared" si="103"/>
        <v>120</v>
      </c>
      <c r="K685" s="747">
        <f t="shared" si="115"/>
        <v>1853.5280675635252</v>
      </c>
      <c r="L685" s="662">
        <v>2000</v>
      </c>
      <c r="M685" s="662"/>
      <c r="N685" s="293"/>
      <c r="O685" s="738"/>
      <c r="S685" s="742">
        <f t="shared" si="101"/>
        <v>926764.03378176258</v>
      </c>
      <c r="T685" s="742">
        <f t="shared" si="104"/>
        <v>1000000</v>
      </c>
      <c r="U685" s="935">
        <f t="shared" si="102"/>
        <v>146.47193243647484</v>
      </c>
    </row>
    <row r="686" spans="1:21" ht="15.75" customHeight="1">
      <c r="A686" s="746">
        <f t="shared" si="94"/>
        <v>135</v>
      </c>
      <c r="B686" s="297" t="s">
        <v>970</v>
      </c>
      <c r="C686" s="762">
        <v>42216</v>
      </c>
      <c r="D686" s="763" t="s">
        <v>971</v>
      </c>
      <c r="E686" s="856">
        <v>54.5</v>
      </c>
      <c r="F686" s="855">
        <v>46.5</v>
      </c>
      <c r="G686" s="855">
        <v>48.5</v>
      </c>
      <c r="H686" s="851">
        <f t="shared" si="99"/>
        <v>2.0299999999999998</v>
      </c>
      <c r="I686" s="747">
        <v>61</v>
      </c>
      <c r="J686" s="747">
        <f t="shared" si="103"/>
        <v>123.82999999999998</v>
      </c>
      <c r="K686" s="747">
        <f t="shared" si="115"/>
        <v>15677.758238141483</v>
      </c>
      <c r="L686" s="662">
        <v>21150</v>
      </c>
      <c r="M686" s="662"/>
      <c r="N686" s="293"/>
      <c r="O686" s="738"/>
      <c r="S686" s="742">
        <f t="shared" si="101"/>
        <v>956343.25252663041</v>
      </c>
      <c r="T686" s="742">
        <f t="shared" si="104"/>
        <v>1290150</v>
      </c>
      <c r="U686" s="935">
        <f t="shared" si="102"/>
        <v>5472.2417618585168</v>
      </c>
    </row>
    <row r="687" spans="1:21" ht="15.75" customHeight="1">
      <c r="A687" s="746">
        <f t="shared" si="94"/>
        <v>136</v>
      </c>
      <c r="B687" s="297" t="s">
        <v>566</v>
      </c>
      <c r="C687" s="762">
        <v>42216</v>
      </c>
      <c r="D687" s="763" t="s">
        <v>971</v>
      </c>
      <c r="E687" s="856">
        <v>39.5</v>
      </c>
      <c r="F687" s="855">
        <v>32.299999999999997</v>
      </c>
      <c r="G687" s="855">
        <v>27.7</v>
      </c>
      <c r="H687" s="851">
        <f t="shared" si="99"/>
        <v>0.94</v>
      </c>
      <c r="I687" s="747">
        <v>316</v>
      </c>
      <c r="J687" s="747">
        <f t="shared" si="103"/>
        <v>297.03999999999996</v>
      </c>
      <c r="K687" s="747">
        <f t="shared" si="115"/>
        <v>7259.6515979571404</v>
      </c>
      <c r="L687" s="662">
        <v>9400</v>
      </c>
      <c r="M687" s="662"/>
      <c r="N687" s="293"/>
      <c r="O687" s="738"/>
      <c r="S687" s="742">
        <f t="shared" si="101"/>
        <v>2294049.9049544563</v>
      </c>
      <c r="T687" s="742">
        <f t="shared" si="104"/>
        <v>2970400</v>
      </c>
      <c r="U687" s="935">
        <f t="shared" si="102"/>
        <v>2140.3484020428596</v>
      </c>
    </row>
    <row r="688" spans="1:21" ht="15.75" customHeight="1">
      <c r="A688" s="746">
        <f t="shared" si="94"/>
        <v>137</v>
      </c>
      <c r="B688" s="297" t="s">
        <v>466</v>
      </c>
      <c r="C688" s="762">
        <v>42219</v>
      </c>
      <c r="D688" s="763" t="s">
        <v>972</v>
      </c>
      <c r="E688" s="856">
        <v>51.5</v>
      </c>
      <c r="F688" s="855">
        <v>28.5</v>
      </c>
      <c r="G688" s="855">
        <v>7.2</v>
      </c>
      <c r="H688" s="851">
        <f t="shared" si="99"/>
        <v>0.64</v>
      </c>
      <c r="I688" s="747">
        <v>517</v>
      </c>
      <c r="J688" s="747">
        <f t="shared" si="103"/>
        <v>330.88</v>
      </c>
      <c r="K688" s="747">
        <f t="shared" si="115"/>
        <v>4942.7415135027341</v>
      </c>
      <c r="L688" s="662">
        <v>5300</v>
      </c>
      <c r="M688" s="662"/>
      <c r="N688" s="293"/>
      <c r="O688" s="738"/>
      <c r="S688" s="742">
        <f t="shared" si="101"/>
        <v>2555397.3624809133</v>
      </c>
      <c r="T688" s="742">
        <f t="shared" si="104"/>
        <v>2740100</v>
      </c>
      <c r="U688" s="935">
        <f t="shared" si="102"/>
        <v>357.25848649726595</v>
      </c>
    </row>
    <row r="689" spans="1:21" ht="15.75" customHeight="1">
      <c r="A689" s="746">
        <f t="shared" si="94"/>
        <v>138</v>
      </c>
      <c r="B689" s="297" t="s">
        <v>549</v>
      </c>
      <c r="C689" s="762">
        <v>42219</v>
      </c>
      <c r="D689" s="763" t="s">
        <v>972</v>
      </c>
      <c r="E689" s="856">
        <v>32.5</v>
      </c>
      <c r="F689" s="855">
        <v>30.5</v>
      </c>
      <c r="G689" s="855">
        <v>7.5</v>
      </c>
      <c r="H689" s="851">
        <f t="shared" si="99"/>
        <v>0.54</v>
      </c>
      <c r="I689" s="747">
        <v>296</v>
      </c>
      <c r="J689" s="747">
        <f t="shared" si="103"/>
        <v>159.84</v>
      </c>
      <c r="K689" s="747">
        <f t="shared" si="115"/>
        <v>4170.4381520179322</v>
      </c>
      <c r="L689" s="662">
        <v>4700</v>
      </c>
      <c r="M689" s="662"/>
      <c r="N689" s="293"/>
      <c r="O689" s="738"/>
      <c r="S689" s="742">
        <f t="shared" si="101"/>
        <v>1234449.692997308</v>
      </c>
      <c r="T689" s="742">
        <f t="shared" si="104"/>
        <v>1391200</v>
      </c>
      <c r="U689" s="935">
        <f t="shared" si="102"/>
        <v>529.56184798206777</v>
      </c>
    </row>
    <row r="690" spans="1:21" ht="15.75" customHeight="1">
      <c r="A690" s="746">
        <f t="shared" si="94"/>
        <v>139</v>
      </c>
      <c r="B690" s="297" t="s">
        <v>468</v>
      </c>
      <c r="C690" s="762">
        <v>42219</v>
      </c>
      <c r="D690" s="763" t="s">
        <v>972</v>
      </c>
      <c r="E690" s="856">
        <v>22</v>
      </c>
      <c r="F690" s="855">
        <v>22</v>
      </c>
      <c r="G690" s="855">
        <v>29.5</v>
      </c>
      <c r="H690" s="851">
        <f t="shared" ref="H690:H753" si="116">IF(G690&lt;&gt;"",ROUND(((E690+F690)*2+5)*(F690+G690+3)/10000,2),ROUND(E690*F690/10000,2))</f>
        <v>0.51</v>
      </c>
      <c r="I690" s="747">
        <v>518</v>
      </c>
      <c r="J690" s="747">
        <f t="shared" si="103"/>
        <v>264.18</v>
      </c>
      <c r="K690" s="747">
        <f t="shared" si="115"/>
        <v>3938.747143572491</v>
      </c>
      <c r="L690" s="662">
        <v>4400</v>
      </c>
      <c r="M690" s="662"/>
      <c r="N690" s="293"/>
      <c r="O690" s="738"/>
      <c r="S690" s="742">
        <f t="shared" ref="S690:S753" si="117">I690*K690</f>
        <v>2040271.0203705505</v>
      </c>
      <c r="T690" s="742">
        <f t="shared" si="104"/>
        <v>2279200</v>
      </c>
      <c r="U690" s="935">
        <f t="shared" ref="U690:U753" si="118">L690-K690</f>
        <v>461.25285642750896</v>
      </c>
    </row>
    <row r="691" spans="1:21" ht="15.75" customHeight="1">
      <c r="A691" s="746">
        <f t="shared" si="94"/>
        <v>140</v>
      </c>
      <c r="B691" s="297" t="s">
        <v>973</v>
      </c>
      <c r="C691" s="762">
        <v>42219</v>
      </c>
      <c r="D691" s="763" t="s">
        <v>972</v>
      </c>
      <c r="E691" s="856">
        <v>29</v>
      </c>
      <c r="F691" s="855">
        <v>29</v>
      </c>
      <c r="G691" s="855">
        <v>29.5</v>
      </c>
      <c r="H691" s="851">
        <f t="shared" si="116"/>
        <v>0.74</v>
      </c>
      <c r="I691" s="747">
        <v>514</v>
      </c>
      <c r="J691" s="747">
        <f t="shared" ref="J691:J754" si="119">H691*I691</f>
        <v>380.36</v>
      </c>
      <c r="K691" s="747">
        <f t="shared" si="115"/>
        <v>5715.0448749875359</v>
      </c>
      <c r="L691" s="662">
        <v>6000</v>
      </c>
      <c r="M691" s="662"/>
      <c r="N691" s="293"/>
      <c r="O691" s="738"/>
      <c r="S691" s="742">
        <f t="shared" si="117"/>
        <v>2937533.0657435935</v>
      </c>
      <c r="T691" s="742">
        <f t="shared" ref="T691:T754" si="120">I691*L691</f>
        <v>3084000</v>
      </c>
      <c r="U691" s="935">
        <f t="shared" si="118"/>
        <v>284.95512501246412</v>
      </c>
    </row>
    <row r="692" spans="1:21" ht="15.75" customHeight="1">
      <c r="A692" s="746">
        <f t="shared" si="94"/>
        <v>141</v>
      </c>
      <c r="B692" s="297" t="s">
        <v>974</v>
      </c>
      <c r="C692" s="762">
        <v>42219</v>
      </c>
      <c r="D692" s="763" t="s">
        <v>972</v>
      </c>
      <c r="E692" s="856">
        <v>104</v>
      </c>
      <c r="F692" s="855">
        <v>50</v>
      </c>
      <c r="G692" s="855">
        <v>25</v>
      </c>
      <c r="H692" s="851">
        <f t="shared" si="116"/>
        <v>2.44</v>
      </c>
      <c r="I692" s="747">
        <v>106</v>
      </c>
      <c r="J692" s="747">
        <f t="shared" si="119"/>
        <v>258.64</v>
      </c>
      <c r="K692" s="747">
        <f t="shared" si="115"/>
        <v>18844.202020229171</v>
      </c>
      <c r="L692" s="662">
        <v>17800</v>
      </c>
      <c r="M692" s="662"/>
      <c r="N692" s="293"/>
      <c r="O692" s="738"/>
      <c r="S692" s="742">
        <f t="shared" si="117"/>
        <v>1997485.4141442922</v>
      </c>
      <c r="T692" s="742">
        <f t="shared" si="120"/>
        <v>1886800</v>
      </c>
      <c r="U692" s="935">
        <f t="shared" si="118"/>
        <v>-1044.2020202291715</v>
      </c>
    </row>
    <row r="693" spans="1:21" ht="15.75" customHeight="1">
      <c r="A693" s="746">
        <f t="shared" si="94"/>
        <v>142</v>
      </c>
      <c r="B693" s="297" t="s">
        <v>975</v>
      </c>
      <c r="C693" s="762">
        <v>42219</v>
      </c>
      <c r="D693" s="763" t="s">
        <v>972</v>
      </c>
      <c r="E693" s="856">
        <v>38.1</v>
      </c>
      <c r="F693" s="855">
        <v>34.299999999999997</v>
      </c>
      <c r="G693" s="855">
        <v>7.5</v>
      </c>
      <c r="H693" s="851">
        <f t="shared" si="116"/>
        <v>0.67</v>
      </c>
      <c r="I693" s="747">
        <v>116</v>
      </c>
      <c r="J693" s="747">
        <f t="shared" si="119"/>
        <v>77.72</v>
      </c>
      <c r="K693" s="747">
        <f t="shared" si="115"/>
        <v>5174.4325219481752</v>
      </c>
      <c r="L693" s="662">
        <v>5700</v>
      </c>
      <c r="M693" s="662"/>
      <c r="N693" s="293"/>
      <c r="O693" s="738"/>
      <c r="S693" s="742">
        <f t="shared" si="117"/>
        <v>600234.17254598835</v>
      </c>
      <c r="T693" s="742">
        <f t="shared" si="120"/>
        <v>661200</v>
      </c>
      <c r="U693" s="935">
        <f t="shared" si="118"/>
        <v>525.56747805182476</v>
      </c>
    </row>
    <row r="694" spans="1:21" ht="15.75" customHeight="1">
      <c r="A694" s="746">
        <f t="shared" si="94"/>
        <v>143</v>
      </c>
      <c r="B694" s="297" t="s">
        <v>629</v>
      </c>
      <c r="C694" s="762">
        <v>42219</v>
      </c>
      <c r="D694" s="763" t="s">
        <v>976</v>
      </c>
      <c r="E694" s="856">
        <v>46</v>
      </c>
      <c r="F694" s="855">
        <v>42</v>
      </c>
      <c r="G694" s="855">
        <v>24.5</v>
      </c>
      <c r="H694" s="851">
        <f t="shared" si="116"/>
        <v>1.26</v>
      </c>
      <c r="I694" s="747">
        <v>1131</v>
      </c>
      <c r="J694" s="747">
        <f t="shared" si="119"/>
        <v>1425.06</v>
      </c>
      <c r="K694" s="747">
        <f t="shared" si="115"/>
        <v>9731.0223547085079</v>
      </c>
      <c r="L694" s="662">
        <v>8970</v>
      </c>
      <c r="M694" s="662"/>
      <c r="N694" s="293"/>
      <c r="O694" s="738"/>
      <c r="S694" s="742">
        <f t="shared" si="117"/>
        <v>11005786.283175323</v>
      </c>
      <c r="T694" s="742">
        <f t="shared" si="120"/>
        <v>10145070</v>
      </c>
      <c r="U694" s="935">
        <f t="shared" si="118"/>
        <v>-761.02235470850792</v>
      </c>
    </row>
    <row r="695" spans="1:21" ht="15.75" customHeight="1">
      <c r="A695" s="746">
        <f t="shared" si="94"/>
        <v>144</v>
      </c>
      <c r="B695" s="297" t="s">
        <v>978</v>
      </c>
      <c r="C695" s="762">
        <v>42219</v>
      </c>
      <c r="D695" s="763" t="s">
        <v>976</v>
      </c>
      <c r="E695" s="856">
        <v>46</v>
      </c>
      <c r="F695" s="855">
        <v>40</v>
      </c>
      <c r="G695" s="855">
        <v>28</v>
      </c>
      <c r="H695" s="851">
        <f t="shared" si="116"/>
        <v>1.26</v>
      </c>
      <c r="I695" s="747">
        <v>210</v>
      </c>
      <c r="J695" s="747">
        <f t="shared" si="119"/>
        <v>264.60000000000002</v>
      </c>
      <c r="K695" s="747">
        <f t="shared" si="115"/>
        <v>9731.0223547085079</v>
      </c>
      <c r="L695" s="662">
        <v>8950</v>
      </c>
      <c r="M695" s="662"/>
      <c r="N695" s="293"/>
      <c r="O695" s="738"/>
      <c r="S695" s="742">
        <f t="shared" si="117"/>
        <v>2043514.6944887866</v>
      </c>
      <c r="T695" s="742">
        <f t="shared" si="120"/>
        <v>1879500</v>
      </c>
      <c r="U695" s="935">
        <f t="shared" si="118"/>
        <v>-781.02235470850792</v>
      </c>
    </row>
    <row r="696" spans="1:21" ht="15.75" customHeight="1">
      <c r="A696" s="746">
        <f t="shared" si="94"/>
        <v>145</v>
      </c>
      <c r="B696" s="297" t="s">
        <v>979</v>
      </c>
      <c r="C696" s="762">
        <v>42222</v>
      </c>
      <c r="D696" s="763" t="s">
        <v>980</v>
      </c>
      <c r="E696" s="856">
        <v>80</v>
      </c>
      <c r="F696" s="855">
        <v>60</v>
      </c>
      <c r="G696" s="855">
        <v>50</v>
      </c>
      <c r="H696" s="851">
        <f t="shared" si="116"/>
        <v>3.22</v>
      </c>
      <c r="I696" s="747">
        <v>157</v>
      </c>
      <c r="J696" s="747">
        <f t="shared" si="119"/>
        <v>505.54</v>
      </c>
      <c r="K696" s="747">
        <f t="shared" si="115"/>
        <v>24868.168239810631</v>
      </c>
      <c r="L696" s="662">
        <v>22750</v>
      </c>
      <c r="M696" s="662"/>
      <c r="N696" s="293"/>
      <c r="O696" s="738"/>
      <c r="S696" s="742">
        <f t="shared" si="117"/>
        <v>3904302.4136502692</v>
      </c>
      <c r="T696" s="742">
        <f t="shared" si="120"/>
        <v>3571750</v>
      </c>
      <c r="U696" s="935">
        <f t="shared" si="118"/>
        <v>-2118.1682398106313</v>
      </c>
    </row>
    <row r="697" spans="1:21" ht="15.75" customHeight="1">
      <c r="A697" s="746">
        <f t="shared" si="94"/>
        <v>146</v>
      </c>
      <c r="B697" s="297" t="s">
        <v>425</v>
      </c>
      <c r="C697" s="762">
        <v>42223</v>
      </c>
      <c r="D697" s="763" t="s">
        <v>982</v>
      </c>
      <c r="E697" s="856">
        <v>52</v>
      </c>
      <c r="F697" s="855">
        <v>24.5</v>
      </c>
      <c r="G697" s="855">
        <v>24.5</v>
      </c>
      <c r="H697" s="851">
        <f t="shared" si="116"/>
        <v>0.82</v>
      </c>
      <c r="I697" s="747">
        <v>922</v>
      </c>
      <c r="J697" s="747">
        <f t="shared" si="119"/>
        <v>756.04</v>
      </c>
      <c r="K697" s="747">
        <f t="shared" si="115"/>
        <v>6332.8875641753775</v>
      </c>
      <c r="L697" s="662">
        <v>5050</v>
      </c>
      <c r="M697" s="662"/>
      <c r="N697" s="293"/>
      <c r="O697" s="738"/>
      <c r="S697" s="742">
        <f t="shared" si="117"/>
        <v>5838922.3341696979</v>
      </c>
      <c r="T697" s="742">
        <f t="shared" si="120"/>
        <v>4656100</v>
      </c>
      <c r="U697" s="935">
        <f t="shared" si="118"/>
        <v>-1282.8875641753775</v>
      </c>
    </row>
    <row r="698" spans="1:21" ht="15.75" customHeight="1">
      <c r="A698" s="746">
        <f t="shared" si="94"/>
        <v>147</v>
      </c>
      <c r="B698" s="297" t="s">
        <v>473</v>
      </c>
      <c r="C698" s="762">
        <v>42223</v>
      </c>
      <c r="D698" s="763" t="s">
        <v>982</v>
      </c>
      <c r="E698" s="856">
        <v>52</v>
      </c>
      <c r="F698" s="855">
        <v>26.5</v>
      </c>
      <c r="G698" s="855">
        <v>26.5</v>
      </c>
      <c r="H698" s="851">
        <f t="shared" si="116"/>
        <v>0.91</v>
      </c>
      <c r="I698" s="747">
        <v>307</v>
      </c>
      <c r="J698" s="747">
        <f t="shared" si="119"/>
        <v>279.37</v>
      </c>
      <c r="K698" s="747">
        <f t="shared" si="115"/>
        <v>7027.9605895117002</v>
      </c>
      <c r="L698" s="662">
        <v>5600</v>
      </c>
      <c r="M698" s="662"/>
      <c r="N698" s="293"/>
      <c r="O698" s="738"/>
      <c r="S698" s="742">
        <f t="shared" si="117"/>
        <v>2157583.9009800921</v>
      </c>
      <c r="T698" s="742">
        <f t="shared" si="120"/>
        <v>1719200</v>
      </c>
      <c r="U698" s="935">
        <f t="shared" si="118"/>
        <v>-1427.9605895117002</v>
      </c>
    </row>
    <row r="699" spans="1:21" ht="15.75" customHeight="1">
      <c r="A699" s="746">
        <f t="shared" si="94"/>
        <v>148</v>
      </c>
      <c r="B699" s="297" t="s">
        <v>2039</v>
      </c>
      <c r="C699" s="762">
        <v>42223</v>
      </c>
      <c r="D699" s="763" t="s">
        <v>983</v>
      </c>
      <c r="E699" s="856">
        <v>41</v>
      </c>
      <c r="F699" s="855">
        <v>41</v>
      </c>
      <c r="G699" s="855">
        <v>25</v>
      </c>
      <c r="H699" s="851">
        <f t="shared" si="116"/>
        <v>1.17</v>
      </c>
      <c r="I699" s="747">
        <v>1667</v>
      </c>
      <c r="J699" s="747">
        <f t="shared" si="119"/>
        <v>1950.3899999999999</v>
      </c>
      <c r="K699" s="747">
        <f t="shared" si="115"/>
        <v>9035.9493293721844</v>
      </c>
      <c r="L699" s="662">
        <v>11300</v>
      </c>
      <c r="M699" s="662"/>
      <c r="N699" s="293"/>
      <c r="O699" s="738"/>
      <c r="S699" s="742">
        <f t="shared" si="117"/>
        <v>15062927.532063432</v>
      </c>
      <c r="T699" s="742">
        <f t="shared" si="120"/>
        <v>18837100</v>
      </c>
      <c r="U699" s="935">
        <f t="shared" si="118"/>
        <v>2264.0506706278156</v>
      </c>
    </row>
    <row r="700" spans="1:21" ht="15.75" customHeight="1">
      <c r="A700" s="746">
        <f t="shared" si="94"/>
        <v>149</v>
      </c>
      <c r="B700" s="297" t="s">
        <v>1801</v>
      </c>
      <c r="C700" s="762">
        <v>42223</v>
      </c>
      <c r="D700" s="763" t="s">
        <v>985</v>
      </c>
      <c r="E700" s="856">
        <v>85</v>
      </c>
      <c r="F700" s="855">
        <v>118</v>
      </c>
      <c r="G700" s="855"/>
      <c r="H700" s="851">
        <f t="shared" si="116"/>
        <v>1</v>
      </c>
      <c r="I700" s="747">
        <v>450</v>
      </c>
      <c r="J700" s="747">
        <f t="shared" si="119"/>
        <v>450</v>
      </c>
      <c r="K700" s="747">
        <f t="shared" si="115"/>
        <v>7723.0336148480219</v>
      </c>
      <c r="L700" s="662">
        <v>8826</v>
      </c>
      <c r="M700" s="662"/>
      <c r="N700" s="293"/>
      <c r="O700" s="738"/>
      <c r="S700" s="742">
        <f t="shared" si="117"/>
        <v>3475365.12668161</v>
      </c>
      <c r="T700" s="742">
        <f t="shared" si="120"/>
        <v>3971700</v>
      </c>
      <c r="U700" s="935">
        <f t="shared" si="118"/>
        <v>1102.9663851519781</v>
      </c>
    </row>
    <row r="701" spans="1:21" ht="15.75" customHeight="1">
      <c r="A701" s="746">
        <f t="shared" si="94"/>
        <v>150</v>
      </c>
      <c r="B701" s="297" t="s">
        <v>1802</v>
      </c>
      <c r="C701" s="762">
        <v>42223</v>
      </c>
      <c r="D701" s="763" t="s">
        <v>985</v>
      </c>
      <c r="E701" s="856">
        <v>95</v>
      </c>
      <c r="F701" s="855">
        <v>189</v>
      </c>
      <c r="G701" s="855"/>
      <c r="H701" s="851">
        <f t="shared" si="116"/>
        <v>1.8</v>
      </c>
      <c r="I701" s="747">
        <v>58</v>
      </c>
      <c r="J701" s="747">
        <f t="shared" si="119"/>
        <v>104.4</v>
      </c>
      <c r="K701" s="747">
        <f t="shared" si="115"/>
        <v>13901.46050672644</v>
      </c>
      <c r="L701" s="662">
        <v>10055</v>
      </c>
      <c r="M701" s="662"/>
      <c r="N701" s="293"/>
      <c r="O701" s="738"/>
      <c r="S701" s="742">
        <f t="shared" si="117"/>
        <v>806284.7093901335</v>
      </c>
      <c r="T701" s="742">
        <f t="shared" si="120"/>
        <v>583190</v>
      </c>
      <c r="U701" s="935">
        <f t="shared" si="118"/>
        <v>-3846.4605067264401</v>
      </c>
    </row>
    <row r="702" spans="1:21" ht="15.75" customHeight="1">
      <c r="A702" s="746">
        <f t="shared" si="94"/>
        <v>151</v>
      </c>
      <c r="B702" s="297" t="s">
        <v>1755</v>
      </c>
      <c r="C702" s="762">
        <v>42223</v>
      </c>
      <c r="D702" s="763" t="s">
        <v>985</v>
      </c>
      <c r="E702" s="856">
        <v>120</v>
      </c>
      <c r="F702" s="855">
        <v>156</v>
      </c>
      <c r="G702" s="855"/>
      <c r="H702" s="851">
        <f t="shared" si="116"/>
        <v>1.87</v>
      </c>
      <c r="I702" s="747">
        <v>10</v>
      </c>
      <c r="J702" s="747">
        <f t="shared" si="119"/>
        <v>18.700000000000003</v>
      </c>
      <c r="K702" s="747">
        <f t="shared" si="115"/>
        <v>14442.072859765802</v>
      </c>
      <c r="L702" s="662">
        <v>17035</v>
      </c>
      <c r="M702" s="662"/>
      <c r="N702" s="293"/>
      <c r="O702" s="738"/>
      <c r="S702" s="742">
        <f t="shared" si="117"/>
        <v>144420.72859765802</v>
      </c>
      <c r="T702" s="742">
        <f t="shared" si="120"/>
        <v>170350</v>
      </c>
      <c r="U702" s="935">
        <f t="shared" si="118"/>
        <v>2592.9271402341983</v>
      </c>
    </row>
    <row r="703" spans="1:21" ht="15.75" customHeight="1">
      <c r="A703" s="746">
        <f t="shared" si="94"/>
        <v>152</v>
      </c>
      <c r="B703" s="297" t="s">
        <v>1756</v>
      </c>
      <c r="C703" s="762">
        <v>42223</v>
      </c>
      <c r="D703" s="763" t="s">
        <v>985</v>
      </c>
      <c r="E703" s="856">
        <v>110</v>
      </c>
      <c r="F703" s="855">
        <v>156</v>
      </c>
      <c r="G703" s="855"/>
      <c r="H703" s="851">
        <f t="shared" si="116"/>
        <v>1.72</v>
      </c>
      <c r="I703" s="747">
        <v>10</v>
      </c>
      <c r="J703" s="747">
        <f t="shared" si="119"/>
        <v>17.2</v>
      </c>
      <c r="K703" s="747">
        <f t="shared" si="115"/>
        <v>13283.617817538598</v>
      </c>
      <c r="L703" s="662">
        <v>15616</v>
      </c>
      <c r="M703" s="662"/>
      <c r="N703" s="293"/>
      <c r="O703" s="738"/>
      <c r="S703" s="742">
        <f t="shared" si="117"/>
        <v>132836.17817538598</v>
      </c>
      <c r="T703" s="742">
        <f t="shared" si="120"/>
        <v>156160</v>
      </c>
      <c r="U703" s="935">
        <f t="shared" si="118"/>
        <v>2332.3821824614024</v>
      </c>
    </row>
    <row r="704" spans="1:21" ht="15.75" customHeight="1">
      <c r="A704" s="746">
        <f t="shared" si="94"/>
        <v>153</v>
      </c>
      <c r="B704" s="297" t="s">
        <v>1732</v>
      </c>
      <c r="C704" s="762">
        <v>42223</v>
      </c>
      <c r="D704" s="763" t="s">
        <v>985</v>
      </c>
      <c r="E704" s="856">
        <v>105</v>
      </c>
      <c r="F704" s="855">
        <v>158</v>
      </c>
      <c r="G704" s="855"/>
      <c r="H704" s="851">
        <f t="shared" si="116"/>
        <v>1.66</v>
      </c>
      <c r="I704" s="747">
        <v>10</v>
      </c>
      <c r="J704" s="747">
        <f t="shared" si="119"/>
        <v>16.599999999999998</v>
      </c>
      <c r="K704" s="747">
        <f t="shared" si="115"/>
        <v>12820.235800647715</v>
      </c>
      <c r="L704" s="662">
        <v>15097</v>
      </c>
      <c r="M704" s="662"/>
      <c r="N704" s="293"/>
      <c r="O704" s="738"/>
      <c r="S704" s="742">
        <f t="shared" si="117"/>
        <v>128202.35800647715</v>
      </c>
      <c r="T704" s="742">
        <f t="shared" si="120"/>
        <v>150970</v>
      </c>
      <c r="U704" s="935">
        <f t="shared" si="118"/>
        <v>2276.7641993522848</v>
      </c>
    </row>
    <row r="705" spans="1:21" ht="15.75" customHeight="1">
      <c r="A705" s="746">
        <f t="shared" si="94"/>
        <v>154</v>
      </c>
      <c r="B705" s="297" t="s">
        <v>1784</v>
      </c>
      <c r="C705" s="762">
        <v>42223</v>
      </c>
      <c r="D705" s="763" t="s">
        <v>985</v>
      </c>
      <c r="E705" s="856">
        <v>100</v>
      </c>
      <c r="F705" s="855">
        <v>158</v>
      </c>
      <c r="G705" s="855"/>
      <c r="H705" s="851">
        <f t="shared" si="116"/>
        <v>1.58</v>
      </c>
      <c r="I705" s="747">
        <v>10</v>
      </c>
      <c r="J705" s="747">
        <f t="shared" si="119"/>
        <v>15.8</v>
      </c>
      <c r="K705" s="747">
        <f t="shared" si="115"/>
        <v>12202.393111459874</v>
      </c>
      <c r="L705" s="662">
        <v>14378</v>
      </c>
      <c r="M705" s="662"/>
      <c r="N705" s="293"/>
      <c r="O705" s="738"/>
      <c r="S705" s="742">
        <f t="shared" si="117"/>
        <v>122023.93111459874</v>
      </c>
      <c r="T705" s="742">
        <f t="shared" si="120"/>
        <v>143780</v>
      </c>
      <c r="U705" s="935">
        <f t="shared" si="118"/>
        <v>2175.6068885401255</v>
      </c>
    </row>
    <row r="706" spans="1:21" ht="15.75" customHeight="1">
      <c r="A706" s="746">
        <f t="shared" si="94"/>
        <v>155</v>
      </c>
      <c r="B706" s="297" t="s">
        <v>1769</v>
      </c>
      <c r="C706" s="762">
        <v>42223</v>
      </c>
      <c r="D706" s="763" t="s">
        <v>985</v>
      </c>
      <c r="E706" s="856">
        <v>85</v>
      </c>
      <c r="F706" s="855">
        <v>130</v>
      </c>
      <c r="G706" s="855"/>
      <c r="H706" s="851">
        <f t="shared" si="116"/>
        <v>1.1100000000000001</v>
      </c>
      <c r="I706" s="747">
        <v>10</v>
      </c>
      <c r="J706" s="747">
        <f t="shared" si="119"/>
        <v>11.100000000000001</v>
      </c>
      <c r="K706" s="747">
        <f t="shared" si="115"/>
        <v>8572.5673124813056</v>
      </c>
      <c r="L706" s="662">
        <v>10056</v>
      </c>
      <c r="M706" s="662"/>
      <c r="N706" s="293"/>
      <c r="O706" s="738"/>
      <c r="S706" s="742">
        <f t="shared" si="117"/>
        <v>85725.673124813053</v>
      </c>
      <c r="T706" s="742">
        <f t="shared" si="120"/>
        <v>100560</v>
      </c>
      <c r="U706" s="935">
        <f t="shared" si="118"/>
        <v>1483.4326875186944</v>
      </c>
    </row>
    <row r="707" spans="1:21" ht="15.75" customHeight="1">
      <c r="A707" s="746">
        <f t="shared" si="94"/>
        <v>156</v>
      </c>
      <c r="B707" s="297" t="s">
        <v>695</v>
      </c>
      <c r="C707" s="762">
        <v>42223</v>
      </c>
      <c r="D707" s="763" t="s">
        <v>985</v>
      </c>
      <c r="E707" s="856">
        <v>115</v>
      </c>
      <c r="F707" s="855">
        <v>194</v>
      </c>
      <c r="G707" s="855"/>
      <c r="H707" s="851">
        <f t="shared" si="116"/>
        <v>2.23</v>
      </c>
      <c r="I707" s="747">
        <v>40</v>
      </c>
      <c r="J707" s="747">
        <f t="shared" si="119"/>
        <v>89.2</v>
      </c>
      <c r="K707" s="747">
        <f t="shared" si="115"/>
        <v>17222.364961111089</v>
      </c>
      <c r="L707" s="662">
        <v>20302</v>
      </c>
      <c r="M707" s="662"/>
      <c r="N707" s="293"/>
      <c r="O707" s="738"/>
      <c r="S707" s="742">
        <f t="shared" si="117"/>
        <v>688894.59844444355</v>
      </c>
      <c r="T707" s="742">
        <f t="shared" si="120"/>
        <v>812080</v>
      </c>
      <c r="U707" s="935">
        <f t="shared" si="118"/>
        <v>3079.6350388889114</v>
      </c>
    </row>
    <row r="708" spans="1:21" ht="15.75" customHeight="1">
      <c r="A708" s="746">
        <f t="shared" si="94"/>
        <v>157</v>
      </c>
      <c r="B708" s="297" t="s">
        <v>1764</v>
      </c>
      <c r="C708" s="762">
        <v>42223</v>
      </c>
      <c r="D708" s="763" t="s">
        <v>985</v>
      </c>
      <c r="E708" s="856">
        <v>100</v>
      </c>
      <c r="F708" s="855">
        <v>180</v>
      </c>
      <c r="G708" s="855"/>
      <c r="H708" s="851">
        <f t="shared" si="116"/>
        <v>1.8</v>
      </c>
      <c r="I708" s="747">
        <v>10</v>
      </c>
      <c r="J708" s="747">
        <f t="shared" si="119"/>
        <v>18</v>
      </c>
      <c r="K708" s="747">
        <f t="shared" si="115"/>
        <v>13901.46050672644</v>
      </c>
      <c r="L708" s="662">
        <v>16380</v>
      </c>
      <c r="M708" s="662"/>
      <c r="N708" s="293"/>
      <c r="O708" s="738"/>
      <c r="S708" s="742">
        <f t="shared" si="117"/>
        <v>139014.60506726441</v>
      </c>
      <c r="T708" s="742">
        <f t="shared" si="120"/>
        <v>163800</v>
      </c>
      <c r="U708" s="935">
        <f t="shared" si="118"/>
        <v>2478.5394932735599</v>
      </c>
    </row>
    <row r="709" spans="1:21" ht="15.75" customHeight="1">
      <c r="A709" s="746">
        <f t="shared" si="94"/>
        <v>158</v>
      </c>
      <c r="B709" s="297" t="s">
        <v>1803</v>
      </c>
      <c r="C709" s="762">
        <v>42223</v>
      </c>
      <c r="D709" s="763" t="s">
        <v>985</v>
      </c>
      <c r="E709" s="856">
        <v>110</v>
      </c>
      <c r="F709" s="855">
        <v>194</v>
      </c>
      <c r="G709" s="855"/>
      <c r="H709" s="851">
        <f t="shared" si="116"/>
        <v>2.13</v>
      </c>
      <c r="I709" s="747">
        <v>10</v>
      </c>
      <c r="J709" s="747">
        <f t="shared" si="119"/>
        <v>21.299999999999997</v>
      </c>
      <c r="K709" s="747">
        <f t="shared" si="115"/>
        <v>16450.061599626286</v>
      </c>
      <c r="L709" s="662">
        <v>19419</v>
      </c>
      <c r="M709" s="662"/>
      <c r="N709" s="293"/>
      <c r="O709" s="738"/>
      <c r="S709" s="742">
        <f t="shared" si="117"/>
        <v>164500.61599626287</v>
      </c>
      <c r="T709" s="742">
        <f t="shared" si="120"/>
        <v>194190</v>
      </c>
      <c r="U709" s="935">
        <f t="shared" si="118"/>
        <v>2968.9384003737141</v>
      </c>
    </row>
    <row r="710" spans="1:21" ht="15.75" customHeight="1">
      <c r="A710" s="746">
        <f t="shared" si="94"/>
        <v>159</v>
      </c>
      <c r="B710" s="297" t="s">
        <v>481</v>
      </c>
      <c r="C710" s="762">
        <v>42223</v>
      </c>
      <c r="D710" s="763" t="s">
        <v>986</v>
      </c>
      <c r="E710" s="856">
        <v>103</v>
      </c>
      <c r="F710" s="855">
        <v>50</v>
      </c>
      <c r="G710" s="855">
        <v>180</v>
      </c>
      <c r="H710" s="851">
        <f t="shared" si="116"/>
        <v>7.25</v>
      </c>
      <c r="I710" s="747">
        <v>277</v>
      </c>
      <c r="J710" s="747">
        <f t="shared" si="119"/>
        <v>2008.25</v>
      </c>
      <c r="K710" s="747">
        <f t="shared" si="115"/>
        <v>55991.993707648158</v>
      </c>
      <c r="L710" s="662">
        <v>47449</v>
      </c>
      <c r="M710" s="662"/>
      <c r="N710" s="293"/>
      <c r="O710" s="738"/>
      <c r="S710" s="742">
        <f t="shared" si="117"/>
        <v>15509782.25701854</v>
      </c>
      <c r="T710" s="742">
        <f t="shared" si="120"/>
        <v>13143373</v>
      </c>
      <c r="U710" s="935">
        <f t="shared" si="118"/>
        <v>-8542.9937076481583</v>
      </c>
    </row>
    <row r="711" spans="1:21" ht="15.75" customHeight="1">
      <c r="A711" s="746">
        <f t="shared" si="94"/>
        <v>160</v>
      </c>
      <c r="B711" s="297" t="s">
        <v>768</v>
      </c>
      <c r="C711" s="762">
        <v>42227</v>
      </c>
      <c r="D711" s="763" t="s">
        <v>987</v>
      </c>
      <c r="E711" s="856">
        <v>85</v>
      </c>
      <c r="F711" s="855">
        <v>116</v>
      </c>
      <c r="G711" s="855"/>
      <c r="H711" s="851">
        <f t="shared" si="116"/>
        <v>0.99</v>
      </c>
      <c r="I711" s="747">
        <v>140</v>
      </c>
      <c r="J711" s="747">
        <f t="shared" si="119"/>
        <v>138.6</v>
      </c>
      <c r="K711" s="747">
        <f t="shared" si="115"/>
        <v>7645.8032786995418</v>
      </c>
      <c r="L711" s="662">
        <v>8973</v>
      </c>
      <c r="M711" s="662"/>
      <c r="N711" s="293"/>
      <c r="O711" s="738"/>
      <c r="S711" s="742">
        <f t="shared" si="117"/>
        <v>1070412.4590179359</v>
      </c>
      <c r="T711" s="742">
        <f t="shared" si="120"/>
        <v>1256220</v>
      </c>
      <c r="U711" s="935">
        <f t="shared" si="118"/>
        <v>1327.1967213004582</v>
      </c>
    </row>
    <row r="712" spans="1:21" ht="15.75" customHeight="1">
      <c r="A712" s="746">
        <f t="shared" si="94"/>
        <v>161</v>
      </c>
      <c r="B712" s="297" t="s">
        <v>719</v>
      </c>
      <c r="C712" s="762">
        <v>42227</v>
      </c>
      <c r="D712" s="763" t="s">
        <v>987</v>
      </c>
      <c r="E712" s="856">
        <v>105</v>
      </c>
      <c r="F712" s="855">
        <v>170</v>
      </c>
      <c r="G712" s="855"/>
      <c r="H712" s="851">
        <f t="shared" si="116"/>
        <v>1.79</v>
      </c>
      <c r="I712" s="747">
        <v>60</v>
      </c>
      <c r="J712" s="747">
        <f t="shared" si="119"/>
        <v>107.4</v>
      </c>
      <c r="K712" s="747">
        <f t="shared" si="115"/>
        <v>13824.230170577959</v>
      </c>
      <c r="L712" s="662">
        <v>16244</v>
      </c>
      <c r="M712" s="662"/>
      <c r="N712" s="293"/>
      <c r="O712" s="738"/>
      <c r="S712" s="742">
        <f t="shared" si="117"/>
        <v>829453.81023467751</v>
      </c>
      <c r="T712" s="742">
        <f t="shared" si="120"/>
        <v>974640</v>
      </c>
      <c r="U712" s="935">
        <f t="shared" si="118"/>
        <v>2419.7698294220409</v>
      </c>
    </row>
    <row r="713" spans="1:21" ht="15.75" customHeight="1">
      <c r="A713" s="746">
        <f t="shared" si="94"/>
        <v>162</v>
      </c>
      <c r="B713" s="297" t="s">
        <v>721</v>
      </c>
      <c r="C713" s="762">
        <v>42227</v>
      </c>
      <c r="D713" s="763" t="s">
        <v>987</v>
      </c>
      <c r="E713" s="856">
        <v>105</v>
      </c>
      <c r="F713" s="855">
        <v>140</v>
      </c>
      <c r="G713" s="855"/>
      <c r="H713" s="851">
        <f t="shared" si="116"/>
        <v>1.47</v>
      </c>
      <c r="I713" s="747">
        <v>25</v>
      </c>
      <c r="J713" s="747">
        <f t="shared" si="119"/>
        <v>36.75</v>
      </c>
      <c r="K713" s="747">
        <f t="shared" si="115"/>
        <v>11352.859413826593</v>
      </c>
      <c r="L713" s="662">
        <v>13377</v>
      </c>
      <c r="M713" s="662"/>
      <c r="N713" s="293"/>
      <c r="O713" s="738"/>
      <c r="S713" s="742">
        <f t="shared" si="117"/>
        <v>283821.48534566484</v>
      </c>
      <c r="T713" s="742">
        <f t="shared" si="120"/>
        <v>334425</v>
      </c>
      <c r="U713" s="935">
        <f t="shared" si="118"/>
        <v>2024.1405861734074</v>
      </c>
    </row>
    <row r="714" spans="1:21" ht="15.75" customHeight="1">
      <c r="A714" s="746">
        <f t="shared" si="94"/>
        <v>163</v>
      </c>
      <c r="B714" s="297" t="s">
        <v>1804</v>
      </c>
      <c r="C714" s="762">
        <v>42227</v>
      </c>
      <c r="D714" s="763" t="s">
        <v>987</v>
      </c>
      <c r="E714" s="856">
        <v>100</v>
      </c>
      <c r="F714" s="855">
        <v>132</v>
      </c>
      <c r="G714" s="855"/>
      <c r="H714" s="851">
        <f t="shared" si="116"/>
        <v>1.32</v>
      </c>
      <c r="I714" s="747">
        <v>300</v>
      </c>
      <c r="J714" s="747">
        <f t="shared" si="119"/>
        <v>396</v>
      </c>
      <c r="K714" s="747">
        <f t="shared" si="115"/>
        <v>10194.40437159939</v>
      </c>
      <c r="L714" s="662">
        <v>12012</v>
      </c>
      <c r="M714" s="662"/>
      <c r="N714" s="293"/>
      <c r="O714" s="738"/>
      <c r="S714" s="742">
        <f t="shared" si="117"/>
        <v>3058321.3114798171</v>
      </c>
      <c r="T714" s="742">
        <f t="shared" si="120"/>
        <v>3603600</v>
      </c>
      <c r="U714" s="935">
        <f t="shared" si="118"/>
        <v>1817.5956284006097</v>
      </c>
    </row>
    <row r="715" spans="1:21" ht="15.75" customHeight="1">
      <c r="A715" s="746">
        <f t="shared" si="94"/>
        <v>164</v>
      </c>
      <c r="B715" s="297" t="s">
        <v>1805</v>
      </c>
      <c r="C715" s="762">
        <v>42227</v>
      </c>
      <c r="D715" s="763" t="s">
        <v>987</v>
      </c>
      <c r="E715" s="856">
        <v>85</v>
      </c>
      <c r="F715" s="855">
        <v>186</v>
      </c>
      <c r="G715" s="855"/>
      <c r="H715" s="851">
        <f t="shared" si="116"/>
        <v>1.58</v>
      </c>
      <c r="I715" s="747">
        <v>305</v>
      </c>
      <c r="J715" s="747">
        <f t="shared" si="119"/>
        <v>481.90000000000003</v>
      </c>
      <c r="K715" s="747">
        <f t="shared" si="115"/>
        <v>12202.393111459874</v>
      </c>
      <c r="L715" s="662">
        <v>13755</v>
      </c>
      <c r="M715" s="662"/>
      <c r="N715" s="293"/>
      <c r="O715" s="738"/>
      <c r="S715" s="742">
        <f t="shared" si="117"/>
        <v>3721729.8989952616</v>
      </c>
      <c r="T715" s="742">
        <f t="shared" si="120"/>
        <v>4195275</v>
      </c>
      <c r="U715" s="935">
        <f t="shared" si="118"/>
        <v>1552.6068885401255</v>
      </c>
    </row>
    <row r="716" spans="1:21" ht="15.75" customHeight="1">
      <c r="A716" s="746">
        <f t="shared" si="94"/>
        <v>165</v>
      </c>
      <c r="B716" s="297" t="s">
        <v>1741</v>
      </c>
      <c r="C716" s="762">
        <v>42227</v>
      </c>
      <c r="D716" s="763" t="s">
        <v>987</v>
      </c>
      <c r="E716" s="856">
        <v>80</v>
      </c>
      <c r="F716" s="855">
        <v>181</v>
      </c>
      <c r="G716" s="855"/>
      <c r="H716" s="851">
        <f t="shared" si="116"/>
        <v>1.45</v>
      </c>
      <c r="I716" s="747">
        <v>920</v>
      </c>
      <c r="J716" s="747">
        <f t="shared" si="119"/>
        <v>1334</v>
      </c>
      <c r="K716" s="747">
        <f t="shared" si="115"/>
        <v>11198.398741529631</v>
      </c>
      <c r="L716" s="662">
        <v>8190</v>
      </c>
      <c r="M716" s="662"/>
      <c r="N716" s="293"/>
      <c r="O716" s="738"/>
      <c r="S716" s="742">
        <f t="shared" si="117"/>
        <v>10302526.84220726</v>
      </c>
      <c r="T716" s="742">
        <f t="shared" si="120"/>
        <v>7534800</v>
      </c>
      <c r="U716" s="935">
        <f t="shared" si="118"/>
        <v>-3008.3987415296306</v>
      </c>
    </row>
    <row r="717" spans="1:21" ht="15.75" customHeight="1">
      <c r="A717" s="746">
        <f t="shared" si="94"/>
        <v>166</v>
      </c>
      <c r="B717" s="297" t="s">
        <v>1806</v>
      </c>
      <c r="C717" s="762">
        <v>42227</v>
      </c>
      <c r="D717" s="763" t="s">
        <v>987</v>
      </c>
      <c r="E717" s="856">
        <v>85</v>
      </c>
      <c r="F717" s="855">
        <v>138</v>
      </c>
      <c r="G717" s="855"/>
      <c r="H717" s="851">
        <f t="shared" si="116"/>
        <v>1.17</v>
      </c>
      <c r="I717" s="747">
        <v>124</v>
      </c>
      <c r="J717" s="747">
        <f t="shared" si="119"/>
        <v>145.07999999999998</v>
      </c>
      <c r="K717" s="747">
        <f t="shared" si="115"/>
        <v>9035.9493293721844</v>
      </c>
      <c r="L717" s="662">
        <v>7155</v>
      </c>
      <c r="M717" s="662"/>
      <c r="N717" s="293"/>
      <c r="O717" s="738"/>
      <c r="S717" s="742">
        <f t="shared" si="117"/>
        <v>1120457.7168421508</v>
      </c>
      <c r="T717" s="742">
        <f t="shared" si="120"/>
        <v>887220</v>
      </c>
      <c r="U717" s="935">
        <f t="shared" si="118"/>
        <v>-1880.9493293721844</v>
      </c>
    </row>
    <row r="718" spans="1:21" ht="15.75" customHeight="1">
      <c r="A718" s="746">
        <f t="shared" ref="A718:A781" si="121">IF(B718&lt;&gt;"",A717+1,"")</f>
        <v>167</v>
      </c>
      <c r="B718" s="297" t="s">
        <v>1807</v>
      </c>
      <c r="C718" s="762">
        <v>42227</v>
      </c>
      <c r="D718" s="763" t="s">
        <v>987</v>
      </c>
      <c r="E718" s="856">
        <v>120</v>
      </c>
      <c r="F718" s="855">
        <v>115.5</v>
      </c>
      <c r="G718" s="855"/>
      <c r="H718" s="851">
        <f t="shared" si="116"/>
        <v>1.39</v>
      </c>
      <c r="I718" s="747">
        <v>50</v>
      </c>
      <c r="J718" s="747">
        <f t="shared" si="119"/>
        <v>69.5</v>
      </c>
      <c r="K718" s="747">
        <f t="shared" si="115"/>
        <v>10735.01672463875</v>
      </c>
      <c r="L718" s="662">
        <v>8455</v>
      </c>
      <c r="M718" s="662"/>
      <c r="N718" s="293"/>
      <c r="O718" s="738"/>
      <c r="S718" s="742">
        <f t="shared" si="117"/>
        <v>536750.83623193752</v>
      </c>
      <c r="T718" s="742">
        <f t="shared" si="120"/>
        <v>422750</v>
      </c>
      <c r="U718" s="935">
        <f t="shared" si="118"/>
        <v>-2280.01672463875</v>
      </c>
    </row>
    <row r="719" spans="1:21" ht="15.75" customHeight="1">
      <c r="A719" s="746">
        <f t="shared" si="121"/>
        <v>168</v>
      </c>
      <c r="B719" s="297" t="s">
        <v>1808</v>
      </c>
      <c r="C719" s="762">
        <v>42227</v>
      </c>
      <c r="D719" s="763" t="s">
        <v>987</v>
      </c>
      <c r="E719" s="856">
        <v>100</v>
      </c>
      <c r="F719" s="855">
        <v>87</v>
      </c>
      <c r="G719" s="855"/>
      <c r="H719" s="851">
        <f t="shared" si="116"/>
        <v>0.87</v>
      </c>
      <c r="I719" s="747">
        <v>100</v>
      </c>
      <c r="J719" s="747">
        <f t="shared" si="119"/>
        <v>87</v>
      </c>
      <c r="K719" s="747">
        <f t="shared" si="115"/>
        <v>6719.0392449177789</v>
      </c>
      <c r="L719" s="662">
        <v>5307</v>
      </c>
      <c r="M719" s="662"/>
      <c r="N719" s="293"/>
      <c r="O719" s="738"/>
      <c r="S719" s="742">
        <f t="shared" si="117"/>
        <v>671903.9244917779</v>
      </c>
      <c r="T719" s="742">
        <f t="shared" si="120"/>
        <v>530700</v>
      </c>
      <c r="U719" s="935">
        <f t="shared" si="118"/>
        <v>-1412.0392449177789</v>
      </c>
    </row>
    <row r="720" spans="1:21" ht="15.75" customHeight="1">
      <c r="A720" s="746">
        <f t="shared" si="121"/>
        <v>169</v>
      </c>
      <c r="B720" s="297" t="s">
        <v>1167</v>
      </c>
      <c r="C720" s="762">
        <v>42227</v>
      </c>
      <c r="D720" s="763" t="s">
        <v>988</v>
      </c>
      <c r="E720" s="856">
        <v>45</v>
      </c>
      <c r="F720" s="855">
        <v>37</v>
      </c>
      <c r="G720" s="855">
        <v>27.5</v>
      </c>
      <c r="H720" s="851">
        <f t="shared" si="116"/>
        <v>1.1399999999999999</v>
      </c>
      <c r="I720" s="747">
        <v>830</v>
      </c>
      <c r="J720" s="747">
        <f t="shared" si="119"/>
        <v>946.19999999999993</v>
      </c>
      <c r="K720" s="747">
        <f t="shared" si="115"/>
        <v>8804.258320926745</v>
      </c>
      <c r="L720" s="662">
        <v>14000</v>
      </c>
      <c r="M720" s="662"/>
      <c r="N720" s="293"/>
      <c r="O720" s="738"/>
      <c r="S720" s="742">
        <f t="shared" si="117"/>
        <v>7307534.4063691981</v>
      </c>
      <c r="T720" s="742">
        <f t="shared" si="120"/>
        <v>11620000</v>
      </c>
      <c r="U720" s="935">
        <f t="shared" si="118"/>
        <v>5195.741679073255</v>
      </c>
    </row>
    <row r="721" spans="1:21" ht="15.75" customHeight="1">
      <c r="A721" s="746">
        <f t="shared" si="121"/>
        <v>170</v>
      </c>
      <c r="B721" s="297" t="s">
        <v>1167</v>
      </c>
      <c r="C721" s="762">
        <v>42227</v>
      </c>
      <c r="D721" s="763" t="s">
        <v>988</v>
      </c>
      <c r="E721" s="856">
        <v>45</v>
      </c>
      <c r="F721" s="855">
        <v>37</v>
      </c>
      <c r="G721" s="855">
        <v>27.5</v>
      </c>
      <c r="H721" s="851">
        <f t="shared" si="116"/>
        <v>1.1399999999999999</v>
      </c>
      <c r="I721" s="747">
        <v>50</v>
      </c>
      <c r="J721" s="747">
        <f t="shared" si="119"/>
        <v>56.999999999999993</v>
      </c>
      <c r="K721" s="747">
        <f t="shared" si="115"/>
        <v>8804.258320926745</v>
      </c>
      <c r="L721" s="662">
        <v>13600</v>
      </c>
      <c r="M721" s="662"/>
      <c r="N721" s="293"/>
      <c r="O721" s="738"/>
      <c r="S721" s="742">
        <f t="shared" si="117"/>
        <v>440212.91604633722</v>
      </c>
      <c r="T721" s="742">
        <f t="shared" si="120"/>
        <v>680000</v>
      </c>
      <c r="U721" s="935">
        <f t="shared" si="118"/>
        <v>4795.741679073255</v>
      </c>
    </row>
    <row r="722" spans="1:21" ht="15.75" customHeight="1">
      <c r="A722" s="746">
        <f t="shared" si="121"/>
        <v>171</v>
      </c>
      <c r="B722" s="297" t="s">
        <v>1682</v>
      </c>
      <c r="C722" s="762">
        <v>42227</v>
      </c>
      <c r="D722" s="763" t="s">
        <v>988</v>
      </c>
      <c r="E722" s="856">
        <v>50</v>
      </c>
      <c r="F722" s="855">
        <v>20</v>
      </c>
      <c r="G722" s="855"/>
      <c r="H722" s="851">
        <f t="shared" si="116"/>
        <v>0.1</v>
      </c>
      <c r="I722" s="747">
        <v>1706</v>
      </c>
      <c r="J722" s="747">
        <f t="shared" si="119"/>
        <v>170.60000000000002</v>
      </c>
      <c r="K722" s="747">
        <f t="shared" si="115"/>
        <v>772.30336148480228</v>
      </c>
      <c r="L722" s="662">
        <v>1500</v>
      </c>
      <c r="M722" s="662"/>
      <c r="N722" s="293"/>
      <c r="O722" s="738"/>
      <c r="S722" s="742">
        <f t="shared" si="117"/>
        <v>1317549.5346930728</v>
      </c>
      <c r="T722" s="742">
        <f t="shared" si="120"/>
        <v>2559000</v>
      </c>
      <c r="U722" s="935">
        <f t="shared" si="118"/>
        <v>727.69663851519772</v>
      </c>
    </row>
    <row r="723" spans="1:21" ht="15.75" customHeight="1">
      <c r="A723" s="746">
        <f t="shared" si="121"/>
        <v>172</v>
      </c>
      <c r="B723" s="297" t="s">
        <v>989</v>
      </c>
      <c r="C723" s="762">
        <v>42227</v>
      </c>
      <c r="D723" s="763" t="s">
        <v>990</v>
      </c>
      <c r="E723" s="856">
        <v>50</v>
      </c>
      <c r="F723" s="855">
        <v>40</v>
      </c>
      <c r="G723" s="855">
        <v>27</v>
      </c>
      <c r="H723" s="851">
        <f t="shared" si="116"/>
        <v>1.3</v>
      </c>
      <c r="I723" s="747">
        <v>301</v>
      </c>
      <c r="J723" s="747">
        <f t="shared" si="119"/>
        <v>391.3</v>
      </c>
      <c r="K723" s="747">
        <f t="shared" si="115"/>
        <v>10039.943699302428</v>
      </c>
      <c r="L723" s="662">
        <v>13400</v>
      </c>
      <c r="M723" s="662"/>
      <c r="N723" s="293"/>
      <c r="O723" s="738"/>
      <c r="S723" s="742">
        <f t="shared" si="117"/>
        <v>3022023.053490031</v>
      </c>
      <c r="T723" s="742">
        <f t="shared" si="120"/>
        <v>4033400</v>
      </c>
      <c r="U723" s="935">
        <f t="shared" si="118"/>
        <v>3360.0563006975717</v>
      </c>
    </row>
    <row r="724" spans="1:21" ht="15.75" customHeight="1">
      <c r="A724" s="746">
        <f t="shared" si="121"/>
        <v>173</v>
      </c>
      <c r="B724" s="297" t="s">
        <v>989</v>
      </c>
      <c r="C724" s="762">
        <v>42227</v>
      </c>
      <c r="D724" s="763" t="s">
        <v>990</v>
      </c>
      <c r="E724" s="856">
        <v>50</v>
      </c>
      <c r="F724" s="855">
        <v>40</v>
      </c>
      <c r="G724" s="855">
        <v>27</v>
      </c>
      <c r="H724" s="851">
        <f t="shared" si="116"/>
        <v>1.3</v>
      </c>
      <c r="I724" s="747">
        <v>990</v>
      </c>
      <c r="J724" s="747">
        <f t="shared" si="119"/>
        <v>1287</v>
      </c>
      <c r="K724" s="747">
        <f t="shared" si="115"/>
        <v>10039.943699302428</v>
      </c>
      <c r="L724" s="662">
        <v>13700</v>
      </c>
      <c r="M724" s="662"/>
      <c r="N724" s="293"/>
      <c r="O724" s="738"/>
      <c r="S724" s="742">
        <f t="shared" si="117"/>
        <v>9939544.2623094041</v>
      </c>
      <c r="T724" s="742">
        <f t="shared" si="120"/>
        <v>13563000</v>
      </c>
      <c r="U724" s="935">
        <f t="shared" si="118"/>
        <v>3660.0563006975717</v>
      </c>
    </row>
    <row r="725" spans="1:21" ht="15.75" customHeight="1">
      <c r="A725" s="746">
        <f t="shared" si="121"/>
        <v>174</v>
      </c>
      <c r="B725" s="297" t="s">
        <v>992</v>
      </c>
      <c r="C725" s="762">
        <v>42229</v>
      </c>
      <c r="D725" s="763" t="s">
        <v>993</v>
      </c>
      <c r="E725" s="856">
        <v>60</v>
      </c>
      <c r="F725" s="855">
        <v>45</v>
      </c>
      <c r="G725" s="855">
        <v>33</v>
      </c>
      <c r="H725" s="851">
        <f t="shared" si="116"/>
        <v>1.74</v>
      </c>
      <c r="I725" s="747">
        <v>309</v>
      </c>
      <c r="J725" s="747">
        <f t="shared" si="119"/>
        <v>537.66</v>
      </c>
      <c r="K725" s="747">
        <f t="shared" si="115"/>
        <v>13438.078489835558</v>
      </c>
      <c r="L725" s="662">
        <v>17000</v>
      </c>
      <c r="M725" s="662"/>
      <c r="N725" s="293"/>
      <c r="O725" s="738"/>
      <c r="S725" s="742">
        <f t="shared" si="117"/>
        <v>4152366.2533591874</v>
      </c>
      <c r="T725" s="742">
        <f t="shared" si="120"/>
        <v>5253000</v>
      </c>
      <c r="U725" s="935">
        <f t="shared" si="118"/>
        <v>3561.9215101644422</v>
      </c>
    </row>
    <row r="726" spans="1:21" ht="15.75" customHeight="1">
      <c r="A726" s="746">
        <f t="shared" si="121"/>
        <v>175</v>
      </c>
      <c r="B726" s="297" t="s">
        <v>937</v>
      </c>
      <c r="C726" s="762">
        <v>42229</v>
      </c>
      <c r="D726" s="763" t="s">
        <v>995</v>
      </c>
      <c r="E726" s="856">
        <v>37.200000000000003</v>
      </c>
      <c r="F726" s="855">
        <v>25.1</v>
      </c>
      <c r="G726" s="855">
        <v>23.9</v>
      </c>
      <c r="H726" s="851">
        <f t="shared" si="116"/>
        <v>0.67</v>
      </c>
      <c r="I726" s="747">
        <v>311</v>
      </c>
      <c r="J726" s="747">
        <f t="shared" si="119"/>
        <v>208.37</v>
      </c>
      <c r="K726" s="747">
        <f t="shared" si="115"/>
        <v>5174.4325219481752</v>
      </c>
      <c r="L726" s="662">
        <v>5900</v>
      </c>
      <c r="M726" s="662"/>
      <c r="N726" s="293"/>
      <c r="O726" s="738"/>
      <c r="S726" s="742">
        <f t="shared" si="117"/>
        <v>1609248.5143258825</v>
      </c>
      <c r="T726" s="742">
        <f t="shared" si="120"/>
        <v>1834900</v>
      </c>
      <c r="U726" s="935">
        <f t="shared" si="118"/>
        <v>725.56747805182476</v>
      </c>
    </row>
    <row r="727" spans="1:21" ht="15.75" customHeight="1">
      <c r="A727" s="746">
        <f t="shared" si="121"/>
        <v>176</v>
      </c>
      <c r="B727" s="297" t="s">
        <v>787</v>
      </c>
      <c r="C727" s="762">
        <v>42229</v>
      </c>
      <c r="D727" s="763" t="s">
        <v>996</v>
      </c>
      <c r="E727" s="856">
        <v>52</v>
      </c>
      <c r="F727" s="855">
        <v>28</v>
      </c>
      <c r="G727" s="855">
        <v>28</v>
      </c>
      <c r="H727" s="851">
        <f t="shared" si="116"/>
        <v>0.97</v>
      </c>
      <c r="I727" s="747">
        <v>512</v>
      </c>
      <c r="J727" s="747">
        <f t="shared" si="119"/>
        <v>496.64</v>
      </c>
      <c r="K727" s="747">
        <f t="shared" si="115"/>
        <v>7491.3426064025807</v>
      </c>
      <c r="L727" s="662">
        <v>6400</v>
      </c>
      <c r="M727" s="662"/>
      <c r="N727" s="293"/>
      <c r="O727" s="738"/>
      <c r="S727" s="742">
        <f t="shared" si="117"/>
        <v>3835567.4144781213</v>
      </c>
      <c r="T727" s="742">
        <f t="shared" si="120"/>
        <v>3276800</v>
      </c>
      <c r="U727" s="935">
        <f t="shared" si="118"/>
        <v>-1091.3426064025807</v>
      </c>
    </row>
    <row r="728" spans="1:21" ht="15.75" customHeight="1">
      <c r="A728" s="746">
        <f t="shared" si="121"/>
        <v>177</v>
      </c>
      <c r="B728" s="297" t="s">
        <v>1781</v>
      </c>
      <c r="C728" s="762">
        <v>42229</v>
      </c>
      <c r="D728" s="763" t="s">
        <v>997</v>
      </c>
      <c r="E728" s="856">
        <v>125</v>
      </c>
      <c r="F728" s="855">
        <v>146</v>
      </c>
      <c r="G728" s="855"/>
      <c r="H728" s="851">
        <f t="shared" si="116"/>
        <v>1.83</v>
      </c>
      <c r="I728" s="747">
        <v>50</v>
      </c>
      <c r="J728" s="747">
        <f t="shared" si="119"/>
        <v>91.5</v>
      </c>
      <c r="K728" s="747">
        <f t="shared" si="115"/>
        <v>14133.151515171881</v>
      </c>
      <c r="L728" s="662">
        <v>11133</v>
      </c>
      <c r="M728" s="662"/>
      <c r="N728" s="293"/>
      <c r="O728" s="738"/>
      <c r="S728" s="742">
        <f t="shared" si="117"/>
        <v>706657.57575859409</v>
      </c>
      <c r="T728" s="742">
        <f t="shared" si="120"/>
        <v>556650</v>
      </c>
      <c r="U728" s="935">
        <f t="shared" si="118"/>
        <v>-3000.1515151718813</v>
      </c>
    </row>
    <row r="729" spans="1:21" ht="15.75" customHeight="1">
      <c r="A729" s="746">
        <f t="shared" si="121"/>
        <v>178</v>
      </c>
      <c r="B729" s="297" t="s">
        <v>775</v>
      </c>
      <c r="C729" s="762">
        <v>42229</v>
      </c>
      <c r="D729" s="763" t="s">
        <v>997</v>
      </c>
      <c r="E729" s="856">
        <v>115</v>
      </c>
      <c r="F729" s="855">
        <v>163</v>
      </c>
      <c r="G729" s="855"/>
      <c r="H729" s="851">
        <f t="shared" si="116"/>
        <v>1.87</v>
      </c>
      <c r="I729" s="747">
        <v>100</v>
      </c>
      <c r="J729" s="747">
        <f t="shared" si="119"/>
        <v>187</v>
      </c>
      <c r="K729" s="747">
        <f t="shared" si="115"/>
        <v>14442.072859765802</v>
      </c>
      <c r="L729" s="662">
        <v>11997</v>
      </c>
      <c r="M729" s="662"/>
      <c r="N729" s="293"/>
      <c r="O729" s="738"/>
      <c r="S729" s="742">
        <f t="shared" si="117"/>
        <v>1444207.2859765801</v>
      </c>
      <c r="T729" s="742">
        <f t="shared" si="120"/>
        <v>1199700</v>
      </c>
      <c r="U729" s="935">
        <f t="shared" si="118"/>
        <v>-2445.0728597658017</v>
      </c>
    </row>
    <row r="730" spans="1:21" ht="15.75" customHeight="1">
      <c r="A730" s="746">
        <f t="shared" si="121"/>
        <v>179</v>
      </c>
      <c r="B730" s="297" t="s">
        <v>755</v>
      </c>
      <c r="C730" s="762">
        <v>42234</v>
      </c>
      <c r="D730" s="763" t="s">
        <v>998</v>
      </c>
      <c r="E730" s="856">
        <v>80</v>
      </c>
      <c r="F730" s="855">
        <v>212</v>
      </c>
      <c r="G730" s="855"/>
      <c r="H730" s="851">
        <f t="shared" si="116"/>
        <v>1.7</v>
      </c>
      <c r="I730" s="747">
        <v>600</v>
      </c>
      <c r="J730" s="747">
        <f t="shared" si="119"/>
        <v>1020</v>
      </c>
      <c r="K730" s="747">
        <f t="shared" si="115"/>
        <v>13129.157145241637</v>
      </c>
      <c r="L730" s="662">
        <v>10854</v>
      </c>
      <c r="M730" s="662"/>
      <c r="N730" s="293"/>
      <c r="O730" s="738"/>
      <c r="S730" s="742">
        <f t="shared" si="117"/>
        <v>7877494.2871449823</v>
      </c>
      <c r="T730" s="742">
        <f t="shared" si="120"/>
        <v>6512400</v>
      </c>
      <c r="U730" s="935">
        <f t="shared" si="118"/>
        <v>-2275.1571452416374</v>
      </c>
    </row>
    <row r="731" spans="1:21" ht="15.75" customHeight="1">
      <c r="A731" s="746">
        <f t="shared" si="121"/>
        <v>180</v>
      </c>
      <c r="B731" s="297" t="s">
        <v>774</v>
      </c>
      <c r="C731" s="762">
        <v>42234</v>
      </c>
      <c r="D731" s="763" t="s">
        <v>998</v>
      </c>
      <c r="E731" s="856">
        <v>73</v>
      </c>
      <c r="F731" s="855">
        <v>73</v>
      </c>
      <c r="G731" s="855"/>
      <c r="H731" s="851">
        <f t="shared" si="116"/>
        <v>0.53</v>
      </c>
      <c r="I731" s="747">
        <v>300</v>
      </c>
      <c r="J731" s="747">
        <f t="shared" si="119"/>
        <v>159</v>
      </c>
      <c r="K731" s="747">
        <f t="shared" si="115"/>
        <v>4093.2078158694517</v>
      </c>
      <c r="L731" s="662">
        <v>4050</v>
      </c>
      <c r="M731" s="662"/>
      <c r="N731" s="293"/>
      <c r="O731" s="738"/>
      <c r="S731" s="742">
        <f t="shared" si="117"/>
        <v>1227962.3447608354</v>
      </c>
      <c r="T731" s="742">
        <f t="shared" si="120"/>
        <v>1215000</v>
      </c>
      <c r="U731" s="935">
        <f t="shared" si="118"/>
        <v>-43.207815869451679</v>
      </c>
    </row>
    <row r="732" spans="1:21" ht="15.75" customHeight="1">
      <c r="A732" s="746">
        <f t="shared" si="121"/>
        <v>181</v>
      </c>
      <c r="B732" s="297" t="s">
        <v>1809</v>
      </c>
      <c r="C732" s="762">
        <v>42234</v>
      </c>
      <c r="D732" s="763" t="s">
        <v>998</v>
      </c>
      <c r="E732" s="856">
        <v>85</v>
      </c>
      <c r="F732" s="855">
        <v>220</v>
      </c>
      <c r="G732" s="855"/>
      <c r="H732" s="851">
        <f t="shared" si="116"/>
        <v>1.87</v>
      </c>
      <c r="I732" s="747">
        <v>200</v>
      </c>
      <c r="J732" s="747">
        <f t="shared" si="119"/>
        <v>374</v>
      </c>
      <c r="K732" s="747">
        <f t="shared" si="115"/>
        <v>14442.072859765802</v>
      </c>
      <c r="L732" s="662">
        <v>11968</v>
      </c>
      <c r="M732" s="662"/>
      <c r="N732" s="293"/>
      <c r="O732" s="738"/>
      <c r="S732" s="742">
        <f t="shared" si="117"/>
        <v>2888414.5719531602</v>
      </c>
      <c r="T732" s="742">
        <f t="shared" si="120"/>
        <v>2393600</v>
      </c>
      <c r="U732" s="935">
        <f t="shared" si="118"/>
        <v>-2474.0728597658017</v>
      </c>
    </row>
    <row r="733" spans="1:21" ht="15.75" customHeight="1">
      <c r="A733" s="746">
        <f t="shared" si="121"/>
        <v>182</v>
      </c>
      <c r="B733" s="297" t="s">
        <v>436</v>
      </c>
      <c r="C733" s="762">
        <v>42234</v>
      </c>
      <c r="D733" s="763" t="s">
        <v>1000</v>
      </c>
      <c r="E733" s="856">
        <v>36.5</v>
      </c>
      <c r="F733" s="855">
        <v>27.3</v>
      </c>
      <c r="G733" s="855">
        <v>25.5</v>
      </c>
      <c r="H733" s="851">
        <f t="shared" si="116"/>
        <v>0.74</v>
      </c>
      <c r="I733" s="747">
        <v>1280</v>
      </c>
      <c r="J733" s="747">
        <f t="shared" si="119"/>
        <v>947.2</v>
      </c>
      <c r="K733" s="747">
        <f t="shared" si="115"/>
        <v>5715.0448749875359</v>
      </c>
      <c r="L733" s="662">
        <v>7400</v>
      </c>
      <c r="M733" s="662"/>
      <c r="N733" s="293"/>
      <c r="O733" s="738"/>
      <c r="S733" s="742">
        <f t="shared" si="117"/>
        <v>7315257.4399840459</v>
      </c>
      <c r="T733" s="742">
        <f t="shared" si="120"/>
        <v>9472000</v>
      </c>
      <c r="U733" s="935">
        <f t="shared" si="118"/>
        <v>1684.9551250124641</v>
      </c>
    </row>
    <row r="734" spans="1:21" ht="15.75" customHeight="1">
      <c r="A734" s="746">
        <f t="shared" si="121"/>
        <v>183</v>
      </c>
      <c r="B734" s="297" t="s">
        <v>521</v>
      </c>
      <c r="C734" s="762">
        <v>42235</v>
      </c>
      <c r="D734" s="763" t="s">
        <v>999</v>
      </c>
      <c r="E734" s="856">
        <v>37.5</v>
      </c>
      <c r="F734" s="855">
        <v>25.3</v>
      </c>
      <c r="G734" s="855">
        <v>23.9</v>
      </c>
      <c r="H734" s="851">
        <f t="shared" si="116"/>
        <v>0.68</v>
      </c>
      <c r="I734" s="747">
        <v>710</v>
      </c>
      <c r="J734" s="747">
        <f t="shared" si="119"/>
        <v>482.8</v>
      </c>
      <c r="K734" s="747">
        <f t="shared" si="115"/>
        <v>5251.6628580966553</v>
      </c>
      <c r="L734" s="662">
        <v>5900</v>
      </c>
      <c r="M734" s="662"/>
      <c r="N734" s="293"/>
      <c r="O734" s="738"/>
      <c r="S734" s="742">
        <f t="shared" si="117"/>
        <v>3728680.6292486251</v>
      </c>
      <c r="T734" s="742">
        <f t="shared" si="120"/>
        <v>4189000</v>
      </c>
      <c r="U734" s="935">
        <f t="shared" si="118"/>
        <v>648.33714190334467</v>
      </c>
    </row>
    <row r="735" spans="1:21" ht="15.75" customHeight="1">
      <c r="A735" s="746">
        <f t="shared" si="121"/>
        <v>184</v>
      </c>
      <c r="B735" s="297" t="s">
        <v>622</v>
      </c>
      <c r="C735" s="762">
        <v>42236</v>
      </c>
      <c r="D735" s="763" t="s">
        <v>1001</v>
      </c>
      <c r="E735" s="856">
        <v>43</v>
      </c>
      <c r="F735" s="855">
        <v>27.5</v>
      </c>
      <c r="G735" s="855">
        <v>33</v>
      </c>
      <c r="H735" s="851">
        <f t="shared" si="116"/>
        <v>0.93</v>
      </c>
      <c r="I735" s="747">
        <v>169</v>
      </c>
      <c r="J735" s="747">
        <f t="shared" si="119"/>
        <v>157.17000000000002</v>
      </c>
      <c r="K735" s="747">
        <f t="shared" si="115"/>
        <v>7182.4212618086603</v>
      </c>
      <c r="L735" s="662">
        <v>6400</v>
      </c>
      <c r="M735" s="662"/>
      <c r="N735" s="293"/>
      <c r="O735" s="738"/>
      <c r="S735" s="742">
        <f t="shared" si="117"/>
        <v>1213829.1932456635</v>
      </c>
      <c r="T735" s="742">
        <f t="shared" si="120"/>
        <v>1081600</v>
      </c>
      <c r="U735" s="935">
        <f t="shared" si="118"/>
        <v>-782.42126180866035</v>
      </c>
    </row>
    <row r="736" spans="1:21" ht="15.75" customHeight="1">
      <c r="A736" s="746">
        <f t="shared" si="121"/>
        <v>185</v>
      </c>
      <c r="B736" s="297" t="s">
        <v>566</v>
      </c>
      <c r="C736" s="762">
        <v>42236</v>
      </c>
      <c r="D736" s="763" t="s">
        <v>1001</v>
      </c>
      <c r="E736" s="856">
        <v>39.5</v>
      </c>
      <c r="F736" s="855">
        <v>32.299999999999997</v>
      </c>
      <c r="G736" s="855">
        <v>27.7</v>
      </c>
      <c r="H736" s="851">
        <f t="shared" si="116"/>
        <v>0.94</v>
      </c>
      <c r="I736" s="747">
        <v>315</v>
      </c>
      <c r="J736" s="747">
        <f t="shared" si="119"/>
        <v>296.09999999999997</v>
      </c>
      <c r="K736" s="747">
        <f t="shared" si="115"/>
        <v>7259.6515979571404</v>
      </c>
      <c r="L736" s="662">
        <v>9400</v>
      </c>
      <c r="M736" s="662"/>
      <c r="N736" s="293"/>
      <c r="O736" s="738"/>
      <c r="S736" s="742">
        <f t="shared" si="117"/>
        <v>2286790.2533564991</v>
      </c>
      <c r="T736" s="742">
        <f t="shared" si="120"/>
        <v>2961000</v>
      </c>
      <c r="U736" s="935">
        <f t="shared" si="118"/>
        <v>2140.3484020428596</v>
      </c>
    </row>
    <row r="737" spans="1:21" ht="15.75" customHeight="1">
      <c r="A737" s="746">
        <f t="shared" si="121"/>
        <v>186</v>
      </c>
      <c r="B737" s="297" t="s">
        <v>933</v>
      </c>
      <c r="C737" s="762">
        <v>42236</v>
      </c>
      <c r="D737" s="763" t="s">
        <v>1002</v>
      </c>
      <c r="E737" s="856">
        <v>43.5</v>
      </c>
      <c r="F737" s="855">
        <v>31</v>
      </c>
      <c r="G737" s="855">
        <v>24.8</v>
      </c>
      <c r="H737" s="851">
        <f t="shared" si="116"/>
        <v>0.91</v>
      </c>
      <c r="I737" s="747">
        <v>320</v>
      </c>
      <c r="J737" s="747">
        <f t="shared" si="119"/>
        <v>291.2</v>
      </c>
      <c r="K737" s="747">
        <f t="shared" si="115"/>
        <v>7027.9605895117002</v>
      </c>
      <c r="L737" s="662">
        <v>7170</v>
      </c>
      <c r="M737" s="662"/>
      <c r="N737" s="293"/>
      <c r="O737" s="738"/>
      <c r="S737" s="742">
        <f t="shared" si="117"/>
        <v>2248947.3886437439</v>
      </c>
      <c r="T737" s="742">
        <f t="shared" si="120"/>
        <v>2294400</v>
      </c>
      <c r="U737" s="935">
        <f t="shared" si="118"/>
        <v>142.03941048829984</v>
      </c>
    </row>
    <row r="738" spans="1:21" ht="15.75" customHeight="1">
      <c r="A738" s="746">
        <f t="shared" si="121"/>
        <v>187</v>
      </c>
      <c r="B738" s="297" t="s">
        <v>641</v>
      </c>
      <c r="C738" s="762">
        <v>42236</v>
      </c>
      <c r="D738" s="763" t="s">
        <v>1002</v>
      </c>
      <c r="E738" s="856">
        <v>36.5</v>
      </c>
      <c r="F738" s="855">
        <v>20.5</v>
      </c>
      <c r="G738" s="855">
        <v>32</v>
      </c>
      <c r="H738" s="851">
        <f t="shared" si="116"/>
        <v>0.66</v>
      </c>
      <c r="I738" s="747">
        <v>356</v>
      </c>
      <c r="J738" s="747">
        <f t="shared" si="119"/>
        <v>234.96</v>
      </c>
      <c r="K738" s="747">
        <f t="shared" si="115"/>
        <v>5097.2021857996951</v>
      </c>
      <c r="L738" s="662">
        <v>5490</v>
      </c>
      <c r="M738" s="662"/>
      <c r="N738" s="293"/>
      <c r="O738" s="738"/>
      <c r="S738" s="742">
        <f t="shared" si="117"/>
        <v>1814603.9781446916</v>
      </c>
      <c r="T738" s="742">
        <f t="shared" si="120"/>
        <v>1954440</v>
      </c>
      <c r="U738" s="935">
        <f t="shared" si="118"/>
        <v>392.79781420030486</v>
      </c>
    </row>
    <row r="739" spans="1:21" ht="15.75" customHeight="1">
      <c r="A739" s="746">
        <f t="shared" si="121"/>
        <v>188</v>
      </c>
      <c r="B739" s="297" t="s">
        <v>1004</v>
      </c>
      <c r="C739" s="762">
        <v>42236</v>
      </c>
      <c r="D739" s="763" t="s">
        <v>1005</v>
      </c>
      <c r="E739" s="856">
        <v>83</v>
      </c>
      <c r="F739" s="855">
        <v>57</v>
      </c>
      <c r="G739" s="855">
        <v>43</v>
      </c>
      <c r="H739" s="851">
        <f t="shared" si="116"/>
        <v>2.94</v>
      </c>
      <c r="I739" s="747">
        <v>31</v>
      </c>
      <c r="J739" s="747">
        <f t="shared" si="119"/>
        <v>91.14</v>
      </c>
      <c r="K739" s="747">
        <f t="shared" si="115"/>
        <v>22705.718827653185</v>
      </c>
      <c r="L739" s="662">
        <v>36720</v>
      </c>
      <c r="M739" s="662"/>
      <c r="N739" s="293"/>
      <c r="O739" s="738"/>
      <c r="S739" s="742">
        <f t="shared" si="117"/>
        <v>703877.28365724871</v>
      </c>
      <c r="T739" s="742">
        <f t="shared" si="120"/>
        <v>1138320</v>
      </c>
      <c r="U739" s="935">
        <f t="shared" si="118"/>
        <v>14014.281172346815</v>
      </c>
    </row>
    <row r="740" spans="1:21" ht="15.75" customHeight="1">
      <c r="A740" s="746">
        <f t="shared" si="121"/>
        <v>189</v>
      </c>
      <c r="B740" s="297" t="s">
        <v>1006</v>
      </c>
      <c r="C740" s="762">
        <v>42236</v>
      </c>
      <c r="D740" s="763" t="s">
        <v>1005</v>
      </c>
      <c r="E740" s="856">
        <v>58.4</v>
      </c>
      <c r="F740" s="855">
        <v>35.5</v>
      </c>
      <c r="G740" s="855">
        <v>21.5</v>
      </c>
      <c r="H740" s="851">
        <f t="shared" si="116"/>
        <v>1.1599999999999999</v>
      </c>
      <c r="I740" s="747">
        <v>60</v>
      </c>
      <c r="J740" s="747">
        <f t="shared" si="119"/>
        <v>69.599999999999994</v>
      </c>
      <c r="K740" s="747">
        <f t="shared" si="115"/>
        <v>8958.7189932237052</v>
      </c>
      <c r="L740" s="662">
        <v>14400</v>
      </c>
      <c r="M740" s="662"/>
      <c r="N740" s="293"/>
      <c r="O740" s="738"/>
      <c r="S740" s="742">
        <f t="shared" si="117"/>
        <v>537523.1395934223</v>
      </c>
      <c r="T740" s="742">
        <f t="shared" si="120"/>
        <v>864000</v>
      </c>
      <c r="U740" s="935">
        <f t="shared" si="118"/>
        <v>5441.2810067762948</v>
      </c>
    </row>
    <row r="741" spans="1:21" ht="15.75" customHeight="1">
      <c r="A741" s="746">
        <f t="shared" si="121"/>
        <v>190</v>
      </c>
      <c r="B741" s="297" t="s">
        <v>1689</v>
      </c>
      <c r="C741" s="762">
        <v>42236</v>
      </c>
      <c r="D741" s="763" t="s">
        <v>1005</v>
      </c>
      <c r="E741" s="856">
        <v>30</v>
      </c>
      <c r="F741" s="855">
        <v>20</v>
      </c>
      <c r="G741" s="855"/>
      <c r="H741" s="851">
        <f t="shared" si="116"/>
        <v>0.06</v>
      </c>
      <c r="I741" s="747">
        <v>120</v>
      </c>
      <c r="J741" s="747">
        <f t="shared" si="119"/>
        <v>7.1999999999999993</v>
      </c>
      <c r="K741" s="747">
        <f t="shared" si="115"/>
        <v>463.38201689088129</v>
      </c>
      <c r="L741" s="662">
        <v>540</v>
      </c>
      <c r="M741" s="662"/>
      <c r="N741" s="293"/>
      <c r="O741" s="738"/>
      <c r="S741" s="742">
        <f t="shared" si="117"/>
        <v>55605.842026905753</v>
      </c>
      <c r="T741" s="742">
        <f t="shared" si="120"/>
        <v>64800</v>
      </c>
      <c r="U741" s="935">
        <f t="shared" si="118"/>
        <v>76.617983109118711</v>
      </c>
    </row>
    <row r="742" spans="1:21" ht="15.75" customHeight="1">
      <c r="A742" s="746">
        <f t="shared" si="121"/>
        <v>191</v>
      </c>
      <c r="B742" s="297" t="s">
        <v>773</v>
      </c>
      <c r="C742" s="762">
        <v>42236</v>
      </c>
      <c r="D742" s="763" t="s">
        <v>1007</v>
      </c>
      <c r="E742" s="856">
        <v>125</v>
      </c>
      <c r="F742" s="855">
        <v>185</v>
      </c>
      <c r="G742" s="855"/>
      <c r="H742" s="851">
        <f t="shared" si="116"/>
        <v>2.31</v>
      </c>
      <c r="I742" s="747">
        <v>1000</v>
      </c>
      <c r="J742" s="747">
        <f t="shared" si="119"/>
        <v>2310</v>
      </c>
      <c r="K742" s="747">
        <f t="shared" si="115"/>
        <v>17840.207650298929</v>
      </c>
      <c r="L742" s="662">
        <v>12719</v>
      </c>
      <c r="M742" s="662"/>
      <c r="N742" s="293"/>
      <c r="O742" s="738"/>
      <c r="S742" s="742">
        <f t="shared" si="117"/>
        <v>17840207.650298931</v>
      </c>
      <c r="T742" s="742">
        <f t="shared" si="120"/>
        <v>12719000</v>
      </c>
      <c r="U742" s="935">
        <f t="shared" si="118"/>
        <v>-5121.2076502989294</v>
      </c>
    </row>
    <row r="743" spans="1:21" ht="15.75" customHeight="1">
      <c r="A743" s="746">
        <f t="shared" si="121"/>
        <v>192</v>
      </c>
      <c r="B743" s="297" t="s">
        <v>772</v>
      </c>
      <c r="C743" s="762">
        <v>42236</v>
      </c>
      <c r="D743" s="763" t="s">
        <v>1007</v>
      </c>
      <c r="E743" s="856">
        <v>85</v>
      </c>
      <c r="F743" s="855">
        <v>125</v>
      </c>
      <c r="G743" s="855"/>
      <c r="H743" s="851">
        <f t="shared" si="116"/>
        <v>1.06</v>
      </c>
      <c r="I743" s="747">
        <v>400</v>
      </c>
      <c r="J743" s="747">
        <f t="shared" si="119"/>
        <v>424</v>
      </c>
      <c r="K743" s="747">
        <f t="shared" si="115"/>
        <v>8186.4156317389034</v>
      </c>
      <c r="L743" s="662">
        <v>9350</v>
      </c>
      <c r="M743" s="662"/>
      <c r="N743" s="293"/>
      <c r="O743" s="738"/>
      <c r="S743" s="742">
        <f t="shared" si="117"/>
        <v>3274566.2526955614</v>
      </c>
      <c r="T743" s="742">
        <f t="shared" si="120"/>
        <v>3740000</v>
      </c>
      <c r="U743" s="935">
        <f t="shared" si="118"/>
        <v>1163.5843682610966</v>
      </c>
    </row>
    <row r="744" spans="1:21" ht="15.75" customHeight="1">
      <c r="A744" s="746">
        <f t="shared" si="121"/>
        <v>193</v>
      </c>
      <c r="B744" s="297" t="s">
        <v>772</v>
      </c>
      <c r="C744" s="762">
        <v>42238</v>
      </c>
      <c r="D744" s="763" t="s">
        <v>1008</v>
      </c>
      <c r="E744" s="856">
        <v>85</v>
      </c>
      <c r="F744" s="855">
        <v>125</v>
      </c>
      <c r="G744" s="855"/>
      <c r="H744" s="851">
        <f t="shared" si="116"/>
        <v>1.06</v>
      </c>
      <c r="I744" s="747">
        <v>600</v>
      </c>
      <c r="J744" s="747">
        <f t="shared" si="119"/>
        <v>636</v>
      </c>
      <c r="K744" s="747">
        <f t="shared" ref="K744:K807" si="122">H744*$R$611</f>
        <v>8186.4156317389034</v>
      </c>
      <c r="L744" s="662">
        <v>9350</v>
      </c>
      <c r="M744" s="662"/>
      <c r="N744" s="293"/>
      <c r="O744" s="738"/>
      <c r="S744" s="742">
        <f t="shared" si="117"/>
        <v>4911849.3790433416</v>
      </c>
      <c r="T744" s="742">
        <f t="shared" si="120"/>
        <v>5610000</v>
      </c>
      <c r="U744" s="935">
        <f t="shared" si="118"/>
        <v>1163.5843682610966</v>
      </c>
    </row>
    <row r="745" spans="1:21" ht="15.75" customHeight="1">
      <c r="A745" s="746">
        <f t="shared" si="121"/>
        <v>194</v>
      </c>
      <c r="B745" s="297" t="s">
        <v>1794</v>
      </c>
      <c r="C745" s="762">
        <v>42238</v>
      </c>
      <c r="D745" s="763" t="s">
        <v>1008</v>
      </c>
      <c r="E745" s="856">
        <v>110</v>
      </c>
      <c r="F745" s="855">
        <v>114</v>
      </c>
      <c r="G745" s="855"/>
      <c r="H745" s="851">
        <f t="shared" si="116"/>
        <v>1.25</v>
      </c>
      <c r="I745" s="747">
        <v>1000</v>
      </c>
      <c r="J745" s="747">
        <f t="shared" si="119"/>
        <v>1250</v>
      </c>
      <c r="K745" s="747">
        <f t="shared" si="122"/>
        <v>9653.7920185600269</v>
      </c>
      <c r="L745" s="662">
        <v>10010</v>
      </c>
      <c r="M745" s="662"/>
      <c r="N745" s="293"/>
      <c r="O745" s="738"/>
      <c r="S745" s="742">
        <f t="shared" si="117"/>
        <v>9653792.0185600277</v>
      </c>
      <c r="T745" s="742">
        <f t="shared" si="120"/>
        <v>10010000</v>
      </c>
      <c r="U745" s="935">
        <f t="shared" si="118"/>
        <v>356.20798143997308</v>
      </c>
    </row>
    <row r="746" spans="1:21" ht="15.75" customHeight="1">
      <c r="A746" s="746">
        <f t="shared" si="121"/>
        <v>195</v>
      </c>
      <c r="B746" s="297" t="s">
        <v>629</v>
      </c>
      <c r="C746" s="762">
        <v>42238</v>
      </c>
      <c r="D746" s="763" t="s">
        <v>1009</v>
      </c>
      <c r="E746" s="856">
        <v>46</v>
      </c>
      <c r="F746" s="855">
        <v>42</v>
      </c>
      <c r="G746" s="855">
        <v>24.5</v>
      </c>
      <c r="H746" s="851">
        <f t="shared" si="116"/>
        <v>1.26</v>
      </c>
      <c r="I746" s="747">
        <v>868</v>
      </c>
      <c r="J746" s="747">
        <f t="shared" si="119"/>
        <v>1093.68</v>
      </c>
      <c r="K746" s="747">
        <f t="shared" si="122"/>
        <v>9731.0223547085079</v>
      </c>
      <c r="L746" s="662">
        <v>8820</v>
      </c>
      <c r="M746" s="662"/>
      <c r="N746" s="293"/>
      <c r="O746" s="738"/>
      <c r="S746" s="742">
        <f t="shared" si="117"/>
        <v>8446527.403886985</v>
      </c>
      <c r="T746" s="742">
        <f t="shared" si="120"/>
        <v>7655760</v>
      </c>
      <c r="U746" s="935">
        <f t="shared" si="118"/>
        <v>-911.02235470850792</v>
      </c>
    </row>
    <row r="747" spans="1:21" ht="15.75" customHeight="1">
      <c r="A747" s="746">
        <f t="shared" si="121"/>
        <v>196</v>
      </c>
      <c r="B747" s="297" t="s">
        <v>451</v>
      </c>
      <c r="C747" s="762">
        <v>42238</v>
      </c>
      <c r="D747" s="763" t="s">
        <v>1009</v>
      </c>
      <c r="E747" s="856">
        <v>46</v>
      </c>
      <c r="F747" s="855">
        <v>42</v>
      </c>
      <c r="G747" s="855">
        <v>13</v>
      </c>
      <c r="H747" s="851">
        <f t="shared" si="116"/>
        <v>1.05</v>
      </c>
      <c r="I747" s="747">
        <v>1027</v>
      </c>
      <c r="J747" s="747">
        <f t="shared" si="119"/>
        <v>1078.3500000000001</v>
      </c>
      <c r="K747" s="747">
        <f t="shared" si="122"/>
        <v>8109.1852955904233</v>
      </c>
      <c r="L747" s="662">
        <v>7500</v>
      </c>
      <c r="M747" s="662"/>
      <c r="N747" s="293"/>
      <c r="O747" s="738"/>
      <c r="S747" s="742">
        <f t="shared" si="117"/>
        <v>8328133.298571365</v>
      </c>
      <c r="T747" s="742">
        <f t="shared" si="120"/>
        <v>7702500</v>
      </c>
      <c r="U747" s="935">
        <f t="shared" si="118"/>
        <v>-609.18529559042327</v>
      </c>
    </row>
    <row r="748" spans="1:21" ht="15.75" customHeight="1">
      <c r="A748" s="746">
        <f t="shared" si="121"/>
        <v>197</v>
      </c>
      <c r="B748" s="297" t="s">
        <v>1010</v>
      </c>
      <c r="C748" s="762">
        <v>42238</v>
      </c>
      <c r="D748" s="763" t="s">
        <v>1009</v>
      </c>
      <c r="E748" s="856">
        <v>52</v>
      </c>
      <c r="F748" s="855">
        <v>42</v>
      </c>
      <c r="G748" s="855">
        <v>24.5</v>
      </c>
      <c r="H748" s="851">
        <f t="shared" si="116"/>
        <v>1.34</v>
      </c>
      <c r="I748" s="747">
        <v>252</v>
      </c>
      <c r="J748" s="747">
        <f t="shared" si="119"/>
        <v>337.68</v>
      </c>
      <c r="K748" s="747">
        <f t="shared" si="122"/>
        <v>10348.86504389635</v>
      </c>
      <c r="L748" s="662">
        <v>9350</v>
      </c>
      <c r="M748" s="662"/>
      <c r="N748" s="293"/>
      <c r="O748" s="738"/>
      <c r="S748" s="742">
        <f t="shared" si="117"/>
        <v>2607913.9910618803</v>
      </c>
      <c r="T748" s="742">
        <f t="shared" si="120"/>
        <v>2356200</v>
      </c>
      <c r="U748" s="935">
        <f t="shared" si="118"/>
        <v>-998.86504389635047</v>
      </c>
    </row>
    <row r="749" spans="1:21" ht="15.75" customHeight="1">
      <c r="A749" s="746">
        <f t="shared" si="121"/>
        <v>198</v>
      </c>
      <c r="B749" s="297" t="s">
        <v>629</v>
      </c>
      <c r="C749" s="762">
        <v>42238</v>
      </c>
      <c r="D749" s="763" t="s">
        <v>1009</v>
      </c>
      <c r="E749" s="856">
        <v>46</v>
      </c>
      <c r="F749" s="855">
        <v>42</v>
      </c>
      <c r="G749" s="855">
        <v>24.5</v>
      </c>
      <c r="H749" s="851">
        <f t="shared" si="116"/>
        <v>1.26</v>
      </c>
      <c r="I749" s="747">
        <v>480</v>
      </c>
      <c r="J749" s="747">
        <f t="shared" si="119"/>
        <v>604.79999999999995</v>
      </c>
      <c r="K749" s="747">
        <f t="shared" si="122"/>
        <v>9731.0223547085079</v>
      </c>
      <c r="L749" s="662">
        <v>8820</v>
      </c>
      <c r="M749" s="662"/>
      <c r="N749" s="293"/>
      <c r="O749" s="738"/>
      <c r="S749" s="742">
        <f t="shared" si="117"/>
        <v>4670890.7302600835</v>
      </c>
      <c r="T749" s="742">
        <f t="shared" si="120"/>
        <v>4233600</v>
      </c>
      <c r="U749" s="935">
        <f t="shared" si="118"/>
        <v>-911.02235470850792</v>
      </c>
    </row>
    <row r="750" spans="1:21" ht="15.75" customHeight="1">
      <c r="A750" s="746">
        <f t="shared" si="121"/>
        <v>199</v>
      </c>
      <c r="B750" s="297" t="s">
        <v>1794</v>
      </c>
      <c r="C750" s="762">
        <v>42240</v>
      </c>
      <c r="D750" s="763" t="s">
        <v>1011</v>
      </c>
      <c r="E750" s="856">
        <v>110</v>
      </c>
      <c r="F750" s="855">
        <v>114</v>
      </c>
      <c r="G750" s="855"/>
      <c r="H750" s="851">
        <f t="shared" si="116"/>
        <v>1.25</v>
      </c>
      <c r="I750" s="747">
        <v>1000</v>
      </c>
      <c r="J750" s="747">
        <f t="shared" si="119"/>
        <v>1250</v>
      </c>
      <c r="K750" s="747">
        <f t="shared" si="122"/>
        <v>9653.7920185600269</v>
      </c>
      <c r="L750" s="662">
        <v>10010</v>
      </c>
      <c r="M750" s="662"/>
      <c r="N750" s="293"/>
      <c r="O750" s="738"/>
      <c r="S750" s="742">
        <f t="shared" si="117"/>
        <v>9653792.0185600277</v>
      </c>
      <c r="T750" s="742">
        <f t="shared" si="120"/>
        <v>10010000</v>
      </c>
      <c r="U750" s="935">
        <f t="shared" si="118"/>
        <v>356.20798143997308</v>
      </c>
    </row>
    <row r="751" spans="1:21" ht="15.75" customHeight="1">
      <c r="A751" s="746">
        <f t="shared" si="121"/>
        <v>200</v>
      </c>
      <c r="B751" s="297" t="s">
        <v>774</v>
      </c>
      <c r="C751" s="762">
        <v>42240</v>
      </c>
      <c r="D751" s="763" t="s">
        <v>1011</v>
      </c>
      <c r="E751" s="856">
        <v>73</v>
      </c>
      <c r="F751" s="855">
        <v>73</v>
      </c>
      <c r="G751" s="855"/>
      <c r="H751" s="851">
        <f t="shared" si="116"/>
        <v>0.53</v>
      </c>
      <c r="I751" s="747">
        <v>600</v>
      </c>
      <c r="J751" s="747">
        <f t="shared" si="119"/>
        <v>318</v>
      </c>
      <c r="K751" s="747">
        <f t="shared" si="122"/>
        <v>4093.2078158694517</v>
      </c>
      <c r="L751" s="662">
        <v>4050</v>
      </c>
      <c r="M751" s="662"/>
      <c r="N751" s="293"/>
      <c r="O751" s="738"/>
      <c r="S751" s="742">
        <f t="shared" si="117"/>
        <v>2455924.6895216708</v>
      </c>
      <c r="T751" s="742">
        <f t="shared" si="120"/>
        <v>2430000</v>
      </c>
      <c r="U751" s="935">
        <f t="shared" si="118"/>
        <v>-43.207815869451679</v>
      </c>
    </row>
    <row r="752" spans="1:21" ht="15.75" customHeight="1">
      <c r="A752" s="746">
        <f t="shared" si="121"/>
        <v>201</v>
      </c>
      <c r="B752" s="297" t="s">
        <v>521</v>
      </c>
      <c r="C752" s="762">
        <v>42240</v>
      </c>
      <c r="D752" s="763" t="s">
        <v>1012</v>
      </c>
      <c r="E752" s="856">
        <v>37.5</v>
      </c>
      <c r="F752" s="855">
        <v>25.3</v>
      </c>
      <c r="G752" s="855">
        <v>23.9</v>
      </c>
      <c r="H752" s="851">
        <f t="shared" si="116"/>
        <v>0.68</v>
      </c>
      <c r="I752" s="747">
        <v>1000</v>
      </c>
      <c r="J752" s="747">
        <f t="shared" si="119"/>
        <v>680</v>
      </c>
      <c r="K752" s="747">
        <f t="shared" si="122"/>
        <v>5251.6628580966553</v>
      </c>
      <c r="L752" s="662">
        <v>5900</v>
      </c>
      <c r="M752" s="662"/>
      <c r="N752" s="293"/>
      <c r="O752" s="738"/>
      <c r="S752" s="742">
        <f t="shared" si="117"/>
        <v>5251662.8580966555</v>
      </c>
      <c r="T752" s="742">
        <f t="shared" si="120"/>
        <v>5900000</v>
      </c>
      <c r="U752" s="935">
        <f t="shared" si="118"/>
        <v>648.33714190334467</v>
      </c>
    </row>
    <row r="753" spans="1:21" ht="15.75" customHeight="1">
      <c r="A753" s="746">
        <f t="shared" si="121"/>
        <v>202</v>
      </c>
      <c r="B753" s="297" t="s">
        <v>1013</v>
      </c>
      <c r="C753" s="762">
        <v>42241</v>
      </c>
      <c r="D753" s="763" t="s">
        <v>1014</v>
      </c>
      <c r="E753" s="856">
        <v>45.5</v>
      </c>
      <c r="F753" s="855">
        <v>34.5</v>
      </c>
      <c r="G753" s="855">
        <v>7.2</v>
      </c>
      <c r="H753" s="851">
        <f t="shared" si="116"/>
        <v>0.74</v>
      </c>
      <c r="I753" s="747">
        <v>306</v>
      </c>
      <c r="J753" s="747">
        <f t="shared" si="119"/>
        <v>226.44</v>
      </c>
      <c r="K753" s="747">
        <f t="shared" si="122"/>
        <v>5715.0448749875359</v>
      </c>
      <c r="L753" s="662">
        <v>8300</v>
      </c>
      <c r="M753" s="662"/>
      <c r="N753" s="293"/>
      <c r="O753" s="738"/>
      <c r="S753" s="742">
        <f t="shared" si="117"/>
        <v>1748803.731746186</v>
      </c>
      <c r="T753" s="742">
        <f t="shared" si="120"/>
        <v>2539800</v>
      </c>
      <c r="U753" s="935">
        <f t="shared" si="118"/>
        <v>2584.9551250124641</v>
      </c>
    </row>
    <row r="754" spans="1:21" ht="15.75" customHeight="1">
      <c r="A754" s="746">
        <f t="shared" si="121"/>
        <v>203</v>
      </c>
      <c r="B754" s="297" t="s">
        <v>975</v>
      </c>
      <c r="C754" s="762">
        <v>42241</v>
      </c>
      <c r="D754" s="763" t="s">
        <v>1014</v>
      </c>
      <c r="E754" s="856">
        <v>38.1</v>
      </c>
      <c r="F754" s="855">
        <v>34.299999999999997</v>
      </c>
      <c r="G754" s="855">
        <v>7.5</v>
      </c>
      <c r="H754" s="851">
        <f t="shared" ref="H754:H817" si="123">IF(G754&lt;&gt;"",ROUND(((E754+F754)*2+5)*(F754+G754+3)/10000,2),ROUND(E754*F754/10000,2))</f>
        <v>0.67</v>
      </c>
      <c r="I754" s="747">
        <v>200</v>
      </c>
      <c r="J754" s="747">
        <f t="shared" si="119"/>
        <v>134</v>
      </c>
      <c r="K754" s="747">
        <f t="shared" si="122"/>
        <v>5174.4325219481752</v>
      </c>
      <c r="L754" s="662">
        <v>5700</v>
      </c>
      <c r="M754" s="662"/>
      <c r="N754" s="293"/>
      <c r="O754" s="738"/>
      <c r="S754" s="742">
        <f t="shared" ref="S754:S817" si="124">I754*K754</f>
        <v>1034886.5043896351</v>
      </c>
      <c r="T754" s="742">
        <f t="shared" si="120"/>
        <v>1140000</v>
      </c>
      <c r="U754" s="935">
        <f t="shared" ref="U754:U817" si="125">L754-K754</f>
        <v>525.56747805182476</v>
      </c>
    </row>
    <row r="755" spans="1:21" ht="15.75" customHeight="1">
      <c r="A755" s="746">
        <f t="shared" si="121"/>
        <v>204</v>
      </c>
      <c r="B755" s="297" t="s">
        <v>521</v>
      </c>
      <c r="C755" s="762">
        <v>42242</v>
      </c>
      <c r="D755" s="763" t="s">
        <v>1015</v>
      </c>
      <c r="E755" s="856">
        <v>37.5</v>
      </c>
      <c r="F755" s="855">
        <v>25.3</v>
      </c>
      <c r="G755" s="855">
        <v>23.9</v>
      </c>
      <c r="H755" s="851">
        <f t="shared" si="123"/>
        <v>0.68</v>
      </c>
      <c r="I755" s="747">
        <v>1082</v>
      </c>
      <c r="J755" s="747">
        <f t="shared" ref="J755:J818" si="126">H755*I755</f>
        <v>735.7600000000001</v>
      </c>
      <c r="K755" s="747">
        <f t="shared" si="122"/>
        <v>5251.6628580966553</v>
      </c>
      <c r="L755" s="662">
        <v>5900</v>
      </c>
      <c r="M755" s="662"/>
      <c r="N755" s="293"/>
      <c r="O755" s="738"/>
      <c r="S755" s="742">
        <f t="shared" si="124"/>
        <v>5682299.2124605812</v>
      </c>
      <c r="T755" s="742">
        <f t="shared" ref="T755:T818" si="127">I755*L755</f>
        <v>6383800</v>
      </c>
      <c r="U755" s="935">
        <f t="shared" si="125"/>
        <v>648.33714190334467</v>
      </c>
    </row>
    <row r="756" spans="1:21" ht="15.75" customHeight="1">
      <c r="A756" s="746">
        <f t="shared" si="121"/>
        <v>205</v>
      </c>
      <c r="B756" s="297" t="s">
        <v>440</v>
      </c>
      <c r="C756" s="762">
        <v>42242</v>
      </c>
      <c r="D756" s="763" t="s">
        <v>1016</v>
      </c>
      <c r="E756" s="856">
        <v>49</v>
      </c>
      <c r="F756" s="855">
        <v>38</v>
      </c>
      <c r="G756" s="855">
        <v>12</v>
      </c>
      <c r="H756" s="851">
        <f t="shared" si="123"/>
        <v>0.95</v>
      </c>
      <c r="I756" s="747">
        <v>409</v>
      </c>
      <c r="J756" s="747">
        <f t="shared" si="126"/>
        <v>388.54999999999995</v>
      </c>
      <c r="K756" s="747">
        <f t="shared" si="122"/>
        <v>7336.8819341056205</v>
      </c>
      <c r="L756" s="662">
        <v>10500</v>
      </c>
      <c r="M756" s="662"/>
      <c r="N756" s="293"/>
      <c r="O756" s="738"/>
      <c r="S756" s="742">
        <f t="shared" si="124"/>
        <v>3000784.7110491986</v>
      </c>
      <c r="T756" s="742">
        <f t="shared" si="127"/>
        <v>4294500</v>
      </c>
      <c r="U756" s="935">
        <f t="shared" si="125"/>
        <v>3163.1180658943795</v>
      </c>
    </row>
    <row r="757" spans="1:21" ht="15.75" customHeight="1">
      <c r="A757" s="746">
        <f t="shared" si="121"/>
        <v>206</v>
      </c>
      <c r="B757" s="297" t="s">
        <v>440</v>
      </c>
      <c r="C757" s="762">
        <v>42242</v>
      </c>
      <c r="D757" s="763" t="s">
        <v>1016</v>
      </c>
      <c r="E757" s="856">
        <v>49</v>
      </c>
      <c r="F757" s="855">
        <v>38</v>
      </c>
      <c r="G757" s="855">
        <v>12</v>
      </c>
      <c r="H757" s="851">
        <f t="shared" si="123"/>
        <v>0.95</v>
      </c>
      <c r="I757" s="747">
        <v>200</v>
      </c>
      <c r="J757" s="747">
        <f t="shared" si="126"/>
        <v>190</v>
      </c>
      <c r="K757" s="747">
        <f t="shared" si="122"/>
        <v>7336.8819341056205</v>
      </c>
      <c r="L757" s="662">
        <v>10500</v>
      </c>
      <c r="M757" s="662"/>
      <c r="N757" s="293"/>
      <c r="O757" s="738"/>
      <c r="S757" s="742">
        <f t="shared" si="124"/>
        <v>1467376.386821124</v>
      </c>
      <c r="T757" s="742">
        <f t="shared" si="127"/>
        <v>2100000</v>
      </c>
      <c r="U757" s="935">
        <f t="shared" si="125"/>
        <v>3163.1180658943795</v>
      </c>
    </row>
    <row r="758" spans="1:21" ht="15.75" customHeight="1">
      <c r="A758" s="746">
        <f t="shared" si="121"/>
        <v>207</v>
      </c>
      <c r="B758" s="297" t="s">
        <v>2039</v>
      </c>
      <c r="C758" s="762">
        <v>42242</v>
      </c>
      <c r="D758" s="763" t="s">
        <v>1017</v>
      </c>
      <c r="E758" s="856">
        <v>41</v>
      </c>
      <c r="F758" s="855">
        <v>41</v>
      </c>
      <c r="G758" s="855">
        <v>25</v>
      </c>
      <c r="H758" s="851">
        <f t="shared" si="123"/>
        <v>1.17</v>
      </c>
      <c r="I758" s="747">
        <v>10</v>
      </c>
      <c r="J758" s="747">
        <f t="shared" si="126"/>
        <v>11.7</v>
      </c>
      <c r="K758" s="747">
        <f t="shared" si="122"/>
        <v>9035.9493293721844</v>
      </c>
      <c r="L758" s="662">
        <v>11700</v>
      </c>
      <c r="M758" s="662"/>
      <c r="N758" s="293"/>
      <c r="O758" s="738"/>
      <c r="S758" s="742">
        <f t="shared" si="124"/>
        <v>90359.49329372184</v>
      </c>
      <c r="T758" s="742">
        <f t="shared" si="127"/>
        <v>117000</v>
      </c>
      <c r="U758" s="935">
        <f t="shared" si="125"/>
        <v>2664.0506706278156</v>
      </c>
    </row>
    <row r="759" spans="1:21" ht="15.75" customHeight="1">
      <c r="A759" s="746">
        <f t="shared" si="121"/>
        <v>208</v>
      </c>
      <c r="B759" s="297" t="s">
        <v>1977</v>
      </c>
      <c r="C759" s="762">
        <v>42242</v>
      </c>
      <c r="D759" s="763" t="s">
        <v>1017</v>
      </c>
      <c r="E759" s="856">
        <v>43</v>
      </c>
      <c r="F759" s="855">
        <v>42</v>
      </c>
      <c r="G759" s="855">
        <v>26</v>
      </c>
      <c r="H759" s="851">
        <f t="shared" si="123"/>
        <v>1.24</v>
      </c>
      <c r="I759" s="747">
        <v>10</v>
      </c>
      <c r="J759" s="747">
        <f t="shared" si="126"/>
        <v>12.4</v>
      </c>
      <c r="K759" s="747">
        <f t="shared" si="122"/>
        <v>9576.5616824115477</v>
      </c>
      <c r="L759" s="662">
        <v>12400</v>
      </c>
      <c r="M759" s="662"/>
      <c r="N759" s="293"/>
      <c r="O759" s="738"/>
      <c r="S759" s="742">
        <f t="shared" si="124"/>
        <v>95765.616824115481</v>
      </c>
      <c r="T759" s="742">
        <f t="shared" si="127"/>
        <v>124000</v>
      </c>
      <c r="U759" s="935">
        <f t="shared" si="125"/>
        <v>2823.4383175884523</v>
      </c>
    </row>
    <row r="760" spans="1:21" ht="15.75" customHeight="1">
      <c r="A760" s="746">
        <f t="shared" si="121"/>
        <v>209</v>
      </c>
      <c r="B760" s="297" t="s">
        <v>1978</v>
      </c>
      <c r="C760" s="762">
        <v>42242</v>
      </c>
      <c r="D760" s="763" t="s">
        <v>1017</v>
      </c>
      <c r="E760" s="856">
        <v>49</v>
      </c>
      <c r="F760" s="855">
        <v>47</v>
      </c>
      <c r="G760" s="855">
        <v>27</v>
      </c>
      <c r="H760" s="851">
        <f t="shared" si="123"/>
        <v>1.52</v>
      </c>
      <c r="I760" s="747">
        <v>10</v>
      </c>
      <c r="J760" s="747">
        <f t="shared" si="126"/>
        <v>15.2</v>
      </c>
      <c r="K760" s="747">
        <f t="shared" si="122"/>
        <v>11739.011094568994</v>
      </c>
      <c r="L760" s="662">
        <v>14200</v>
      </c>
      <c r="M760" s="662"/>
      <c r="N760" s="293"/>
      <c r="O760" s="738"/>
      <c r="S760" s="742">
        <f t="shared" si="124"/>
        <v>117390.11094568994</v>
      </c>
      <c r="T760" s="742">
        <f t="shared" si="127"/>
        <v>142000</v>
      </c>
      <c r="U760" s="935">
        <f t="shared" si="125"/>
        <v>2460.9889054310061</v>
      </c>
    </row>
    <row r="761" spans="1:21" ht="15.75" customHeight="1">
      <c r="A761" s="746">
        <f t="shared" si="121"/>
        <v>210</v>
      </c>
      <c r="B761" s="297" t="s">
        <v>1979</v>
      </c>
      <c r="C761" s="762">
        <v>42242</v>
      </c>
      <c r="D761" s="763" t="s">
        <v>1017</v>
      </c>
      <c r="E761" s="856">
        <v>38</v>
      </c>
      <c r="F761" s="855">
        <v>37</v>
      </c>
      <c r="G761" s="855">
        <v>30</v>
      </c>
      <c r="H761" s="851">
        <f t="shared" si="123"/>
        <v>1.0900000000000001</v>
      </c>
      <c r="I761" s="747">
        <v>10</v>
      </c>
      <c r="J761" s="747">
        <f t="shared" si="126"/>
        <v>10.9</v>
      </c>
      <c r="K761" s="747">
        <f t="shared" si="122"/>
        <v>8418.1066401843436</v>
      </c>
      <c r="L761" s="662">
        <v>15300</v>
      </c>
      <c r="M761" s="662"/>
      <c r="N761" s="293"/>
      <c r="O761" s="738"/>
      <c r="S761" s="742">
        <f t="shared" si="124"/>
        <v>84181.066401843433</v>
      </c>
      <c r="T761" s="742">
        <f t="shared" si="127"/>
        <v>153000</v>
      </c>
      <c r="U761" s="935">
        <f t="shared" si="125"/>
        <v>6881.8933598156564</v>
      </c>
    </row>
    <row r="762" spans="1:21" ht="15.75" customHeight="1">
      <c r="A762" s="746">
        <f t="shared" si="121"/>
        <v>211</v>
      </c>
      <c r="B762" s="297" t="s">
        <v>1980</v>
      </c>
      <c r="C762" s="762">
        <v>42242</v>
      </c>
      <c r="D762" s="763" t="s">
        <v>1017</v>
      </c>
      <c r="E762" s="856">
        <v>40</v>
      </c>
      <c r="F762" s="855">
        <v>39</v>
      </c>
      <c r="G762" s="855">
        <v>32</v>
      </c>
      <c r="H762" s="851">
        <f t="shared" si="123"/>
        <v>1.21</v>
      </c>
      <c r="I762" s="747">
        <v>10</v>
      </c>
      <c r="J762" s="747">
        <f t="shared" si="126"/>
        <v>12.1</v>
      </c>
      <c r="K762" s="747">
        <f t="shared" si="122"/>
        <v>9344.8706739661066</v>
      </c>
      <c r="L762" s="662">
        <v>16500</v>
      </c>
      <c r="M762" s="662"/>
      <c r="N762" s="293"/>
      <c r="O762" s="738"/>
      <c r="S762" s="742">
        <f t="shared" si="124"/>
        <v>93448.706739661066</v>
      </c>
      <c r="T762" s="742">
        <f t="shared" si="127"/>
        <v>165000</v>
      </c>
      <c r="U762" s="935">
        <f t="shared" si="125"/>
        <v>7155.1293260338934</v>
      </c>
    </row>
    <row r="763" spans="1:21" ht="15.75" customHeight="1">
      <c r="A763" s="746">
        <f t="shared" si="121"/>
        <v>212</v>
      </c>
      <c r="B763" s="297" t="s">
        <v>1981</v>
      </c>
      <c r="C763" s="762">
        <v>42242</v>
      </c>
      <c r="D763" s="763" t="s">
        <v>1017</v>
      </c>
      <c r="E763" s="856">
        <v>42</v>
      </c>
      <c r="F763" s="855">
        <v>41</v>
      </c>
      <c r="G763" s="855">
        <v>34</v>
      </c>
      <c r="H763" s="851">
        <f t="shared" si="123"/>
        <v>1.33</v>
      </c>
      <c r="I763" s="747">
        <v>10</v>
      </c>
      <c r="J763" s="747">
        <f t="shared" si="126"/>
        <v>13.3</v>
      </c>
      <c r="K763" s="747">
        <f t="shared" si="122"/>
        <v>10271.634707747869</v>
      </c>
      <c r="L763" s="662">
        <v>19700</v>
      </c>
      <c r="M763" s="662"/>
      <c r="N763" s="293"/>
      <c r="O763" s="738"/>
      <c r="S763" s="742">
        <f t="shared" si="124"/>
        <v>102716.3470774787</v>
      </c>
      <c r="T763" s="742">
        <f t="shared" si="127"/>
        <v>197000</v>
      </c>
      <c r="U763" s="935">
        <f t="shared" si="125"/>
        <v>9428.3652922521305</v>
      </c>
    </row>
    <row r="764" spans="1:21" ht="15.75" customHeight="1">
      <c r="A764" s="746">
        <f t="shared" si="121"/>
        <v>213</v>
      </c>
      <c r="B764" s="297" t="s">
        <v>2040</v>
      </c>
      <c r="C764" s="762">
        <v>42242</v>
      </c>
      <c r="D764" s="763" t="s">
        <v>1017</v>
      </c>
      <c r="E764" s="856">
        <v>63</v>
      </c>
      <c r="F764" s="855">
        <v>53</v>
      </c>
      <c r="G764" s="855">
        <v>32</v>
      </c>
      <c r="H764" s="851">
        <f t="shared" si="123"/>
        <v>2.09</v>
      </c>
      <c r="I764" s="747">
        <v>10</v>
      </c>
      <c r="J764" s="747">
        <f t="shared" si="126"/>
        <v>20.9</v>
      </c>
      <c r="K764" s="747">
        <f t="shared" si="122"/>
        <v>16141.140255032366</v>
      </c>
      <c r="L764" s="662">
        <v>20100</v>
      </c>
      <c r="M764" s="662"/>
      <c r="N764" s="293"/>
      <c r="O764" s="738"/>
      <c r="S764" s="742">
        <f t="shared" si="124"/>
        <v>161411.40255032366</v>
      </c>
      <c r="T764" s="742">
        <f t="shared" si="127"/>
        <v>201000</v>
      </c>
      <c r="U764" s="935">
        <f t="shared" si="125"/>
        <v>3958.8597449676345</v>
      </c>
    </row>
    <row r="765" spans="1:21" ht="15.75" customHeight="1">
      <c r="A765" s="746">
        <f t="shared" si="121"/>
        <v>214</v>
      </c>
      <c r="B765" s="297" t="s">
        <v>2039</v>
      </c>
      <c r="C765" s="762">
        <v>42242</v>
      </c>
      <c r="D765" s="763" t="s">
        <v>1018</v>
      </c>
      <c r="E765" s="856">
        <v>41</v>
      </c>
      <c r="F765" s="855">
        <v>41</v>
      </c>
      <c r="G765" s="855">
        <v>25</v>
      </c>
      <c r="H765" s="851">
        <f t="shared" si="123"/>
        <v>1.17</v>
      </c>
      <c r="I765" s="747">
        <v>10</v>
      </c>
      <c r="J765" s="747">
        <f t="shared" si="126"/>
        <v>11.7</v>
      </c>
      <c r="K765" s="747">
        <f t="shared" si="122"/>
        <v>9035.9493293721844</v>
      </c>
      <c r="L765" s="662">
        <v>11440</v>
      </c>
      <c r="M765" s="662"/>
      <c r="N765" s="293"/>
      <c r="O765" s="738"/>
      <c r="S765" s="742">
        <f t="shared" si="124"/>
        <v>90359.49329372184</v>
      </c>
      <c r="T765" s="742">
        <f t="shared" si="127"/>
        <v>114400</v>
      </c>
      <c r="U765" s="935">
        <f t="shared" si="125"/>
        <v>2404.0506706278156</v>
      </c>
    </row>
    <row r="766" spans="1:21" ht="15.75" customHeight="1">
      <c r="A766" s="746">
        <f t="shared" si="121"/>
        <v>215</v>
      </c>
      <c r="B766" s="297" t="s">
        <v>1977</v>
      </c>
      <c r="C766" s="762">
        <v>42242</v>
      </c>
      <c r="D766" s="763" t="s">
        <v>1018</v>
      </c>
      <c r="E766" s="856">
        <v>43</v>
      </c>
      <c r="F766" s="855">
        <v>42</v>
      </c>
      <c r="G766" s="855">
        <v>26</v>
      </c>
      <c r="H766" s="851">
        <f t="shared" si="123"/>
        <v>1.24</v>
      </c>
      <c r="I766" s="747">
        <v>10</v>
      </c>
      <c r="J766" s="747">
        <f t="shared" si="126"/>
        <v>12.4</v>
      </c>
      <c r="K766" s="747">
        <f t="shared" si="122"/>
        <v>9576.5616824115477</v>
      </c>
      <c r="L766" s="662">
        <v>11860</v>
      </c>
      <c r="M766" s="662"/>
      <c r="N766" s="293"/>
      <c r="O766" s="738"/>
      <c r="S766" s="742">
        <f t="shared" si="124"/>
        <v>95765.616824115481</v>
      </c>
      <c r="T766" s="742">
        <f t="shared" si="127"/>
        <v>118600</v>
      </c>
      <c r="U766" s="935">
        <f t="shared" si="125"/>
        <v>2283.4383175884523</v>
      </c>
    </row>
    <row r="767" spans="1:21" ht="15.75" customHeight="1">
      <c r="A767" s="746">
        <f t="shared" si="121"/>
        <v>216</v>
      </c>
      <c r="B767" s="297" t="s">
        <v>1978</v>
      </c>
      <c r="C767" s="762">
        <v>42242</v>
      </c>
      <c r="D767" s="763" t="s">
        <v>1018</v>
      </c>
      <c r="E767" s="856">
        <v>49</v>
      </c>
      <c r="F767" s="855">
        <v>47</v>
      </c>
      <c r="G767" s="855">
        <v>27</v>
      </c>
      <c r="H767" s="851">
        <f t="shared" si="123"/>
        <v>1.52</v>
      </c>
      <c r="I767" s="747">
        <v>10</v>
      </c>
      <c r="J767" s="747">
        <f t="shared" si="126"/>
        <v>15.2</v>
      </c>
      <c r="K767" s="747">
        <f t="shared" si="122"/>
        <v>11739.011094568994</v>
      </c>
      <c r="L767" s="662">
        <v>13200</v>
      </c>
      <c r="M767" s="662"/>
      <c r="N767" s="293"/>
      <c r="O767" s="738"/>
      <c r="S767" s="742">
        <f t="shared" si="124"/>
        <v>117390.11094568994</v>
      </c>
      <c r="T767" s="742">
        <f t="shared" si="127"/>
        <v>132000</v>
      </c>
      <c r="U767" s="935">
        <f t="shared" si="125"/>
        <v>1460.9889054310061</v>
      </c>
    </row>
    <row r="768" spans="1:21" ht="15.75" customHeight="1">
      <c r="A768" s="746">
        <f t="shared" si="121"/>
        <v>217</v>
      </c>
      <c r="B768" s="297" t="s">
        <v>1979</v>
      </c>
      <c r="C768" s="762">
        <v>42242</v>
      </c>
      <c r="D768" s="763" t="s">
        <v>1018</v>
      </c>
      <c r="E768" s="856">
        <v>38</v>
      </c>
      <c r="F768" s="855">
        <v>37</v>
      </c>
      <c r="G768" s="855">
        <v>30</v>
      </c>
      <c r="H768" s="851">
        <f t="shared" si="123"/>
        <v>1.0900000000000001</v>
      </c>
      <c r="I768" s="747">
        <v>10</v>
      </c>
      <c r="J768" s="747">
        <f t="shared" si="126"/>
        <v>10.9</v>
      </c>
      <c r="K768" s="747">
        <f t="shared" si="122"/>
        <v>8418.1066401843436</v>
      </c>
      <c r="L768" s="662">
        <v>16830</v>
      </c>
      <c r="M768" s="662"/>
      <c r="N768" s="293"/>
      <c r="O768" s="738"/>
      <c r="S768" s="742">
        <f t="shared" si="124"/>
        <v>84181.066401843433</v>
      </c>
      <c r="T768" s="742">
        <f t="shared" si="127"/>
        <v>168300</v>
      </c>
      <c r="U768" s="935">
        <f t="shared" si="125"/>
        <v>8411.8933598156564</v>
      </c>
    </row>
    <row r="769" spans="1:21" ht="15.75" customHeight="1">
      <c r="A769" s="746">
        <f t="shared" si="121"/>
        <v>218</v>
      </c>
      <c r="B769" s="297" t="s">
        <v>1980</v>
      </c>
      <c r="C769" s="762">
        <v>42242</v>
      </c>
      <c r="D769" s="763" t="s">
        <v>1018</v>
      </c>
      <c r="E769" s="856">
        <v>40</v>
      </c>
      <c r="F769" s="855">
        <v>39</v>
      </c>
      <c r="G769" s="855">
        <v>32</v>
      </c>
      <c r="H769" s="851">
        <f t="shared" si="123"/>
        <v>1.21</v>
      </c>
      <c r="I769" s="747">
        <v>10</v>
      </c>
      <c r="J769" s="747">
        <f t="shared" si="126"/>
        <v>12.1</v>
      </c>
      <c r="K769" s="747">
        <f t="shared" si="122"/>
        <v>9344.8706739661066</v>
      </c>
      <c r="L769" s="662">
        <v>16850</v>
      </c>
      <c r="M769" s="662"/>
      <c r="N769" s="293"/>
      <c r="O769" s="738"/>
      <c r="S769" s="742">
        <f t="shared" si="124"/>
        <v>93448.706739661066</v>
      </c>
      <c r="T769" s="742">
        <f t="shared" si="127"/>
        <v>168500</v>
      </c>
      <c r="U769" s="935">
        <f t="shared" si="125"/>
        <v>7505.1293260338934</v>
      </c>
    </row>
    <row r="770" spans="1:21" ht="15.75" customHeight="1">
      <c r="A770" s="746">
        <f t="shared" si="121"/>
        <v>219</v>
      </c>
      <c r="B770" s="297" t="s">
        <v>1981</v>
      </c>
      <c r="C770" s="762">
        <v>42242</v>
      </c>
      <c r="D770" s="763" t="s">
        <v>1018</v>
      </c>
      <c r="E770" s="856">
        <v>42</v>
      </c>
      <c r="F770" s="855">
        <v>41</v>
      </c>
      <c r="G770" s="855">
        <v>34</v>
      </c>
      <c r="H770" s="851">
        <f t="shared" si="123"/>
        <v>1.33</v>
      </c>
      <c r="I770" s="747">
        <v>10</v>
      </c>
      <c r="J770" s="747">
        <f t="shared" si="126"/>
        <v>13.3</v>
      </c>
      <c r="K770" s="747">
        <f t="shared" si="122"/>
        <v>10271.634707747869</v>
      </c>
      <c r="L770" s="662">
        <v>19940</v>
      </c>
      <c r="M770" s="662"/>
      <c r="N770" s="293"/>
      <c r="O770" s="738"/>
      <c r="S770" s="742">
        <f t="shared" si="124"/>
        <v>102716.3470774787</v>
      </c>
      <c r="T770" s="742">
        <f t="shared" si="127"/>
        <v>199400</v>
      </c>
      <c r="U770" s="935">
        <f t="shared" si="125"/>
        <v>9668.3652922521305</v>
      </c>
    </row>
    <row r="771" spans="1:21" ht="15.75" customHeight="1">
      <c r="A771" s="746">
        <f t="shared" si="121"/>
        <v>220</v>
      </c>
      <c r="B771" s="297" t="s">
        <v>2040</v>
      </c>
      <c r="C771" s="762">
        <v>42242</v>
      </c>
      <c r="D771" s="763" t="s">
        <v>1018</v>
      </c>
      <c r="E771" s="856">
        <v>63</v>
      </c>
      <c r="F771" s="855">
        <v>53</v>
      </c>
      <c r="G771" s="855">
        <v>32</v>
      </c>
      <c r="H771" s="851">
        <f t="shared" si="123"/>
        <v>2.09</v>
      </c>
      <c r="I771" s="747">
        <v>10</v>
      </c>
      <c r="J771" s="747">
        <f t="shared" si="126"/>
        <v>20.9</v>
      </c>
      <c r="K771" s="747">
        <f t="shared" si="122"/>
        <v>16141.140255032366</v>
      </c>
      <c r="L771" s="662">
        <v>20900</v>
      </c>
      <c r="M771" s="662"/>
      <c r="N771" s="293"/>
      <c r="O771" s="738"/>
      <c r="S771" s="742">
        <f t="shared" si="124"/>
        <v>161411.40255032366</v>
      </c>
      <c r="T771" s="742">
        <f t="shared" si="127"/>
        <v>209000</v>
      </c>
      <c r="U771" s="935">
        <f t="shared" si="125"/>
        <v>4758.8597449676345</v>
      </c>
    </row>
    <row r="772" spans="1:21" ht="15.75" customHeight="1">
      <c r="A772" s="746">
        <f t="shared" si="121"/>
        <v>221</v>
      </c>
      <c r="B772" s="189" t="s">
        <v>2041</v>
      </c>
      <c r="C772" s="762">
        <v>42243</v>
      </c>
      <c r="D772" s="763" t="s">
        <v>1019</v>
      </c>
      <c r="E772" s="856">
        <v>20</v>
      </c>
      <c r="F772" s="855">
        <v>16.5</v>
      </c>
      <c r="G772" s="855">
        <v>9</v>
      </c>
      <c r="H772" s="851">
        <f t="shared" si="123"/>
        <v>0.22</v>
      </c>
      <c r="I772" s="747">
        <v>2000</v>
      </c>
      <c r="J772" s="747">
        <f t="shared" si="126"/>
        <v>440</v>
      </c>
      <c r="K772" s="747">
        <f t="shared" si="122"/>
        <v>1699.0673952665647</v>
      </c>
      <c r="L772" s="662">
        <v>3600</v>
      </c>
      <c r="M772" s="662"/>
      <c r="N772" s="293"/>
      <c r="O772" s="738"/>
      <c r="S772" s="742">
        <f t="shared" si="124"/>
        <v>3398134.7905331296</v>
      </c>
      <c r="T772" s="742">
        <f t="shared" si="127"/>
        <v>7200000</v>
      </c>
      <c r="U772" s="935">
        <f t="shared" si="125"/>
        <v>1900.9326047334353</v>
      </c>
    </row>
    <row r="773" spans="1:21" ht="15.75" customHeight="1">
      <c r="A773" s="746">
        <f t="shared" si="121"/>
        <v>222</v>
      </c>
      <c r="B773" s="297" t="s">
        <v>1984</v>
      </c>
      <c r="C773" s="762">
        <v>42243</v>
      </c>
      <c r="D773" s="763" t="s">
        <v>1019</v>
      </c>
      <c r="E773" s="856">
        <v>31</v>
      </c>
      <c r="F773" s="855">
        <v>25.3</v>
      </c>
      <c r="G773" s="855">
        <v>9</v>
      </c>
      <c r="H773" s="851">
        <f t="shared" si="123"/>
        <v>0.44</v>
      </c>
      <c r="I773" s="747">
        <v>500</v>
      </c>
      <c r="J773" s="747">
        <f t="shared" si="126"/>
        <v>220</v>
      </c>
      <c r="K773" s="747">
        <f t="shared" si="122"/>
        <v>3398.1347905331295</v>
      </c>
      <c r="L773" s="662">
        <v>9300</v>
      </c>
      <c r="M773" s="662"/>
      <c r="N773" s="293"/>
      <c r="O773" s="738"/>
      <c r="S773" s="742">
        <f t="shared" si="124"/>
        <v>1699067.3952665648</v>
      </c>
      <c r="T773" s="742">
        <f t="shared" si="127"/>
        <v>4650000</v>
      </c>
      <c r="U773" s="935">
        <f t="shared" si="125"/>
        <v>5901.8652094668705</v>
      </c>
    </row>
    <row r="774" spans="1:21" ht="15.75" customHeight="1">
      <c r="A774" s="746">
        <f t="shared" si="121"/>
        <v>223</v>
      </c>
      <c r="B774" s="297" t="s">
        <v>425</v>
      </c>
      <c r="C774" s="762">
        <v>42243</v>
      </c>
      <c r="D774" s="763" t="s">
        <v>1020</v>
      </c>
      <c r="E774" s="856">
        <v>52</v>
      </c>
      <c r="F774" s="855">
        <v>24.5</v>
      </c>
      <c r="G774" s="855">
        <v>24.5</v>
      </c>
      <c r="H774" s="851">
        <f t="shared" si="123"/>
        <v>0.82</v>
      </c>
      <c r="I774" s="747">
        <v>60</v>
      </c>
      <c r="J774" s="747">
        <f t="shared" si="126"/>
        <v>49.199999999999996</v>
      </c>
      <c r="K774" s="747">
        <f t="shared" si="122"/>
        <v>6332.8875641753775</v>
      </c>
      <c r="L774" s="662">
        <v>5050</v>
      </c>
      <c r="M774" s="662"/>
      <c r="N774" s="293"/>
      <c r="O774" s="738"/>
      <c r="S774" s="742">
        <f t="shared" si="124"/>
        <v>379973.25385052263</v>
      </c>
      <c r="T774" s="742">
        <f t="shared" si="127"/>
        <v>303000</v>
      </c>
      <c r="U774" s="935">
        <f t="shared" si="125"/>
        <v>-1282.8875641753775</v>
      </c>
    </row>
    <row r="775" spans="1:21" ht="15.75" customHeight="1">
      <c r="A775" s="746">
        <f t="shared" si="121"/>
        <v>224</v>
      </c>
      <c r="B775" s="297" t="s">
        <v>473</v>
      </c>
      <c r="C775" s="762">
        <v>42243</v>
      </c>
      <c r="D775" s="763" t="s">
        <v>1020</v>
      </c>
      <c r="E775" s="856">
        <v>52</v>
      </c>
      <c r="F775" s="855">
        <v>26.5</v>
      </c>
      <c r="G775" s="855">
        <v>26.5</v>
      </c>
      <c r="H775" s="851">
        <f t="shared" si="123"/>
        <v>0.91</v>
      </c>
      <c r="I775" s="747">
        <v>329</v>
      </c>
      <c r="J775" s="747">
        <f t="shared" si="126"/>
        <v>299.39</v>
      </c>
      <c r="K775" s="747">
        <f t="shared" si="122"/>
        <v>7027.9605895117002</v>
      </c>
      <c r="L775" s="662">
        <v>5600</v>
      </c>
      <c r="M775" s="662"/>
      <c r="N775" s="293"/>
      <c r="O775" s="738"/>
      <c r="S775" s="742">
        <f t="shared" si="124"/>
        <v>2312199.0339493495</v>
      </c>
      <c r="T775" s="742">
        <f t="shared" si="127"/>
        <v>1842400</v>
      </c>
      <c r="U775" s="935">
        <f t="shared" si="125"/>
        <v>-1427.9605895117002</v>
      </c>
    </row>
    <row r="776" spans="1:21" ht="15.75" customHeight="1">
      <c r="A776" s="746">
        <f t="shared" si="121"/>
        <v>225</v>
      </c>
      <c r="B776" s="297" t="s">
        <v>1021</v>
      </c>
      <c r="C776" s="762">
        <v>42243</v>
      </c>
      <c r="D776" s="763" t="s">
        <v>1020</v>
      </c>
      <c r="E776" s="856">
        <v>48</v>
      </c>
      <c r="F776" s="855">
        <v>40</v>
      </c>
      <c r="G776" s="855">
        <v>29</v>
      </c>
      <c r="H776" s="851">
        <f t="shared" si="123"/>
        <v>1.3</v>
      </c>
      <c r="I776" s="747">
        <v>312</v>
      </c>
      <c r="J776" s="747">
        <f t="shared" si="126"/>
        <v>405.6</v>
      </c>
      <c r="K776" s="747">
        <f t="shared" si="122"/>
        <v>10039.943699302428</v>
      </c>
      <c r="L776" s="662">
        <v>8000</v>
      </c>
      <c r="M776" s="662"/>
      <c r="N776" s="293"/>
      <c r="O776" s="738"/>
      <c r="S776" s="742">
        <f t="shared" si="124"/>
        <v>3132462.4341823575</v>
      </c>
      <c r="T776" s="742">
        <f t="shared" si="127"/>
        <v>2496000</v>
      </c>
      <c r="U776" s="935">
        <f t="shared" si="125"/>
        <v>-2039.9436993024283</v>
      </c>
    </row>
    <row r="777" spans="1:21" ht="15.75" customHeight="1">
      <c r="A777" s="746">
        <f t="shared" si="121"/>
        <v>226</v>
      </c>
      <c r="B777" s="297" t="s">
        <v>1022</v>
      </c>
      <c r="C777" s="762">
        <v>42243</v>
      </c>
      <c r="D777" s="763" t="s">
        <v>1020</v>
      </c>
      <c r="E777" s="856">
        <v>52</v>
      </c>
      <c r="F777" s="855">
        <v>43</v>
      </c>
      <c r="G777" s="855">
        <v>30</v>
      </c>
      <c r="H777" s="851">
        <f t="shared" si="123"/>
        <v>1.48</v>
      </c>
      <c r="I777" s="747">
        <v>309</v>
      </c>
      <c r="J777" s="747">
        <f t="shared" si="126"/>
        <v>457.32</v>
      </c>
      <c r="K777" s="747">
        <f t="shared" si="122"/>
        <v>11430.089749975072</v>
      </c>
      <c r="L777" s="662">
        <v>9290</v>
      </c>
      <c r="M777" s="662"/>
      <c r="N777" s="293"/>
      <c r="O777" s="738"/>
      <c r="S777" s="742">
        <f t="shared" si="124"/>
        <v>3531897.732742297</v>
      </c>
      <c r="T777" s="742">
        <f t="shared" si="127"/>
        <v>2870610</v>
      </c>
      <c r="U777" s="935">
        <f t="shared" si="125"/>
        <v>-2140.0897499750718</v>
      </c>
    </row>
    <row r="778" spans="1:21" ht="15.75" customHeight="1">
      <c r="A778" s="746">
        <f t="shared" si="121"/>
        <v>227</v>
      </c>
      <c r="B778" s="297" t="s">
        <v>2039</v>
      </c>
      <c r="C778" s="762">
        <v>42243</v>
      </c>
      <c r="D778" s="763" t="s">
        <v>1023</v>
      </c>
      <c r="E778" s="856">
        <v>41</v>
      </c>
      <c r="F778" s="855">
        <v>41</v>
      </c>
      <c r="G778" s="855">
        <v>25</v>
      </c>
      <c r="H778" s="851">
        <f t="shared" si="123"/>
        <v>1.17</v>
      </c>
      <c r="I778" s="747">
        <v>2000</v>
      </c>
      <c r="J778" s="747">
        <f t="shared" si="126"/>
        <v>2340</v>
      </c>
      <c r="K778" s="747">
        <f t="shared" si="122"/>
        <v>9035.9493293721844</v>
      </c>
      <c r="L778" s="662">
        <v>11300</v>
      </c>
      <c r="M778" s="662"/>
      <c r="N778" s="293"/>
      <c r="O778" s="738"/>
      <c r="S778" s="742">
        <f t="shared" si="124"/>
        <v>18071898.658744369</v>
      </c>
      <c r="T778" s="742">
        <f t="shared" si="127"/>
        <v>22600000</v>
      </c>
      <c r="U778" s="935">
        <f t="shared" si="125"/>
        <v>2264.0506706278156</v>
      </c>
    </row>
    <row r="779" spans="1:21" ht="15.75" customHeight="1">
      <c r="A779" s="746">
        <f t="shared" si="121"/>
        <v>228</v>
      </c>
      <c r="B779" s="297" t="s">
        <v>478</v>
      </c>
      <c r="C779" s="762">
        <v>42244</v>
      </c>
      <c r="D779" s="763" t="s">
        <v>1024</v>
      </c>
      <c r="E779" s="856">
        <v>49.5</v>
      </c>
      <c r="F779" s="855">
        <v>38.5</v>
      </c>
      <c r="G779" s="855">
        <v>32.5</v>
      </c>
      <c r="H779" s="851">
        <f t="shared" si="123"/>
        <v>1.34</v>
      </c>
      <c r="I779" s="747">
        <v>307</v>
      </c>
      <c r="J779" s="747">
        <f t="shared" si="126"/>
        <v>411.38000000000005</v>
      </c>
      <c r="K779" s="747">
        <f t="shared" si="122"/>
        <v>10348.86504389635</v>
      </c>
      <c r="L779" s="662">
        <v>12900</v>
      </c>
      <c r="M779" s="662"/>
      <c r="N779" s="293"/>
      <c r="O779" s="738"/>
      <c r="S779" s="742">
        <f t="shared" si="124"/>
        <v>3177101.5684761796</v>
      </c>
      <c r="T779" s="742">
        <f t="shared" si="127"/>
        <v>3960300</v>
      </c>
      <c r="U779" s="935">
        <f t="shared" si="125"/>
        <v>2551.1349561036495</v>
      </c>
    </row>
    <row r="780" spans="1:21" ht="15.75" customHeight="1">
      <c r="A780" s="746">
        <f t="shared" si="121"/>
        <v>229</v>
      </c>
      <c r="B780" s="297" t="s">
        <v>1025</v>
      </c>
      <c r="C780" s="762">
        <v>42244</v>
      </c>
      <c r="D780" s="763" t="s">
        <v>1024</v>
      </c>
      <c r="E780" s="856">
        <v>68</v>
      </c>
      <c r="F780" s="855">
        <v>35</v>
      </c>
      <c r="G780" s="855">
        <v>18</v>
      </c>
      <c r="H780" s="851">
        <f t="shared" si="123"/>
        <v>1.18</v>
      </c>
      <c r="I780" s="747">
        <v>50</v>
      </c>
      <c r="J780" s="747">
        <f t="shared" si="126"/>
        <v>59</v>
      </c>
      <c r="K780" s="747">
        <f t="shared" si="122"/>
        <v>9113.1796655206654</v>
      </c>
      <c r="L780" s="662">
        <v>11600</v>
      </c>
      <c r="M780" s="662"/>
      <c r="N780" s="293"/>
      <c r="O780" s="738"/>
      <c r="S780" s="742">
        <f t="shared" si="124"/>
        <v>455658.98327603325</v>
      </c>
      <c r="T780" s="742">
        <f t="shared" si="127"/>
        <v>580000</v>
      </c>
      <c r="U780" s="935">
        <f t="shared" si="125"/>
        <v>2486.8203344793346</v>
      </c>
    </row>
    <row r="781" spans="1:21" ht="15.75" customHeight="1">
      <c r="A781" s="746">
        <f t="shared" si="121"/>
        <v>230</v>
      </c>
      <c r="B781" s="297" t="s">
        <v>1026</v>
      </c>
      <c r="C781" s="762">
        <v>42244</v>
      </c>
      <c r="D781" s="763" t="s">
        <v>1027</v>
      </c>
      <c r="E781" s="856">
        <v>40</v>
      </c>
      <c r="F781" s="855">
        <v>30</v>
      </c>
      <c r="G781" s="855">
        <v>18.5</v>
      </c>
      <c r="H781" s="851">
        <f t="shared" si="123"/>
        <v>0.75</v>
      </c>
      <c r="I781" s="747">
        <v>217</v>
      </c>
      <c r="J781" s="747">
        <f t="shared" si="126"/>
        <v>162.75</v>
      </c>
      <c r="K781" s="747">
        <f t="shared" si="122"/>
        <v>5792.2752111360169</v>
      </c>
      <c r="L781" s="662">
        <v>8050</v>
      </c>
      <c r="M781" s="662"/>
      <c r="N781" s="293"/>
      <c r="O781" s="738"/>
      <c r="S781" s="742">
        <f t="shared" si="124"/>
        <v>1256923.7208165156</v>
      </c>
      <c r="T781" s="742">
        <f t="shared" si="127"/>
        <v>1746850</v>
      </c>
      <c r="U781" s="935">
        <f t="shared" si="125"/>
        <v>2257.7247888639831</v>
      </c>
    </row>
    <row r="782" spans="1:21" ht="15.75" customHeight="1">
      <c r="A782" s="746">
        <f t="shared" ref="A782:A845" si="128">IF(B782&lt;&gt;"",A781+1,"")</f>
        <v>231</v>
      </c>
      <c r="B782" s="297" t="s">
        <v>1977</v>
      </c>
      <c r="C782" s="762">
        <v>42244</v>
      </c>
      <c r="D782" s="763" t="s">
        <v>1028</v>
      </c>
      <c r="E782" s="856">
        <v>43</v>
      </c>
      <c r="F782" s="855">
        <v>42</v>
      </c>
      <c r="G782" s="855">
        <v>26</v>
      </c>
      <c r="H782" s="851">
        <f t="shared" si="123"/>
        <v>1.24</v>
      </c>
      <c r="I782" s="747">
        <v>34</v>
      </c>
      <c r="J782" s="747">
        <f t="shared" si="126"/>
        <v>42.16</v>
      </c>
      <c r="K782" s="747">
        <f t="shared" si="122"/>
        <v>9576.5616824115477</v>
      </c>
      <c r="L782" s="662">
        <v>12400</v>
      </c>
      <c r="M782" s="662"/>
      <c r="N782" s="293"/>
      <c r="O782" s="738"/>
      <c r="S782" s="742">
        <f t="shared" si="124"/>
        <v>325603.09720199264</v>
      </c>
      <c r="T782" s="742">
        <f t="shared" si="127"/>
        <v>421600</v>
      </c>
      <c r="U782" s="935">
        <f t="shared" si="125"/>
        <v>2823.4383175884523</v>
      </c>
    </row>
    <row r="783" spans="1:21" ht="15.75" customHeight="1">
      <c r="A783" s="746">
        <f t="shared" si="128"/>
        <v>232</v>
      </c>
      <c r="B783" s="297" t="s">
        <v>1979</v>
      </c>
      <c r="C783" s="762">
        <v>42244</v>
      </c>
      <c r="D783" s="763" t="s">
        <v>1028</v>
      </c>
      <c r="E783" s="856">
        <v>38</v>
      </c>
      <c r="F783" s="855">
        <v>37</v>
      </c>
      <c r="G783" s="855">
        <v>30</v>
      </c>
      <c r="H783" s="851">
        <f t="shared" si="123"/>
        <v>1.0900000000000001</v>
      </c>
      <c r="I783" s="747">
        <v>34</v>
      </c>
      <c r="J783" s="747">
        <f t="shared" si="126"/>
        <v>37.06</v>
      </c>
      <c r="K783" s="747">
        <f t="shared" si="122"/>
        <v>8418.1066401843436</v>
      </c>
      <c r="L783" s="662">
        <v>15300</v>
      </c>
      <c r="M783" s="662"/>
      <c r="N783" s="293"/>
      <c r="O783" s="738"/>
      <c r="S783" s="742">
        <f t="shared" si="124"/>
        <v>286215.62576626771</v>
      </c>
      <c r="T783" s="742">
        <f t="shared" si="127"/>
        <v>520200</v>
      </c>
      <c r="U783" s="935">
        <f t="shared" si="125"/>
        <v>6881.8933598156564</v>
      </c>
    </row>
    <row r="784" spans="1:21" ht="15.75" customHeight="1">
      <c r="A784" s="746">
        <f t="shared" si="128"/>
        <v>233</v>
      </c>
      <c r="B784" s="297" t="s">
        <v>1980</v>
      </c>
      <c r="C784" s="762">
        <v>42244</v>
      </c>
      <c r="D784" s="763" t="s">
        <v>1028</v>
      </c>
      <c r="E784" s="856">
        <v>40</v>
      </c>
      <c r="F784" s="855">
        <v>39</v>
      </c>
      <c r="G784" s="855">
        <v>32</v>
      </c>
      <c r="H784" s="851">
        <f t="shared" si="123"/>
        <v>1.21</v>
      </c>
      <c r="I784" s="747">
        <v>20</v>
      </c>
      <c r="J784" s="747">
        <f t="shared" si="126"/>
        <v>24.2</v>
      </c>
      <c r="K784" s="747">
        <f t="shared" si="122"/>
        <v>9344.8706739661066</v>
      </c>
      <c r="L784" s="662">
        <v>16500</v>
      </c>
      <c r="M784" s="662"/>
      <c r="N784" s="293"/>
      <c r="O784" s="738"/>
      <c r="S784" s="742">
        <f t="shared" si="124"/>
        <v>186897.41347932213</v>
      </c>
      <c r="T784" s="742">
        <f t="shared" si="127"/>
        <v>330000</v>
      </c>
      <c r="U784" s="935">
        <f t="shared" si="125"/>
        <v>7155.1293260338934</v>
      </c>
    </row>
    <row r="785" spans="1:21" ht="15.75" customHeight="1">
      <c r="A785" s="746">
        <f t="shared" si="128"/>
        <v>234</v>
      </c>
      <c r="B785" s="297" t="s">
        <v>2040</v>
      </c>
      <c r="C785" s="762">
        <v>42244</v>
      </c>
      <c r="D785" s="763" t="s">
        <v>1028</v>
      </c>
      <c r="E785" s="856">
        <v>63</v>
      </c>
      <c r="F785" s="855">
        <v>53</v>
      </c>
      <c r="G785" s="855">
        <v>32</v>
      </c>
      <c r="H785" s="851">
        <f t="shared" si="123"/>
        <v>2.09</v>
      </c>
      <c r="I785" s="747">
        <v>14</v>
      </c>
      <c r="J785" s="747">
        <f t="shared" si="126"/>
        <v>29.259999999999998</v>
      </c>
      <c r="K785" s="747">
        <f t="shared" si="122"/>
        <v>16141.140255032366</v>
      </c>
      <c r="L785" s="662">
        <v>20100</v>
      </c>
      <c r="M785" s="662"/>
      <c r="N785" s="293"/>
      <c r="O785" s="738"/>
      <c r="S785" s="742">
        <f t="shared" si="124"/>
        <v>225975.96357045311</v>
      </c>
      <c r="T785" s="742">
        <f t="shared" si="127"/>
        <v>281400</v>
      </c>
      <c r="U785" s="935">
        <f t="shared" si="125"/>
        <v>3958.8597449676345</v>
      </c>
    </row>
    <row r="786" spans="1:21" ht="15.75" customHeight="1">
      <c r="A786" s="746">
        <f t="shared" si="128"/>
        <v>235</v>
      </c>
      <c r="B786" s="297" t="s">
        <v>773</v>
      </c>
      <c r="C786" s="762">
        <v>42245</v>
      </c>
      <c r="D786" s="763" t="s">
        <v>1029</v>
      </c>
      <c r="E786" s="856">
        <v>125</v>
      </c>
      <c r="F786" s="855">
        <v>185</v>
      </c>
      <c r="G786" s="855"/>
      <c r="H786" s="851">
        <f t="shared" si="123"/>
        <v>2.31</v>
      </c>
      <c r="I786" s="747">
        <v>500</v>
      </c>
      <c r="J786" s="747">
        <f t="shared" si="126"/>
        <v>1155</v>
      </c>
      <c r="K786" s="747">
        <f t="shared" si="122"/>
        <v>17840.207650298929</v>
      </c>
      <c r="L786" s="662">
        <v>13181</v>
      </c>
      <c r="M786" s="662"/>
      <c r="N786" s="293"/>
      <c r="O786" s="738"/>
      <c r="S786" s="742">
        <f t="shared" si="124"/>
        <v>8920103.8251494654</v>
      </c>
      <c r="T786" s="742">
        <f t="shared" si="127"/>
        <v>6590500</v>
      </c>
      <c r="U786" s="935">
        <f t="shared" si="125"/>
        <v>-4659.2076502989294</v>
      </c>
    </row>
    <row r="787" spans="1:21" ht="15.75" customHeight="1">
      <c r="A787" s="746">
        <f t="shared" si="128"/>
        <v>236</v>
      </c>
      <c r="B787" s="297" t="s">
        <v>1981</v>
      </c>
      <c r="C787" s="762">
        <v>42245</v>
      </c>
      <c r="D787" s="763" t="s">
        <v>1031</v>
      </c>
      <c r="E787" s="856">
        <v>42</v>
      </c>
      <c r="F787" s="855">
        <v>41</v>
      </c>
      <c r="G787" s="855">
        <v>34</v>
      </c>
      <c r="H787" s="851">
        <f t="shared" si="123"/>
        <v>1.33</v>
      </c>
      <c r="I787" s="747">
        <v>50</v>
      </c>
      <c r="J787" s="747">
        <f t="shared" si="126"/>
        <v>66.5</v>
      </c>
      <c r="K787" s="747">
        <f t="shared" si="122"/>
        <v>10271.634707747869</v>
      </c>
      <c r="L787" s="662">
        <v>19940</v>
      </c>
      <c r="M787" s="662"/>
      <c r="N787" s="293"/>
      <c r="O787" s="738"/>
      <c r="S787" s="742">
        <f t="shared" si="124"/>
        <v>513581.73538739345</v>
      </c>
      <c r="T787" s="742">
        <f t="shared" si="127"/>
        <v>997000</v>
      </c>
      <c r="U787" s="935">
        <f t="shared" si="125"/>
        <v>9668.3652922521305</v>
      </c>
    </row>
    <row r="788" spans="1:21" ht="15.75" customHeight="1">
      <c r="A788" s="746">
        <f t="shared" si="128"/>
        <v>237</v>
      </c>
      <c r="B788" s="297" t="s">
        <v>2040</v>
      </c>
      <c r="C788" s="762">
        <v>42245</v>
      </c>
      <c r="D788" s="763" t="s">
        <v>1031</v>
      </c>
      <c r="E788" s="856">
        <v>63</v>
      </c>
      <c r="F788" s="855">
        <v>53</v>
      </c>
      <c r="G788" s="855">
        <v>32</v>
      </c>
      <c r="H788" s="851">
        <f t="shared" si="123"/>
        <v>2.09</v>
      </c>
      <c r="I788" s="747">
        <v>50</v>
      </c>
      <c r="J788" s="747">
        <f t="shared" si="126"/>
        <v>104.5</v>
      </c>
      <c r="K788" s="747">
        <f t="shared" si="122"/>
        <v>16141.140255032366</v>
      </c>
      <c r="L788" s="662">
        <v>20900</v>
      </c>
      <c r="M788" s="662"/>
      <c r="N788" s="293"/>
      <c r="O788" s="738"/>
      <c r="S788" s="742">
        <f t="shared" si="124"/>
        <v>807057.01275161828</v>
      </c>
      <c r="T788" s="742">
        <f t="shared" si="127"/>
        <v>1045000</v>
      </c>
      <c r="U788" s="935">
        <f t="shared" si="125"/>
        <v>4758.8597449676345</v>
      </c>
    </row>
    <row r="789" spans="1:21" ht="15.75" customHeight="1">
      <c r="A789" s="746">
        <f t="shared" si="128"/>
        <v>238</v>
      </c>
      <c r="B789" s="297" t="s">
        <v>521</v>
      </c>
      <c r="C789" s="762">
        <v>42248</v>
      </c>
      <c r="D789" s="763" t="s">
        <v>1032</v>
      </c>
      <c r="E789" s="856">
        <v>37.5</v>
      </c>
      <c r="F789" s="855">
        <v>25.3</v>
      </c>
      <c r="G789" s="855">
        <v>23.9</v>
      </c>
      <c r="H789" s="851">
        <f t="shared" si="123"/>
        <v>0.68</v>
      </c>
      <c r="I789" s="747">
        <v>1226</v>
      </c>
      <c r="J789" s="747">
        <f t="shared" si="126"/>
        <v>833.68000000000006</v>
      </c>
      <c r="K789" s="747">
        <f t="shared" si="122"/>
        <v>5251.6628580966553</v>
      </c>
      <c r="L789" s="662">
        <v>5900</v>
      </c>
      <c r="M789" s="662"/>
      <c r="N789" s="293"/>
      <c r="O789" s="738"/>
      <c r="S789" s="742">
        <f t="shared" si="124"/>
        <v>6438538.6640264997</v>
      </c>
      <c r="T789" s="742">
        <f t="shared" si="127"/>
        <v>7233400</v>
      </c>
      <c r="U789" s="935">
        <f t="shared" si="125"/>
        <v>648.33714190334467</v>
      </c>
    </row>
    <row r="790" spans="1:21" ht="15.75" customHeight="1">
      <c r="A790" s="746">
        <f t="shared" si="128"/>
        <v>239</v>
      </c>
      <c r="B790" s="297" t="s">
        <v>651</v>
      </c>
      <c r="C790" s="762">
        <v>42248</v>
      </c>
      <c r="D790" s="763" t="s">
        <v>1033</v>
      </c>
      <c r="E790" s="856">
        <v>142</v>
      </c>
      <c r="F790" s="855">
        <v>72</v>
      </c>
      <c r="G790" s="855">
        <v>58</v>
      </c>
      <c r="H790" s="851">
        <f t="shared" si="123"/>
        <v>5.76</v>
      </c>
      <c r="I790" s="747">
        <v>135</v>
      </c>
      <c r="J790" s="747">
        <f t="shared" si="126"/>
        <v>777.6</v>
      </c>
      <c r="K790" s="747">
        <f t="shared" si="122"/>
        <v>44484.673621524606</v>
      </c>
      <c r="L790" s="662">
        <v>30237</v>
      </c>
      <c r="M790" s="662"/>
      <c r="N790" s="293"/>
      <c r="O790" s="738"/>
      <c r="S790" s="742">
        <f t="shared" si="124"/>
        <v>6005430.9389058221</v>
      </c>
      <c r="T790" s="742">
        <f t="shared" si="127"/>
        <v>4081995</v>
      </c>
      <c r="U790" s="935">
        <f t="shared" si="125"/>
        <v>-14247.673621524606</v>
      </c>
    </row>
    <row r="791" spans="1:21" ht="15.75" customHeight="1">
      <c r="A791" s="746">
        <f t="shared" si="128"/>
        <v>240</v>
      </c>
      <c r="B791" s="297" t="s">
        <v>1034</v>
      </c>
      <c r="C791" s="762">
        <v>42248</v>
      </c>
      <c r="D791" s="763" t="s">
        <v>1033</v>
      </c>
      <c r="E791" s="856">
        <v>123</v>
      </c>
      <c r="F791" s="855">
        <v>54</v>
      </c>
      <c r="G791" s="855">
        <v>175</v>
      </c>
      <c r="H791" s="851">
        <f t="shared" si="123"/>
        <v>8.33</v>
      </c>
      <c r="I791" s="747">
        <v>25</v>
      </c>
      <c r="J791" s="747">
        <f t="shared" si="126"/>
        <v>208.25</v>
      </c>
      <c r="K791" s="747">
        <f t="shared" si="122"/>
        <v>64332.870011684026</v>
      </c>
      <c r="L791" s="662">
        <v>54530</v>
      </c>
      <c r="M791" s="662"/>
      <c r="N791" s="293"/>
      <c r="O791" s="738"/>
      <c r="S791" s="742">
        <f t="shared" si="124"/>
        <v>1608321.7502921007</v>
      </c>
      <c r="T791" s="742">
        <f t="shared" si="127"/>
        <v>1363250</v>
      </c>
      <c r="U791" s="935">
        <f t="shared" si="125"/>
        <v>-9802.8700116840264</v>
      </c>
    </row>
    <row r="792" spans="1:21" ht="15.75" customHeight="1">
      <c r="A792" s="746">
        <f t="shared" si="128"/>
        <v>241</v>
      </c>
      <c r="B792" s="297" t="s">
        <v>1035</v>
      </c>
      <c r="C792" s="762">
        <v>42248</v>
      </c>
      <c r="D792" s="763" t="s">
        <v>1033</v>
      </c>
      <c r="E792" s="856">
        <v>58</v>
      </c>
      <c r="F792" s="855">
        <v>57</v>
      </c>
      <c r="G792" s="855">
        <v>61</v>
      </c>
      <c r="H792" s="851">
        <f t="shared" si="123"/>
        <v>2.84</v>
      </c>
      <c r="I792" s="747">
        <v>68</v>
      </c>
      <c r="J792" s="747">
        <f t="shared" si="126"/>
        <v>193.12</v>
      </c>
      <c r="K792" s="747">
        <f t="shared" si="122"/>
        <v>21933.415466168382</v>
      </c>
      <c r="L792" s="662">
        <v>21839</v>
      </c>
      <c r="M792" s="662"/>
      <c r="N792" s="293"/>
      <c r="O792" s="738"/>
      <c r="S792" s="742">
        <f t="shared" si="124"/>
        <v>1491472.25169945</v>
      </c>
      <c r="T792" s="742">
        <f t="shared" si="127"/>
        <v>1485052</v>
      </c>
      <c r="U792" s="935">
        <f t="shared" si="125"/>
        <v>-94.415466168382409</v>
      </c>
    </row>
    <row r="793" spans="1:21" ht="15.75" customHeight="1">
      <c r="A793" s="746">
        <f t="shared" si="128"/>
        <v>242</v>
      </c>
      <c r="B793" s="297" t="s">
        <v>950</v>
      </c>
      <c r="C793" s="762">
        <v>42248</v>
      </c>
      <c r="D793" s="763" t="s">
        <v>1033</v>
      </c>
      <c r="E793" s="856">
        <v>58</v>
      </c>
      <c r="F793" s="855">
        <v>57</v>
      </c>
      <c r="G793" s="855">
        <v>80</v>
      </c>
      <c r="H793" s="851">
        <f t="shared" si="123"/>
        <v>3.29</v>
      </c>
      <c r="I793" s="747">
        <v>49</v>
      </c>
      <c r="J793" s="747">
        <f t="shared" si="126"/>
        <v>161.21</v>
      </c>
      <c r="K793" s="747">
        <f t="shared" si="122"/>
        <v>25408.780592849991</v>
      </c>
      <c r="L793" s="662">
        <v>27926</v>
      </c>
      <c r="M793" s="662"/>
      <c r="N793" s="293"/>
      <c r="O793" s="738"/>
      <c r="S793" s="742">
        <f t="shared" si="124"/>
        <v>1245030.2490496496</v>
      </c>
      <c r="T793" s="742">
        <f t="shared" si="127"/>
        <v>1368374</v>
      </c>
      <c r="U793" s="935">
        <f t="shared" si="125"/>
        <v>2517.2194071500089</v>
      </c>
    </row>
    <row r="794" spans="1:21" ht="15.75" customHeight="1">
      <c r="A794" s="746">
        <f t="shared" si="128"/>
        <v>243</v>
      </c>
      <c r="B794" s="297" t="s">
        <v>948</v>
      </c>
      <c r="C794" s="762">
        <v>42248</v>
      </c>
      <c r="D794" s="763" t="s">
        <v>1033</v>
      </c>
      <c r="E794" s="856">
        <v>47</v>
      </c>
      <c r="F794" s="855">
        <v>47</v>
      </c>
      <c r="G794" s="855">
        <v>52</v>
      </c>
      <c r="H794" s="851">
        <f t="shared" si="123"/>
        <v>1.97</v>
      </c>
      <c r="I794" s="747">
        <v>70</v>
      </c>
      <c r="J794" s="747">
        <f t="shared" si="126"/>
        <v>137.9</v>
      </c>
      <c r="K794" s="747">
        <f t="shared" si="122"/>
        <v>15214.376221250603</v>
      </c>
      <c r="L794" s="662">
        <v>16070</v>
      </c>
      <c r="M794" s="662"/>
      <c r="N794" s="293"/>
      <c r="O794" s="738"/>
      <c r="S794" s="742">
        <f t="shared" si="124"/>
        <v>1065006.3354875422</v>
      </c>
      <c r="T794" s="742">
        <f t="shared" si="127"/>
        <v>1124900</v>
      </c>
      <c r="U794" s="935">
        <f t="shared" si="125"/>
        <v>855.62377874939739</v>
      </c>
    </row>
    <row r="795" spans="1:21" ht="15.75" customHeight="1">
      <c r="A795" s="746">
        <f t="shared" si="128"/>
        <v>244</v>
      </c>
      <c r="B795" s="297" t="s">
        <v>1036</v>
      </c>
      <c r="C795" s="762">
        <v>42248</v>
      </c>
      <c r="D795" s="763" t="s">
        <v>1033</v>
      </c>
      <c r="E795" s="856">
        <v>58</v>
      </c>
      <c r="F795" s="855">
        <v>57</v>
      </c>
      <c r="G795" s="855">
        <v>95</v>
      </c>
      <c r="H795" s="851">
        <f t="shared" si="123"/>
        <v>3.64</v>
      </c>
      <c r="I795" s="747">
        <v>45</v>
      </c>
      <c r="J795" s="747">
        <f t="shared" si="126"/>
        <v>163.80000000000001</v>
      </c>
      <c r="K795" s="747">
        <f t="shared" si="122"/>
        <v>28111.842358046801</v>
      </c>
      <c r="L795" s="662">
        <v>29954</v>
      </c>
      <c r="M795" s="662"/>
      <c r="N795" s="293"/>
      <c r="O795" s="738"/>
      <c r="S795" s="742">
        <f t="shared" si="124"/>
        <v>1265032.9061121061</v>
      </c>
      <c r="T795" s="742">
        <f t="shared" si="127"/>
        <v>1347930</v>
      </c>
      <c r="U795" s="935">
        <f t="shared" si="125"/>
        <v>1842.1576419531993</v>
      </c>
    </row>
    <row r="796" spans="1:21" ht="15.75" customHeight="1">
      <c r="A796" s="746">
        <f t="shared" si="128"/>
        <v>245</v>
      </c>
      <c r="B796" s="297" t="s">
        <v>1810</v>
      </c>
      <c r="C796" s="762">
        <v>42248</v>
      </c>
      <c r="D796" s="763" t="s">
        <v>1037</v>
      </c>
      <c r="E796" s="856">
        <v>80</v>
      </c>
      <c r="F796" s="855">
        <v>177</v>
      </c>
      <c r="G796" s="855"/>
      <c r="H796" s="851">
        <f t="shared" si="123"/>
        <v>1.42</v>
      </c>
      <c r="I796" s="747">
        <v>70</v>
      </c>
      <c r="J796" s="747">
        <f t="shared" si="126"/>
        <v>99.399999999999991</v>
      </c>
      <c r="K796" s="747">
        <f t="shared" si="122"/>
        <v>10966.707733084191</v>
      </c>
      <c r="L796" s="662">
        <v>12886</v>
      </c>
      <c r="M796" s="662"/>
      <c r="N796" s="293"/>
      <c r="O796" s="738"/>
      <c r="S796" s="742">
        <f t="shared" si="124"/>
        <v>767669.54131589341</v>
      </c>
      <c r="T796" s="742">
        <f t="shared" si="127"/>
        <v>902020</v>
      </c>
      <c r="U796" s="935">
        <f t="shared" si="125"/>
        <v>1919.2922669158088</v>
      </c>
    </row>
    <row r="797" spans="1:21" ht="15.75" customHeight="1">
      <c r="A797" s="746">
        <f t="shared" si="128"/>
        <v>246</v>
      </c>
      <c r="B797" s="297" t="s">
        <v>1789</v>
      </c>
      <c r="C797" s="762">
        <v>42248</v>
      </c>
      <c r="D797" s="763" t="s">
        <v>1037</v>
      </c>
      <c r="E797" s="856">
        <v>110</v>
      </c>
      <c r="F797" s="855">
        <v>132</v>
      </c>
      <c r="G797" s="855"/>
      <c r="H797" s="851">
        <f t="shared" si="123"/>
        <v>1.45</v>
      </c>
      <c r="I797" s="747">
        <v>50</v>
      </c>
      <c r="J797" s="747">
        <f t="shared" si="126"/>
        <v>72.5</v>
      </c>
      <c r="K797" s="747">
        <f t="shared" si="122"/>
        <v>11198.398741529631</v>
      </c>
      <c r="L797" s="662">
        <v>13213</v>
      </c>
      <c r="M797" s="662"/>
      <c r="N797" s="293"/>
      <c r="O797" s="738"/>
      <c r="S797" s="742">
        <f t="shared" si="124"/>
        <v>559919.93707648152</v>
      </c>
      <c r="T797" s="742">
        <f t="shared" si="127"/>
        <v>660650</v>
      </c>
      <c r="U797" s="935">
        <f t="shared" si="125"/>
        <v>2014.6012584703694</v>
      </c>
    </row>
    <row r="798" spans="1:21" ht="15.75" customHeight="1">
      <c r="A798" s="746">
        <f t="shared" si="128"/>
        <v>247</v>
      </c>
      <c r="B798" s="297" t="s">
        <v>1811</v>
      </c>
      <c r="C798" s="762">
        <v>42248</v>
      </c>
      <c r="D798" s="763" t="s">
        <v>1037</v>
      </c>
      <c r="E798" s="856">
        <v>135</v>
      </c>
      <c r="F798" s="855">
        <v>105</v>
      </c>
      <c r="G798" s="855"/>
      <c r="H798" s="851">
        <f t="shared" si="123"/>
        <v>1.42</v>
      </c>
      <c r="I798" s="747">
        <v>150</v>
      </c>
      <c r="J798" s="747">
        <f t="shared" si="126"/>
        <v>213</v>
      </c>
      <c r="K798" s="747">
        <f t="shared" si="122"/>
        <v>10966.707733084191</v>
      </c>
      <c r="L798" s="662">
        <v>7938</v>
      </c>
      <c r="M798" s="662"/>
      <c r="N798" s="293"/>
      <c r="O798" s="738"/>
      <c r="S798" s="742">
        <f t="shared" si="124"/>
        <v>1645006.1599626287</v>
      </c>
      <c r="T798" s="742">
        <f t="shared" si="127"/>
        <v>1190700</v>
      </c>
      <c r="U798" s="935">
        <f t="shared" si="125"/>
        <v>-3028.7077330841912</v>
      </c>
    </row>
    <row r="799" spans="1:21" ht="15.75" customHeight="1">
      <c r="A799" s="746">
        <f t="shared" si="128"/>
        <v>248</v>
      </c>
      <c r="B799" s="297" t="s">
        <v>769</v>
      </c>
      <c r="C799" s="762">
        <v>42248</v>
      </c>
      <c r="D799" s="763" t="s">
        <v>1037</v>
      </c>
      <c r="E799" s="856">
        <v>140</v>
      </c>
      <c r="F799" s="855">
        <v>140</v>
      </c>
      <c r="G799" s="855"/>
      <c r="H799" s="851">
        <f t="shared" si="123"/>
        <v>1.96</v>
      </c>
      <c r="I799" s="747">
        <v>395</v>
      </c>
      <c r="J799" s="747">
        <f t="shared" si="126"/>
        <v>774.19999999999993</v>
      </c>
      <c r="K799" s="747">
        <f t="shared" si="122"/>
        <v>15137.145885102123</v>
      </c>
      <c r="L799" s="662">
        <v>17836</v>
      </c>
      <c r="M799" s="662"/>
      <c r="N799" s="293"/>
      <c r="O799" s="738"/>
      <c r="S799" s="742">
        <f t="shared" si="124"/>
        <v>5979172.6246153386</v>
      </c>
      <c r="T799" s="742">
        <f t="shared" si="127"/>
        <v>7045220</v>
      </c>
      <c r="U799" s="935">
        <f t="shared" si="125"/>
        <v>2698.8541148978766</v>
      </c>
    </row>
    <row r="800" spans="1:21" ht="15.75" customHeight="1">
      <c r="A800" s="746">
        <f t="shared" si="128"/>
        <v>249</v>
      </c>
      <c r="B800" s="297" t="s">
        <v>695</v>
      </c>
      <c r="C800" s="762">
        <v>42248</v>
      </c>
      <c r="D800" s="763" t="s">
        <v>1037</v>
      </c>
      <c r="E800" s="856">
        <v>115</v>
      </c>
      <c r="F800" s="855">
        <v>194</v>
      </c>
      <c r="G800" s="855"/>
      <c r="H800" s="851">
        <f t="shared" si="123"/>
        <v>2.23</v>
      </c>
      <c r="I800" s="747">
        <v>25</v>
      </c>
      <c r="J800" s="747">
        <f t="shared" si="126"/>
        <v>55.75</v>
      </c>
      <c r="K800" s="747">
        <f t="shared" si="122"/>
        <v>17222.364961111089</v>
      </c>
      <c r="L800" s="662">
        <v>20302</v>
      </c>
      <c r="M800" s="662"/>
      <c r="N800" s="293"/>
      <c r="O800" s="738"/>
      <c r="S800" s="742">
        <f t="shared" si="124"/>
        <v>430559.12402777723</v>
      </c>
      <c r="T800" s="742">
        <f t="shared" si="127"/>
        <v>507550</v>
      </c>
      <c r="U800" s="935">
        <f t="shared" si="125"/>
        <v>3079.6350388889114</v>
      </c>
    </row>
    <row r="801" spans="1:21" ht="15.75" customHeight="1">
      <c r="A801" s="746">
        <f t="shared" si="128"/>
        <v>250</v>
      </c>
      <c r="B801" s="297" t="s">
        <v>1769</v>
      </c>
      <c r="C801" s="762">
        <v>42248</v>
      </c>
      <c r="D801" s="763" t="s">
        <v>1037</v>
      </c>
      <c r="E801" s="856">
        <v>85</v>
      </c>
      <c r="F801" s="855">
        <v>130</v>
      </c>
      <c r="G801" s="855"/>
      <c r="H801" s="851">
        <f t="shared" si="123"/>
        <v>1.1100000000000001</v>
      </c>
      <c r="I801" s="747">
        <v>25</v>
      </c>
      <c r="J801" s="747">
        <f t="shared" si="126"/>
        <v>27.750000000000004</v>
      </c>
      <c r="K801" s="747">
        <f t="shared" si="122"/>
        <v>8572.5673124813056</v>
      </c>
      <c r="L801" s="662">
        <v>10056</v>
      </c>
      <c r="M801" s="662"/>
      <c r="N801" s="293"/>
      <c r="O801" s="738"/>
      <c r="S801" s="742">
        <f t="shared" si="124"/>
        <v>214314.18281203264</v>
      </c>
      <c r="T801" s="742">
        <f t="shared" si="127"/>
        <v>251400</v>
      </c>
      <c r="U801" s="935">
        <f t="shared" si="125"/>
        <v>1483.4326875186944</v>
      </c>
    </row>
    <row r="802" spans="1:21" ht="15.75" customHeight="1">
      <c r="A802" s="746">
        <f t="shared" si="128"/>
        <v>251</v>
      </c>
      <c r="B802" s="297" t="s">
        <v>768</v>
      </c>
      <c r="C802" s="762">
        <v>42248</v>
      </c>
      <c r="D802" s="763" t="s">
        <v>1037</v>
      </c>
      <c r="E802" s="856">
        <v>85</v>
      </c>
      <c r="F802" s="855">
        <v>116</v>
      </c>
      <c r="G802" s="855"/>
      <c r="H802" s="851">
        <f t="shared" si="123"/>
        <v>0.99</v>
      </c>
      <c r="I802" s="747">
        <v>140</v>
      </c>
      <c r="J802" s="747">
        <f t="shared" si="126"/>
        <v>138.6</v>
      </c>
      <c r="K802" s="747">
        <f t="shared" si="122"/>
        <v>7645.8032786995418</v>
      </c>
      <c r="L802" s="662">
        <v>8973</v>
      </c>
      <c r="M802" s="662"/>
      <c r="N802" s="293"/>
      <c r="O802" s="738"/>
      <c r="S802" s="742">
        <f t="shared" si="124"/>
        <v>1070412.4590179359</v>
      </c>
      <c r="T802" s="742">
        <f t="shared" si="127"/>
        <v>1256220</v>
      </c>
      <c r="U802" s="935">
        <f t="shared" si="125"/>
        <v>1327.1967213004582</v>
      </c>
    </row>
    <row r="803" spans="1:21" ht="15.75" customHeight="1">
      <c r="A803" s="746">
        <f t="shared" si="128"/>
        <v>252</v>
      </c>
      <c r="B803" s="297" t="s">
        <v>1812</v>
      </c>
      <c r="C803" s="762">
        <v>42248</v>
      </c>
      <c r="D803" s="763" t="s">
        <v>1037</v>
      </c>
      <c r="E803" s="856">
        <v>135</v>
      </c>
      <c r="F803" s="855">
        <v>88</v>
      </c>
      <c r="G803" s="855"/>
      <c r="H803" s="851">
        <f t="shared" si="123"/>
        <v>1.19</v>
      </c>
      <c r="I803" s="747">
        <v>50</v>
      </c>
      <c r="J803" s="747">
        <f t="shared" si="126"/>
        <v>59.5</v>
      </c>
      <c r="K803" s="747">
        <f t="shared" si="122"/>
        <v>9190.4100016691464</v>
      </c>
      <c r="L803" s="662">
        <v>6653</v>
      </c>
      <c r="M803" s="662"/>
      <c r="N803" s="293"/>
      <c r="O803" s="738"/>
      <c r="S803" s="742">
        <f t="shared" si="124"/>
        <v>459520.50008345733</v>
      </c>
      <c r="T803" s="742">
        <f t="shared" si="127"/>
        <v>332650</v>
      </c>
      <c r="U803" s="935">
        <f t="shared" si="125"/>
        <v>-2537.4100016691464</v>
      </c>
    </row>
    <row r="804" spans="1:21" ht="15.75" customHeight="1">
      <c r="A804" s="746">
        <f t="shared" si="128"/>
        <v>253</v>
      </c>
      <c r="B804" s="297" t="s">
        <v>1813</v>
      </c>
      <c r="C804" s="762">
        <v>42248</v>
      </c>
      <c r="D804" s="763" t="s">
        <v>1037</v>
      </c>
      <c r="E804" s="856">
        <v>135</v>
      </c>
      <c r="F804" s="855">
        <v>106</v>
      </c>
      <c r="G804" s="855"/>
      <c r="H804" s="851">
        <f t="shared" si="123"/>
        <v>1.43</v>
      </c>
      <c r="I804" s="747">
        <v>35</v>
      </c>
      <c r="J804" s="747">
        <f t="shared" si="126"/>
        <v>50.05</v>
      </c>
      <c r="K804" s="747">
        <f t="shared" si="122"/>
        <v>11043.93806923267</v>
      </c>
      <c r="L804" s="662">
        <v>8014</v>
      </c>
      <c r="M804" s="662"/>
      <c r="N804" s="293"/>
      <c r="O804" s="738"/>
      <c r="S804" s="742">
        <f t="shared" si="124"/>
        <v>386537.83242314344</v>
      </c>
      <c r="T804" s="742">
        <f t="shared" si="127"/>
        <v>280490</v>
      </c>
      <c r="U804" s="935">
        <f t="shared" si="125"/>
        <v>-3029.9380692326704</v>
      </c>
    </row>
    <row r="805" spans="1:21" ht="15.75" customHeight="1">
      <c r="A805" s="746">
        <f t="shared" si="128"/>
        <v>254</v>
      </c>
      <c r="B805" s="297" t="s">
        <v>1808</v>
      </c>
      <c r="C805" s="762">
        <v>42248</v>
      </c>
      <c r="D805" s="763" t="s">
        <v>1037</v>
      </c>
      <c r="E805" s="856">
        <v>100</v>
      </c>
      <c r="F805" s="855">
        <v>87</v>
      </c>
      <c r="G805" s="855"/>
      <c r="H805" s="851">
        <f t="shared" si="123"/>
        <v>0.87</v>
      </c>
      <c r="I805" s="747">
        <v>125</v>
      </c>
      <c r="J805" s="747">
        <f t="shared" si="126"/>
        <v>108.75</v>
      </c>
      <c r="K805" s="747">
        <f t="shared" si="122"/>
        <v>6719.0392449177789</v>
      </c>
      <c r="L805" s="662">
        <v>5307</v>
      </c>
      <c r="M805" s="662"/>
      <c r="N805" s="293"/>
      <c r="O805" s="738"/>
      <c r="S805" s="742">
        <f t="shared" si="124"/>
        <v>839879.9056147224</v>
      </c>
      <c r="T805" s="742">
        <f t="shared" si="127"/>
        <v>663375</v>
      </c>
      <c r="U805" s="935">
        <f t="shared" si="125"/>
        <v>-1412.0392449177789</v>
      </c>
    </row>
    <row r="806" spans="1:21" ht="15.75" customHeight="1">
      <c r="A806" s="746">
        <f t="shared" si="128"/>
        <v>255</v>
      </c>
      <c r="B806" s="297" t="s">
        <v>1038</v>
      </c>
      <c r="C806" s="762">
        <v>42254</v>
      </c>
      <c r="D806" s="763" t="s">
        <v>1039</v>
      </c>
      <c r="E806" s="856">
        <v>50</v>
      </c>
      <c r="F806" s="855">
        <v>30</v>
      </c>
      <c r="G806" s="855">
        <v>50</v>
      </c>
      <c r="H806" s="851">
        <f t="shared" si="123"/>
        <v>1.37</v>
      </c>
      <c r="I806" s="747">
        <v>1013</v>
      </c>
      <c r="J806" s="747">
        <f t="shared" si="126"/>
        <v>1387.8100000000002</v>
      </c>
      <c r="K806" s="747">
        <f t="shared" si="122"/>
        <v>10580.556052341792</v>
      </c>
      <c r="L806" s="662">
        <v>12500</v>
      </c>
      <c r="M806" s="662"/>
      <c r="N806" s="293"/>
      <c r="O806" s="738"/>
      <c r="S806" s="742">
        <f t="shared" si="124"/>
        <v>10718103.281022236</v>
      </c>
      <c r="T806" s="742">
        <f t="shared" si="127"/>
        <v>12662500</v>
      </c>
      <c r="U806" s="935">
        <f t="shared" si="125"/>
        <v>1919.4439476582083</v>
      </c>
    </row>
    <row r="807" spans="1:21" ht="15.75" customHeight="1">
      <c r="A807" s="746">
        <f t="shared" si="128"/>
        <v>256</v>
      </c>
      <c r="B807" s="297" t="s">
        <v>468</v>
      </c>
      <c r="C807" s="762">
        <v>42255</v>
      </c>
      <c r="D807" s="763" t="s">
        <v>1041</v>
      </c>
      <c r="E807" s="856">
        <v>22</v>
      </c>
      <c r="F807" s="855">
        <v>22</v>
      </c>
      <c r="G807" s="855">
        <v>29.5</v>
      </c>
      <c r="H807" s="851">
        <f t="shared" si="123"/>
        <v>0.51</v>
      </c>
      <c r="I807" s="747">
        <v>984</v>
      </c>
      <c r="J807" s="747">
        <f t="shared" si="126"/>
        <v>501.84000000000003</v>
      </c>
      <c r="K807" s="747">
        <f t="shared" si="122"/>
        <v>3938.747143572491</v>
      </c>
      <c r="L807" s="662">
        <v>4400</v>
      </c>
      <c r="M807" s="662"/>
      <c r="N807" s="293"/>
      <c r="O807" s="738"/>
      <c r="S807" s="742">
        <f t="shared" si="124"/>
        <v>3875727.1892753313</v>
      </c>
      <c r="T807" s="742">
        <f t="shared" si="127"/>
        <v>4329600</v>
      </c>
      <c r="U807" s="935">
        <f t="shared" si="125"/>
        <v>461.25285642750896</v>
      </c>
    </row>
    <row r="808" spans="1:21" ht="15.75" customHeight="1">
      <c r="A808" s="746">
        <f t="shared" si="128"/>
        <v>257</v>
      </c>
      <c r="B808" s="297" t="s">
        <v>1042</v>
      </c>
      <c r="C808" s="762">
        <v>42255</v>
      </c>
      <c r="D808" s="763" t="s">
        <v>1043</v>
      </c>
      <c r="E808" s="856">
        <v>58</v>
      </c>
      <c r="F808" s="855">
        <v>38</v>
      </c>
      <c r="G808" s="855">
        <v>40</v>
      </c>
      <c r="H808" s="851">
        <f t="shared" si="123"/>
        <v>1.6</v>
      </c>
      <c r="I808" s="747">
        <v>80</v>
      </c>
      <c r="J808" s="747">
        <f t="shared" si="126"/>
        <v>128</v>
      </c>
      <c r="K808" s="747">
        <f t="shared" ref="K808:K871" si="129">H808*$R$611</f>
        <v>12356.853783756836</v>
      </c>
      <c r="L808" s="662">
        <v>21000</v>
      </c>
      <c r="M808" s="662"/>
      <c r="N808" s="293"/>
      <c r="O808" s="738"/>
      <c r="S808" s="742">
        <f t="shared" si="124"/>
        <v>988548.30270054692</v>
      </c>
      <c r="T808" s="742">
        <f t="shared" si="127"/>
        <v>1680000</v>
      </c>
      <c r="U808" s="935">
        <f t="shared" si="125"/>
        <v>8643.1462162431635</v>
      </c>
    </row>
    <row r="809" spans="1:21" ht="15.75" customHeight="1">
      <c r="A809" s="746">
        <f t="shared" si="128"/>
        <v>258</v>
      </c>
      <c r="B809" s="297" t="s">
        <v>1814</v>
      </c>
      <c r="C809" s="762">
        <v>42255</v>
      </c>
      <c r="D809" s="763" t="s">
        <v>1044</v>
      </c>
      <c r="E809" s="856">
        <v>145</v>
      </c>
      <c r="F809" s="855">
        <v>184</v>
      </c>
      <c r="G809" s="855"/>
      <c r="H809" s="851">
        <f t="shared" si="123"/>
        <v>2.67</v>
      </c>
      <c r="I809" s="747">
        <v>50</v>
      </c>
      <c r="J809" s="747">
        <f t="shared" si="126"/>
        <v>133.5</v>
      </c>
      <c r="K809" s="747">
        <f t="shared" si="129"/>
        <v>20620.499751644216</v>
      </c>
      <c r="L809" s="662">
        <v>23478</v>
      </c>
      <c r="M809" s="662"/>
      <c r="N809" s="293"/>
      <c r="O809" s="738"/>
      <c r="S809" s="742">
        <f t="shared" si="124"/>
        <v>1031024.9875822108</v>
      </c>
      <c r="T809" s="742">
        <f t="shared" si="127"/>
        <v>1173900</v>
      </c>
      <c r="U809" s="935">
        <f t="shared" si="125"/>
        <v>2857.5002483557837</v>
      </c>
    </row>
    <row r="810" spans="1:21" ht="15.75" customHeight="1">
      <c r="A810" s="746">
        <f t="shared" si="128"/>
        <v>259</v>
      </c>
      <c r="B810" s="297" t="s">
        <v>1814</v>
      </c>
      <c r="C810" s="762">
        <v>42255</v>
      </c>
      <c r="D810" s="763" t="s">
        <v>1044</v>
      </c>
      <c r="E810" s="856">
        <v>145</v>
      </c>
      <c r="F810" s="855">
        <v>184</v>
      </c>
      <c r="G810" s="855"/>
      <c r="H810" s="851">
        <f t="shared" si="123"/>
        <v>2.67</v>
      </c>
      <c r="I810" s="747">
        <v>100</v>
      </c>
      <c r="J810" s="747">
        <f t="shared" si="126"/>
        <v>267</v>
      </c>
      <c r="K810" s="747">
        <f t="shared" si="129"/>
        <v>20620.499751644216</v>
      </c>
      <c r="L810" s="662">
        <v>13882</v>
      </c>
      <c r="M810" s="662"/>
      <c r="N810" s="293"/>
      <c r="O810" s="738"/>
      <c r="S810" s="742">
        <f t="shared" si="124"/>
        <v>2062049.9751644216</v>
      </c>
      <c r="T810" s="742">
        <f t="shared" si="127"/>
        <v>1388200</v>
      </c>
      <c r="U810" s="935">
        <f t="shared" si="125"/>
        <v>-6738.4997516442163</v>
      </c>
    </row>
    <row r="811" spans="1:21" ht="15.75" customHeight="1">
      <c r="A811" s="746">
        <f t="shared" si="128"/>
        <v>260</v>
      </c>
      <c r="B811" s="297" t="s">
        <v>719</v>
      </c>
      <c r="C811" s="762">
        <v>42255</v>
      </c>
      <c r="D811" s="763" t="s">
        <v>1044</v>
      </c>
      <c r="E811" s="856">
        <v>105</v>
      </c>
      <c r="F811" s="855">
        <v>170</v>
      </c>
      <c r="G811" s="855"/>
      <c r="H811" s="851">
        <f t="shared" si="123"/>
        <v>1.79</v>
      </c>
      <c r="I811" s="747">
        <v>75</v>
      </c>
      <c r="J811" s="747">
        <f t="shared" si="126"/>
        <v>134.25</v>
      </c>
      <c r="K811" s="747">
        <f t="shared" si="129"/>
        <v>13824.230170577959</v>
      </c>
      <c r="L811" s="662">
        <v>16244</v>
      </c>
      <c r="M811" s="662"/>
      <c r="N811" s="293"/>
      <c r="O811" s="738"/>
      <c r="S811" s="742">
        <f t="shared" si="124"/>
        <v>1036817.2627933469</v>
      </c>
      <c r="T811" s="742">
        <f t="shared" si="127"/>
        <v>1218300</v>
      </c>
      <c r="U811" s="935">
        <f t="shared" si="125"/>
        <v>2419.7698294220409</v>
      </c>
    </row>
    <row r="812" spans="1:21" ht="15.75" customHeight="1">
      <c r="A812" s="746">
        <f t="shared" si="128"/>
        <v>261</v>
      </c>
      <c r="B812" s="297" t="s">
        <v>721</v>
      </c>
      <c r="C812" s="762">
        <v>42255</v>
      </c>
      <c r="D812" s="763" t="s">
        <v>1044</v>
      </c>
      <c r="E812" s="856">
        <v>105</v>
      </c>
      <c r="F812" s="855">
        <v>140</v>
      </c>
      <c r="G812" s="855"/>
      <c r="H812" s="851">
        <f t="shared" si="123"/>
        <v>1.47</v>
      </c>
      <c r="I812" s="747">
        <v>30</v>
      </c>
      <c r="J812" s="747">
        <f t="shared" si="126"/>
        <v>44.1</v>
      </c>
      <c r="K812" s="747">
        <f t="shared" si="129"/>
        <v>11352.859413826593</v>
      </c>
      <c r="L812" s="662">
        <v>13377</v>
      </c>
      <c r="M812" s="662"/>
      <c r="N812" s="293"/>
      <c r="O812" s="738"/>
      <c r="S812" s="742">
        <f t="shared" si="124"/>
        <v>340585.78241479775</v>
      </c>
      <c r="T812" s="742">
        <f t="shared" si="127"/>
        <v>401310</v>
      </c>
      <c r="U812" s="935">
        <f t="shared" si="125"/>
        <v>2024.1405861734074</v>
      </c>
    </row>
    <row r="813" spans="1:21" ht="15.75" customHeight="1">
      <c r="A813" s="746">
        <f t="shared" si="128"/>
        <v>262</v>
      </c>
      <c r="B813" s="297" t="s">
        <v>1728</v>
      </c>
      <c r="C813" s="762">
        <v>42255</v>
      </c>
      <c r="D813" s="763" t="s">
        <v>1044</v>
      </c>
      <c r="E813" s="856">
        <v>85</v>
      </c>
      <c r="F813" s="855">
        <v>210</v>
      </c>
      <c r="G813" s="855"/>
      <c r="H813" s="851">
        <f t="shared" si="123"/>
        <v>1.79</v>
      </c>
      <c r="I813" s="747">
        <v>50</v>
      </c>
      <c r="J813" s="747">
        <f t="shared" si="126"/>
        <v>89.5</v>
      </c>
      <c r="K813" s="747">
        <f t="shared" si="129"/>
        <v>13824.230170577959</v>
      </c>
      <c r="L813" s="662">
        <v>16244</v>
      </c>
      <c r="M813" s="662"/>
      <c r="N813" s="293"/>
      <c r="O813" s="738"/>
      <c r="S813" s="742">
        <f t="shared" si="124"/>
        <v>691211.508528898</v>
      </c>
      <c r="T813" s="742">
        <f t="shared" si="127"/>
        <v>812200</v>
      </c>
      <c r="U813" s="935">
        <f t="shared" si="125"/>
        <v>2419.7698294220409</v>
      </c>
    </row>
    <row r="814" spans="1:21" ht="15.75" customHeight="1">
      <c r="A814" s="746">
        <f t="shared" si="128"/>
        <v>263</v>
      </c>
      <c r="B814" s="297" t="s">
        <v>1815</v>
      </c>
      <c r="C814" s="762">
        <v>42255</v>
      </c>
      <c r="D814" s="763" t="s">
        <v>1044</v>
      </c>
      <c r="E814" s="856">
        <v>45</v>
      </c>
      <c r="F814" s="855">
        <v>48</v>
      </c>
      <c r="G814" s="855"/>
      <c r="H814" s="851">
        <f t="shared" si="123"/>
        <v>0.22</v>
      </c>
      <c r="I814" s="747">
        <v>750</v>
      </c>
      <c r="J814" s="747">
        <f t="shared" si="126"/>
        <v>165</v>
      </c>
      <c r="K814" s="747">
        <f t="shared" si="129"/>
        <v>1699.0673952665647</v>
      </c>
      <c r="L814" s="662">
        <v>1620</v>
      </c>
      <c r="M814" s="662"/>
      <c r="N814" s="293"/>
      <c r="O814" s="738"/>
      <c r="S814" s="742">
        <f t="shared" si="124"/>
        <v>1274300.5464499237</v>
      </c>
      <c r="T814" s="742">
        <f t="shared" si="127"/>
        <v>1215000</v>
      </c>
      <c r="U814" s="935">
        <f t="shared" si="125"/>
        <v>-79.067395266564745</v>
      </c>
    </row>
    <row r="815" spans="1:21" ht="15.75" customHeight="1">
      <c r="A815" s="746">
        <f t="shared" si="128"/>
        <v>264</v>
      </c>
      <c r="B815" s="297" t="s">
        <v>1816</v>
      </c>
      <c r="C815" s="762">
        <v>42255</v>
      </c>
      <c r="D815" s="763" t="s">
        <v>1044</v>
      </c>
      <c r="E815" s="856">
        <v>125</v>
      </c>
      <c r="F815" s="855">
        <v>84</v>
      </c>
      <c r="G815" s="855"/>
      <c r="H815" s="851">
        <f t="shared" si="123"/>
        <v>1.05</v>
      </c>
      <c r="I815" s="747">
        <v>210</v>
      </c>
      <c r="J815" s="747">
        <f t="shared" si="126"/>
        <v>220.5</v>
      </c>
      <c r="K815" s="747">
        <f t="shared" si="129"/>
        <v>8109.1852955904233</v>
      </c>
      <c r="L815" s="662">
        <v>6450</v>
      </c>
      <c r="M815" s="662"/>
      <c r="N815" s="293"/>
      <c r="O815" s="738"/>
      <c r="S815" s="742">
        <f t="shared" si="124"/>
        <v>1702928.9120739889</v>
      </c>
      <c r="T815" s="742">
        <f t="shared" si="127"/>
        <v>1354500</v>
      </c>
      <c r="U815" s="935">
        <f t="shared" si="125"/>
        <v>-1659.1852955904233</v>
      </c>
    </row>
    <row r="816" spans="1:21" ht="15.75" customHeight="1">
      <c r="A816" s="746">
        <f t="shared" si="128"/>
        <v>265</v>
      </c>
      <c r="B816" s="297" t="s">
        <v>1773</v>
      </c>
      <c r="C816" s="762">
        <v>42255</v>
      </c>
      <c r="D816" s="763" t="s">
        <v>1044</v>
      </c>
      <c r="E816" s="856">
        <v>100</v>
      </c>
      <c r="F816" s="855">
        <v>116</v>
      </c>
      <c r="G816" s="855"/>
      <c r="H816" s="851">
        <f t="shared" si="123"/>
        <v>1.1599999999999999</v>
      </c>
      <c r="I816" s="747">
        <v>185</v>
      </c>
      <c r="J816" s="747">
        <f t="shared" si="126"/>
        <v>214.6</v>
      </c>
      <c r="K816" s="747">
        <f t="shared" si="129"/>
        <v>8958.7189932237052</v>
      </c>
      <c r="L816" s="662">
        <v>10556</v>
      </c>
      <c r="M816" s="662"/>
      <c r="N816" s="293"/>
      <c r="O816" s="738"/>
      <c r="S816" s="742">
        <f t="shared" si="124"/>
        <v>1657363.0137463855</v>
      </c>
      <c r="T816" s="742">
        <f t="shared" si="127"/>
        <v>1952860</v>
      </c>
      <c r="U816" s="935">
        <f t="shared" si="125"/>
        <v>1597.2810067762948</v>
      </c>
    </row>
    <row r="817" spans="1:21" ht="15.75" customHeight="1">
      <c r="A817" s="746">
        <f t="shared" si="128"/>
        <v>266</v>
      </c>
      <c r="B817" s="297" t="s">
        <v>1817</v>
      </c>
      <c r="C817" s="762">
        <v>42255</v>
      </c>
      <c r="D817" s="763" t="s">
        <v>1044</v>
      </c>
      <c r="E817" s="856">
        <v>96</v>
      </c>
      <c r="F817" s="855">
        <v>113</v>
      </c>
      <c r="G817" s="855"/>
      <c r="H817" s="851">
        <f t="shared" si="123"/>
        <v>1.08</v>
      </c>
      <c r="I817" s="747">
        <v>185</v>
      </c>
      <c r="J817" s="747">
        <f t="shared" si="126"/>
        <v>199.8</v>
      </c>
      <c r="K817" s="747">
        <f t="shared" si="129"/>
        <v>8340.8763040358645</v>
      </c>
      <c r="L817" s="662">
        <v>9769</v>
      </c>
      <c r="M817" s="662"/>
      <c r="N817" s="293"/>
      <c r="O817" s="738"/>
      <c r="S817" s="742">
        <f t="shared" si="124"/>
        <v>1543062.1162466349</v>
      </c>
      <c r="T817" s="742">
        <f t="shared" si="127"/>
        <v>1807265</v>
      </c>
      <c r="U817" s="935">
        <f t="shared" si="125"/>
        <v>1428.1236959641355</v>
      </c>
    </row>
    <row r="818" spans="1:21" ht="15.75" customHeight="1">
      <c r="A818" s="746">
        <f t="shared" si="128"/>
        <v>267</v>
      </c>
      <c r="B818" s="297" t="s">
        <v>1045</v>
      </c>
      <c r="C818" s="762">
        <v>42256</v>
      </c>
      <c r="D818" s="763" t="s">
        <v>1046</v>
      </c>
      <c r="E818" s="856">
        <v>50</v>
      </c>
      <c r="F818" s="855">
        <v>35</v>
      </c>
      <c r="G818" s="855">
        <v>45</v>
      </c>
      <c r="H818" s="851">
        <f t="shared" ref="H818:H879" si="130">IF(G818&lt;&gt;"",ROUND(((E818+F818)*2+5)*(F818+G818+3)/10000,2),ROUND(E818*F818/10000,2))</f>
        <v>1.45</v>
      </c>
      <c r="I818" s="747">
        <v>300</v>
      </c>
      <c r="J818" s="747">
        <f t="shared" si="126"/>
        <v>435</v>
      </c>
      <c r="K818" s="747">
        <f t="shared" si="129"/>
        <v>11198.398741529631</v>
      </c>
      <c r="L818" s="662">
        <v>14316</v>
      </c>
      <c r="M818" s="662"/>
      <c r="N818" s="293"/>
      <c r="O818" s="738"/>
      <c r="S818" s="742">
        <f t="shared" ref="S818:S879" si="131">I818*K818</f>
        <v>3359519.6224588891</v>
      </c>
      <c r="T818" s="742">
        <f t="shared" si="127"/>
        <v>4294800</v>
      </c>
      <c r="U818" s="935">
        <f t="shared" ref="U818:U879" si="132">L818-K818</f>
        <v>3117.6012584703694</v>
      </c>
    </row>
    <row r="819" spans="1:21" ht="15.75" customHeight="1">
      <c r="A819" s="746">
        <f t="shared" si="128"/>
        <v>268</v>
      </c>
      <c r="B819" s="297" t="s">
        <v>1818</v>
      </c>
      <c r="C819" s="762">
        <v>42256</v>
      </c>
      <c r="D819" s="763" t="s">
        <v>1047</v>
      </c>
      <c r="E819" s="856">
        <v>90</v>
      </c>
      <c r="F819" s="855">
        <v>90</v>
      </c>
      <c r="G819" s="855"/>
      <c r="H819" s="851">
        <f t="shared" si="130"/>
        <v>0.81</v>
      </c>
      <c r="I819" s="747">
        <v>52</v>
      </c>
      <c r="J819" s="747">
        <f t="shared" ref="J819:J879" si="133">H819*I819</f>
        <v>42.120000000000005</v>
      </c>
      <c r="K819" s="747">
        <f t="shared" si="129"/>
        <v>6255.6572280268983</v>
      </c>
      <c r="L819" s="662">
        <v>4941</v>
      </c>
      <c r="M819" s="662"/>
      <c r="N819" s="293"/>
      <c r="O819" s="738"/>
      <c r="S819" s="742">
        <f t="shared" si="131"/>
        <v>325294.17585739872</v>
      </c>
      <c r="T819" s="742">
        <f t="shared" ref="T819:T879" si="134">I819*L819</f>
        <v>256932</v>
      </c>
      <c r="U819" s="935">
        <f t="shared" si="132"/>
        <v>-1314.6572280268983</v>
      </c>
    </row>
    <row r="820" spans="1:21" ht="15.75" customHeight="1">
      <c r="A820" s="746">
        <f t="shared" si="128"/>
        <v>269</v>
      </c>
      <c r="B820" s="297" t="s">
        <v>773</v>
      </c>
      <c r="C820" s="762">
        <v>42256</v>
      </c>
      <c r="D820" s="763" t="s">
        <v>1047</v>
      </c>
      <c r="E820" s="856">
        <v>125</v>
      </c>
      <c r="F820" s="855">
        <v>185</v>
      </c>
      <c r="G820" s="855"/>
      <c r="H820" s="851">
        <f t="shared" si="130"/>
        <v>2.31</v>
      </c>
      <c r="I820" s="747">
        <v>1000</v>
      </c>
      <c r="J820" s="747">
        <f t="shared" si="133"/>
        <v>2310</v>
      </c>
      <c r="K820" s="747">
        <f t="shared" si="129"/>
        <v>17840.207650298929</v>
      </c>
      <c r="L820" s="662">
        <v>12719</v>
      </c>
      <c r="M820" s="662"/>
      <c r="N820" s="293"/>
      <c r="O820" s="738"/>
      <c r="S820" s="742">
        <f t="shared" si="131"/>
        <v>17840207.650298931</v>
      </c>
      <c r="T820" s="742">
        <f t="shared" si="134"/>
        <v>12719000</v>
      </c>
      <c r="U820" s="935">
        <f t="shared" si="132"/>
        <v>-5121.2076502989294</v>
      </c>
    </row>
    <row r="821" spans="1:21" ht="15.75" customHeight="1">
      <c r="A821" s="746">
        <f t="shared" si="128"/>
        <v>270</v>
      </c>
      <c r="B821" s="297" t="s">
        <v>775</v>
      </c>
      <c r="C821" s="762">
        <v>42256</v>
      </c>
      <c r="D821" s="763" t="s">
        <v>1047</v>
      </c>
      <c r="E821" s="856">
        <v>115</v>
      </c>
      <c r="F821" s="855">
        <v>163</v>
      </c>
      <c r="G821" s="855"/>
      <c r="H821" s="851">
        <f t="shared" si="130"/>
        <v>1.87</v>
      </c>
      <c r="I821" s="747">
        <v>100</v>
      </c>
      <c r="J821" s="747">
        <f t="shared" si="133"/>
        <v>187</v>
      </c>
      <c r="K821" s="747">
        <f t="shared" si="129"/>
        <v>14442.072859765802</v>
      </c>
      <c r="L821" s="662">
        <v>11997</v>
      </c>
      <c r="M821" s="662"/>
      <c r="N821" s="293"/>
      <c r="O821" s="738"/>
      <c r="S821" s="742">
        <f t="shared" si="131"/>
        <v>1444207.2859765801</v>
      </c>
      <c r="T821" s="742">
        <f t="shared" si="134"/>
        <v>1199700</v>
      </c>
      <c r="U821" s="935">
        <f t="shared" si="132"/>
        <v>-2445.0728597658017</v>
      </c>
    </row>
    <row r="822" spans="1:21" ht="15.75" customHeight="1">
      <c r="A822" s="746">
        <f t="shared" si="128"/>
        <v>271</v>
      </c>
      <c r="B822" s="297" t="s">
        <v>755</v>
      </c>
      <c r="C822" s="762">
        <v>42256</v>
      </c>
      <c r="D822" s="763" t="s">
        <v>1047</v>
      </c>
      <c r="E822" s="856">
        <v>80</v>
      </c>
      <c r="F822" s="855">
        <v>212</v>
      </c>
      <c r="G822" s="855"/>
      <c r="H822" s="851">
        <f t="shared" si="130"/>
        <v>1.7</v>
      </c>
      <c r="I822" s="747">
        <v>100</v>
      </c>
      <c r="J822" s="747">
        <f t="shared" si="133"/>
        <v>170</v>
      </c>
      <c r="K822" s="747">
        <f t="shared" si="129"/>
        <v>13129.157145241637</v>
      </c>
      <c r="L822" s="662">
        <v>10854</v>
      </c>
      <c r="M822" s="662"/>
      <c r="N822" s="293"/>
      <c r="O822" s="738"/>
      <c r="S822" s="742">
        <f t="shared" si="131"/>
        <v>1312915.7145241636</v>
      </c>
      <c r="T822" s="742">
        <f t="shared" si="134"/>
        <v>1085400</v>
      </c>
      <c r="U822" s="935">
        <f t="shared" si="132"/>
        <v>-2275.1571452416374</v>
      </c>
    </row>
    <row r="823" spans="1:21" ht="15.75" customHeight="1">
      <c r="A823" s="746">
        <f t="shared" si="128"/>
        <v>272</v>
      </c>
      <c r="B823" s="297" t="s">
        <v>1819</v>
      </c>
      <c r="C823" s="762">
        <v>42257</v>
      </c>
      <c r="D823" s="763" t="s">
        <v>1048</v>
      </c>
      <c r="E823" s="856">
        <v>135</v>
      </c>
      <c r="F823" s="855">
        <v>206</v>
      </c>
      <c r="G823" s="855"/>
      <c r="H823" s="851">
        <f t="shared" si="130"/>
        <v>2.78</v>
      </c>
      <c r="I823" s="747">
        <v>500</v>
      </c>
      <c r="J823" s="747">
        <f t="shared" si="133"/>
        <v>1390</v>
      </c>
      <c r="K823" s="747">
        <f t="shared" si="129"/>
        <v>21470.0334492775</v>
      </c>
      <c r="L823" s="662">
        <v>24473</v>
      </c>
      <c r="M823" s="662"/>
      <c r="N823" s="293"/>
      <c r="O823" s="738"/>
      <c r="S823" s="742">
        <f t="shared" si="131"/>
        <v>10735016.724638751</v>
      </c>
      <c r="T823" s="742">
        <f t="shared" si="134"/>
        <v>12236500</v>
      </c>
      <c r="U823" s="935">
        <f t="shared" si="132"/>
        <v>3002.9665507225</v>
      </c>
    </row>
    <row r="824" spans="1:21" ht="15.75" customHeight="1">
      <c r="A824" s="746">
        <f t="shared" si="128"/>
        <v>273</v>
      </c>
      <c r="B824" s="297" t="s">
        <v>1820</v>
      </c>
      <c r="C824" s="762">
        <v>42257</v>
      </c>
      <c r="D824" s="763" t="s">
        <v>1048</v>
      </c>
      <c r="E824" s="856">
        <v>120</v>
      </c>
      <c r="F824" s="855">
        <v>66</v>
      </c>
      <c r="G824" s="855"/>
      <c r="H824" s="851">
        <f t="shared" si="130"/>
        <v>0.79</v>
      </c>
      <c r="I824" s="747">
        <v>2070</v>
      </c>
      <c r="J824" s="747">
        <f t="shared" si="133"/>
        <v>1635.3000000000002</v>
      </c>
      <c r="K824" s="747">
        <f t="shared" si="129"/>
        <v>6101.1965557299372</v>
      </c>
      <c r="L824" s="662">
        <v>1034</v>
      </c>
      <c r="M824" s="662"/>
      <c r="N824" s="293"/>
      <c r="O824" s="738"/>
      <c r="S824" s="742">
        <f t="shared" si="131"/>
        <v>12629476.87036097</v>
      </c>
      <c r="T824" s="742">
        <f t="shared" si="134"/>
        <v>2140380</v>
      </c>
      <c r="U824" s="935">
        <f t="shared" si="132"/>
        <v>-5067.1965557299372</v>
      </c>
    </row>
    <row r="825" spans="1:21" ht="15.75" customHeight="1">
      <c r="A825" s="746">
        <f t="shared" si="128"/>
        <v>274</v>
      </c>
      <c r="B825" s="297" t="s">
        <v>440</v>
      </c>
      <c r="C825" s="762">
        <v>42257</v>
      </c>
      <c r="D825" s="763" t="s">
        <v>1050</v>
      </c>
      <c r="E825" s="856">
        <v>49</v>
      </c>
      <c r="F825" s="855">
        <v>38</v>
      </c>
      <c r="G825" s="855">
        <v>12</v>
      </c>
      <c r="H825" s="851">
        <f t="shared" si="130"/>
        <v>0.95</v>
      </c>
      <c r="I825" s="747">
        <v>401</v>
      </c>
      <c r="J825" s="747">
        <f t="shared" si="133"/>
        <v>380.95</v>
      </c>
      <c r="K825" s="747">
        <f t="shared" si="129"/>
        <v>7336.8819341056205</v>
      </c>
      <c r="L825" s="662">
        <v>10500</v>
      </c>
      <c r="M825" s="662"/>
      <c r="N825" s="293"/>
      <c r="O825" s="738"/>
      <c r="S825" s="742">
        <f t="shared" si="131"/>
        <v>2942089.6555763539</v>
      </c>
      <c r="T825" s="742">
        <f t="shared" si="134"/>
        <v>4210500</v>
      </c>
      <c r="U825" s="935">
        <f t="shared" si="132"/>
        <v>3163.1180658943795</v>
      </c>
    </row>
    <row r="826" spans="1:21" ht="15.75" customHeight="1">
      <c r="A826" s="746">
        <f t="shared" si="128"/>
        <v>275</v>
      </c>
      <c r="B826" s="297" t="s">
        <v>1051</v>
      </c>
      <c r="C826" s="762">
        <v>42257</v>
      </c>
      <c r="D826" s="763" t="s">
        <v>1050</v>
      </c>
      <c r="E826" s="856">
        <v>38</v>
      </c>
      <c r="F826" s="855">
        <v>24.5</v>
      </c>
      <c r="G826" s="855">
        <v>32.5</v>
      </c>
      <c r="H826" s="851">
        <f t="shared" si="130"/>
        <v>0.78</v>
      </c>
      <c r="I826" s="747">
        <v>34</v>
      </c>
      <c r="J826" s="747">
        <f t="shared" si="133"/>
        <v>26.52</v>
      </c>
      <c r="K826" s="747">
        <f t="shared" si="129"/>
        <v>6023.9662195814572</v>
      </c>
      <c r="L826" s="662">
        <v>8600</v>
      </c>
      <c r="M826" s="662"/>
      <c r="N826" s="293"/>
      <c r="O826" s="738"/>
      <c r="S826" s="742">
        <f t="shared" si="131"/>
        <v>204814.85146576955</v>
      </c>
      <c r="T826" s="742">
        <f t="shared" si="134"/>
        <v>292400</v>
      </c>
      <c r="U826" s="935">
        <f t="shared" si="132"/>
        <v>2576.0337804185428</v>
      </c>
    </row>
    <row r="827" spans="1:21" ht="15.75" customHeight="1">
      <c r="A827" s="746">
        <f t="shared" si="128"/>
        <v>276</v>
      </c>
      <c r="B827" s="297" t="s">
        <v>1038</v>
      </c>
      <c r="C827" s="762">
        <v>42258</v>
      </c>
      <c r="D827" s="763" t="s">
        <v>1052</v>
      </c>
      <c r="E827" s="856">
        <v>50</v>
      </c>
      <c r="F827" s="855">
        <v>30</v>
      </c>
      <c r="G827" s="855">
        <v>50</v>
      </c>
      <c r="H827" s="851">
        <f t="shared" si="130"/>
        <v>1.37</v>
      </c>
      <c r="I827" s="747">
        <v>1000</v>
      </c>
      <c r="J827" s="747">
        <f t="shared" si="133"/>
        <v>1370</v>
      </c>
      <c r="K827" s="747">
        <f t="shared" si="129"/>
        <v>10580.556052341792</v>
      </c>
      <c r="L827" s="662">
        <v>12500</v>
      </c>
      <c r="M827" s="662"/>
      <c r="N827" s="293"/>
      <c r="O827" s="738"/>
      <c r="S827" s="742">
        <f t="shared" si="131"/>
        <v>10580556.052341791</v>
      </c>
      <c r="T827" s="742">
        <f t="shared" si="134"/>
        <v>12500000</v>
      </c>
      <c r="U827" s="935">
        <f t="shared" si="132"/>
        <v>1919.4439476582083</v>
      </c>
    </row>
    <row r="828" spans="1:21" ht="15.75" customHeight="1">
      <c r="A828" s="746">
        <f t="shared" si="128"/>
        <v>277</v>
      </c>
      <c r="B828" s="297" t="s">
        <v>1730</v>
      </c>
      <c r="C828" s="762">
        <v>42258</v>
      </c>
      <c r="D828" s="763" t="s">
        <v>1053</v>
      </c>
      <c r="E828" s="856">
        <v>110</v>
      </c>
      <c r="F828" s="855">
        <v>113</v>
      </c>
      <c r="G828" s="855"/>
      <c r="H828" s="851">
        <f t="shared" si="130"/>
        <v>1.24</v>
      </c>
      <c r="I828" s="747">
        <v>500</v>
      </c>
      <c r="J828" s="747">
        <f t="shared" si="133"/>
        <v>620</v>
      </c>
      <c r="K828" s="747">
        <f t="shared" si="129"/>
        <v>9576.5616824115477</v>
      </c>
      <c r="L828" s="662">
        <v>26103</v>
      </c>
      <c r="M828" s="662"/>
      <c r="N828" s="293"/>
      <c r="O828" s="738"/>
      <c r="S828" s="742">
        <f t="shared" si="131"/>
        <v>4788280.8412057739</v>
      </c>
      <c r="T828" s="742">
        <f t="shared" si="134"/>
        <v>13051500</v>
      </c>
      <c r="U828" s="935">
        <f t="shared" si="132"/>
        <v>16526.43831758845</v>
      </c>
    </row>
    <row r="829" spans="1:21" ht="15.75" customHeight="1">
      <c r="A829" s="746">
        <f t="shared" si="128"/>
        <v>278</v>
      </c>
      <c r="B829" s="297" t="s">
        <v>425</v>
      </c>
      <c r="C829" s="762">
        <v>42259</v>
      </c>
      <c r="D829" s="763" t="s">
        <v>1054</v>
      </c>
      <c r="E829" s="856">
        <v>52</v>
      </c>
      <c r="F829" s="855">
        <v>24.5</v>
      </c>
      <c r="G829" s="855">
        <v>24.5</v>
      </c>
      <c r="H829" s="851">
        <f t="shared" si="130"/>
        <v>0.82</v>
      </c>
      <c r="I829" s="747">
        <v>931</v>
      </c>
      <c r="J829" s="747">
        <f t="shared" si="133"/>
        <v>763.42</v>
      </c>
      <c r="K829" s="747">
        <f t="shared" si="129"/>
        <v>6332.8875641753775</v>
      </c>
      <c r="L829" s="662">
        <v>5000</v>
      </c>
      <c r="M829" s="662"/>
      <c r="N829" s="293"/>
      <c r="O829" s="738"/>
      <c r="S829" s="742">
        <f t="shared" si="131"/>
        <v>5895918.3222472761</v>
      </c>
      <c r="T829" s="742">
        <f t="shared" si="134"/>
        <v>4655000</v>
      </c>
      <c r="U829" s="935">
        <f t="shared" si="132"/>
        <v>-1332.8875641753775</v>
      </c>
    </row>
    <row r="830" spans="1:21" ht="15.75" customHeight="1">
      <c r="A830" s="746">
        <f t="shared" si="128"/>
        <v>279</v>
      </c>
      <c r="B830" s="297" t="s">
        <v>473</v>
      </c>
      <c r="C830" s="762">
        <v>42259</v>
      </c>
      <c r="D830" s="763" t="s">
        <v>1054</v>
      </c>
      <c r="E830" s="856">
        <v>52</v>
      </c>
      <c r="F830" s="855">
        <v>26.5</v>
      </c>
      <c r="G830" s="855">
        <v>26.5</v>
      </c>
      <c r="H830" s="851">
        <f t="shared" si="130"/>
        <v>0.91</v>
      </c>
      <c r="I830" s="747">
        <v>311</v>
      </c>
      <c r="J830" s="747">
        <f t="shared" si="133"/>
        <v>283.01</v>
      </c>
      <c r="K830" s="747">
        <f t="shared" si="129"/>
        <v>7027.9605895117002</v>
      </c>
      <c r="L830" s="662">
        <v>5550</v>
      </c>
      <c r="M830" s="662"/>
      <c r="N830" s="293"/>
      <c r="O830" s="738"/>
      <c r="S830" s="742">
        <f t="shared" si="131"/>
        <v>2185695.7433381388</v>
      </c>
      <c r="T830" s="742">
        <f t="shared" si="134"/>
        <v>1726050</v>
      </c>
      <c r="U830" s="935">
        <f t="shared" si="132"/>
        <v>-1477.9605895117002</v>
      </c>
    </row>
    <row r="831" spans="1:21" ht="15.75" customHeight="1">
      <c r="A831" s="746">
        <f t="shared" si="128"/>
        <v>280</v>
      </c>
      <c r="B831" s="297" t="s">
        <v>428</v>
      </c>
      <c r="C831" s="762">
        <v>42259</v>
      </c>
      <c r="D831" s="763" t="s">
        <v>1054</v>
      </c>
      <c r="E831" s="856">
        <v>52</v>
      </c>
      <c r="F831" s="855">
        <v>32</v>
      </c>
      <c r="G831" s="855">
        <v>21</v>
      </c>
      <c r="H831" s="851">
        <f t="shared" si="130"/>
        <v>0.97</v>
      </c>
      <c r="I831" s="747">
        <v>311</v>
      </c>
      <c r="J831" s="747">
        <f t="shared" si="133"/>
        <v>301.67</v>
      </c>
      <c r="K831" s="747">
        <f t="shared" si="129"/>
        <v>7491.3426064025807</v>
      </c>
      <c r="L831" s="662">
        <v>5800</v>
      </c>
      <c r="M831" s="662"/>
      <c r="N831" s="293"/>
      <c r="O831" s="738"/>
      <c r="S831" s="742">
        <f t="shared" si="131"/>
        <v>2329807.5505912025</v>
      </c>
      <c r="T831" s="742">
        <f t="shared" si="134"/>
        <v>1803800</v>
      </c>
      <c r="U831" s="935">
        <f t="shared" si="132"/>
        <v>-1691.3426064025807</v>
      </c>
    </row>
    <row r="832" spans="1:21" ht="15.75" customHeight="1">
      <c r="A832" s="746">
        <f t="shared" si="128"/>
        <v>281</v>
      </c>
      <c r="B832" s="297" t="s">
        <v>1977</v>
      </c>
      <c r="C832" s="762">
        <v>42259</v>
      </c>
      <c r="D832" s="763" t="s">
        <v>1055</v>
      </c>
      <c r="E832" s="856">
        <v>43</v>
      </c>
      <c r="F832" s="855">
        <v>42</v>
      </c>
      <c r="G832" s="855">
        <v>26</v>
      </c>
      <c r="H832" s="851">
        <f t="shared" si="130"/>
        <v>1.24</v>
      </c>
      <c r="I832" s="747">
        <v>1667</v>
      </c>
      <c r="J832" s="747">
        <f t="shared" si="133"/>
        <v>2067.08</v>
      </c>
      <c r="K832" s="747">
        <f t="shared" si="129"/>
        <v>9576.5616824115477</v>
      </c>
      <c r="L832" s="662">
        <v>11800</v>
      </c>
      <c r="M832" s="662"/>
      <c r="N832" s="293"/>
      <c r="O832" s="738"/>
      <c r="S832" s="742">
        <f t="shared" si="131"/>
        <v>15964128.324580051</v>
      </c>
      <c r="T832" s="742">
        <f t="shared" si="134"/>
        <v>19670600</v>
      </c>
      <c r="U832" s="935">
        <f t="shared" si="132"/>
        <v>2223.4383175884523</v>
      </c>
    </row>
    <row r="833" spans="1:21" ht="15.75" customHeight="1">
      <c r="A833" s="746">
        <f t="shared" si="128"/>
        <v>282</v>
      </c>
      <c r="B833" s="297" t="s">
        <v>1794</v>
      </c>
      <c r="C833" s="762">
        <v>42259</v>
      </c>
      <c r="D833" s="763" t="s">
        <v>1056</v>
      </c>
      <c r="E833" s="856">
        <v>110</v>
      </c>
      <c r="F833" s="855">
        <v>114</v>
      </c>
      <c r="G833" s="855"/>
      <c r="H833" s="851">
        <f t="shared" si="130"/>
        <v>1.25</v>
      </c>
      <c r="I833" s="747">
        <v>1500</v>
      </c>
      <c r="J833" s="747">
        <f t="shared" si="133"/>
        <v>1875</v>
      </c>
      <c r="K833" s="747">
        <f t="shared" si="129"/>
        <v>9653.7920185600269</v>
      </c>
      <c r="L833" s="662">
        <v>7649</v>
      </c>
      <c r="M833" s="662"/>
      <c r="N833" s="293"/>
      <c r="O833" s="738"/>
      <c r="S833" s="742">
        <f t="shared" si="131"/>
        <v>14480688.027840041</v>
      </c>
      <c r="T833" s="742">
        <f t="shared" si="134"/>
        <v>11473500</v>
      </c>
      <c r="U833" s="935">
        <f t="shared" si="132"/>
        <v>-2004.7920185600269</v>
      </c>
    </row>
    <row r="834" spans="1:21" ht="15.75" customHeight="1">
      <c r="A834" s="746">
        <f t="shared" si="128"/>
        <v>283</v>
      </c>
      <c r="B834" s="297" t="s">
        <v>1057</v>
      </c>
      <c r="C834" s="762">
        <v>42262</v>
      </c>
      <c r="D834" s="763" t="s">
        <v>1058</v>
      </c>
      <c r="E834" s="856">
        <v>55</v>
      </c>
      <c r="F834" s="855">
        <v>47</v>
      </c>
      <c r="G834" s="855">
        <v>27</v>
      </c>
      <c r="H834" s="851">
        <f t="shared" si="130"/>
        <v>1.61</v>
      </c>
      <c r="I834" s="747">
        <v>203</v>
      </c>
      <c r="J834" s="747">
        <f t="shared" si="133"/>
        <v>326.83000000000004</v>
      </c>
      <c r="K834" s="747">
        <f t="shared" si="129"/>
        <v>12434.084119905316</v>
      </c>
      <c r="L834" s="662">
        <v>15500</v>
      </c>
      <c r="M834" s="662"/>
      <c r="N834" s="293"/>
      <c r="O834" s="738"/>
      <c r="S834" s="742">
        <f t="shared" si="131"/>
        <v>2524119.0763407792</v>
      </c>
      <c r="T834" s="742">
        <f t="shared" si="134"/>
        <v>3146500</v>
      </c>
      <c r="U834" s="935">
        <f t="shared" si="132"/>
        <v>3065.9158800946843</v>
      </c>
    </row>
    <row r="835" spans="1:21" ht="15.75" customHeight="1">
      <c r="A835" s="746">
        <f t="shared" si="128"/>
        <v>284</v>
      </c>
      <c r="B835" s="297" t="s">
        <v>2039</v>
      </c>
      <c r="C835" s="762">
        <v>42262</v>
      </c>
      <c r="D835" s="763" t="s">
        <v>1059</v>
      </c>
      <c r="E835" s="856">
        <v>41</v>
      </c>
      <c r="F835" s="855">
        <v>41</v>
      </c>
      <c r="G835" s="855">
        <v>25</v>
      </c>
      <c r="H835" s="851">
        <f t="shared" si="130"/>
        <v>1.17</v>
      </c>
      <c r="I835" s="747">
        <v>10</v>
      </c>
      <c r="J835" s="747">
        <f t="shared" si="133"/>
        <v>11.7</v>
      </c>
      <c r="K835" s="747">
        <f t="shared" si="129"/>
        <v>9035.9493293721844</v>
      </c>
      <c r="L835" s="662">
        <v>11700</v>
      </c>
      <c r="M835" s="662"/>
      <c r="N835" s="293"/>
      <c r="O835" s="738"/>
      <c r="S835" s="742">
        <f t="shared" si="131"/>
        <v>90359.49329372184</v>
      </c>
      <c r="T835" s="742">
        <f t="shared" si="134"/>
        <v>117000</v>
      </c>
      <c r="U835" s="935">
        <f t="shared" si="132"/>
        <v>2664.0506706278156</v>
      </c>
    </row>
    <row r="836" spans="1:21" ht="15.75" customHeight="1">
      <c r="A836" s="746">
        <f t="shared" si="128"/>
        <v>285</v>
      </c>
      <c r="B836" s="297" t="s">
        <v>1977</v>
      </c>
      <c r="C836" s="762">
        <v>42262</v>
      </c>
      <c r="D836" s="763" t="s">
        <v>1059</v>
      </c>
      <c r="E836" s="856">
        <v>43</v>
      </c>
      <c r="F836" s="855">
        <v>42</v>
      </c>
      <c r="G836" s="855">
        <v>26</v>
      </c>
      <c r="H836" s="851">
        <f t="shared" si="130"/>
        <v>1.24</v>
      </c>
      <c r="I836" s="747">
        <v>10</v>
      </c>
      <c r="J836" s="747">
        <f t="shared" si="133"/>
        <v>12.4</v>
      </c>
      <c r="K836" s="747">
        <f t="shared" si="129"/>
        <v>9576.5616824115477</v>
      </c>
      <c r="L836" s="662">
        <v>12400</v>
      </c>
      <c r="M836" s="662"/>
      <c r="N836" s="293"/>
      <c r="O836" s="738"/>
      <c r="S836" s="742">
        <f t="shared" si="131"/>
        <v>95765.616824115481</v>
      </c>
      <c r="T836" s="742">
        <f t="shared" si="134"/>
        <v>124000</v>
      </c>
      <c r="U836" s="935">
        <f t="shared" si="132"/>
        <v>2823.4383175884523</v>
      </c>
    </row>
    <row r="837" spans="1:21" ht="15.75" customHeight="1">
      <c r="A837" s="746">
        <f t="shared" si="128"/>
        <v>286</v>
      </c>
      <c r="B837" s="297" t="s">
        <v>1978</v>
      </c>
      <c r="C837" s="762">
        <v>42262</v>
      </c>
      <c r="D837" s="763" t="s">
        <v>1059</v>
      </c>
      <c r="E837" s="856">
        <v>49</v>
      </c>
      <c r="F837" s="855">
        <v>47</v>
      </c>
      <c r="G837" s="855">
        <v>27</v>
      </c>
      <c r="H837" s="851">
        <f t="shared" si="130"/>
        <v>1.52</v>
      </c>
      <c r="I837" s="747">
        <v>10</v>
      </c>
      <c r="J837" s="747">
        <f t="shared" si="133"/>
        <v>15.2</v>
      </c>
      <c r="K837" s="747">
        <f t="shared" si="129"/>
        <v>11739.011094568994</v>
      </c>
      <c r="L837" s="662">
        <v>14200</v>
      </c>
      <c r="M837" s="662"/>
      <c r="N837" s="293"/>
      <c r="O837" s="738"/>
      <c r="S837" s="742">
        <f t="shared" si="131"/>
        <v>117390.11094568994</v>
      </c>
      <c r="T837" s="742">
        <f t="shared" si="134"/>
        <v>142000</v>
      </c>
      <c r="U837" s="935">
        <f t="shared" si="132"/>
        <v>2460.9889054310061</v>
      </c>
    </row>
    <row r="838" spans="1:21" ht="15.75" customHeight="1">
      <c r="A838" s="746">
        <f t="shared" si="128"/>
        <v>287</v>
      </c>
      <c r="B838" s="297" t="s">
        <v>1979</v>
      </c>
      <c r="C838" s="762">
        <v>42262</v>
      </c>
      <c r="D838" s="763" t="s">
        <v>1059</v>
      </c>
      <c r="E838" s="856">
        <v>38</v>
      </c>
      <c r="F838" s="855">
        <v>37</v>
      </c>
      <c r="G838" s="855">
        <v>30</v>
      </c>
      <c r="H838" s="851">
        <f t="shared" si="130"/>
        <v>1.0900000000000001</v>
      </c>
      <c r="I838" s="747">
        <v>10</v>
      </c>
      <c r="J838" s="747">
        <f t="shared" si="133"/>
        <v>10.9</v>
      </c>
      <c r="K838" s="747">
        <f t="shared" si="129"/>
        <v>8418.1066401843436</v>
      </c>
      <c r="L838" s="662">
        <v>15300</v>
      </c>
      <c r="M838" s="662"/>
      <c r="N838" s="293"/>
      <c r="O838" s="738"/>
      <c r="S838" s="742">
        <f t="shared" si="131"/>
        <v>84181.066401843433</v>
      </c>
      <c r="T838" s="742">
        <f t="shared" si="134"/>
        <v>153000</v>
      </c>
      <c r="U838" s="935">
        <f t="shared" si="132"/>
        <v>6881.8933598156564</v>
      </c>
    </row>
    <row r="839" spans="1:21" ht="15.75" customHeight="1">
      <c r="A839" s="746">
        <f t="shared" si="128"/>
        <v>288</v>
      </c>
      <c r="B839" s="297" t="s">
        <v>1980</v>
      </c>
      <c r="C839" s="762">
        <v>42262</v>
      </c>
      <c r="D839" s="763" t="s">
        <v>1059</v>
      </c>
      <c r="E839" s="856">
        <v>40</v>
      </c>
      <c r="F839" s="855">
        <v>39</v>
      </c>
      <c r="G839" s="855">
        <v>32</v>
      </c>
      <c r="H839" s="851">
        <f t="shared" si="130"/>
        <v>1.21</v>
      </c>
      <c r="I839" s="747">
        <v>10</v>
      </c>
      <c r="J839" s="747">
        <f t="shared" si="133"/>
        <v>12.1</v>
      </c>
      <c r="K839" s="747">
        <f t="shared" si="129"/>
        <v>9344.8706739661066</v>
      </c>
      <c r="L839" s="662">
        <v>16500</v>
      </c>
      <c r="M839" s="662"/>
      <c r="N839" s="293"/>
      <c r="O839" s="738"/>
      <c r="S839" s="742">
        <f t="shared" si="131"/>
        <v>93448.706739661066</v>
      </c>
      <c r="T839" s="742">
        <f t="shared" si="134"/>
        <v>165000</v>
      </c>
      <c r="U839" s="935">
        <f t="shared" si="132"/>
        <v>7155.1293260338934</v>
      </c>
    </row>
    <row r="840" spans="1:21" ht="15.75" customHeight="1">
      <c r="A840" s="746">
        <f t="shared" si="128"/>
        <v>289</v>
      </c>
      <c r="B840" s="297" t="s">
        <v>1981</v>
      </c>
      <c r="C840" s="762">
        <v>42262</v>
      </c>
      <c r="D840" s="763" t="s">
        <v>1059</v>
      </c>
      <c r="E840" s="856">
        <v>42</v>
      </c>
      <c r="F840" s="855">
        <v>41</v>
      </c>
      <c r="G840" s="855">
        <v>34</v>
      </c>
      <c r="H840" s="851">
        <f t="shared" si="130"/>
        <v>1.33</v>
      </c>
      <c r="I840" s="747">
        <v>10</v>
      </c>
      <c r="J840" s="747">
        <f t="shared" si="133"/>
        <v>13.3</v>
      </c>
      <c r="K840" s="747">
        <f t="shared" si="129"/>
        <v>10271.634707747869</v>
      </c>
      <c r="L840" s="662">
        <v>19700</v>
      </c>
      <c r="M840" s="662"/>
      <c r="N840" s="293"/>
      <c r="O840" s="738"/>
      <c r="S840" s="742">
        <f t="shared" si="131"/>
        <v>102716.3470774787</v>
      </c>
      <c r="T840" s="742">
        <f t="shared" si="134"/>
        <v>197000</v>
      </c>
      <c r="U840" s="935">
        <f t="shared" si="132"/>
        <v>9428.3652922521305</v>
      </c>
    </row>
    <row r="841" spans="1:21" ht="15.75" customHeight="1">
      <c r="A841" s="746">
        <f t="shared" si="128"/>
        <v>290</v>
      </c>
      <c r="B841" s="297" t="s">
        <v>2040</v>
      </c>
      <c r="C841" s="762">
        <v>42262</v>
      </c>
      <c r="D841" s="763" t="s">
        <v>1059</v>
      </c>
      <c r="E841" s="856">
        <v>63</v>
      </c>
      <c r="F841" s="855">
        <v>53</v>
      </c>
      <c r="G841" s="855">
        <v>32</v>
      </c>
      <c r="H841" s="851">
        <f t="shared" si="130"/>
        <v>2.09</v>
      </c>
      <c r="I841" s="747">
        <v>10</v>
      </c>
      <c r="J841" s="747">
        <f t="shared" si="133"/>
        <v>20.9</v>
      </c>
      <c r="K841" s="747">
        <f t="shared" si="129"/>
        <v>16141.140255032366</v>
      </c>
      <c r="L841" s="662">
        <v>20100</v>
      </c>
      <c r="M841" s="662"/>
      <c r="N841" s="293"/>
      <c r="O841" s="738"/>
      <c r="S841" s="742">
        <f t="shared" si="131"/>
        <v>161411.40255032366</v>
      </c>
      <c r="T841" s="742">
        <f t="shared" si="134"/>
        <v>201000</v>
      </c>
      <c r="U841" s="935">
        <f t="shared" si="132"/>
        <v>3958.8597449676345</v>
      </c>
    </row>
    <row r="842" spans="1:21" ht="15.75" customHeight="1">
      <c r="A842" s="746">
        <f t="shared" si="128"/>
        <v>291</v>
      </c>
      <c r="B842" s="297" t="s">
        <v>740</v>
      </c>
      <c r="C842" s="762">
        <v>42263</v>
      </c>
      <c r="D842" s="763" t="s">
        <v>1060</v>
      </c>
      <c r="E842" s="856">
        <v>60</v>
      </c>
      <c r="F842" s="855">
        <v>30</v>
      </c>
      <c r="G842" s="855">
        <v>25</v>
      </c>
      <c r="H842" s="851">
        <f t="shared" si="130"/>
        <v>1.07</v>
      </c>
      <c r="I842" s="747">
        <v>500</v>
      </c>
      <c r="J842" s="747">
        <f t="shared" si="133"/>
        <v>535</v>
      </c>
      <c r="K842" s="747">
        <f t="shared" si="129"/>
        <v>8263.6459678873834</v>
      </c>
      <c r="L842" s="662">
        <v>12400</v>
      </c>
      <c r="M842" s="662"/>
      <c r="N842" s="293"/>
      <c r="O842" s="738"/>
      <c r="S842" s="742">
        <f t="shared" si="131"/>
        <v>4131822.9839436919</v>
      </c>
      <c r="T842" s="742">
        <f t="shared" si="134"/>
        <v>6200000</v>
      </c>
      <c r="U842" s="935">
        <f t="shared" si="132"/>
        <v>4136.3540321126166</v>
      </c>
    </row>
    <row r="843" spans="1:21" ht="15.75" customHeight="1">
      <c r="A843" s="746">
        <f t="shared" si="128"/>
        <v>292</v>
      </c>
      <c r="B843" s="297" t="s">
        <v>1061</v>
      </c>
      <c r="C843" s="762">
        <v>42263</v>
      </c>
      <c r="D843" s="763" t="s">
        <v>1060</v>
      </c>
      <c r="E843" s="856">
        <v>60</v>
      </c>
      <c r="F843" s="855">
        <v>30</v>
      </c>
      <c r="G843" s="855">
        <v>32</v>
      </c>
      <c r="H843" s="851">
        <f t="shared" si="130"/>
        <v>1.2</v>
      </c>
      <c r="I843" s="747">
        <v>500</v>
      </c>
      <c r="J843" s="747">
        <f t="shared" si="133"/>
        <v>600</v>
      </c>
      <c r="K843" s="747">
        <f t="shared" si="129"/>
        <v>9267.6403378176256</v>
      </c>
      <c r="L843" s="662">
        <v>13600</v>
      </c>
      <c r="M843" s="662"/>
      <c r="N843" s="293"/>
      <c r="O843" s="738"/>
      <c r="S843" s="742">
        <f t="shared" si="131"/>
        <v>4633820.168908813</v>
      </c>
      <c r="T843" s="742">
        <f t="shared" si="134"/>
        <v>6800000</v>
      </c>
      <c r="U843" s="935">
        <f t="shared" si="132"/>
        <v>4332.3596621823744</v>
      </c>
    </row>
    <row r="844" spans="1:21" ht="15.75" customHeight="1">
      <c r="A844" s="746">
        <f t="shared" si="128"/>
        <v>293</v>
      </c>
      <c r="B844" s="297" t="s">
        <v>1759</v>
      </c>
      <c r="C844" s="762">
        <v>42263</v>
      </c>
      <c r="D844" s="763" t="s">
        <v>1062</v>
      </c>
      <c r="E844" s="856">
        <v>46</v>
      </c>
      <c r="F844" s="855">
        <v>37</v>
      </c>
      <c r="G844" s="855"/>
      <c r="H844" s="851">
        <f t="shared" si="130"/>
        <v>0.17</v>
      </c>
      <c r="I844" s="747">
        <v>1000</v>
      </c>
      <c r="J844" s="747">
        <f t="shared" si="133"/>
        <v>170</v>
      </c>
      <c r="K844" s="747">
        <f t="shared" si="129"/>
        <v>1312.9157145241638</v>
      </c>
      <c r="L844" s="662">
        <v>1300</v>
      </c>
      <c r="M844" s="662"/>
      <c r="N844" s="293"/>
      <c r="O844" s="738"/>
      <c r="S844" s="742">
        <f t="shared" si="131"/>
        <v>1312915.7145241639</v>
      </c>
      <c r="T844" s="742">
        <f t="shared" si="134"/>
        <v>1300000</v>
      </c>
      <c r="U844" s="935">
        <f t="shared" si="132"/>
        <v>-12.915714524163832</v>
      </c>
    </row>
    <row r="845" spans="1:21" ht="15.75" customHeight="1">
      <c r="A845" s="746">
        <f t="shared" si="128"/>
        <v>294</v>
      </c>
      <c r="B845" s="297" t="s">
        <v>1821</v>
      </c>
      <c r="C845" s="762">
        <v>42263</v>
      </c>
      <c r="D845" s="763" t="s">
        <v>1062</v>
      </c>
      <c r="E845" s="856">
        <v>83</v>
      </c>
      <c r="F845" s="855">
        <v>19</v>
      </c>
      <c r="G845" s="855"/>
      <c r="H845" s="851">
        <f t="shared" si="130"/>
        <v>0.16</v>
      </c>
      <c r="I845" s="747">
        <v>1000</v>
      </c>
      <c r="J845" s="747">
        <f t="shared" si="133"/>
        <v>160</v>
      </c>
      <c r="K845" s="747">
        <f t="shared" si="129"/>
        <v>1235.6853783756835</v>
      </c>
      <c r="L845" s="662">
        <v>1260</v>
      </c>
      <c r="M845" s="662"/>
      <c r="N845" s="293"/>
      <c r="O845" s="738"/>
      <c r="S845" s="742">
        <f t="shared" si="131"/>
        <v>1235685.3783756834</v>
      </c>
      <c r="T845" s="742">
        <f t="shared" si="134"/>
        <v>1260000</v>
      </c>
      <c r="U845" s="935">
        <f t="shared" si="132"/>
        <v>24.314621624316487</v>
      </c>
    </row>
    <row r="846" spans="1:21" ht="15.75" customHeight="1">
      <c r="A846" s="746">
        <f t="shared" ref="A846:A879" si="135">IF(B846&lt;&gt;"",A845+1,"")</f>
        <v>295</v>
      </c>
      <c r="B846" s="297" t="s">
        <v>1822</v>
      </c>
      <c r="C846" s="762">
        <v>42263</v>
      </c>
      <c r="D846" s="763" t="s">
        <v>1062</v>
      </c>
      <c r="E846" s="856">
        <v>120</v>
      </c>
      <c r="F846" s="855">
        <v>39</v>
      </c>
      <c r="G846" s="855"/>
      <c r="H846" s="851">
        <f t="shared" si="130"/>
        <v>0.47</v>
      </c>
      <c r="I846" s="747">
        <v>500</v>
      </c>
      <c r="J846" s="747">
        <f t="shared" si="133"/>
        <v>235</v>
      </c>
      <c r="K846" s="747">
        <f t="shared" si="129"/>
        <v>3629.8257989785702</v>
      </c>
      <c r="L846" s="662">
        <v>2100</v>
      </c>
      <c r="M846" s="662"/>
      <c r="N846" s="293"/>
      <c r="O846" s="738"/>
      <c r="S846" s="742">
        <f t="shared" si="131"/>
        <v>1814912.8994892852</v>
      </c>
      <c r="T846" s="742">
        <f t="shared" si="134"/>
        <v>1050000</v>
      </c>
      <c r="U846" s="935">
        <f t="shared" si="132"/>
        <v>-1529.8257989785702</v>
      </c>
    </row>
    <row r="847" spans="1:21" ht="15.75" customHeight="1">
      <c r="A847" s="746">
        <f t="shared" si="135"/>
        <v>296</v>
      </c>
      <c r="B847" s="297" t="s">
        <v>1823</v>
      </c>
      <c r="C847" s="762">
        <v>42263</v>
      </c>
      <c r="D847" s="763" t="s">
        <v>1062</v>
      </c>
      <c r="E847" s="856">
        <v>75</v>
      </c>
      <c r="F847" s="855">
        <v>46</v>
      </c>
      <c r="G847" s="855"/>
      <c r="H847" s="851">
        <f t="shared" si="130"/>
        <v>0.35</v>
      </c>
      <c r="I847" s="747">
        <v>500</v>
      </c>
      <c r="J847" s="747">
        <f t="shared" si="133"/>
        <v>175</v>
      </c>
      <c r="K847" s="747">
        <f t="shared" si="129"/>
        <v>2703.0617651968073</v>
      </c>
      <c r="L847" s="662">
        <v>1500</v>
      </c>
      <c r="M847" s="662"/>
      <c r="N847" s="293"/>
      <c r="O847" s="738"/>
      <c r="S847" s="742">
        <f t="shared" si="131"/>
        <v>1351530.8825984036</v>
      </c>
      <c r="T847" s="742">
        <f t="shared" si="134"/>
        <v>750000</v>
      </c>
      <c r="U847" s="935">
        <f t="shared" si="132"/>
        <v>-1203.0617651968073</v>
      </c>
    </row>
    <row r="848" spans="1:21" ht="15.75" customHeight="1">
      <c r="A848" s="746">
        <f t="shared" si="135"/>
        <v>297</v>
      </c>
      <c r="B848" s="297" t="s">
        <v>1167</v>
      </c>
      <c r="C848" s="762">
        <v>42265</v>
      </c>
      <c r="D848" s="763" t="s">
        <v>1063</v>
      </c>
      <c r="E848" s="856">
        <v>45</v>
      </c>
      <c r="F848" s="855">
        <v>37</v>
      </c>
      <c r="G848" s="855">
        <v>27.5</v>
      </c>
      <c r="H848" s="851">
        <f t="shared" si="130"/>
        <v>1.1399999999999999</v>
      </c>
      <c r="I848" s="747">
        <v>810</v>
      </c>
      <c r="J848" s="747">
        <f t="shared" si="133"/>
        <v>923.4</v>
      </c>
      <c r="K848" s="747">
        <f t="shared" si="129"/>
        <v>8804.258320926745</v>
      </c>
      <c r="L848" s="662">
        <v>13800</v>
      </c>
      <c r="M848" s="662"/>
      <c r="N848" s="293"/>
      <c r="O848" s="738"/>
      <c r="S848" s="742">
        <f t="shared" si="131"/>
        <v>7131449.2399506634</v>
      </c>
      <c r="T848" s="742">
        <f t="shared" si="134"/>
        <v>11178000</v>
      </c>
      <c r="U848" s="935">
        <f t="shared" si="132"/>
        <v>4995.741679073255</v>
      </c>
    </row>
    <row r="849" spans="1:21" ht="15.75" customHeight="1">
      <c r="A849" s="746">
        <f t="shared" si="135"/>
        <v>298</v>
      </c>
      <c r="B849" s="297" t="s">
        <v>1167</v>
      </c>
      <c r="C849" s="762">
        <v>42265</v>
      </c>
      <c r="D849" s="763" t="s">
        <v>1063</v>
      </c>
      <c r="E849" s="856">
        <v>45</v>
      </c>
      <c r="F849" s="855">
        <v>37</v>
      </c>
      <c r="G849" s="855">
        <v>27.5</v>
      </c>
      <c r="H849" s="851">
        <f t="shared" si="130"/>
        <v>1.1399999999999999</v>
      </c>
      <c r="I849" s="747">
        <v>50</v>
      </c>
      <c r="J849" s="747">
        <f t="shared" si="133"/>
        <v>56.999999999999993</v>
      </c>
      <c r="K849" s="747">
        <f t="shared" si="129"/>
        <v>8804.258320926745</v>
      </c>
      <c r="L849" s="662">
        <v>13400</v>
      </c>
      <c r="M849" s="662"/>
      <c r="N849" s="293"/>
      <c r="O849" s="738"/>
      <c r="S849" s="742">
        <f t="shared" si="131"/>
        <v>440212.91604633722</v>
      </c>
      <c r="T849" s="742">
        <f t="shared" si="134"/>
        <v>670000</v>
      </c>
      <c r="U849" s="935">
        <f t="shared" si="132"/>
        <v>4595.741679073255</v>
      </c>
    </row>
    <row r="850" spans="1:21" ht="15.75" customHeight="1">
      <c r="A850" s="746">
        <f t="shared" si="135"/>
        <v>299</v>
      </c>
      <c r="B850" s="297" t="s">
        <v>1682</v>
      </c>
      <c r="C850" s="762">
        <v>42265</v>
      </c>
      <c r="D850" s="763" t="s">
        <v>1063</v>
      </c>
      <c r="E850" s="856">
        <v>50</v>
      </c>
      <c r="F850" s="855">
        <v>20</v>
      </c>
      <c r="G850" s="855"/>
      <c r="H850" s="851">
        <f t="shared" si="130"/>
        <v>0.1</v>
      </c>
      <c r="I850" s="747">
        <v>1720</v>
      </c>
      <c r="J850" s="747">
        <f t="shared" si="133"/>
        <v>172</v>
      </c>
      <c r="K850" s="747">
        <f t="shared" si="129"/>
        <v>772.30336148480228</v>
      </c>
      <c r="L850" s="662">
        <v>1300</v>
      </c>
      <c r="M850" s="662"/>
      <c r="N850" s="293"/>
      <c r="O850" s="738"/>
      <c r="S850" s="742">
        <f t="shared" si="131"/>
        <v>1328361.7817538599</v>
      </c>
      <c r="T850" s="742">
        <f t="shared" si="134"/>
        <v>2236000</v>
      </c>
      <c r="U850" s="935">
        <f t="shared" si="132"/>
        <v>527.69663851519772</v>
      </c>
    </row>
    <row r="851" spans="1:21" ht="15.75" customHeight="1">
      <c r="A851" s="746">
        <f t="shared" si="135"/>
        <v>300</v>
      </c>
      <c r="B851" s="297" t="s">
        <v>1819</v>
      </c>
      <c r="C851" s="762">
        <v>42266</v>
      </c>
      <c r="D851" s="763" t="s">
        <v>1064</v>
      </c>
      <c r="E851" s="856">
        <v>135</v>
      </c>
      <c r="F851" s="855">
        <v>206</v>
      </c>
      <c r="G851" s="855"/>
      <c r="H851" s="851">
        <f t="shared" si="130"/>
        <v>2.78</v>
      </c>
      <c r="I851" s="747">
        <v>210</v>
      </c>
      <c r="J851" s="747">
        <f t="shared" si="133"/>
        <v>583.79999999999995</v>
      </c>
      <c r="K851" s="747">
        <f t="shared" si="129"/>
        <v>21470.0334492775</v>
      </c>
      <c r="L851" s="662">
        <v>24473</v>
      </c>
      <c r="M851" s="662"/>
      <c r="N851" s="293"/>
      <c r="O851" s="738"/>
      <c r="S851" s="742">
        <f t="shared" si="131"/>
        <v>4508707.0243482748</v>
      </c>
      <c r="T851" s="742">
        <f t="shared" si="134"/>
        <v>5139330</v>
      </c>
      <c r="U851" s="935">
        <f t="shared" si="132"/>
        <v>3002.9665507225</v>
      </c>
    </row>
    <row r="852" spans="1:21" ht="15.75" customHeight="1">
      <c r="A852" s="746">
        <f t="shared" si="135"/>
        <v>301</v>
      </c>
      <c r="B852" s="297" t="s">
        <v>478</v>
      </c>
      <c r="C852" s="762">
        <v>42266</v>
      </c>
      <c r="D852" s="763" t="s">
        <v>1065</v>
      </c>
      <c r="E852" s="856">
        <v>49.5</v>
      </c>
      <c r="F852" s="855">
        <v>38.5</v>
      </c>
      <c r="G852" s="855">
        <v>32.5</v>
      </c>
      <c r="H852" s="851">
        <f t="shared" si="130"/>
        <v>1.34</v>
      </c>
      <c r="I852" s="747">
        <v>304</v>
      </c>
      <c r="J852" s="747">
        <f t="shared" si="133"/>
        <v>407.36</v>
      </c>
      <c r="K852" s="747">
        <f t="shared" si="129"/>
        <v>10348.86504389635</v>
      </c>
      <c r="L852" s="662">
        <v>12900</v>
      </c>
      <c r="M852" s="662"/>
      <c r="N852" s="293"/>
      <c r="O852" s="738"/>
      <c r="S852" s="742">
        <f t="shared" si="131"/>
        <v>3146054.9733444904</v>
      </c>
      <c r="T852" s="742">
        <f t="shared" si="134"/>
        <v>3921600</v>
      </c>
      <c r="U852" s="935">
        <f t="shared" si="132"/>
        <v>2551.1349561036495</v>
      </c>
    </row>
    <row r="853" spans="1:21" ht="15.75" customHeight="1">
      <c r="A853" s="746">
        <f t="shared" si="135"/>
        <v>302</v>
      </c>
      <c r="B853" s="297" t="s">
        <v>566</v>
      </c>
      <c r="C853" s="762">
        <v>42266</v>
      </c>
      <c r="D853" s="763" t="s">
        <v>1065</v>
      </c>
      <c r="E853" s="856">
        <v>39.5</v>
      </c>
      <c r="F853" s="855">
        <v>32.299999999999997</v>
      </c>
      <c r="G853" s="855">
        <v>27.7</v>
      </c>
      <c r="H853" s="851">
        <f t="shared" si="130"/>
        <v>0.94</v>
      </c>
      <c r="I853" s="747">
        <v>203</v>
      </c>
      <c r="J853" s="747">
        <f t="shared" si="133"/>
        <v>190.82</v>
      </c>
      <c r="K853" s="747">
        <f t="shared" si="129"/>
        <v>7259.6515979571404</v>
      </c>
      <c r="L853" s="662">
        <v>9400</v>
      </c>
      <c r="M853" s="662"/>
      <c r="N853" s="293"/>
      <c r="O853" s="738"/>
      <c r="S853" s="742">
        <f t="shared" si="131"/>
        <v>1473709.2743852995</v>
      </c>
      <c r="T853" s="742">
        <f t="shared" si="134"/>
        <v>1908200</v>
      </c>
      <c r="U853" s="935">
        <f t="shared" si="132"/>
        <v>2140.3484020428596</v>
      </c>
    </row>
    <row r="854" spans="1:21" ht="15.75" customHeight="1">
      <c r="A854" s="746">
        <f t="shared" si="135"/>
        <v>303</v>
      </c>
      <c r="B854" s="297" t="s">
        <v>787</v>
      </c>
      <c r="C854" s="762">
        <v>42268</v>
      </c>
      <c r="D854" s="763" t="s">
        <v>1066</v>
      </c>
      <c r="E854" s="856">
        <v>52</v>
      </c>
      <c r="F854" s="855">
        <v>28</v>
      </c>
      <c r="G854" s="855">
        <v>28</v>
      </c>
      <c r="H854" s="851">
        <f t="shared" si="130"/>
        <v>0.97</v>
      </c>
      <c r="I854" s="747">
        <v>496</v>
      </c>
      <c r="J854" s="747">
        <f t="shared" si="133"/>
        <v>481.12</v>
      </c>
      <c r="K854" s="747">
        <f t="shared" si="129"/>
        <v>7491.3426064025807</v>
      </c>
      <c r="L854" s="662">
        <v>6400</v>
      </c>
      <c r="M854" s="662"/>
      <c r="N854" s="293"/>
      <c r="O854" s="738"/>
      <c r="S854" s="742">
        <f t="shared" si="131"/>
        <v>3715705.93277568</v>
      </c>
      <c r="T854" s="742">
        <f t="shared" si="134"/>
        <v>3174400</v>
      </c>
      <c r="U854" s="935">
        <f t="shared" si="132"/>
        <v>-1091.3426064025807</v>
      </c>
    </row>
    <row r="855" spans="1:21" ht="15.75" customHeight="1">
      <c r="A855" s="746">
        <f t="shared" si="135"/>
        <v>304</v>
      </c>
      <c r="B855" s="297" t="s">
        <v>2039</v>
      </c>
      <c r="C855" s="762">
        <v>42268</v>
      </c>
      <c r="D855" s="763" t="s">
        <v>1067</v>
      </c>
      <c r="E855" s="856">
        <v>41</v>
      </c>
      <c r="F855" s="855">
        <v>41</v>
      </c>
      <c r="G855" s="855">
        <v>25</v>
      </c>
      <c r="H855" s="851">
        <f t="shared" si="130"/>
        <v>1.17</v>
      </c>
      <c r="I855" s="747">
        <v>50</v>
      </c>
      <c r="J855" s="747">
        <f t="shared" si="133"/>
        <v>58.5</v>
      </c>
      <c r="K855" s="747">
        <f t="shared" si="129"/>
        <v>9035.9493293721844</v>
      </c>
      <c r="L855" s="662">
        <v>11700</v>
      </c>
      <c r="M855" s="662"/>
      <c r="N855" s="293"/>
      <c r="O855" s="738"/>
      <c r="S855" s="742">
        <f t="shared" si="131"/>
        <v>451797.46646860923</v>
      </c>
      <c r="T855" s="742">
        <f t="shared" si="134"/>
        <v>585000</v>
      </c>
      <c r="U855" s="935">
        <f t="shared" si="132"/>
        <v>2664.0506706278156</v>
      </c>
    </row>
    <row r="856" spans="1:21" ht="15.75" customHeight="1">
      <c r="A856" s="746">
        <f t="shared" si="135"/>
        <v>305</v>
      </c>
      <c r="B856" s="297" t="s">
        <v>1979</v>
      </c>
      <c r="C856" s="762">
        <v>42268</v>
      </c>
      <c r="D856" s="763" t="s">
        <v>1067</v>
      </c>
      <c r="E856" s="856">
        <v>38</v>
      </c>
      <c r="F856" s="855">
        <v>37</v>
      </c>
      <c r="G856" s="855">
        <v>30</v>
      </c>
      <c r="H856" s="851">
        <f t="shared" si="130"/>
        <v>1.0900000000000001</v>
      </c>
      <c r="I856" s="747">
        <v>50</v>
      </c>
      <c r="J856" s="747">
        <f t="shared" si="133"/>
        <v>54.500000000000007</v>
      </c>
      <c r="K856" s="747">
        <f t="shared" si="129"/>
        <v>8418.1066401843436</v>
      </c>
      <c r="L856" s="662">
        <v>15300</v>
      </c>
      <c r="M856" s="662"/>
      <c r="N856" s="293"/>
      <c r="O856" s="738"/>
      <c r="S856" s="742">
        <f t="shared" si="131"/>
        <v>420905.33200921718</v>
      </c>
      <c r="T856" s="742">
        <f t="shared" si="134"/>
        <v>765000</v>
      </c>
      <c r="U856" s="935">
        <f t="shared" si="132"/>
        <v>6881.8933598156564</v>
      </c>
    </row>
    <row r="857" spans="1:21" ht="15.75" customHeight="1">
      <c r="A857" s="746">
        <f t="shared" si="135"/>
        <v>306</v>
      </c>
      <c r="B857" s="297" t="s">
        <v>1980</v>
      </c>
      <c r="C857" s="762">
        <v>42268</v>
      </c>
      <c r="D857" s="763" t="s">
        <v>1067</v>
      </c>
      <c r="E857" s="856">
        <v>40</v>
      </c>
      <c r="F857" s="855">
        <v>39</v>
      </c>
      <c r="G857" s="855">
        <v>32</v>
      </c>
      <c r="H857" s="851">
        <f t="shared" si="130"/>
        <v>1.21</v>
      </c>
      <c r="I857" s="747">
        <v>50</v>
      </c>
      <c r="J857" s="747">
        <f t="shared" si="133"/>
        <v>60.5</v>
      </c>
      <c r="K857" s="747">
        <f t="shared" si="129"/>
        <v>9344.8706739661066</v>
      </c>
      <c r="L857" s="662">
        <v>16500</v>
      </c>
      <c r="M857" s="662"/>
      <c r="N857" s="293"/>
      <c r="O857" s="738"/>
      <c r="S857" s="742">
        <f t="shared" si="131"/>
        <v>467243.53369830531</v>
      </c>
      <c r="T857" s="742">
        <f t="shared" si="134"/>
        <v>825000</v>
      </c>
      <c r="U857" s="935">
        <f t="shared" si="132"/>
        <v>7155.1293260338934</v>
      </c>
    </row>
    <row r="858" spans="1:21" ht="15.75" customHeight="1">
      <c r="A858" s="746">
        <f t="shared" si="135"/>
        <v>307</v>
      </c>
      <c r="B858" s="297" t="s">
        <v>1794</v>
      </c>
      <c r="C858" s="762">
        <v>42268</v>
      </c>
      <c r="D858" s="763" t="s">
        <v>1068</v>
      </c>
      <c r="E858" s="856">
        <v>110</v>
      </c>
      <c r="F858" s="855">
        <v>114</v>
      </c>
      <c r="G858" s="855"/>
      <c r="H858" s="851">
        <f t="shared" si="130"/>
        <v>1.25</v>
      </c>
      <c r="I858" s="747">
        <v>1000</v>
      </c>
      <c r="J858" s="747">
        <f t="shared" si="133"/>
        <v>1250</v>
      </c>
      <c r="K858" s="747">
        <f t="shared" si="129"/>
        <v>9653.7920185600269</v>
      </c>
      <c r="L858" s="662">
        <v>7649</v>
      </c>
      <c r="M858" s="662"/>
      <c r="N858" s="293"/>
      <c r="O858" s="738"/>
      <c r="S858" s="742">
        <f t="shared" si="131"/>
        <v>9653792.0185600277</v>
      </c>
      <c r="T858" s="742">
        <f t="shared" si="134"/>
        <v>7649000</v>
      </c>
      <c r="U858" s="935">
        <f t="shared" si="132"/>
        <v>-2004.7920185600269</v>
      </c>
    </row>
    <row r="859" spans="1:21" ht="15.75" customHeight="1">
      <c r="A859" s="746">
        <f t="shared" si="135"/>
        <v>308</v>
      </c>
      <c r="B859" s="297" t="s">
        <v>1777</v>
      </c>
      <c r="C859" s="762">
        <v>42268</v>
      </c>
      <c r="D859" s="763" t="s">
        <v>1068</v>
      </c>
      <c r="E859" s="856">
        <v>125</v>
      </c>
      <c r="F859" s="855">
        <v>148</v>
      </c>
      <c r="G859" s="855"/>
      <c r="H859" s="851">
        <f t="shared" si="130"/>
        <v>1.85</v>
      </c>
      <c r="I859" s="747">
        <v>355</v>
      </c>
      <c r="J859" s="747">
        <f t="shared" si="133"/>
        <v>656.75</v>
      </c>
      <c r="K859" s="747">
        <f t="shared" si="129"/>
        <v>14287.612187468842</v>
      </c>
      <c r="L859" s="662">
        <v>17205</v>
      </c>
      <c r="M859" s="662"/>
      <c r="N859" s="293"/>
      <c r="O859" s="738"/>
      <c r="S859" s="742">
        <f t="shared" si="131"/>
        <v>5072102.3265514383</v>
      </c>
      <c r="T859" s="742">
        <f t="shared" si="134"/>
        <v>6107775</v>
      </c>
      <c r="U859" s="935">
        <f t="shared" si="132"/>
        <v>2917.3878125311585</v>
      </c>
    </row>
    <row r="860" spans="1:21" ht="15.75" customHeight="1">
      <c r="A860" s="746">
        <f t="shared" si="135"/>
        <v>309</v>
      </c>
      <c r="B860" s="297" t="s">
        <v>594</v>
      </c>
      <c r="C860" s="762">
        <v>42268</v>
      </c>
      <c r="D860" s="763" t="s">
        <v>1069</v>
      </c>
      <c r="E860" s="856">
        <v>76</v>
      </c>
      <c r="F860" s="855">
        <v>54</v>
      </c>
      <c r="G860" s="855">
        <v>136</v>
      </c>
      <c r="H860" s="851">
        <f t="shared" si="130"/>
        <v>5.1100000000000003</v>
      </c>
      <c r="I860" s="747">
        <v>21</v>
      </c>
      <c r="J860" s="747">
        <f t="shared" si="133"/>
        <v>107.31</v>
      </c>
      <c r="K860" s="747">
        <f t="shared" si="129"/>
        <v>39464.701771873391</v>
      </c>
      <c r="L860" s="662">
        <v>34538</v>
      </c>
      <c r="M860" s="662"/>
      <c r="N860" s="293"/>
      <c r="O860" s="738"/>
      <c r="S860" s="742">
        <f t="shared" si="131"/>
        <v>828758.73720934126</v>
      </c>
      <c r="T860" s="742">
        <f t="shared" si="134"/>
        <v>725298</v>
      </c>
      <c r="U860" s="935">
        <f t="shared" si="132"/>
        <v>-4926.7017718733914</v>
      </c>
    </row>
    <row r="861" spans="1:21" ht="15.75" customHeight="1">
      <c r="A861" s="746">
        <f t="shared" si="135"/>
        <v>310</v>
      </c>
      <c r="B861" s="297" t="s">
        <v>1070</v>
      </c>
      <c r="C861" s="762">
        <v>42268</v>
      </c>
      <c r="D861" s="763" t="s">
        <v>1071</v>
      </c>
      <c r="E861" s="856">
        <v>51</v>
      </c>
      <c r="F861" s="855">
        <v>51</v>
      </c>
      <c r="G861" s="855">
        <v>65</v>
      </c>
      <c r="H861" s="851">
        <f t="shared" si="130"/>
        <v>2.4900000000000002</v>
      </c>
      <c r="I861" s="747">
        <v>50</v>
      </c>
      <c r="J861" s="747">
        <f t="shared" si="133"/>
        <v>124.50000000000001</v>
      </c>
      <c r="K861" s="747">
        <f t="shared" si="129"/>
        <v>19230.353700971576</v>
      </c>
      <c r="L861" s="662">
        <v>26100</v>
      </c>
      <c r="M861" s="662"/>
      <c r="N861" s="293"/>
      <c r="O861" s="738"/>
      <c r="S861" s="742">
        <f t="shared" si="131"/>
        <v>961517.68504857877</v>
      </c>
      <c r="T861" s="742">
        <f t="shared" si="134"/>
        <v>1305000</v>
      </c>
      <c r="U861" s="935">
        <f t="shared" si="132"/>
        <v>6869.6462990284235</v>
      </c>
    </row>
    <row r="862" spans="1:21" ht="15.75" customHeight="1">
      <c r="A862" s="746">
        <f t="shared" si="135"/>
        <v>311</v>
      </c>
      <c r="B862" s="297" t="s">
        <v>1072</v>
      </c>
      <c r="C862" s="762">
        <v>42268</v>
      </c>
      <c r="D862" s="763" t="s">
        <v>1071</v>
      </c>
      <c r="E862" s="856">
        <v>51</v>
      </c>
      <c r="F862" s="855">
        <v>51</v>
      </c>
      <c r="G862" s="855">
        <v>104</v>
      </c>
      <c r="H862" s="851">
        <f t="shared" si="130"/>
        <v>3.3</v>
      </c>
      <c r="I862" s="747">
        <v>50</v>
      </c>
      <c r="J862" s="747">
        <f t="shared" si="133"/>
        <v>165</v>
      </c>
      <c r="K862" s="747">
        <f t="shared" si="129"/>
        <v>25486.010928998472</v>
      </c>
      <c r="L862" s="662">
        <v>34700</v>
      </c>
      <c r="M862" s="662"/>
      <c r="N862" s="293"/>
      <c r="O862" s="738"/>
      <c r="S862" s="742">
        <f t="shared" si="131"/>
        <v>1274300.5464499237</v>
      </c>
      <c r="T862" s="742">
        <f t="shared" si="134"/>
        <v>1735000</v>
      </c>
      <c r="U862" s="935">
        <f t="shared" si="132"/>
        <v>9213.9890710015279</v>
      </c>
    </row>
    <row r="863" spans="1:21" ht="15.75" customHeight="1">
      <c r="A863" s="746">
        <f t="shared" si="135"/>
        <v>312</v>
      </c>
      <c r="B863" s="297" t="s">
        <v>1073</v>
      </c>
      <c r="C863" s="762">
        <v>42268</v>
      </c>
      <c r="D863" s="763" t="s">
        <v>1071</v>
      </c>
      <c r="E863" s="856">
        <v>51</v>
      </c>
      <c r="F863" s="855">
        <v>41.5</v>
      </c>
      <c r="G863" s="855">
        <v>27</v>
      </c>
      <c r="H863" s="851">
        <f t="shared" si="130"/>
        <v>1.36</v>
      </c>
      <c r="I863" s="747">
        <v>20</v>
      </c>
      <c r="J863" s="747">
        <f t="shared" si="133"/>
        <v>27.200000000000003</v>
      </c>
      <c r="K863" s="747">
        <f t="shared" si="129"/>
        <v>10503.325716193311</v>
      </c>
      <c r="L863" s="662">
        <v>10600</v>
      </c>
      <c r="M863" s="662"/>
      <c r="N863" s="293"/>
      <c r="O863" s="738"/>
      <c r="S863" s="742">
        <f t="shared" si="131"/>
        <v>210066.51432386623</v>
      </c>
      <c r="T863" s="742">
        <f t="shared" si="134"/>
        <v>212000</v>
      </c>
      <c r="U863" s="935">
        <f t="shared" si="132"/>
        <v>96.674283806689346</v>
      </c>
    </row>
    <row r="864" spans="1:21" ht="15.75" customHeight="1">
      <c r="A864" s="746">
        <f t="shared" si="135"/>
        <v>313</v>
      </c>
      <c r="B864" s="297" t="s">
        <v>1985</v>
      </c>
      <c r="C864" s="762">
        <v>42268</v>
      </c>
      <c r="D864" s="763" t="s">
        <v>1074</v>
      </c>
      <c r="E864" s="856">
        <v>29</v>
      </c>
      <c r="F864" s="855">
        <v>18</v>
      </c>
      <c r="G864" s="855">
        <v>18.8</v>
      </c>
      <c r="H864" s="851">
        <f t="shared" si="130"/>
        <v>0.39</v>
      </c>
      <c r="I864" s="747">
        <v>3200</v>
      </c>
      <c r="J864" s="747">
        <f t="shared" si="133"/>
        <v>1248</v>
      </c>
      <c r="K864" s="747">
        <f t="shared" si="129"/>
        <v>3011.9831097907286</v>
      </c>
      <c r="L864" s="662">
        <v>5200</v>
      </c>
      <c r="M864" s="662"/>
      <c r="N864" s="293"/>
      <c r="O864" s="738"/>
      <c r="S864" s="742">
        <f t="shared" si="131"/>
        <v>9638345.9513303321</v>
      </c>
      <c r="T864" s="742">
        <f t="shared" si="134"/>
        <v>16640000</v>
      </c>
      <c r="U864" s="935">
        <f t="shared" si="132"/>
        <v>2188.0168902092714</v>
      </c>
    </row>
    <row r="865" spans="1:21" ht="15.75" customHeight="1">
      <c r="A865" s="746">
        <f t="shared" si="135"/>
        <v>314</v>
      </c>
      <c r="B865" s="297" t="s">
        <v>1026</v>
      </c>
      <c r="C865" s="762">
        <v>42269</v>
      </c>
      <c r="D865" s="763" t="s">
        <v>1075</v>
      </c>
      <c r="E865" s="856">
        <v>40</v>
      </c>
      <c r="F865" s="855">
        <v>30</v>
      </c>
      <c r="G865" s="855">
        <v>18.5</v>
      </c>
      <c r="H865" s="851">
        <f t="shared" si="130"/>
        <v>0.75</v>
      </c>
      <c r="I865" s="747">
        <v>300</v>
      </c>
      <c r="J865" s="747">
        <f t="shared" si="133"/>
        <v>225</v>
      </c>
      <c r="K865" s="747">
        <f t="shared" si="129"/>
        <v>5792.2752111360169</v>
      </c>
      <c r="L865" s="662">
        <v>8050</v>
      </c>
      <c r="M865" s="662"/>
      <c r="N865" s="293"/>
      <c r="O865" s="738"/>
      <c r="S865" s="742">
        <f t="shared" si="131"/>
        <v>1737682.563340805</v>
      </c>
      <c r="T865" s="742">
        <f t="shared" si="134"/>
        <v>2415000</v>
      </c>
      <c r="U865" s="935">
        <f t="shared" si="132"/>
        <v>2257.7247888639831</v>
      </c>
    </row>
    <row r="866" spans="1:21" ht="15.75" customHeight="1">
      <c r="A866" s="746">
        <f t="shared" si="135"/>
        <v>315</v>
      </c>
      <c r="B866" s="297" t="s">
        <v>1076</v>
      </c>
      <c r="C866" s="762">
        <v>42270</v>
      </c>
      <c r="D866" s="763" t="s">
        <v>1077</v>
      </c>
      <c r="E866" s="856">
        <v>56</v>
      </c>
      <c r="F866" s="855">
        <v>32</v>
      </c>
      <c r="G866" s="855">
        <v>21</v>
      </c>
      <c r="H866" s="851">
        <f t="shared" si="130"/>
        <v>1.01</v>
      </c>
      <c r="I866" s="747">
        <v>555</v>
      </c>
      <c r="J866" s="747">
        <f t="shared" si="133"/>
        <v>560.54999999999995</v>
      </c>
      <c r="K866" s="747">
        <f t="shared" si="129"/>
        <v>7800.263950996502</v>
      </c>
      <c r="L866" s="662">
        <v>10100</v>
      </c>
      <c r="M866" s="662"/>
      <c r="N866" s="293"/>
      <c r="O866" s="738"/>
      <c r="S866" s="742">
        <f t="shared" si="131"/>
        <v>4329146.4928030586</v>
      </c>
      <c r="T866" s="742">
        <f t="shared" si="134"/>
        <v>5605500</v>
      </c>
      <c r="U866" s="935">
        <f t="shared" si="132"/>
        <v>2299.736049003498</v>
      </c>
    </row>
    <row r="867" spans="1:21" ht="15.75" customHeight="1">
      <c r="A867" s="746">
        <f t="shared" si="135"/>
        <v>316</v>
      </c>
      <c r="B867" s="297" t="s">
        <v>1079</v>
      </c>
      <c r="C867" s="762">
        <v>42270</v>
      </c>
      <c r="D867" s="763" t="s">
        <v>1080</v>
      </c>
      <c r="E867" s="856">
        <v>48</v>
      </c>
      <c r="F867" s="855">
        <v>23</v>
      </c>
      <c r="G867" s="855">
        <v>22</v>
      </c>
      <c r="H867" s="851">
        <f t="shared" si="130"/>
        <v>0.71</v>
      </c>
      <c r="I867" s="747">
        <v>1097</v>
      </c>
      <c r="J867" s="747">
        <f t="shared" si="133"/>
        <v>778.87</v>
      </c>
      <c r="K867" s="747">
        <f t="shared" si="129"/>
        <v>5483.3538665420956</v>
      </c>
      <c r="L867" s="662">
        <v>7135</v>
      </c>
      <c r="M867" s="662"/>
      <c r="N867" s="293"/>
      <c r="O867" s="738"/>
      <c r="S867" s="742">
        <f t="shared" si="131"/>
        <v>6015239.1915966785</v>
      </c>
      <c r="T867" s="742">
        <f t="shared" si="134"/>
        <v>7827095</v>
      </c>
      <c r="U867" s="935">
        <f t="shared" si="132"/>
        <v>1651.6461334579044</v>
      </c>
    </row>
    <row r="868" spans="1:21" ht="15.75" customHeight="1">
      <c r="A868" s="746">
        <f t="shared" si="135"/>
        <v>317</v>
      </c>
      <c r="B868" s="297" t="s">
        <v>1977</v>
      </c>
      <c r="C868" s="762">
        <v>42275</v>
      </c>
      <c r="D868" s="763" t="s">
        <v>1081</v>
      </c>
      <c r="E868" s="856">
        <v>43</v>
      </c>
      <c r="F868" s="855">
        <v>42</v>
      </c>
      <c r="G868" s="855">
        <v>26</v>
      </c>
      <c r="H868" s="851">
        <f t="shared" si="130"/>
        <v>1.24</v>
      </c>
      <c r="I868" s="747">
        <v>44</v>
      </c>
      <c r="J868" s="747">
        <f t="shared" si="133"/>
        <v>54.56</v>
      </c>
      <c r="K868" s="747">
        <f t="shared" si="129"/>
        <v>9576.5616824115477</v>
      </c>
      <c r="L868" s="662">
        <v>12400</v>
      </c>
      <c r="M868" s="662"/>
      <c r="N868" s="293"/>
      <c r="O868" s="738"/>
      <c r="S868" s="742">
        <f t="shared" si="131"/>
        <v>421368.71402610809</v>
      </c>
      <c r="T868" s="742">
        <f t="shared" si="134"/>
        <v>545600</v>
      </c>
      <c r="U868" s="935">
        <f t="shared" si="132"/>
        <v>2823.4383175884523</v>
      </c>
    </row>
    <row r="869" spans="1:21" ht="15.75" customHeight="1">
      <c r="A869" s="746">
        <f t="shared" si="135"/>
        <v>318</v>
      </c>
      <c r="B869" s="297" t="s">
        <v>2038</v>
      </c>
      <c r="C869" s="762">
        <v>42275</v>
      </c>
      <c r="D869" s="763" t="s">
        <v>1081</v>
      </c>
      <c r="E869" s="856">
        <v>41</v>
      </c>
      <c r="F869" s="855">
        <v>39</v>
      </c>
      <c r="G869" s="855">
        <v>20</v>
      </c>
      <c r="H869" s="851">
        <f t="shared" si="130"/>
        <v>1.02</v>
      </c>
      <c r="I869" s="747">
        <v>44</v>
      </c>
      <c r="J869" s="747">
        <f t="shared" si="133"/>
        <v>44.88</v>
      </c>
      <c r="K869" s="747">
        <f t="shared" si="129"/>
        <v>7877.4942871449821</v>
      </c>
      <c r="L869" s="662">
        <v>10900</v>
      </c>
      <c r="M869" s="662"/>
      <c r="N869" s="293"/>
      <c r="O869" s="738"/>
      <c r="S869" s="742">
        <f t="shared" si="131"/>
        <v>346609.74863437924</v>
      </c>
      <c r="T869" s="742">
        <f t="shared" si="134"/>
        <v>479600</v>
      </c>
      <c r="U869" s="935">
        <f t="shared" si="132"/>
        <v>3022.5057128550179</v>
      </c>
    </row>
    <row r="870" spans="1:21" ht="15.75" customHeight="1">
      <c r="A870" s="746">
        <f t="shared" si="135"/>
        <v>319</v>
      </c>
      <c r="B870" s="297" t="s">
        <v>1978</v>
      </c>
      <c r="C870" s="762">
        <v>42275</v>
      </c>
      <c r="D870" s="763" t="s">
        <v>1081</v>
      </c>
      <c r="E870" s="856">
        <v>49</v>
      </c>
      <c r="F870" s="855">
        <v>47</v>
      </c>
      <c r="G870" s="855">
        <v>27</v>
      </c>
      <c r="H870" s="851">
        <f t="shared" si="130"/>
        <v>1.52</v>
      </c>
      <c r="I870" s="747">
        <v>44</v>
      </c>
      <c r="J870" s="747">
        <f t="shared" si="133"/>
        <v>66.88</v>
      </c>
      <c r="K870" s="747">
        <f t="shared" si="129"/>
        <v>11739.011094568994</v>
      </c>
      <c r="L870" s="662">
        <v>14200</v>
      </c>
      <c r="M870" s="662"/>
      <c r="N870" s="293"/>
      <c r="O870" s="738"/>
      <c r="S870" s="742">
        <f t="shared" si="131"/>
        <v>516516.48816103576</v>
      </c>
      <c r="T870" s="742">
        <f t="shared" si="134"/>
        <v>624800</v>
      </c>
      <c r="U870" s="935">
        <f t="shared" si="132"/>
        <v>2460.9889054310061</v>
      </c>
    </row>
    <row r="871" spans="1:21" ht="15.75" customHeight="1">
      <c r="A871" s="746">
        <f t="shared" si="135"/>
        <v>320</v>
      </c>
      <c r="B871" s="297" t="s">
        <v>521</v>
      </c>
      <c r="C871" s="762">
        <v>42276</v>
      </c>
      <c r="D871" s="763" t="s">
        <v>1082</v>
      </c>
      <c r="E871" s="856">
        <v>37.5</v>
      </c>
      <c r="F871" s="855">
        <v>25.3</v>
      </c>
      <c r="G871" s="855">
        <v>23.9</v>
      </c>
      <c r="H871" s="851">
        <f t="shared" si="130"/>
        <v>0.68</v>
      </c>
      <c r="I871" s="747">
        <v>1018</v>
      </c>
      <c r="J871" s="747">
        <f t="shared" si="133"/>
        <v>692.24</v>
      </c>
      <c r="K871" s="747">
        <f t="shared" si="129"/>
        <v>5251.6628580966553</v>
      </c>
      <c r="L871" s="662">
        <v>5900</v>
      </c>
      <c r="M871" s="662"/>
      <c r="N871" s="293"/>
      <c r="O871" s="738"/>
      <c r="S871" s="742">
        <f t="shared" si="131"/>
        <v>5346192.7895423947</v>
      </c>
      <c r="T871" s="742">
        <f t="shared" si="134"/>
        <v>6006200</v>
      </c>
      <c r="U871" s="935">
        <f t="shared" si="132"/>
        <v>648.33714190334467</v>
      </c>
    </row>
    <row r="872" spans="1:21" ht="15.75" customHeight="1">
      <c r="A872" s="746">
        <f t="shared" si="135"/>
        <v>321</v>
      </c>
      <c r="B872" s="297" t="s">
        <v>709</v>
      </c>
      <c r="C872" s="762">
        <v>42276</v>
      </c>
      <c r="D872" s="763" t="s">
        <v>1082</v>
      </c>
      <c r="E872" s="856">
        <v>33.700000000000003</v>
      </c>
      <c r="F872" s="855">
        <v>22.7</v>
      </c>
      <c r="G872" s="855">
        <v>19.3</v>
      </c>
      <c r="H872" s="851">
        <f t="shared" si="130"/>
        <v>0.53</v>
      </c>
      <c r="I872" s="747">
        <v>400</v>
      </c>
      <c r="J872" s="747">
        <f t="shared" si="133"/>
        <v>212</v>
      </c>
      <c r="K872" s="747">
        <f t="shared" ref="K872:K879" si="136">H872*$R$611</f>
        <v>4093.2078158694517</v>
      </c>
      <c r="L872" s="662">
        <v>4900</v>
      </c>
      <c r="M872" s="662"/>
      <c r="N872" s="293"/>
      <c r="O872" s="738"/>
      <c r="S872" s="742">
        <f t="shared" si="131"/>
        <v>1637283.1263477807</v>
      </c>
      <c r="T872" s="742">
        <f t="shared" si="134"/>
        <v>1960000</v>
      </c>
      <c r="U872" s="935">
        <f t="shared" si="132"/>
        <v>806.79218413054832</v>
      </c>
    </row>
    <row r="873" spans="1:21" ht="15.75" customHeight="1">
      <c r="A873" s="746">
        <f t="shared" si="135"/>
        <v>322</v>
      </c>
      <c r="B873" s="297" t="s">
        <v>425</v>
      </c>
      <c r="C873" s="762">
        <v>42276</v>
      </c>
      <c r="D873" s="763" t="s">
        <v>1083</v>
      </c>
      <c r="E873" s="856">
        <v>52</v>
      </c>
      <c r="F873" s="855">
        <v>24.5</v>
      </c>
      <c r="G873" s="855">
        <v>24.5</v>
      </c>
      <c r="H873" s="851">
        <f t="shared" si="130"/>
        <v>0.82</v>
      </c>
      <c r="I873" s="747">
        <v>1270</v>
      </c>
      <c r="J873" s="747">
        <f t="shared" si="133"/>
        <v>1041.3999999999999</v>
      </c>
      <c r="K873" s="747">
        <f t="shared" si="136"/>
        <v>6332.8875641753775</v>
      </c>
      <c r="L873" s="662">
        <v>5000</v>
      </c>
      <c r="M873" s="662"/>
      <c r="N873" s="293"/>
      <c r="O873" s="738"/>
      <c r="S873" s="742">
        <f t="shared" si="131"/>
        <v>8042767.2065027291</v>
      </c>
      <c r="T873" s="742">
        <f t="shared" si="134"/>
        <v>6350000</v>
      </c>
      <c r="U873" s="935">
        <f t="shared" si="132"/>
        <v>-1332.8875641753775</v>
      </c>
    </row>
    <row r="874" spans="1:21" ht="15.75" customHeight="1">
      <c r="A874" s="746">
        <f t="shared" si="135"/>
        <v>323</v>
      </c>
      <c r="B874" s="297" t="s">
        <v>563</v>
      </c>
      <c r="C874" s="762">
        <v>42276</v>
      </c>
      <c r="D874" s="763" t="s">
        <v>1083</v>
      </c>
      <c r="E874" s="856">
        <v>61</v>
      </c>
      <c r="F874" s="855">
        <v>51</v>
      </c>
      <c r="G874" s="855">
        <v>30</v>
      </c>
      <c r="H874" s="851">
        <f t="shared" si="130"/>
        <v>1.92</v>
      </c>
      <c r="I874" s="747">
        <v>320</v>
      </c>
      <c r="J874" s="747">
        <f t="shared" si="133"/>
        <v>614.4</v>
      </c>
      <c r="K874" s="747">
        <f t="shared" si="136"/>
        <v>14828.224540508201</v>
      </c>
      <c r="L874" s="662">
        <v>10670</v>
      </c>
      <c r="M874" s="662"/>
      <c r="N874" s="293"/>
      <c r="O874" s="738"/>
      <c r="S874" s="742">
        <f t="shared" si="131"/>
        <v>4745031.8529626243</v>
      </c>
      <c r="T874" s="742">
        <f t="shared" si="134"/>
        <v>3414400</v>
      </c>
      <c r="U874" s="935">
        <f t="shared" si="132"/>
        <v>-4158.2245405082012</v>
      </c>
    </row>
    <row r="875" spans="1:21" ht="15.75" customHeight="1">
      <c r="A875" s="746">
        <f t="shared" si="135"/>
        <v>324</v>
      </c>
      <c r="B875" s="297" t="s">
        <v>481</v>
      </c>
      <c r="C875" s="762">
        <v>42277</v>
      </c>
      <c r="D875" s="763" t="s">
        <v>1084</v>
      </c>
      <c r="E875" s="856">
        <v>103</v>
      </c>
      <c r="F875" s="855">
        <v>50</v>
      </c>
      <c r="G875" s="855">
        <v>180</v>
      </c>
      <c r="H875" s="851">
        <f t="shared" si="130"/>
        <v>7.25</v>
      </c>
      <c r="I875" s="747">
        <v>268</v>
      </c>
      <c r="J875" s="747">
        <f t="shared" si="133"/>
        <v>1943</v>
      </c>
      <c r="K875" s="747">
        <f t="shared" si="136"/>
        <v>55991.993707648158</v>
      </c>
      <c r="L875" s="662">
        <v>47449</v>
      </c>
      <c r="M875" s="662"/>
      <c r="N875" s="293"/>
      <c r="O875" s="738"/>
      <c r="S875" s="742">
        <f t="shared" si="131"/>
        <v>15005854.313649707</v>
      </c>
      <c r="T875" s="742">
        <f t="shared" si="134"/>
        <v>12716332</v>
      </c>
      <c r="U875" s="935">
        <f t="shared" si="132"/>
        <v>-8542.9937076481583</v>
      </c>
    </row>
    <row r="876" spans="1:21" ht="15.75" customHeight="1">
      <c r="A876" s="746">
        <f t="shared" si="135"/>
        <v>325</v>
      </c>
      <c r="B876" s="297" t="s">
        <v>1076</v>
      </c>
      <c r="C876" s="762">
        <v>42277</v>
      </c>
      <c r="D876" s="763" t="s">
        <v>1085</v>
      </c>
      <c r="E876" s="856">
        <v>56</v>
      </c>
      <c r="F876" s="855">
        <v>32</v>
      </c>
      <c r="G876" s="855">
        <v>21</v>
      </c>
      <c r="H876" s="851">
        <f t="shared" si="130"/>
        <v>1.01</v>
      </c>
      <c r="I876" s="747">
        <v>514</v>
      </c>
      <c r="J876" s="747">
        <f t="shared" si="133"/>
        <v>519.14</v>
      </c>
      <c r="K876" s="747">
        <f t="shared" si="136"/>
        <v>7800.263950996502</v>
      </c>
      <c r="L876" s="662">
        <v>10900</v>
      </c>
      <c r="M876" s="662"/>
      <c r="N876" s="293"/>
      <c r="O876" s="738"/>
      <c r="S876" s="742">
        <f t="shared" si="131"/>
        <v>4009335.6708122022</v>
      </c>
      <c r="T876" s="742">
        <f t="shared" si="134"/>
        <v>5602600</v>
      </c>
      <c r="U876" s="935">
        <f t="shared" si="132"/>
        <v>3099.736049003498</v>
      </c>
    </row>
    <row r="877" spans="1:21" ht="15.75" customHeight="1">
      <c r="A877" s="746">
        <f t="shared" si="135"/>
        <v>326</v>
      </c>
      <c r="B877" s="297" t="s">
        <v>1087</v>
      </c>
      <c r="C877" s="762">
        <v>42277</v>
      </c>
      <c r="D877" s="763" t="s">
        <v>1085</v>
      </c>
      <c r="E877" s="856">
        <v>56</v>
      </c>
      <c r="F877" s="855">
        <v>32</v>
      </c>
      <c r="G877" s="855">
        <v>30</v>
      </c>
      <c r="H877" s="851">
        <f t="shared" si="130"/>
        <v>1.18</v>
      </c>
      <c r="I877" s="747">
        <v>497</v>
      </c>
      <c r="J877" s="747">
        <f t="shared" si="133"/>
        <v>586.45999999999992</v>
      </c>
      <c r="K877" s="747">
        <f t="shared" si="136"/>
        <v>9113.1796655206654</v>
      </c>
      <c r="L877" s="662">
        <v>12200</v>
      </c>
      <c r="M877" s="662"/>
      <c r="N877" s="293"/>
      <c r="O877" s="738"/>
      <c r="S877" s="742">
        <f t="shared" si="131"/>
        <v>4529250.2937637707</v>
      </c>
      <c r="T877" s="742">
        <f t="shared" si="134"/>
        <v>6063400</v>
      </c>
      <c r="U877" s="935">
        <f t="shared" si="132"/>
        <v>3086.8203344793346</v>
      </c>
    </row>
    <row r="878" spans="1:21" ht="15.75" customHeight="1">
      <c r="A878" s="746">
        <f t="shared" si="135"/>
        <v>327</v>
      </c>
      <c r="B878" s="297" t="s">
        <v>1088</v>
      </c>
      <c r="C878" s="762">
        <v>42277</v>
      </c>
      <c r="D878" s="763" t="s">
        <v>1085</v>
      </c>
      <c r="E878" s="856">
        <v>56</v>
      </c>
      <c r="F878" s="855">
        <v>29</v>
      </c>
      <c r="G878" s="855">
        <v>26</v>
      </c>
      <c r="H878" s="851">
        <f t="shared" si="130"/>
        <v>1.02</v>
      </c>
      <c r="I878" s="747">
        <v>500</v>
      </c>
      <c r="J878" s="747">
        <f t="shared" si="133"/>
        <v>510</v>
      </c>
      <c r="K878" s="747">
        <f t="shared" si="136"/>
        <v>7877.4942871449821</v>
      </c>
      <c r="L878" s="662">
        <v>10800</v>
      </c>
      <c r="M878" s="662"/>
      <c r="N878" s="293"/>
      <c r="O878" s="738"/>
      <c r="S878" s="742">
        <f t="shared" si="131"/>
        <v>3938747.1435724911</v>
      </c>
      <c r="T878" s="742">
        <f t="shared" si="134"/>
        <v>5400000</v>
      </c>
      <c r="U878" s="935">
        <f t="shared" si="132"/>
        <v>2922.5057128550179</v>
      </c>
    </row>
    <row r="879" spans="1:21" ht="15.75" customHeight="1">
      <c r="A879" s="746">
        <f t="shared" si="135"/>
        <v>328</v>
      </c>
      <c r="B879" s="297" t="s">
        <v>1089</v>
      </c>
      <c r="C879" s="762">
        <v>42277</v>
      </c>
      <c r="D879" s="763" t="s">
        <v>1090</v>
      </c>
      <c r="E879" s="856">
        <v>36</v>
      </c>
      <c r="F879" s="855">
        <v>26</v>
      </c>
      <c r="G879" s="855">
        <v>26</v>
      </c>
      <c r="H879" s="851">
        <f t="shared" si="130"/>
        <v>0.71</v>
      </c>
      <c r="I879" s="747">
        <v>1000</v>
      </c>
      <c r="J879" s="747">
        <f t="shared" si="133"/>
        <v>710</v>
      </c>
      <c r="K879" s="747">
        <f t="shared" si="136"/>
        <v>5483.3538665420956</v>
      </c>
      <c r="L879" s="662">
        <v>5000</v>
      </c>
      <c r="M879" s="662"/>
      <c r="N879" s="293"/>
      <c r="O879" s="738"/>
      <c r="S879" s="742">
        <f t="shared" si="131"/>
        <v>5483353.8665420953</v>
      </c>
      <c r="T879" s="742">
        <f t="shared" si="134"/>
        <v>5000000</v>
      </c>
      <c r="U879" s="935">
        <f t="shared" si="132"/>
        <v>-483.3538665420956</v>
      </c>
    </row>
    <row r="880" spans="1:21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662"/>
      <c r="N880" s="293"/>
      <c r="O880" s="738"/>
      <c r="P880" s="792"/>
      <c r="Q880" s="293"/>
      <c r="R880" s="742"/>
    </row>
    <row r="881" spans="1:21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7"/>
      <c r="M881" s="757"/>
      <c r="N881" s="293"/>
      <c r="O881" s="738"/>
      <c r="P881" s="792"/>
      <c r="Q881" s="293"/>
      <c r="R881" s="935">
        <f>T881-S881</f>
        <v>83698340</v>
      </c>
      <c r="S881" s="531">
        <f>ROUND(SUM(S552:S880),2)</f>
        <v>919372550</v>
      </c>
      <c r="T881" s="531">
        <f>ROUND(SUM(T552:T880),2)</f>
        <v>1003070890</v>
      </c>
    </row>
    <row r="882" spans="1:21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757"/>
      <c r="N882" s="293"/>
      <c r="O882" s="738"/>
      <c r="P882" s="792"/>
      <c r="Q882" s="293"/>
      <c r="R882" s="742"/>
    </row>
    <row r="883" spans="1:21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M883" s="757"/>
      <c r="N883" s="293"/>
      <c r="O883" s="738"/>
    </row>
    <row r="884" spans="1:21" ht="18.75" customHeight="1">
      <c r="A884" s="744" t="s">
        <v>1879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M884" s="757"/>
      <c r="N884" s="293"/>
      <c r="O884" s="738"/>
    </row>
    <row r="885" spans="1:21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M885" s="757"/>
      <c r="N885" s="293"/>
      <c r="O885" s="738"/>
    </row>
    <row r="886" spans="1:21" s="443" customFormat="1" ht="21" customHeight="1">
      <c r="A886" s="1130" t="s">
        <v>35</v>
      </c>
      <c r="B886" s="1130" t="s">
        <v>239</v>
      </c>
      <c r="C886" s="1130" t="s">
        <v>1886</v>
      </c>
      <c r="D886" s="1130" t="s">
        <v>1887</v>
      </c>
      <c r="E886" s="1131" t="s">
        <v>1888</v>
      </c>
      <c r="F886" s="1132"/>
      <c r="G886" s="1132"/>
      <c r="H886" s="1133"/>
      <c r="I886" s="1130" t="s">
        <v>240</v>
      </c>
      <c r="J886" s="1137" t="s">
        <v>1898</v>
      </c>
      <c r="K886" s="1130" t="s">
        <v>1892</v>
      </c>
      <c r="L886" s="442"/>
      <c r="M886" s="442"/>
      <c r="N886" s="1130" t="s">
        <v>239</v>
      </c>
      <c r="O886" s="1130" t="s">
        <v>1893</v>
      </c>
      <c r="P886" s="1130" t="s">
        <v>198</v>
      </c>
      <c r="Q886" s="1130" t="s">
        <v>241</v>
      </c>
      <c r="R886" s="1130" t="s">
        <v>242</v>
      </c>
    </row>
    <row r="887" spans="1:21" s="443" customFormat="1" ht="21" customHeight="1">
      <c r="A887" s="1130"/>
      <c r="B887" s="1130"/>
      <c r="C887" s="1130"/>
      <c r="D887" s="1130"/>
      <c r="E887" s="794" t="s">
        <v>1889</v>
      </c>
      <c r="F887" s="794" t="s">
        <v>1890</v>
      </c>
      <c r="G887" s="794" t="s">
        <v>1891</v>
      </c>
      <c r="H887" s="441" t="s">
        <v>1896</v>
      </c>
      <c r="I887" s="1130"/>
      <c r="J887" s="1138"/>
      <c r="K887" s="1130"/>
      <c r="L887" s="442"/>
      <c r="M887" s="442"/>
      <c r="N887" s="1130"/>
      <c r="O887" s="1130"/>
      <c r="P887" s="1130"/>
      <c r="Q887" s="1130"/>
      <c r="R887" s="1130"/>
    </row>
    <row r="888" spans="1:21" ht="16.5" customHeight="1">
      <c r="A888" s="746">
        <v>1</v>
      </c>
      <c r="B888" s="297" t="s">
        <v>1977</v>
      </c>
      <c r="C888" s="762">
        <v>42278</v>
      </c>
      <c r="D888" s="763" t="s">
        <v>1092</v>
      </c>
      <c r="E888" s="856">
        <v>43</v>
      </c>
      <c r="F888" s="855">
        <v>42</v>
      </c>
      <c r="G888" s="855">
        <v>26</v>
      </c>
      <c r="H888" s="851">
        <f t="shared" ref="H888:H951" si="137">IF(G888&lt;&gt;"",ROUND(((E888+F888)*2+5)*(F888+G888+3)/10000,2),ROUND(E888*F888/10000,2))</f>
        <v>1.24</v>
      </c>
      <c r="I888" s="747">
        <v>20</v>
      </c>
      <c r="J888" s="747">
        <f t="shared" ref="J888" si="138">H888*I888</f>
        <v>24.8</v>
      </c>
      <c r="K888" s="747">
        <f t="shared" ref="K888:K919" si="139">H888*$R$953</f>
        <v>10208.171986372863</v>
      </c>
      <c r="L888" s="662">
        <v>12400</v>
      </c>
      <c r="M888" s="662"/>
      <c r="N888" s="189" t="s">
        <v>1473</v>
      </c>
      <c r="O888" s="764">
        <v>42278</v>
      </c>
      <c r="P888" s="256">
        <v>9427</v>
      </c>
      <c r="Q888" s="256">
        <v>9200</v>
      </c>
      <c r="R888" s="8">
        <f t="shared" ref="R888:R931" si="140">ROUND(P888*Q888,0)</f>
        <v>86728400</v>
      </c>
      <c r="S888" s="742">
        <f t="shared" ref="S888" si="141">I888*K888</f>
        <v>204163.43972745727</v>
      </c>
      <c r="T888" s="742">
        <f t="shared" ref="T888" si="142">I888*L888</f>
        <v>248000</v>
      </c>
      <c r="U888" s="935">
        <f t="shared" ref="U888" si="143">L888-K888</f>
        <v>2191.8280136271369</v>
      </c>
    </row>
    <row r="889" spans="1:21" ht="16.5" customHeight="1">
      <c r="A889" s="746">
        <f t="shared" ref="A889:A1082" si="144">IF(B889&lt;&gt;"",A888+1,"")</f>
        <v>2</v>
      </c>
      <c r="B889" s="297" t="s">
        <v>1978</v>
      </c>
      <c r="C889" s="762">
        <v>42278</v>
      </c>
      <c r="D889" s="763" t="s">
        <v>1092</v>
      </c>
      <c r="E889" s="856">
        <v>49</v>
      </c>
      <c r="F889" s="855">
        <v>47</v>
      </c>
      <c r="G889" s="855">
        <v>27</v>
      </c>
      <c r="H889" s="851">
        <f t="shared" si="137"/>
        <v>1.52</v>
      </c>
      <c r="I889" s="747">
        <v>20</v>
      </c>
      <c r="J889" s="747">
        <f t="shared" ref="J889:J952" si="145">H889*I889</f>
        <v>30.4</v>
      </c>
      <c r="K889" s="747">
        <f t="shared" si="139"/>
        <v>12513.243080069962</v>
      </c>
      <c r="L889" s="662">
        <v>14200</v>
      </c>
      <c r="M889" s="662"/>
      <c r="N889" s="297" t="s">
        <v>1408</v>
      </c>
      <c r="O889" s="764">
        <v>42278</v>
      </c>
      <c r="P889" s="256">
        <v>1857</v>
      </c>
      <c r="Q889" s="256">
        <v>8700</v>
      </c>
      <c r="R889" s="8">
        <f t="shared" si="140"/>
        <v>16155900</v>
      </c>
      <c r="S889" s="742">
        <f t="shared" ref="S889:S952" si="146">I889*K889</f>
        <v>250264.86160139926</v>
      </c>
      <c r="T889" s="742">
        <f t="shared" ref="T889:T952" si="147">I889*L889</f>
        <v>284000</v>
      </c>
      <c r="U889" s="935">
        <f t="shared" ref="U889:U952" si="148">L889-K889</f>
        <v>1686.7569199300378</v>
      </c>
    </row>
    <row r="890" spans="1:21" ht="16.5" customHeight="1">
      <c r="A890" s="746">
        <f t="shared" si="144"/>
        <v>3</v>
      </c>
      <c r="B890" s="297" t="s">
        <v>1981</v>
      </c>
      <c r="C890" s="762">
        <v>42278</v>
      </c>
      <c r="D890" s="763" t="s">
        <v>1092</v>
      </c>
      <c r="E890" s="856">
        <v>42</v>
      </c>
      <c r="F890" s="855">
        <v>41</v>
      </c>
      <c r="G890" s="855">
        <v>34</v>
      </c>
      <c r="H890" s="851">
        <f t="shared" si="137"/>
        <v>1.33</v>
      </c>
      <c r="I890" s="747">
        <v>50</v>
      </c>
      <c r="J890" s="747">
        <f t="shared" si="145"/>
        <v>66.5</v>
      </c>
      <c r="K890" s="747">
        <f t="shared" si="139"/>
        <v>10949.087695061216</v>
      </c>
      <c r="L890" s="662">
        <v>19940</v>
      </c>
      <c r="M890" s="662"/>
      <c r="N890" s="297" t="s">
        <v>1408</v>
      </c>
      <c r="O890" s="764">
        <v>42283</v>
      </c>
      <c r="P890" s="256">
        <v>3025</v>
      </c>
      <c r="Q890" s="256">
        <v>7400</v>
      </c>
      <c r="R890" s="8">
        <f t="shared" si="140"/>
        <v>22385000</v>
      </c>
      <c r="S890" s="742">
        <f t="shared" si="146"/>
        <v>547454.38475306088</v>
      </c>
      <c r="T890" s="742">
        <f t="shared" si="147"/>
        <v>997000</v>
      </c>
      <c r="U890" s="935">
        <f t="shared" si="148"/>
        <v>8990.9123049387836</v>
      </c>
    </row>
    <row r="891" spans="1:21" ht="16.5" customHeight="1">
      <c r="A891" s="746">
        <f t="shared" si="144"/>
        <v>4</v>
      </c>
      <c r="B891" s="297" t="s">
        <v>440</v>
      </c>
      <c r="C891" s="762">
        <v>42279</v>
      </c>
      <c r="D891" s="763" t="s">
        <v>1093</v>
      </c>
      <c r="E891" s="856">
        <v>49</v>
      </c>
      <c r="F891" s="855">
        <v>38</v>
      </c>
      <c r="G891" s="855">
        <v>12</v>
      </c>
      <c r="H891" s="851">
        <f t="shared" si="137"/>
        <v>0.95</v>
      </c>
      <c r="I891" s="747">
        <v>298</v>
      </c>
      <c r="J891" s="747">
        <f t="shared" si="145"/>
        <v>283.09999999999997</v>
      </c>
      <c r="K891" s="747">
        <f t="shared" si="139"/>
        <v>7820.7769250437259</v>
      </c>
      <c r="L891" s="662">
        <v>10500</v>
      </c>
      <c r="M891" s="662"/>
      <c r="N891" s="189" t="s">
        <v>1473</v>
      </c>
      <c r="O891" s="764">
        <v>42283</v>
      </c>
      <c r="P891" s="256">
        <v>3530</v>
      </c>
      <c r="Q891" s="256">
        <v>9200</v>
      </c>
      <c r="R891" s="8">
        <f t="shared" si="140"/>
        <v>32476000</v>
      </c>
      <c r="S891" s="742">
        <f t="shared" si="146"/>
        <v>2330591.5236630305</v>
      </c>
      <c r="T891" s="742">
        <f t="shared" si="147"/>
        <v>3129000</v>
      </c>
      <c r="U891" s="935">
        <f t="shared" si="148"/>
        <v>2679.2230749562741</v>
      </c>
    </row>
    <row r="892" spans="1:21" ht="16.5" customHeight="1">
      <c r="A892" s="746">
        <f t="shared" si="144"/>
        <v>5</v>
      </c>
      <c r="B892" s="297" t="s">
        <v>440</v>
      </c>
      <c r="C892" s="762">
        <v>42279</v>
      </c>
      <c r="D892" s="763" t="s">
        <v>1093</v>
      </c>
      <c r="E892" s="856">
        <v>49</v>
      </c>
      <c r="F892" s="855">
        <v>38</v>
      </c>
      <c r="G892" s="855">
        <v>12</v>
      </c>
      <c r="H892" s="851">
        <f t="shared" si="137"/>
        <v>0.95</v>
      </c>
      <c r="I892" s="747">
        <v>207</v>
      </c>
      <c r="J892" s="747">
        <f t="shared" si="145"/>
        <v>196.64999999999998</v>
      </c>
      <c r="K892" s="747">
        <f t="shared" si="139"/>
        <v>7820.7769250437259</v>
      </c>
      <c r="L892" s="662">
        <v>10500</v>
      </c>
      <c r="M892" s="662"/>
      <c r="N892" s="189" t="s">
        <v>1406</v>
      </c>
      <c r="O892" s="764">
        <v>42286</v>
      </c>
      <c r="P892" s="256">
        <v>4716</v>
      </c>
      <c r="Q892" s="256">
        <v>9200</v>
      </c>
      <c r="R892" s="8">
        <f t="shared" si="140"/>
        <v>43387200</v>
      </c>
      <c r="S892" s="742">
        <f t="shared" si="146"/>
        <v>1618900.8234840513</v>
      </c>
      <c r="T892" s="742">
        <f t="shared" si="147"/>
        <v>2173500</v>
      </c>
      <c r="U892" s="935">
        <f t="shared" si="148"/>
        <v>2679.2230749562741</v>
      </c>
    </row>
    <row r="893" spans="1:21" ht="16.5" customHeight="1">
      <c r="A893" s="746">
        <f t="shared" si="144"/>
        <v>6</v>
      </c>
      <c r="B893" s="297" t="s">
        <v>622</v>
      </c>
      <c r="C893" s="762">
        <v>42279</v>
      </c>
      <c r="D893" s="763" t="s">
        <v>1094</v>
      </c>
      <c r="E893" s="856">
        <v>43</v>
      </c>
      <c r="F893" s="855">
        <v>27.5</v>
      </c>
      <c r="G893" s="855">
        <v>33</v>
      </c>
      <c r="H893" s="851">
        <f t="shared" si="137"/>
        <v>0.93</v>
      </c>
      <c r="I893" s="747">
        <v>238</v>
      </c>
      <c r="J893" s="747">
        <f t="shared" si="145"/>
        <v>221.34</v>
      </c>
      <c r="K893" s="747">
        <f t="shared" si="139"/>
        <v>7656.1289897796478</v>
      </c>
      <c r="L893" s="662">
        <v>6400</v>
      </c>
      <c r="M893" s="662"/>
      <c r="N893" s="189" t="s">
        <v>1385</v>
      </c>
      <c r="O893" s="764">
        <v>42286</v>
      </c>
      <c r="P893" s="256">
        <v>2152</v>
      </c>
      <c r="Q893" s="256">
        <v>7300</v>
      </c>
      <c r="R893" s="8">
        <f t="shared" si="140"/>
        <v>15709600</v>
      </c>
      <c r="S893" s="742">
        <f t="shared" si="146"/>
        <v>1822158.6995675561</v>
      </c>
      <c r="T893" s="742">
        <f t="shared" si="147"/>
        <v>1523200</v>
      </c>
      <c r="U893" s="935">
        <f t="shared" si="148"/>
        <v>-1256.1289897796478</v>
      </c>
    </row>
    <row r="894" spans="1:21" ht="16.5" customHeight="1">
      <c r="A894" s="746">
        <f t="shared" si="144"/>
        <v>7</v>
      </c>
      <c r="B894" s="297" t="s">
        <v>1977</v>
      </c>
      <c r="C894" s="762">
        <v>42280</v>
      </c>
      <c r="D894" s="763" t="s">
        <v>1095</v>
      </c>
      <c r="E894" s="856">
        <v>43</v>
      </c>
      <c r="F894" s="855">
        <v>42</v>
      </c>
      <c r="G894" s="855">
        <v>26</v>
      </c>
      <c r="H894" s="851">
        <f t="shared" si="137"/>
        <v>1.24</v>
      </c>
      <c r="I894" s="747">
        <v>2000</v>
      </c>
      <c r="J894" s="747">
        <f t="shared" si="145"/>
        <v>2480</v>
      </c>
      <c r="K894" s="747">
        <f t="shared" si="139"/>
        <v>10208.171986372863</v>
      </c>
      <c r="L894" s="662">
        <v>11800</v>
      </c>
      <c r="M894" s="662"/>
      <c r="N894" s="297" t="s">
        <v>1385</v>
      </c>
      <c r="O894" s="764">
        <v>42292</v>
      </c>
      <c r="P894" s="256">
        <v>2000</v>
      </c>
      <c r="Q894" s="256">
        <v>7300</v>
      </c>
      <c r="R894" s="8">
        <f t="shared" si="140"/>
        <v>14600000</v>
      </c>
      <c r="S894" s="742">
        <f t="shared" si="146"/>
        <v>20416343.972745728</v>
      </c>
      <c r="T894" s="742">
        <f t="shared" si="147"/>
        <v>23600000</v>
      </c>
      <c r="U894" s="935">
        <f t="shared" si="148"/>
        <v>1591.8280136271369</v>
      </c>
    </row>
    <row r="895" spans="1:21" ht="16.5" customHeight="1">
      <c r="A895" s="746">
        <f t="shared" si="144"/>
        <v>8</v>
      </c>
      <c r="B895" s="297" t="s">
        <v>473</v>
      </c>
      <c r="C895" s="762">
        <v>42280</v>
      </c>
      <c r="D895" s="763" t="s">
        <v>1096</v>
      </c>
      <c r="E895" s="856">
        <v>52</v>
      </c>
      <c r="F895" s="855">
        <v>26.5</v>
      </c>
      <c r="G895" s="855">
        <v>26.5</v>
      </c>
      <c r="H895" s="851">
        <f t="shared" si="137"/>
        <v>0.91</v>
      </c>
      <c r="I895" s="747">
        <v>606</v>
      </c>
      <c r="J895" s="747">
        <f t="shared" si="145"/>
        <v>551.46</v>
      </c>
      <c r="K895" s="747">
        <f t="shared" si="139"/>
        <v>7491.4810545155697</v>
      </c>
      <c r="L895" s="662">
        <v>5600</v>
      </c>
      <c r="M895" s="662"/>
      <c r="N895" s="192" t="s">
        <v>1385</v>
      </c>
      <c r="O895" s="764">
        <v>42294</v>
      </c>
      <c r="P895" s="256">
        <v>2416</v>
      </c>
      <c r="Q895" s="256">
        <v>7300</v>
      </c>
      <c r="R895" s="8">
        <f t="shared" si="140"/>
        <v>17636800</v>
      </c>
      <c r="S895" s="742">
        <f t="shared" si="146"/>
        <v>4539837.5190364355</v>
      </c>
      <c r="T895" s="742">
        <f t="shared" si="147"/>
        <v>3393600</v>
      </c>
      <c r="U895" s="935">
        <f t="shared" si="148"/>
        <v>-1891.4810545155697</v>
      </c>
    </row>
    <row r="896" spans="1:21" ht="16.5" customHeight="1">
      <c r="A896" s="746">
        <f t="shared" si="144"/>
        <v>9</v>
      </c>
      <c r="B896" s="297" t="s">
        <v>528</v>
      </c>
      <c r="C896" s="762">
        <v>42280</v>
      </c>
      <c r="D896" s="763" t="s">
        <v>1096</v>
      </c>
      <c r="E896" s="856">
        <v>55</v>
      </c>
      <c r="F896" s="855">
        <v>45</v>
      </c>
      <c r="G896" s="855">
        <v>29</v>
      </c>
      <c r="H896" s="851">
        <f t="shared" si="137"/>
        <v>1.58</v>
      </c>
      <c r="I896" s="747">
        <v>513</v>
      </c>
      <c r="J896" s="747">
        <f t="shared" si="145"/>
        <v>810.54000000000008</v>
      </c>
      <c r="K896" s="747">
        <f t="shared" si="139"/>
        <v>13007.186885862198</v>
      </c>
      <c r="L896" s="662">
        <v>9800</v>
      </c>
      <c r="M896" s="662"/>
      <c r="N896" s="297" t="s">
        <v>1385</v>
      </c>
      <c r="O896" s="764">
        <v>42296</v>
      </c>
      <c r="P896" s="256">
        <v>2480</v>
      </c>
      <c r="Q896" s="256">
        <v>7300</v>
      </c>
      <c r="R896" s="8">
        <f t="shared" si="140"/>
        <v>18104000</v>
      </c>
      <c r="S896" s="742">
        <f t="shared" si="146"/>
        <v>6672686.8724473082</v>
      </c>
      <c r="T896" s="742">
        <f t="shared" si="147"/>
        <v>5027400</v>
      </c>
      <c r="U896" s="935">
        <f t="shared" si="148"/>
        <v>-3207.1868858621983</v>
      </c>
    </row>
    <row r="897" spans="1:21" ht="16.5" customHeight="1">
      <c r="A897" s="746">
        <f t="shared" si="144"/>
        <v>10</v>
      </c>
      <c r="B897" s="297" t="s">
        <v>1097</v>
      </c>
      <c r="C897" s="762">
        <v>42280</v>
      </c>
      <c r="D897" s="763" t="s">
        <v>1096</v>
      </c>
      <c r="E897" s="856">
        <v>46</v>
      </c>
      <c r="F897" s="855">
        <v>23.5</v>
      </c>
      <c r="G897" s="855">
        <v>30</v>
      </c>
      <c r="H897" s="851">
        <f t="shared" si="137"/>
        <v>0.81</v>
      </c>
      <c r="I897" s="747">
        <v>618</v>
      </c>
      <c r="J897" s="747">
        <f t="shared" si="145"/>
        <v>500.58000000000004</v>
      </c>
      <c r="K897" s="747">
        <f t="shared" si="139"/>
        <v>6668.2413781951773</v>
      </c>
      <c r="L897" s="662">
        <v>5050</v>
      </c>
      <c r="M897" s="662"/>
      <c r="N897" s="297" t="s">
        <v>1385</v>
      </c>
      <c r="O897" s="764">
        <v>42298</v>
      </c>
      <c r="P897" s="256">
        <v>2000</v>
      </c>
      <c r="Q897" s="256">
        <v>7300</v>
      </c>
      <c r="R897" s="8">
        <f t="shared" si="140"/>
        <v>14600000</v>
      </c>
      <c r="S897" s="742">
        <f t="shared" si="146"/>
        <v>4120973.1717246193</v>
      </c>
      <c r="T897" s="742">
        <f t="shared" si="147"/>
        <v>3120900</v>
      </c>
      <c r="U897" s="935">
        <f t="shared" si="148"/>
        <v>-1618.2413781951773</v>
      </c>
    </row>
    <row r="898" spans="1:21" ht="16.5" customHeight="1">
      <c r="A898" s="746">
        <f t="shared" si="144"/>
        <v>11</v>
      </c>
      <c r="B898" s="297" t="s">
        <v>1824</v>
      </c>
      <c r="C898" s="762">
        <v>42280</v>
      </c>
      <c r="D898" s="763" t="s">
        <v>1098</v>
      </c>
      <c r="E898" s="856">
        <v>37</v>
      </c>
      <c r="F898" s="855">
        <v>47</v>
      </c>
      <c r="G898" s="855"/>
      <c r="H898" s="851">
        <f t="shared" si="137"/>
        <v>0.17</v>
      </c>
      <c r="I898" s="747">
        <v>1000</v>
      </c>
      <c r="J898" s="747">
        <f t="shared" si="145"/>
        <v>170</v>
      </c>
      <c r="K898" s="747">
        <f t="shared" si="139"/>
        <v>1399.5074497446669</v>
      </c>
      <c r="L898" s="662">
        <v>1563</v>
      </c>
      <c r="M898" s="662"/>
      <c r="N898" s="297" t="s">
        <v>1525</v>
      </c>
      <c r="O898" s="764">
        <v>42298</v>
      </c>
      <c r="P898" s="256">
        <v>17355</v>
      </c>
      <c r="Q898" s="256">
        <v>9000</v>
      </c>
      <c r="R898" s="8">
        <f t="shared" si="140"/>
        <v>156195000</v>
      </c>
      <c r="S898" s="742">
        <f t="shared" si="146"/>
        <v>1399507.4497446669</v>
      </c>
      <c r="T898" s="742">
        <f t="shared" si="147"/>
        <v>1563000</v>
      </c>
      <c r="U898" s="935">
        <f t="shared" si="148"/>
        <v>163.49255025533307</v>
      </c>
    </row>
    <row r="899" spans="1:21" ht="16.5" customHeight="1">
      <c r="A899" s="746">
        <f t="shared" si="144"/>
        <v>12</v>
      </c>
      <c r="B899" s="297" t="s">
        <v>1825</v>
      </c>
      <c r="C899" s="762">
        <v>42280</v>
      </c>
      <c r="D899" s="763" t="s">
        <v>1098</v>
      </c>
      <c r="E899" s="856">
        <v>110</v>
      </c>
      <c r="F899" s="855">
        <v>102</v>
      </c>
      <c r="G899" s="855"/>
      <c r="H899" s="851">
        <f t="shared" si="137"/>
        <v>1.1200000000000001</v>
      </c>
      <c r="I899" s="747">
        <v>155</v>
      </c>
      <c r="J899" s="747">
        <f t="shared" si="145"/>
        <v>173.60000000000002</v>
      </c>
      <c r="K899" s="747">
        <f t="shared" si="139"/>
        <v>9220.2843747883944</v>
      </c>
      <c r="L899" s="662">
        <v>6283</v>
      </c>
      <c r="M899" s="662"/>
      <c r="N899" s="297" t="s">
        <v>1525</v>
      </c>
      <c r="O899" s="764">
        <v>42302</v>
      </c>
      <c r="P899" s="256">
        <v>12104</v>
      </c>
      <c r="Q899" s="256">
        <v>9100</v>
      </c>
      <c r="R899" s="8">
        <f t="shared" si="140"/>
        <v>110146400</v>
      </c>
      <c r="S899" s="742">
        <f t="shared" si="146"/>
        <v>1429144.0780922011</v>
      </c>
      <c r="T899" s="742">
        <f t="shared" si="147"/>
        <v>973865</v>
      </c>
      <c r="U899" s="935">
        <f t="shared" si="148"/>
        <v>-2937.2843747883944</v>
      </c>
    </row>
    <row r="900" spans="1:21" ht="16.5" customHeight="1">
      <c r="A900" s="746">
        <f t="shared" si="144"/>
        <v>13</v>
      </c>
      <c r="B900" s="297" t="s">
        <v>1826</v>
      </c>
      <c r="C900" s="762">
        <v>42280</v>
      </c>
      <c r="D900" s="763" t="s">
        <v>1098</v>
      </c>
      <c r="E900" s="856">
        <v>80</v>
      </c>
      <c r="F900" s="855">
        <v>112</v>
      </c>
      <c r="G900" s="855"/>
      <c r="H900" s="851">
        <f t="shared" si="137"/>
        <v>0.9</v>
      </c>
      <c r="I900" s="747">
        <v>103</v>
      </c>
      <c r="J900" s="747">
        <f t="shared" si="145"/>
        <v>92.7</v>
      </c>
      <c r="K900" s="747">
        <f t="shared" si="139"/>
        <v>7409.1570868835297</v>
      </c>
      <c r="L900" s="662">
        <v>7885</v>
      </c>
      <c r="M900" s="662"/>
      <c r="N900" s="297" t="s">
        <v>1527</v>
      </c>
      <c r="O900" s="764">
        <v>42302</v>
      </c>
      <c r="P900" s="256">
        <v>5460</v>
      </c>
      <c r="Q900" s="256">
        <v>9500</v>
      </c>
      <c r="R900" s="8">
        <f t="shared" si="140"/>
        <v>51870000</v>
      </c>
      <c r="S900" s="742">
        <f t="shared" si="146"/>
        <v>763143.1799490035</v>
      </c>
      <c r="T900" s="742">
        <f t="shared" si="147"/>
        <v>812155</v>
      </c>
      <c r="U900" s="935">
        <f t="shared" si="148"/>
        <v>475.8429131164703</v>
      </c>
    </row>
    <row r="901" spans="1:21" ht="16.5" customHeight="1">
      <c r="A901" s="746">
        <f t="shared" si="144"/>
        <v>14</v>
      </c>
      <c r="B901" s="297" t="s">
        <v>1827</v>
      </c>
      <c r="C901" s="762">
        <v>42280</v>
      </c>
      <c r="D901" s="763" t="s">
        <v>1098</v>
      </c>
      <c r="E901" s="856">
        <v>85</v>
      </c>
      <c r="F901" s="855">
        <v>178</v>
      </c>
      <c r="G901" s="855"/>
      <c r="H901" s="851">
        <f t="shared" si="137"/>
        <v>1.51</v>
      </c>
      <c r="I901" s="747">
        <v>250</v>
      </c>
      <c r="J901" s="747">
        <f t="shared" si="145"/>
        <v>377.5</v>
      </c>
      <c r="K901" s="747">
        <f t="shared" si="139"/>
        <v>12430.919112437923</v>
      </c>
      <c r="L901" s="662">
        <v>13163</v>
      </c>
      <c r="M901" s="662"/>
      <c r="N901" s="297" t="s">
        <v>1385</v>
      </c>
      <c r="O901" s="764">
        <v>42302</v>
      </c>
      <c r="P901" s="256">
        <v>2400</v>
      </c>
      <c r="Q901" s="256">
        <v>7300</v>
      </c>
      <c r="R901" s="8">
        <f t="shared" si="140"/>
        <v>17520000</v>
      </c>
      <c r="S901" s="742">
        <f t="shared" si="146"/>
        <v>3107729.7781094806</v>
      </c>
      <c r="T901" s="742">
        <f t="shared" si="147"/>
        <v>3290750</v>
      </c>
      <c r="U901" s="935">
        <f t="shared" si="148"/>
        <v>732.0808875620769</v>
      </c>
    </row>
    <row r="902" spans="1:21" ht="16.5" customHeight="1">
      <c r="A902" s="746">
        <f t="shared" si="144"/>
        <v>15</v>
      </c>
      <c r="B902" s="297" t="s">
        <v>1828</v>
      </c>
      <c r="C902" s="762">
        <v>42280</v>
      </c>
      <c r="D902" s="763" t="s">
        <v>1098</v>
      </c>
      <c r="E902" s="856">
        <v>120</v>
      </c>
      <c r="F902" s="855">
        <v>196</v>
      </c>
      <c r="G902" s="855"/>
      <c r="H902" s="851">
        <f t="shared" si="137"/>
        <v>2.35</v>
      </c>
      <c r="I902" s="747">
        <v>59</v>
      </c>
      <c r="J902" s="747">
        <f t="shared" si="145"/>
        <v>138.65</v>
      </c>
      <c r="K902" s="747">
        <f t="shared" si="139"/>
        <v>19346.132393529217</v>
      </c>
      <c r="L902" s="662">
        <v>20462</v>
      </c>
      <c r="M902" s="662"/>
      <c r="N902" s="297" t="s">
        <v>1385</v>
      </c>
      <c r="O902" s="762">
        <v>42306</v>
      </c>
      <c r="P902" s="256">
        <v>2337</v>
      </c>
      <c r="Q902" s="256">
        <v>7300</v>
      </c>
      <c r="R902" s="8">
        <f t="shared" si="140"/>
        <v>17060100</v>
      </c>
      <c r="S902" s="742">
        <f t="shared" si="146"/>
        <v>1141421.8112182238</v>
      </c>
      <c r="T902" s="742">
        <f t="shared" si="147"/>
        <v>1207258</v>
      </c>
      <c r="U902" s="935">
        <f t="shared" si="148"/>
        <v>1115.8676064707834</v>
      </c>
    </row>
    <row r="903" spans="1:21" ht="16.5" customHeight="1">
      <c r="A903" s="746">
        <f t="shared" si="144"/>
        <v>16</v>
      </c>
      <c r="B903" s="297" t="s">
        <v>1099</v>
      </c>
      <c r="C903" s="762">
        <v>42282</v>
      </c>
      <c r="D903" s="763" t="s">
        <v>1100</v>
      </c>
      <c r="E903" s="856">
        <v>46</v>
      </c>
      <c r="F903" s="855">
        <v>41</v>
      </c>
      <c r="G903" s="855">
        <v>25</v>
      </c>
      <c r="H903" s="851">
        <f t="shared" si="137"/>
        <v>1.24</v>
      </c>
      <c r="I903" s="747">
        <v>110</v>
      </c>
      <c r="J903" s="747">
        <f t="shared" si="145"/>
        <v>136.4</v>
      </c>
      <c r="K903" s="747">
        <f t="shared" si="139"/>
        <v>10208.171986372863</v>
      </c>
      <c r="L903" s="662">
        <v>8600</v>
      </c>
      <c r="M903" s="662"/>
      <c r="N903" s="189" t="s">
        <v>1385</v>
      </c>
      <c r="O903" s="762">
        <v>42309</v>
      </c>
      <c r="P903" s="256">
        <v>2411</v>
      </c>
      <c r="Q903" s="256">
        <v>7300</v>
      </c>
      <c r="R903" s="8">
        <f t="shared" si="140"/>
        <v>17600300</v>
      </c>
      <c r="S903" s="742">
        <f t="shared" si="146"/>
        <v>1122898.9185010151</v>
      </c>
      <c r="T903" s="742">
        <f t="shared" si="147"/>
        <v>946000</v>
      </c>
      <c r="U903" s="935">
        <f t="shared" si="148"/>
        <v>-1608.1719863728631</v>
      </c>
    </row>
    <row r="904" spans="1:21" ht="16.5" customHeight="1">
      <c r="A904" s="746">
        <f t="shared" si="144"/>
        <v>17</v>
      </c>
      <c r="B904" s="297" t="s">
        <v>629</v>
      </c>
      <c r="C904" s="762">
        <v>42282</v>
      </c>
      <c r="D904" s="763" t="s">
        <v>1100</v>
      </c>
      <c r="E904" s="856">
        <v>46</v>
      </c>
      <c r="F904" s="855">
        <v>42</v>
      </c>
      <c r="G904" s="855">
        <v>24.5</v>
      </c>
      <c r="H904" s="851">
        <f t="shared" si="137"/>
        <v>1.26</v>
      </c>
      <c r="I904" s="747">
        <v>967</v>
      </c>
      <c r="J904" s="747">
        <f t="shared" si="145"/>
        <v>1218.42</v>
      </c>
      <c r="K904" s="747">
        <f t="shared" si="139"/>
        <v>10372.819921636941</v>
      </c>
      <c r="L904" s="662">
        <v>8820</v>
      </c>
      <c r="M904" s="662"/>
      <c r="N904" s="189" t="s">
        <v>1408</v>
      </c>
      <c r="O904" s="762">
        <v>42311</v>
      </c>
      <c r="P904" s="791">
        <v>5628</v>
      </c>
      <c r="Q904" s="256">
        <v>7600</v>
      </c>
      <c r="R904" s="8">
        <f t="shared" si="140"/>
        <v>42772800</v>
      </c>
      <c r="S904" s="742">
        <f t="shared" si="146"/>
        <v>10030516.864222921</v>
      </c>
      <c r="T904" s="742">
        <f t="shared" si="147"/>
        <v>8528940</v>
      </c>
      <c r="U904" s="935">
        <f t="shared" si="148"/>
        <v>-1552.8199216369412</v>
      </c>
    </row>
    <row r="905" spans="1:21" ht="16.5" customHeight="1">
      <c r="A905" s="746">
        <f t="shared" si="144"/>
        <v>18</v>
      </c>
      <c r="B905" s="297" t="s">
        <v>754</v>
      </c>
      <c r="C905" s="762">
        <v>42282</v>
      </c>
      <c r="D905" s="763" t="s">
        <v>1101</v>
      </c>
      <c r="E905" s="856">
        <v>120</v>
      </c>
      <c r="F905" s="855">
        <v>82</v>
      </c>
      <c r="G905" s="855"/>
      <c r="H905" s="851">
        <f t="shared" si="137"/>
        <v>0.98</v>
      </c>
      <c r="I905" s="747">
        <v>167</v>
      </c>
      <c r="J905" s="747">
        <f t="shared" si="145"/>
        <v>163.66</v>
      </c>
      <c r="K905" s="747">
        <f t="shared" si="139"/>
        <v>8067.7488279398431</v>
      </c>
      <c r="L905" s="662">
        <v>5510</v>
      </c>
      <c r="M905" s="662"/>
      <c r="N905" s="189" t="s">
        <v>1406</v>
      </c>
      <c r="O905" s="762">
        <v>42311</v>
      </c>
      <c r="P905" s="791">
        <v>2583</v>
      </c>
      <c r="Q905" s="256">
        <v>9000</v>
      </c>
      <c r="R905" s="8">
        <f t="shared" si="140"/>
        <v>23247000</v>
      </c>
      <c r="S905" s="742">
        <f t="shared" si="146"/>
        <v>1347314.0542659538</v>
      </c>
      <c r="T905" s="742">
        <f t="shared" si="147"/>
        <v>920170</v>
      </c>
      <c r="U905" s="935">
        <f t="shared" si="148"/>
        <v>-2557.7488279398431</v>
      </c>
    </row>
    <row r="906" spans="1:21" ht="16.5" customHeight="1">
      <c r="A906" s="746">
        <f t="shared" si="144"/>
        <v>19</v>
      </c>
      <c r="B906" s="297" t="s">
        <v>1808</v>
      </c>
      <c r="C906" s="762">
        <v>42282</v>
      </c>
      <c r="D906" s="763" t="s">
        <v>1101</v>
      </c>
      <c r="E906" s="856">
        <v>100</v>
      </c>
      <c r="F906" s="855">
        <v>87</v>
      </c>
      <c r="G906" s="855"/>
      <c r="H906" s="851">
        <f t="shared" si="137"/>
        <v>0.87</v>
      </c>
      <c r="I906" s="747">
        <v>105</v>
      </c>
      <c r="J906" s="747">
        <f t="shared" si="145"/>
        <v>91.35</v>
      </c>
      <c r="K906" s="747">
        <f t="shared" si="139"/>
        <v>7162.1851839874125</v>
      </c>
      <c r="L906" s="662">
        <v>4872</v>
      </c>
      <c r="M906" s="662"/>
      <c r="N906" s="189" t="s">
        <v>1385</v>
      </c>
      <c r="O906" s="762">
        <v>42311</v>
      </c>
      <c r="P906" s="256">
        <v>2415</v>
      </c>
      <c r="Q906" s="256">
        <v>7300</v>
      </c>
      <c r="R906" s="8">
        <f t="shared" si="140"/>
        <v>17629500</v>
      </c>
      <c r="S906" s="742">
        <f t="shared" si="146"/>
        <v>752029.44431867835</v>
      </c>
      <c r="T906" s="742">
        <f t="shared" si="147"/>
        <v>511560</v>
      </c>
      <c r="U906" s="935">
        <f t="shared" si="148"/>
        <v>-2290.1851839874125</v>
      </c>
    </row>
    <row r="907" spans="1:21" ht="16.5" customHeight="1">
      <c r="A907" s="746">
        <f t="shared" si="144"/>
        <v>20</v>
      </c>
      <c r="B907" s="297" t="s">
        <v>1805</v>
      </c>
      <c r="C907" s="762">
        <v>42282</v>
      </c>
      <c r="D907" s="763" t="s">
        <v>1101</v>
      </c>
      <c r="E907" s="856">
        <v>85</v>
      </c>
      <c r="F907" s="855">
        <v>186</v>
      </c>
      <c r="G907" s="855"/>
      <c r="H907" s="851">
        <f t="shared" si="137"/>
        <v>1.58</v>
      </c>
      <c r="I907" s="747">
        <v>147</v>
      </c>
      <c r="J907" s="747">
        <f t="shared" si="145"/>
        <v>232.26000000000002</v>
      </c>
      <c r="K907" s="747">
        <f t="shared" si="139"/>
        <v>13007.186885862198</v>
      </c>
      <c r="L907" s="662">
        <v>9644</v>
      </c>
      <c r="M907" s="662"/>
      <c r="N907" s="189" t="s">
        <v>1408</v>
      </c>
      <c r="O907" s="762">
        <v>42315</v>
      </c>
      <c r="P907" s="791">
        <v>6851</v>
      </c>
      <c r="Q907" s="256">
        <v>7600</v>
      </c>
      <c r="R907" s="8">
        <f t="shared" si="140"/>
        <v>52067600</v>
      </c>
      <c r="S907" s="742">
        <f t="shared" si="146"/>
        <v>1912056.4722217431</v>
      </c>
      <c r="T907" s="742">
        <f t="shared" si="147"/>
        <v>1417668</v>
      </c>
      <c r="U907" s="935">
        <f t="shared" si="148"/>
        <v>-3363.1868858621983</v>
      </c>
    </row>
    <row r="908" spans="1:21" ht="16.5" customHeight="1">
      <c r="A908" s="746">
        <f t="shared" si="144"/>
        <v>21</v>
      </c>
      <c r="B908" s="297" t="s">
        <v>1829</v>
      </c>
      <c r="C908" s="762">
        <v>42282</v>
      </c>
      <c r="D908" s="763" t="s">
        <v>1101</v>
      </c>
      <c r="E908" s="856">
        <v>85</v>
      </c>
      <c r="F908" s="855">
        <v>94</v>
      </c>
      <c r="G908" s="855"/>
      <c r="H908" s="851">
        <f t="shared" si="137"/>
        <v>0.8</v>
      </c>
      <c r="I908" s="747">
        <v>100</v>
      </c>
      <c r="J908" s="747">
        <f t="shared" si="145"/>
        <v>80</v>
      </c>
      <c r="K908" s="747">
        <f t="shared" si="139"/>
        <v>6585.9174105631382</v>
      </c>
      <c r="L908" s="662">
        <v>4874</v>
      </c>
      <c r="M908" s="662"/>
      <c r="N908" s="297" t="s">
        <v>1385</v>
      </c>
      <c r="O908" s="762">
        <v>42315</v>
      </c>
      <c r="P908" s="256">
        <v>1268</v>
      </c>
      <c r="Q908" s="256">
        <v>7300</v>
      </c>
      <c r="R908" s="8">
        <f t="shared" si="140"/>
        <v>9256400</v>
      </c>
      <c r="S908" s="742">
        <f t="shared" si="146"/>
        <v>658591.74105631385</v>
      </c>
      <c r="T908" s="742">
        <f t="shared" si="147"/>
        <v>487400</v>
      </c>
      <c r="U908" s="935">
        <f t="shared" si="148"/>
        <v>-1711.9174105631382</v>
      </c>
    </row>
    <row r="909" spans="1:21" ht="16.5" customHeight="1">
      <c r="A909" s="746">
        <f t="shared" si="144"/>
        <v>22</v>
      </c>
      <c r="B909" s="297" t="s">
        <v>1775</v>
      </c>
      <c r="C909" s="762">
        <v>42282</v>
      </c>
      <c r="D909" s="763" t="s">
        <v>1101</v>
      </c>
      <c r="E909" s="856">
        <v>85</v>
      </c>
      <c r="F909" s="855">
        <v>84</v>
      </c>
      <c r="G909" s="855"/>
      <c r="H909" s="851">
        <f t="shared" si="137"/>
        <v>0.71</v>
      </c>
      <c r="I909" s="747">
        <v>110</v>
      </c>
      <c r="J909" s="747">
        <f t="shared" si="145"/>
        <v>78.099999999999994</v>
      </c>
      <c r="K909" s="747">
        <f t="shared" si="139"/>
        <v>5845.001701874784</v>
      </c>
      <c r="L909" s="662">
        <v>4355</v>
      </c>
      <c r="M909" s="662"/>
      <c r="N909" s="297" t="s">
        <v>1525</v>
      </c>
      <c r="O909" s="762">
        <v>42315</v>
      </c>
      <c r="P909" s="256">
        <v>549</v>
      </c>
      <c r="Q909" s="256">
        <v>8800</v>
      </c>
      <c r="R909" s="8">
        <f t="shared" si="140"/>
        <v>4831200</v>
      </c>
      <c r="S909" s="742">
        <f t="shared" si="146"/>
        <v>642950.18720622628</v>
      </c>
      <c r="T909" s="742">
        <f t="shared" si="147"/>
        <v>479050</v>
      </c>
      <c r="U909" s="935">
        <f t="shared" si="148"/>
        <v>-1490.001701874784</v>
      </c>
    </row>
    <row r="910" spans="1:21" ht="16.5" customHeight="1">
      <c r="A910" s="746">
        <f t="shared" si="144"/>
        <v>23</v>
      </c>
      <c r="B910" s="297" t="s">
        <v>1102</v>
      </c>
      <c r="C910" s="762">
        <v>42283</v>
      </c>
      <c r="D910" s="763" t="s">
        <v>1103</v>
      </c>
      <c r="E910" s="856">
        <v>50</v>
      </c>
      <c r="F910" s="855">
        <v>29.5</v>
      </c>
      <c r="G910" s="855">
        <v>39.5</v>
      </c>
      <c r="H910" s="851">
        <f t="shared" si="137"/>
        <v>1.18</v>
      </c>
      <c r="I910" s="747">
        <v>998</v>
      </c>
      <c r="J910" s="747">
        <f t="shared" si="145"/>
        <v>1177.6399999999999</v>
      </c>
      <c r="K910" s="747">
        <f t="shared" si="139"/>
        <v>9714.2281805806269</v>
      </c>
      <c r="L910" s="662">
        <v>13500</v>
      </c>
      <c r="M910" s="662"/>
      <c r="N910" s="189" t="s">
        <v>1527</v>
      </c>
      <c r="O910" s="806">
        <v>42320</v>
      </c>
      <c r="P910" s="256">
        <v>883</v>
      </c>
      <c r="Q910" s="256">
        <v>9200</v>
      </c>
      <c r="R910" s="8">
        <f t="shared" si="140"/>
        <v>8123600</v>
      </c>
      <c r="S910" s="742">
        <f t="shared" si="146"/>
        <v>9694799.7242194656</v>
      </c>
      <c r="T910" s="742">
        <f t="shared" si="147"/>
        <v>13473000</v>
      </c>
      <c r="U910" s="935">
        <f t="shared" si="148"/>
        <v>3785.7718194193731</v>
      </c>
    </row>
    <row r="911" spans="1:21" ht="16.5" customHeight="1">
      <c r="A911" s="746">
        <f t="shared" si="144"/>
        <v>24</v>
      </c>
      <c r="B911" s="297" t="s">
        <v>436</v>
      </c>
      <c r="C911" s="762">
        <v>42283</v>
      </c>
      <c r="D911" s="763" t="s">
        <v>1104</v>
      </c>
      <c r="E911" s="856">
        <v>36.5</v>
      </c>
      <c r="F911" s="855">
        <v>27.3</v>
      </c>
      <c r="G911" s="855">
        <v>25.5</v>
      </c>
      <c r="H911" s="851">
        <f t="shared" si="137"/>
        <v>0.74</v>
      </c>
      <c r="I911" s="747">
        <v>4110</v>
      </c>
      <c r="J911" s="747">
        <f t="shared" si="145"/>
        <v>3041.4</v>
      </c>
      <c r="K911" s="747">
        <f t="shared" si="139"/>
        <v>6091.9736047709021</v>
      </c>
      <c r="L911" s="662">
        <v>7400</v>
      </c>
      <c r="M911" s="662"/>
      <c r="N911" s="297" t="s">
        <v>1527</v>
      </c>
      <c r="O911" s="806">
        <v>42320</v>
      </c>
      <c r="P911" s="256">
        <v>880</v>
      </c>
      <c r="Q911" s="256">
        <v>9400</v>
      </c>
      <c r="R911" s="8">
        <f t="shared" si="140"/>
        <v>8272000</v>
      </c>
      <c r="S911" s="742">
        <f t="shared" si="146"/>
        <v>25038011.515608408</v>
      </c>
      <c r="T911" s="742">
        <f t="shared" si="147"/>
        <v>30414000</v>
      </c>
      <c r="U911" s="935">
        <f t="shared" si="148"/>
        <v>1308.0263952290979</v>
      </c>
    </row>
    <row r="912" spans="1:21" ht="16.5" customHeight="1">
      <c r="A912" s="746">
        <f t="shared" si="144"/>
        <v>25</v>
      </c>
      <c r="B912" s="297" t="s">
        <v>1977</v>
      </c>
      <c r="C912" s="762">
        <v>42285</v>
      </c>
      <c r="D912" s="763" t="s">
        <v>1105</v>
      </c>
      <c r="E912" s="856">
        <v>43</v>
      </c>
      <c r="F912" s="855">
        <v>42</v>
      </c>
      <c r="G912" s="855">
        <v>26</v>
      </c>
      <c r="H912" s="851">
        <f t="shared" si="137"/>
        <v>1.24</v>
      </c>
      <c r="I912" s="747">
        <v>20</v>
      </c>
      <c r="J912" s="747">
        <f t="shared" si="145"/>
        <v>24.8</v>
      </c>
      <c r="K912" s="747">
        <f t="shared" si="139"/>
        <v>10208.171986372863</v>
      </c>
      <c r="L912" s="662">
        <v>12400</v>
      </c>
      <c r="M912" s="662"/>
      <c r="N912" s="189" t="s">
        <v>1408</v>
      </c>
      <c r="O912" s="806">
        <v>42320</v>
      </c>
      <c r="P912" s="256">
        <v>4811</v>
      </c>
      <c r="Q912" s="256">
        <v>7600</v>
      </c>
      <c r="R912" s="8">
        <f t="shared" si="140"/>
        <v>36563600</v>
      </c>
      <c r="S912" s="742">
        <f t="shared" si="146"/>
        <v>204163.43972745727</v>
      </c>
      <c r="T912" s="742">
        <f t="shared" si="147"/>
        <v>248000</v>
      </c>
      <c r="U912" s="935">
        <f t="shared" si="148"/>
        <v>2191.8280136271369</v>
      </c>
    </row>
    <row r="913" spans="1:21" ht="16.5" customHeight="1">
      <c r="A913" s="746">
        <f t="shared" si="144"/>
        <v>26</v>
      </c>
      <c r="B913" s="297" t="s">
        <v>1978</v>
      </c>
      <c r="C913" s="762">
        <v>42285</v>
      </c>
      <c r="D913" s="763" t="s">
        <v>1105</v>
      </c>
      <c r="E913" s="856">
        <v>49</v>
      </c>
      <c r="F913" s="855">
        <v>47</v>
      </c>
      <c r="G913" s="855">
        <v>27</v>
      </c>
      <c r="H913" s="851">
        <f t="shared" si="137"/>
        <v>1.52</v>
      </c>
      <c r="I913" s="747">
        <v>20</v>
      </c>
      <c r="J913" s="747">
        <f t="shared" si="145"/>
        <v>30.4</v>
      </c>
      <c r="K913" s="747">
        <f t="shared" si="139"/>
        <v>12513.243080069962</v>
      </c>
      <c r="L913" s="662">
        <v>14200</v>
      </c>
      <c r="M913" s="662"/>
      <c r="N913" s="189" t="s">
        <v>1385</v>
      </c>
      <c r="O913" s="806">
        <v>42320</v>
      </c>
      <c r="P913" s="256">
        <v>1896</v>
      </c>
      <c r="Q913" s="256">
        <v>7300</v>
      </c>
      <c r="R913" s="8">
        <f t="shared" si="140"/>
        <v>13840800</v>
      </c>
      <c r="S913" s="742">
        <f t="shared" si="146"/>
        <v>250264.86160139926</v>
      </c>
      <c r="T913" s="742">
        <f t="shared" si="147"/>
        <v>284000</v>
      </c>
      <c r="U913" s="935">
        <f t="shared" si="148"/>
        <v>1686.7569199300378</v>
      </c>
    </row>
    <row r="914" spans="1:21" ht="16.5" customHeight="1">
      <c r="A914" s="746">
        <f t="shared" si="144"/>
        <v>27</v>
      </c>
      <c r="B914" s="297" t="s">
        <v>1979</v>
      </c>
      <c r="C914" s="762">
        <v>42285</v>
      </c>
      <c r="D914" s="763" t="s">
        <v>1105</v>
      </c>
      <c r="E914" s="856">
        <v>38</v>
      </c>
      <c r="F914" s="855">
        <v>37</v>
      </c>
      <c r="G914" s="855">
        <v>30</v>
      </c>
      <c r="H914" s="851">
        <f t="shared" si="137"/>
        <v>1.0900000000000001</v>
      </c>
      <c r="I914" s="747">
        <v>50</v>
      </c>
      <c r="J914" s="747">
        <f t="shared" si="145"/>
        <v>54.500000000000007</v>
      </c>
      <c r="K914" s="747">
        <f t="shared" si="139"/>
        <v>8973.3124718922754</v>
      </c>
      <c r="L914" s="662">
        <v>15300</v>
      </c>
      <c r="M914" s="662"/>
      <c r="N914" s="189" t="s">
        <v>1385</v>
      </c>
      <c r="O914" s="764">
        <v>42325</v>
      </c>
      <c r="P914" s="256">
        <v>1090</v>
      </c>
      <c r="Q914" s="256">
        <v>7300</v>
      </c>
      <c r="R914" s="8">
        <f t="shared" si="140"/>
        <v>7957000</v>
      </c>
      <c r="S914" s="742">
        <f t="shared" si="146"/>
        <v>448665.62359461375</v>
      </c>
      <c r="T914" s="742">
        <f t="shared" si="147"/>
        <v>765000</v>
      </c>
      <c r="U914" s="935">
        <f t="shared" si="148"/>
        <v>6326.6875281077246</v>
      </c>
    </row>
    <row r="915" spans="1:21" ht="16.5" customHeight="1">
      <c r="A915" s="746">
        <f t="shared" si="144"/>
        <v>28</v>
      </c>
      <c r="B915" s="297" t="s">
        <v>1980</v>
      </c>
      <c r="C915" s="762">
        <v>42285</v>
      </c>
      <c r="D915" s="763" t="s">
        <v>1105</v>
      </c>
      <c r="E915" s="856">
        <v>40</v>
      </c>
      <c r="F915" s="855">
        <v>39</v>
      </c>
      <c r="G915" s="855">
        <v>32</v>
      </c>
      <c r="H915" s="851">
        <f t="shared" si="137"/>
        <v>1.21</v>
      </c>
      <c r="I915" s="747">
        <v>20</v>
      </c>
      <c r="J915" s="747">
        <f t="shared" si="145"/>
        <v>24.2</v>
      </c>
      <c r="K915" s="747">
        <f t="shared" si="139"/>
        <v>9961.2000834767459</v>
      </c>
      <c r="L915" s="662">
        <v>16500</v>
      </c>
      <c r="M915" s="662"/>
      <c r="N915" s="445" t="s">
        <v>1408</v>
      </c>
      <c r="O915" s="764">
        <v>42325</v>
      </c>
      <c r="P915" s="795">
        <v>7534</v>
      </c>
      <c r="Q915" s="782">
        <v>7600</v>
      </c>
      <c r="R915" s="8">
        <f t="shared" si="140"/>
        <v>57258400</v>
      </c>
      <c r="S915" s="742">
        <f t="shared" si="146"/>
        <v>199224.00166953492</v>
      </c>
      <c r="T915" s="742">
        <f t="shared" si="147"/>
        <v>330000</v>
      </c>
      <c r="U915" s="935">
        <f t="shared" si="148"/>
        <v>6538.7999165232541</v>
      </c>
    </row>
    <row r="916" spans="1:21" ht="16.5" customHeight="1">
      <c r="A916" s="746">
        <f t="shared" si="144"/>
        <v>29</v>
      </c>
      <c r="B916" s="297" t="s">
        <v>1981</v>
      </c>
      <c r="C916" s="762">
        <v>42285</v>
      </c>
      <c r="D916" s="763" t="s">
        <v>1105</v>
      </c>
      <c r="E916" s="856">
        <v>42</v>
      </c>
      <c r="F916" s="855">
        <v>41</v>
      </c>
      <c r="G916" s="855">
        <v>34</v>
      </c>
      <c r="H916" s="851">
        <f t="shared" si="137"/>
        <v>1.33</v>
      </c>
      <c r="I916" s="747">
        <v>50</v>
      </c>
      <c r="J916" s="747">
        <f t="shared" si="145"/>
        <v>66.5</v>
      </c>
      <c r="K916" s="747">
        <f t="shared" si="139"/>
        <v>10949.087695061216</v>
      </c>
      <c r="L916" s="662">
        <v>19940</v>
      </c>
      <c r="M916" s="662"/>
      <c r="N916" s="445" t="s">
        <v>1408</v>
      </c>
      <c r="O916" s="762">
        <v>42329</v>
      </c>
      <c r="P916" s="795">
        <v>8843</v>
      </c>
      <c r="Q916" s="782">
        <v>7600</v>
      </c>
      <c r="R916" s="8">
        <f t="shared" si="140"/>
        <v>67206800</v>
      </c>
      <c r="S916" s="742">
        <f t="shared" si="146"/>
        <v>547454.38475306088</v>
      </c>
      <c r="T916" s="742">
        <f t="shared" si="147"/>
        <v>997000</v>
      </c>
      <c r="U916" s="935">
        <f t="shared" si="148"/>
        <v>8990.9123049387836</v>
      </c>
    </row>
    <row r="917" spans="1:21" ht="16.5" customHeight="1">
      <c r="A917" s="746">
        <f t="shared" si="144"/>
        <v>30</v>
      </c>
      <c r="B917" s="297" t="s">
        <v>425</v>
      </c>
      <c r="C917" s="762">
        <v>42285</v>
      </c>
      <c r="D917" s="763" t="s">
        <v>1106</v>
      </c>
      <c r="E917" s="856">
        <v>52</v>
      </c>
      <c r="F917" s="855">
        <v>24.5</v>
      </c>
      <c r="G917" s="855">
        <v>24.5</v>
      </c>
      <c r="H917" s="851">
        <f t="shared" si="137"/>
        <v>0.82</v>
      </c>
      <c r="I917" s="747">
        <v>919</v>
      </c>
      <c r="J917" s="747">
        <f t="shared" si="145"/>
        <v>753.57999999999993</v>
      </c>
      <c r="K917" s="747">
        <f t="shared" si="139"/>
        <v>6750.5653458272154</v>
      </c>
      <c r="L917" s="662">
        <v>5000</v>
      </c>
      <c r="M917" s="662"/>
      <c r="N917" s="445" t="s">
        <v>1527</v>
      </c>
      <c r="O917" s="762">
        <v>42329</v>
      </c>
      <c r="P917" s="795">
        <v>1800</v>
      </c>
      <c r="Q917" s="782">
        <v>9000</v>
      </c>
      <c r="R917" s="8">
        <f t="shared" si="140"/>
        <v>16200000</v>
      </c>
      <c r="S917" s="742">
        <f t="shared" si="146"/>
        <v>6203769.552815211</v>
      </c>
      <c r="T917" s="742">
        <f t="shared" si="147"/>
        <v>4595000</v>
      </c>
      <c r="U917" s="935">
        <f t="shared" si="148"/>
        <v>-1750.5653458272154</v>
      </c>
    </row>
    <row r="918" spans="1:21" ht="16.5" customHeight="1">
      <c r="A918" s="746">
        <f t="shared" si="144"/>
        <v>31</v>
      </c>
      <c r="B918" s="297" t="s">
        <v>946</v>
      </c>
      <c r="C918" s="762">
        <v>42285</v>
      </c>
      <c r="D918" s="763" t="s">
        <v>1106</v>
      </c>
      <c r="E918" s="856">
        <v>50</v>
      </c>
      <c r="F918" s="855">
        <v>25</v>
      </c>
      <c r="G918" s="855">
        <v>30</v>
      </c>
      <c r="H918" s="851">
        <f t="shared" si="137"/>
        <v>0.9</v>
      </c>
      <c r="I918" s="747">
        <v>311</v>
      </c>
      <c r="J918" s="747">
        <f t="shared" si="145"/>
        <v>279.90000000000003</v>
      </c>
      <c r="K918" s="747">
        <f t="shared" si="139"/>
        <v>7409.1570868835297</v>
      </c>
      <c r="L918" s="662">
        <v>5750</v>
      </c>
      <c r="M918" s="662"/>
      <c r="N918" s="445" t="s">
        <v>1408</v>
      </c>
      <c r="O918" s="762">
        <v>42333</v>
      </c>
      <c r="P918" s="795">
        <v>4471</v>
      </c>
      <c r="Q918" s="782">
        <v>8800</v>
      </c>
      <c r="R918" s="8">
        <f t="shared" si="140"/>
        <v>39344800</v>
      </c>
      <c r="S918" s="742">
        <f t="shared" si="146"/>
        <v>2304247.8540207776</v>
      </c>
      <c r="T918" s="742">
        <f t="shared" si="147"/>
        <v>1788250</v>
      </c>
      <c r="U918" s="935">
        <f t="shared" si="148"/>
        <v>-1659.1570868835297</v>
      </c>
    </row>
    <row r="919" spans="1:21" ht="16.5" customHeight="1">
      <c r="A919" s="746">
        <f t="shared" si="144"/>
        <v>32</v>
      </c>
      <c r="B919" s="297" t="s">
        <v>545</v>
      </c>
      <c r="C919" s="762">
        <v>42286</v>
      </c>
      <c r="D919" s="763" t="s">
        <v>1107</v>
      </c>
      <c r="E919" s="856">
        <v>45</v>
      </c>
      <c r="F919" s="855">
        <v>35</v>
      </c>
      <c r="G919" s="855">
        <v>25</v>
      </c>
      <c r="H919" s="851">
        <f t="shared" si="137"/>
        <v>1.04</v>
      </c>
      <c r="I919" s="747">
        <v>485</v>
      </c>
      <c r="J919" s="747">
        <f t="shared" si="145"/>
        <v>504.40000000000003</v>
      </c>
      <c r="K919" s="747">
        <f t="shared" si="139"/>
        <v>8561.6926337320801</v>
      </c>
      <c r="L919" s="662">
        <v>8600</v>
      </c>
      <c r="M919" s="662"/>
      <c r="N919" s="445" t="s">
        <v>1406</v>
      </c>
      <c r="O919" s="762">
        <v>42333</v>
      </c>
      <c r="P919" s="795">
        <v>7399</v>
      </c>
      <c r="Q919" s="782">
        <v>9000</v>
      </c>
      <c r="R919" s="8">
        <f t="shared" si="140"/>
        <v>66591000</v>
      </c>
      <c r="S919" s="742">
        <f t="shared" si="146"/>
        <v>4152420.9273600588</v>
      </c>
      <c r="T919" s="742">
        <f t="shared" si="147"/>
        <v>4171000</v>
      </c>
      <c r="U919" s="935">
        <f t="shared" si="148"/>
        <v>38.307366267919861</v>
      </c>
    </row>
    <row r="920" spans="1:21" ht="16.5" customHeight="1">
      <c r="A920" s="746">
        <f t="shared" si="144"/>
        <v>33</v>
      </c>
      <c r="B920" s="297" t="s">
        <v>1704</v>
      </c>
      <c r="C920" s="762">
        <v>42286</v>
      </c>
      <c r="D920" s="763" t="s">
        <v>1107</v>
      </c>
      <c r="E920" s="856">
        <v>43</v>
      </c>
      <c r="F920" s="855">
        <v>32</v>
      </c>
      <c r="G920" s="855"/>
      <c r="H920" s="851">
        <f t="shared" si="137"/>
        <v>0.14000000000000001</v>
      </c>
      <c r="I920" s="747">
        <v>1000</v>
      </c>
      <c r="J920" s="747">
        <f t="shared" si="145"/>
        <v>140</v>
      </c>
      <c r="K920" s="747">
        <f t="shared" ref="K920:K952" si="149">H920*$R$953</f>
        <v>1152.5355468485493</v>
      </c>
      <c r="L920" s="662">
        <v>1020</v>
      </c>
      <c r="M920" s="662"/>
      <c r="N920" s="445" t="s">
        <v>1408</v>
      </c>
      <c r="O920" s="762">
        <v>42333</v>
      </c>
      <c r="P920" s="795">
        <v>9102</v>
      </c>
      <c r="Q920" s="782">
        <v>8800</v>
      </c>
      <c r="R920" s="8">
        <f t="shared" si="140"/>
        <v>80097600</v>
      </c>
      <c r="S920" s="742">
        <f t="shared" si="146"/>
        <v>1152535.5468485493</v>
      </c>
      <c r="T920" s="742">
        <f t="shared" si="147"/>
        <v>1020000</v>
      </c>
      <c r="U920" s="935">
        <f t="shared" si="148"/>
        <v>-132.5355468485493</v>
      </c>
    </row>
    <row r="921" spans="1:21" ht="16.5" customHeight="1">
      <c r="A921" s="746">
        <f t="shared" si="144"/>
        <v>34</v>
      </c>
      <c r="B921" s="297" t="s">
        <v>979</v>
      </c>
      <c r="C921" s="762">
        <v>42286</v>
      </c>
      <c r="D921" s="763" t="s">
        <v>1108</v>
      </c>
      <c r="E921" s="856">
        <v>80</v>
      </c>
      <c r="F921" s="855">
        <v>60</v>
      </c>
      <c r="G921" s="855">
        <v>50</v>
      </c>
      <c r="H921" s="851">
        <f t="shared" si="137"/>
        <v>3.22</v>
      </c>
      <c r="I921" s="747">
        <v>157</v>
      </c>
      <c r="J921" s="747">
        <f t="shared" si="145"/>
        <v>505.54</v>
      </c>
      <c r="K921" s="747">
        <f t="shared" si="149"/>
        <v>26508.317577516631</v>
      </c>
      <c r="L921" s="662">
        <v>22750</v>
      </c>
      <c r="M921" s="662"/>
      <c r="N921" s="445" t="s">
        <v>1408</v>
      </c>
      <c r="O921" s="762">
        <v>42339</v>
      </c>
      <c r="P921" s="795">
        <v>1323</v>
      </c>
      <c r="Q921" s="782">
        <v>8600</v>
      </c>
      <c r="R921" s="8">
        <f t="shared" si="140"/>
        <v>11377800</v>
      </c>
      <c r="S921" s="742">
        <f t="shared" si="146"/>
        <v>4161805.859670111</v>
      </c>
      <c r="T921" s="742">
        <f t="shared" si="147"/>
        <v>3571750</v>
      </c>
      <c r="U921" s="935">
        <f t="shared" si="148"/>
        <v>-3758.317577516631</v>
      </c>
    </row>
    <row r="922" spans="1:21" ht="16.5" customHeight="1">
      <c r="A922" s="746">
        <f t="shared" si="144"/>
        <v>35</v>
      </c>
      <c r="B922" s="297" t="s">
        <v>1830</v>
      </c>
      <c r="C922" s="762">
        <v>42286</v>
      </c>
      <c r="D922" s="763" t="s">
        <v>1109</v>
      </c>
      <c r="E922" s="856">
        <v>125</v>
      </c>
      <c r="F922" s="855">
        <v>74</v>
      </c>
      <c r="G922" s="855"/>
      <c r="H922" s="851">
        <f t="shared" si="137"/>
        <v>0.93</v>
      </c>
      <c r="I922" s="747">
        <v>200</v>
      </c>
      <c r="J922" s="747">
        <f t="shared" si="145"/>
        <v>186</v>
      </c>
      <c r="K922" s="747">
        <f t="shared" si="149"/>
        <v>7656.1289897796478</v>
      </c>
      <c r="L922" s="662">
        <v>5643</v>
      </c>
      <c r="M922" s="662"/>
      <c r="N922" s="445" t="s">
        <v>1408</v>
      </c>
      <c r="O922" s="762">
        <v>42343</v>
      </c>
      <c r="P922" s="795">
        <v>4052</v>
      </c>
      <c r="Q922" s="782">
        <v>8800</v>
      </c>
      <c r="R922" s="8">
        <f t="shared" si="140"/>
        <v>35657600</v>
      </c>
      <c r="S922" s="742">
        <f t="shared" si="146"/>
        <v>1531225.7979559295</v>
      </c>
      <c r="T922" s="742">
        <f t="shared" si="147"/>
        <v>1128600</v>
      </c>
      <c r="U922" s="935">
        <f t="shared" si="148"/>
        <v>-2013.1289897796478</v>
      </c>
    </row>
    <row r="923" spans="1:21" ht="16.5" customHeight="1">
      <c r="A923" s="746">
        <f t="shared" si="144"/>
        <v>36</v>
      </c>
      <c r="B923" s="297" t="s">
        <v>1831</v>
      </c>
      <c r="C923" s="762">
        <v>42286</v>
      </c>
      <c r="D923" s="763" t="s">
        <v>1109</v>
      </c>
      <c r="E923" s="856">
        <v>140</v>
      </c>
      <c r="F923" s="855">
        <v>176</v>
      </c>
      <c r="G923" s="855"/>
      <c r="H923" s="851">
        <f t="shared" si="137"/>
        <v>2.46</v>
      </c>
      <c r="I923" s="747">
        <v>10</v>
      </c>
      <c r="J923" s="747">
        <f t="shared" si="145"/>
        <v>24.6</v>
      </c>
      <c r="K923" s="747">
        <f t="shared" si="149"/>
        <v>20251.696037481648</v>
      </c>
      <c r="L923" s="662">
        <v>22422</v>
      </c>
      <c r="M923" s="662"/>
      <c r="N923" s="445" t="s">
        <v>1408</v>
      </c>
      <c r="O923" s="762">
        <v>42346</v>
      </c>
      <c r="P923" s="795">
        <v>2820</v>
      </c>
      <c r="Q923" s="782">
        <v>8800</v>
      </c>
      <c r="R923" s="8">
        <f t="shared" si="140"/>
        <v>24816000</v>
      </c>
      <c r="S923" s="742">
        <f t="shared" si="146"/>
        <v>202516.9603748165</v>
      </c>
      <c r="T923" s="742">
        <f t="shared" si="147"/>
        <v>224220</v>
      </c>
      <c r="U923" s="935">
        <f t="shared" si="148"/>
        <v>2170.3039625183519</v>
      </c>
    </row>
    <row r="924" spans="1:21" ht="16.5" customHeight="1">
      <c r="A924" s="746">
        <f t="shared" si="144"/>
        <v>37</v>
      </c>
      <c r="B924" s="297" t="s">
        <v>1832</v>
      </c>
      <c r="C924" s="762">
        <v>42286</v>
      </c>
      <c r="D924" s="763" t="s">
        <v>1109</v>
      </c>
      <c r="E924" s="856">
        <v>140</v>
      </c>
      <c r="F924" s="855">
        <v>179</v>
      </c>
      <c r="G924" s="855"/>
      <c r="H924" s="851">
        <f t="shared" si="137"/>
        <v>2.5099999999999998</v>
      </c>
      <c r="I924" s="747">
        <v>55</v>
      </c>
      <c r="J924" s="747">
        <f t="shared" si="145"/>
        <v>138.04999999999998</v>
      </c>
      <c r="K924" s="747">
        <f t="shared" si="149"/>
        <v>20663.315875641842</v>
      </c>
      <c r="L924" s="662">
        <v>22805</v>
      </c>
      <c r="M924" s="662"/>
      <c r="N924" s="445" t="s">
        <v>1408</v>
      </c>
      <c r="O924" s="762">
        <v>42349</v>
      </c>
      <c r="P924" s="795">
        <v>10282</v>
      </c>
      <c r="Q924" s="782">
        <v>8800</v>
      </c>
      <c r="R924" s="8">
        <f t="shared" si="140"/>
        <v>90481600</v>
      </c>
      <c r="S924" s="742">
        <f t="shared" si="146"/>
        <v>1136482.3731603012</v>
      </c>
      <c r="T924" s="742">
        <f t="shared" si="147"/>
        <v>1254275</v>
      </c>
      <c r="U924" s="935">
        <f t="shared" si="148"/>
        <v>2141.6841243581584</v>
      </c>
    </row>
    <row r="925" spans="1:21" ht="16.5" customHeight="1">
      <c r="A925" s="746">
        <f t="shared" si="144"/>
        <v>38</v>
      </c>
      <c r="B925" s="297" t="s">
        <v>769</v>
      </c>
      <c r="C925" s="762">
        <v>42286</v>
      </c>
      <c r="D925" s="763" t="s">
        <v>1109</v>
      </c>
      <c r="E925" s="856">
        <v>140</v>
      </c>
      <c r="F925" s="855">
        <v>140</v>
      </c>
      <c r="G925" s="855"/>
      <c r="H925" s="851">
        <f t="shared" si="137"/>
        <v>1.96</v>
      </c>
      <c r="I925" s="747">
        <v>105</v>
      </c>
      <c r="J925" s="747">
        <f t="shared" si="145"/>
        <v>205.79999999999998</v>
      </c>
      <c r="K925" s="747">
        <f t="shared" si="149"/>
        <v>16135.497655879686</v>
      </c>
      <c r="L925" s="662">
        <v>17836</v>
      </c>
      <c r="M925" s="662"/>
      <c r="N925" s="445" t="s">
        <v>1408</v>
      </c>
      <c r="O925" s="762">
        <v>42353</v>
      </c>
      <c r="P925" s="795">
        <v>6533</v>
      </c>
      <c r="Q925" s="782">
        <v>7600</v>
      </c>
      <c r="R925" s="8">
        <f t="shared" ref="R925:R928" si="150">ROUND(P925*Q925,0)</f>
        <v>49650800</v>
      </c>
      <c r="S925" s="742">
        <f t="shared" si="146"/>
        <v>1694227.253867367</v>
      </c>
      <c r="T925" s="742">
        <f t="shared" si="147"/>
        <v>1872780</v>
      </c>
      <c r="U925" s="935">
        <f t="shared" si="148"/>
        <v>1700.5023441203139</v>
      </c>
    </row>
    <row r="926" spans="1:21" ht="16.5" customHeight="1">
      <c r="A926" s="746">
        <f t="shared" si="144"/>
        <v>39</v>
      </c>
      <c r="B926" s="297" t="s">
        <v>1110</v>
      </c>
      <c r="C926" s="762">
        <v>42287</v>
      </c>
      <c r="D926" s="763" t="s">
        <v>1111</v>
      </c>
      <c r="E926" s="856">
        <v>60</v>
      </c>
      <c r="F926" s="855">
        <v>40</v>
      </c>
      <c r="G926" s="855">
        <v>44</v>
      </c>
      <c r="H926" s="851">
        <f t="shared" si="137"/>
        <v>1.78</v>
      </c>
      <c r="I926" s="747">
        <v>710</v>
      </c>
      <c r="J926" s="747">
        <f t="shared" si="145"/>
        <v>1263.8</v>
      </c>
      <c r="K926" s="747">
        <f t="shared" si="149"/>
        <v>14653.666238502981</v>
      </c>
      <c r="L926" s="662">
        <v>25000</v>
      </c>
      <c r="M926" s="662"/>
      <c r="N926" s="445" t="s">
        <v>1516</v>
      </c>
      <c r="O926" s="762">
        <v>42353</v>
      </c>
      <c r="P926" s="795">
        <v>1691</v>
      </c>
      <c r="Q926" s="782">
        <v>9000</v>
      </c>
      <c r="R926" s="8">
        <f t="shared" si="150"/>
        <v>15219000</v>
      </c>
      <c r="S926" s="742">
        <f t="shared" si="146"/>
        <v>10404103.029337117</v>
      </c>
      <c r="T926" s="742">
        <f t="shared" si="147"/>
        <v>17750000</v>
      </c>
      <c r="U926" s="935">
        <f t="shared" si="148"/>
        <v>10346.333761497019</v>
      </c>
    </row>
    <row r="927" spans="1:21" ht="16.5" customHeight="1">
      <c r="A927" s="746">
        <f t="shared" si="144"/>
        <v>40</v>
      </c>
      <c r="B927" s="297" t="s">
        <v>1719</v>
      </c>
      <c r="C927" s="762">
        <v>42287</v>
      </c>
      <c r="D927" s="763" t="s">
        <v>1112</v>
      </c>
      <c r="E927" s="856">
        <v>26.5</v>
      </c>
      <c r="F927" s="855">
        <v>21</v>
      </c>
      <c r="G927" s="855"/>
      <c r="H927" s="851">
        <f t="shared" si="137"/>
        <v>0.06</v>
      </c>
      <c r="I927" s="747">
        <v>1000</v>
      </c>
      <c r="J927" s="747">
        <f t="shared" si="145"/>
        <v>60</v>
      </c>
      <c r="K927" s="747">
        <f t="shared" si="149"/>
        <v>493.94380579223531</v>
      </c>
      <c r="L927" s="662">
        <v>460</v>
      </c>
      <c r="M927" s="662"/>
      <c r="N927" s="445" t="s">
        <v>1408</v>
      </c>
      <c r="O927" s="762">
        <v>42356</v>
      </c>
      <c r="P927" s="795">
        <v>7818</v>
      </c>
      <c r="Q927" s="782">
        <v>7600</v>
      </c>
      <c r="R927" s="8">
        <f t="shared" si="150"/>
        <v>59416800</v>
      </c>
      <c r="S927" s="742">
        <f t="shared" si="146"/>
        <v>493943.8057922353</v>
      </c>
      <c r="T927" s="742">
        <f t="shared" si="147"/>
        <v>460000</v>
      </c>
      <c r="U927" s="935">
        <f t="shared" si="148"/>
        <v>-33.94380579223531</v>
      </c>
    </row>
    <row r="928" spans="1:21" ht="16.5" customHeight="1">
      <c r="A928" s="746">
        <f t="shared" si="144"/>
        <v>41</v>
      </c>
      <c r="B928" s="297" t="s">
        <v>1720</v>
      </c>
      <c r="C928" s="762">
        <v>42287</v>
      </c>
      <c r="D928" s="763" t="s">
        <v>1112</v>
      </c>
      <c r="E928" s="856">
        <v>23.8</v>
      </c>
      <c r="F928" s="855">
        <v>33.799999999999997</v>
      </c>
      <c r="G928" s="855"/>
      <c r="H928" s="851">
        <f t="shared" si="137"/>
        <v>0.08</v>
      </c>
      <c r="I928" s="747">
        <v>1000</v>
      </c>
      <c r="J928" s="747">
        <f t="shared" si="145"/>
        <v>80</v>
      </c>
      <c r="K928" s="747">
        <f t="shared" si="149"/>
        <v>658.59174105631382</v>
      </c>
      <c r="L928" s="662">
        <v>760</v>
      </c>
      <c r="M928" s="662"/>
      <c r="N928" s="445" t="s">
        <v>1516</v>
      </c>
      <c r="O928" s="762">
        <v>42356</v>
      </c>
      <c r="P928" s="795">
        <v>957</v>
      </c>
      <c r="Q928" s="782">
        <v>9000</v>
      </c>
      <c r="R928" s="8">
        <f t="shared" si="150"/>
        <v>8613000</v>
      </c>
      <c r="S928" s="742">
        <f t="shared" si="146"/>
        <v>658591.74105631385</v>
      </c>
      <c r="T928" s="742">
        <f t="shared" si="147"/>
        <v>760000</v>
      </c>
      <c r="U928" s="935">
        <f t="shared" si="148"/>
        <v>101.40825894368618</v>
      </c>
    </row>
    <row r="929" spans="1:21" ht="16.5" customHeight="1">
      <c r="A929" s="746">
        <f t="shared" si="144"/>
        <v>42</v>
      </c>
      <c r="B929" s="297" t="s">
        <v>1833</v>
      </c>
      <c r="C929" s="762">
        <v>42287</v>
      </c>
      <c r="D929" s="763" t="s">
        <v>1113</v>
      </c>
      <c r="E929" s="856">
        <v>110</v>
      </c>
      <c r="F929" s="855">
        <v>116</v>
      </c>
      <c r="G929" s="855"/>
      <c r="H929" s="851">
        <f t="shared" si="137"/>
        <v>1.28</v>
      </c>
      <c r="I929" s="747">
        <v>65</v>
      </c>
      <c r="J929" s="747">
        <f t="shared" si="145"/>
        <v>83.2</v>
      </c>
      <c r="K929" s="747">
        <f t="shared" si="149"/>
        <v>10537.467856901021</v>
      </c>
      <c r="L929" s="662">
        <v>11612</v>
      </c>
      <c r="M929" s="662"/>
      <c r="N929" s="445" t="s">
        <v>1408</v>
      </c>
      <c r="O929" s="762">
        <v>42359</v>
      </c>
      <c r="P929" s="795">
        <v>2373</v>
      </c>
      <c r="Q929" s="782">
        <v>7600</v>
      </c>
      <c r="R929" s="8">
        <f t="shared" si="140"/>
        <v>18034800</v>
      </c>
      <c r="S929" s="742">
        <f t="shared" si="146"/>
        <v>684935.41069856635</v>
      </c>
      <c r="T929" s="742">
        <f t="shared" si="147"/>
        <v>754780</v>
      </c>
      <c r="U929" s="935">
        <f t="shared" si="148"/>
        <v>1074.5321430989788</v>
      </c>
    </row>
    <row r="930" spans="1:21" ht="16.5" customHeight="1">
      <c r="A930" s="746">
        <f t="shared" si="144"/>
        <v>43</v>
      </c>
      <c r="B930" s="297" t="s">
        <v>1774</v>
      </c>
      <c r="C930" s="762">
        <v>42287</v>
      </c>
      <c r="D930" s="763" t="s">
        <v>1113</v>
      </c>
      <c r="E930" s="856">
        <v>95</v>
      </c>
      <c r="F930" s="855">
        <v>113</v>
      </c>
      <c r="G930" s="855"/>
      <c r="H930" s="851">
        <f t="shared" si="137"/>
        <v>1.07</v>
      </c>
      <c r="I930" s="747">
        <v>65</v>
      </c>
      <c r="J930" s="747">
        <f t="shared" si="145"/>
        <v>69.55</v>
      </c>
      <c r="K930" s="747">
        <f t="shared" si="149"/>
        <v>8808.6645366281973</v>
      </c>
      <c r="L930" s="662">
        <v>9769</v>
      </c>
      <c r="M930" s="662"/>
      <c r="N930" s="445" t="s">
        <v>1408</v>
      </c>
      <c r="O930" s="762">
        <v>42361</v>
      </c>
      <c r="P930" s="795">
        <v>1856</v>
      </c>
      <c r="Q930" s="782">
        <v>8800</v>
      </c>
      <c r="R930" s="8">
        <f t="shared" si="140"/>
        <v>16332800</v>
      </c>
      <c r="S930" s="742">
        <f t="shared" si="146"/>
        <v>572563.1948808328</v>
      </c>
      <c r="T930" s="742">
        <f t="shared" si="147"/>
        <v>634985</v>
      </c>
      <c r="U930" s="935">
        <f t="shared" si="148"/>
        <v>960.33546337180269</v>
      </c>
    </row>
    <row r="931" spans="1:21" ht="16.5" customHeight="1">
      <c r="A931" s="746">
        <f t="shared" si="144"/>
        <v>44</v>
      </c>
      <c r="B931" s="297" t="s">
        <v>1771</v>
      </c>
      <c r="C931" s="762">
        <v>42287</v>
      </c>
      <c r="D931" s="763" t="s">
        <v>1113</v>
      </c>
      <c r="E931" s="856">
        <v>100</v>
      </c>
      <c r="F931" s="855">
        <v>86</v>
      </c>
      <c r="G931" s="855"/>
      <c r="H931" s="851">
        <f t="shared" si="137"/>
        <v>0.86</v>
      </c>
      <c r="I931" s="747">
        <v>105</v>
      </c>
      <c r="J931" s="747">
        <f t="shared" si="145"/>
        <v>90.3</v>
      </c>
      <c r="K931" s="747">
        <f t="shared" si="149"/>
        <v>7079.8612163553726</v>
      </c>
      <c r="L931" s="662">
        <v>7826</v>
      </c>
      <c r="M931" s="662"/>
      <c r="N931" s="445" t="s">
        <v>1408</v>
      </c>
      <c r="O931" s="762">
        <v>42363</v>
      </c>
      <c r="P931" s="795">
        <v>3000</v>
      </c>
      <c r="Q931" s="782">
        <v>8800</v>
      </c>
      <c r="R931" s="8">
        <f t="shared" si="140"/>
        <v>26400000</v>
      </c>
      <c r="S931" s="742">
        <f t="shared" si="146"/>
        <v>743385.4277173141</v>
      </c>
      <c r="T931" s="742">
        <f t="shared" si="147"/>
        <v>821730</v>
      </c>
      <c r="U931" s="935">
        <f t="shared" si="148"/>
        <v>746.13878364462744</v>
      </c>
    </row>
    <row r="932" spans="1:21" ht="16.5" customHeight="1">
      <c r="A932" s="746">
        <f t="shared" si="144"/>
        <v>45</v>
      </c>
      <c r="B932" s="297" t="s">
        <v>1772</v>
      </c>
      <c r="C932" s="762">
        <v>42287</v>
      </c>
      <c r="D932" s="763" t="s">
        <v>1113</v>
      </c>
      <c r="E932" s="856">
        <v>95</v>
      </c>
      <c r="F932" s="855">
        <v>83</v>
      </c>
      <c r="G932" s="855"/>
      <c r="H932" s="851">
        <f t="shared" si="137"/>
        <v>0.79</v>
      </c>
      <c r="I932" s="747">
        <v>105</v>
      </c>
      <c r="J932" s="747">
        <f t="shared" si="145"/>
        <v>82.95</v>
      </c>
      <c r="K932" s="747">
        <f t="shared" si="149"/>
        <v>6503.5934429310992</v>
      </c>
      <c r="L932" s="662">
        <v>7175</v>
      </c>
      <c r="M932" s="662"/>
      <c r="N932" s="445"/>
      <c r="O932" s="762"/>
      <c r="P932" s="795"/>
      <c r="Q932" s="782"/>
      <c r="R932" s="8"/>
      <c r="S932" s="742">
        <f t="shared" si="146"/>
        <v>682877.31150776544</v>
      </c>
      <c r="T932" s="742">
        <f t="shared" si="147"/>
        <v>753375</v>
      </c>
      <c r="U932" s="935">
        <f t="shared" si="148"/>
        <v>671.40655706890084</v>
      </c>
    </row>
    <row r="933" spans="1:21" ht="16.5" customHeight="1">
      <c r="A933" s="746">
        <f t="shared" si="144"/>
        <v>46</v>
      </c>
      <c r="B933" s="297" t="s">
        <v>775</v>
      </c>
      <c r="C933" s="762">
        <v>42287</v>
      </c>
      <c r="D933" s="763" t="s">
        <v>1113</v>
      </c>
      <c r="E933" s="856">
        <v>115</v>
      </c>
      <c r="F933" s="855">
        <v>163</v>
      </c>
      <c r="G933" s="855"/>
      <c r="H933" s="851">
        <f t="shared" si="137"/>
        <v>1.87</v>
      </c>
      <c r="I933" s="747">
        <v>150</v>
      </c>
      <c r="J933" s="747">
        <f t="shared" si="145"/>
        <v>280.5</v>
      </c>
      <c r="K933" s="747">
        <f t="shared" si="149"/>
        <v>15394.581947191335</v>
      </c>
      <c r="L933" s="662">
        <v>11997</v>
      </c>
      <c r="M933" s="662"/>
      <c r="N933" s="847" t="s">
        <v>1880</v>
      </c>
      <c r="O933" s="848"/>
      <c r="P933" s="849"/>
      <c r="Q933" s="531"/>
      <c r="R933" s="531">
        <f>SUM(R888:R932)</f>
        <v>1559435000</v>
      </c>
      <c r="S933" s="742">
        <f t="shared" si="146"/>
        <v>2309187.2920787004</v>
      </c>
      <c r="T933" s="742">
        <f t="shared" si="147"/>
        <v>1799550</v>
      </c>
      <c r="U933" s="935">
        <f t="shared" si="148"/>
        <v>-3397.5819471913346</v>
      </c>
    </row>
    <row r="934" spans="1:21" ht="16.5" customHeight="1">
      <c r="A934" s="746">
        <f t="shared" si="144"/>
        <v>47</v>
      </c>
      <c r="B934" s="297" t="s">
        <v>755</v>
      </c>
      <c r="C934" s="762">
        <v>42287</v>
      </c>
      <c r="D934" s="763" t="s">
        <v>1113</v>
      </c>
      <c r="E934" s="856">
        <v>80</v>
      </c>
      <c r="F934" s="855">
        <v>212</v>
      </c>
      <c r="G934" s="855"/>
      <c r="H934" s="851">
        <f t="shared" si="137"/>
        <v>1.7</v>
      </c>
      <c r="I934" s="747">
        <v>300</v>
      </c>
      <c r="J934" s="747">
        <f t="shared" si="145"/>
        <v>510</v>
      </c>
      <c r="K934" s="747">
        <f t="shared" si="149"/>
        <v>13995.074497446667</v>
      </c>
      <c r="L934" s="662">
        <v>10854</v>
      </c>
      <c r="M934" s="662"/>
      <c r="N934" s="297" t="s">
        <v>1483</v>
      </c>
      <c r="O934" s="762">
        <v>42248</v>
      </c>
      <c r="P934" s="256">
        <v>22250</v>
      </c>
      <c r="Q934" s="256">
        <v>810</v>
      </c>
      <c r="R934" s="8">
        <f t="shared" ref="R934:R940" si="151">ROUND(P934*Q934,0)</f>
        <v>18022500</v>
      </c>
      <c r="S934" s="742">
        <f t="shared" si="146"/>
        <v>4198522.3492339998</v>
      </c>
      <c r="T934" s="742">
        <f t="shared" si="147"/>
        <v>3256200</v>
      </c>
      <c r="U934" s="935">
        <f t="shared" si="148"/>
        <v>-3141.074497446667</v>
      </c>
    </row>
    <row r="935" spans="1:21" ht="16.5" customHeight="1">
      <c r="A935" s="746">
        <f t="shared" si="144"/>
        <v>48</v>
      </c>
      <c r="B935" s="297" t="s">
        <v>1834</v>
      </c>
      <c r="C935" s="762">
        <v>42289</v>
      </c>
      <c r="D935" s="763" t="s">
        <v>1114</v>
      </c>
      <c r="E935" s="856">
        <v>100</v>
      </c>
      <c r="F935" s="855">
        <v>122</v>
      </c>
      <c r="G935" s="855"/>
      <c r="H935" s="851">
        <f t="shared" si="137"/>
        <v>1.22</v>
      </c>
      <c r="I935" s="747">
        <v>220</v>
      </c>
      <c r="J935" s="747">
        <f t="shared" si="145"/>
        <v>268.39999999999998</v>
      </c>
      <c r="K935" s="747">
        <f t="shared" si="149"/>
        <v>10043.524051108785</v>
      </c>
      <c r="L935" s="662">
        <v>11346</v>
      </c>
      <c r="M935" s="662"/>
      <c r="N935" s="189" t="s">
        <v>1899</v>
      </c>
      <c r="O935" s="762">
        <v>42248</v>
      </c>
      <c r="P935" s="782">
        <v>500</v>
      </c>
      <c r="Q935" s="782">
        <v>9800</v>
      </c>
      <c r="R935" s="8">
        <f t="shared" ref="R935:R936" si="152">ROUND(P935*Q935,0)</f>
        <v>4900000</v>
      </c>
      <c r="S935" s="742">
        <f t="shared" si="146"/>
        <v>2209575.2912439327</v>
      </c>
      <c r="T935" s="742">
        <f t="shared" si="147"/>
        <v>2496120</v>
      </c>
      <c r="U935" s="935">
        <f t="shared" si="148"/>
        <v>1302.475948891215</v>
      </c>
    </row>
    <row r="936" spans="1:21" ht="16.5" customHeight="1">
      <c r="A936" s="746">
        <f t="shared" si="144"/>
        <v>49</v>
      </c>
      <c r="B936" s="297" t="s">
        <v>1810</v>
      </c>
      <c r="C936" s="762">
        <v>42289</v>
      </c>
      <c r="D936" s="763" t="s">
        <v>1114</v>
      </c>
      <c r="E936" s="856">
        <v>80</v>
      </c>
      <c r="F936" s="855">
        <v>177</v>
      </c>
      <c r="G936" s="855"/>
      <c r="H936" s="851">
        <f t="shared" si="137"/>
        <v>1.42</v>
      </c>
      <c r="I936" s="747">
        <v>140</v>
      </c>
      <c r="J936" s="747">
        <f t="shared" si="145"/>
        <v>198.79999999999998</v>
      </c>
      <c r="K936" s="747">
        <f t="shared" si="149"/>
        <v>11690.003403749568</v>
      </c>
      <c r="L936" s="662">
        <v>12886</v>
      </c>
      <c r="M936" s="662"/>
      <c r="N936" s="297" t="s">
        <v>2046</v>
      </c>
      <c r="O936" s="762">
        <v>42248</v>
      </c>
      <c r="P936" s="782">
        <v>1000</v>
      </c>
      <c r="Q936" s="782">
        <v>11000</v>
      </c>
      <c r="R936" s="8">
        <f t="shared" si="152"/>
        <v>11000000</v>
      </c>
      <c r="S936" s="742">
        <f t="shared" si="146"/>
        <v>1636600.4765249395</v>
      </c>
      <c r="T936" s="742">
        <f t="shared" si="147"/>
        <v>1804040</v>
      </c>
      <c r="U936" s="935">
        <f t="shared" si="148"/>
        <v>1195.996596250432</v>
      </c>
    </row>
    <row r="937" spans="1:21" ht="16.5" customHeight="1">
      <c r="A937" s="746">
        <f t="shared" si="144"/>
        <v>50</v>
      </c>
      <c r="B937" s="297" t="s">
        <v>1835</v>
      </c>
      <c r="C937" s="762">
        <v>42289</v>
      </c>
      <c r="D937" s="763" t="s">
        <v>1114</v>
      </c>
      <c r="E937" s="856">
        <v>80</v>
      </c>
      <c r="F937" s="855">
        <v>172</v>
      </c>
      <c r="G937" s="855"/>
      <c r="H937" s="851">
        <f t="shared" si="137"/>
        <v>1.38</v>
      </c>
      <c r="I937" s="747">
        <v>20</v>
      </c>
      <c r="J937" s="747">
        <f t="shared" si="145"/>
        <v>27.599999999999998</v>
      </c>
      <c r="K937" s="747">
        <f t="shared" si="149"/>
        <v>11360.707533221412</v>
      </c>
      <c r="L937" s="662">
        <v>12522</v>
      </c>
      <c r="M937" s="662"/>
      <c r="N937" s="189" t="s">
        <v>337</v>
      </c>
      <c r="O937" s="764">
        <v>42283</v>
      </c>
      <c r="P937" s="256">
        <v>24</v>
      </c>
      <c r="Q937" s="256">
        <v>43000</v>
      </c>
      <c r="R937" s="8">
        <f t="shared" si="151"/>
        <v>1032000</v>
      </c>
      <c r="S937" s="742">
        <f t="shared" si="146"/>
        <v>227214.15066442825</v>
      </c>
      <c r="T937" s="742">
        <f t="shared" si="147"/>
        <v>250440</v>
      </c>
      <c r="U937" s="935">
        <f t="shared" si="148"/>
        <v>1161.2924667785883</v>
      </c>
    </row>
    <row r="938" spans="1:21" ht="16.5" customHeight="1">
      <c r="A938" s="746">
        <f t="shared" si="144"/>
        <v>51</v>
      </c>
      <c r="B938" s="297" t="s">
        <v>1789</v>
      </c>
      <c r="C938" s="762">
        <v>42289</v>
      </c>
      <c r="D938" s="763" t="s">
        <v>1114</v>
      </c>
      <c r="E938" s="856">
        <v>110</v>
      </c>
      <c r="F938" s="855">
        <v>132</v>
      </c>
      <c r="G938" s="855"/>
      <c r="H938" s="851">
        <f t="shared" si="137"/>
        <v>1.45</v>
      </c>
      <c r="I938" s="747">
        <v>102</v>
      </c>
      <c r="J938" s="747">
        <f t="shared" si="145"/>
        <v>147.9</v>
      </c>
      <c r="K938" s="747">
        <f t="shared" si="149"/>
        <v>11936.975306645687</v>
      </c>
      <c r="L938" s="662">
        <v>13213</v>
      </c>
      <c r="M938" s="662"/>
      <c r="N938" s="189" t="s">
        <v>337</v>
      </c>
      <c r="O938" s="762">
        <v>42322</v>
      </c>
      <c r="P938" s="256">
        <v>24</v>
      </c>
      <c r="Q938" s="256">
        <v>43000</v>
      </c>
      <c r="R938" s="8">
        <f t="shared" si="151"/>
        <v>1032000</v>
      </c>
      <c r="S938" s="742">
        <f t="shared" si="146"/>
        <v>1217571.48127786</v>
      </c>
      <c r="T938" s="742">
        <f t="shared" si="147"/>
        <v>1347726</v>
      </c>
      <c r="U938" s="935">
        <f t="shared" si="148"/>
        <v>1276.0246933543131</v>
      </c>
    </row>
    <row r="939" spans="1:21" ht="16.5" customHeight="1">
      <c r="A939" s="746">
        <f t="shared" si="144"/>
        <v>52</v>
      </c>
      <c r="B939" s="297" t="s">
        <v>1115</v>
      </c>
      <c r="C939" s="762">
        <v>42289</v>
      </c>
      <c r="D939" s="763" t="s">
        <v>1116</v>
      </c>
      <c r="E939" s="856">
        <v>50</v>
      </c>
      <c r="F939" s="855">
        <v>39</v>
      </c>
      <c r="G939" s="855">
        <v>18</v>
      </c>
      <c r="H939" s="851">
        <f t="shared" si="137"/>
        <v>1.1000000000000001</v>
      </c>
      <c r="I939" s="747">
        <v>300</v>
      </c>
      <c r="J939" s="747">
        <f t="shared" si="145"/>
        <v>330</v>
      </c>
      <c r="K939" s="747">
        <f t="shared" si="149"/>
        <v>9055.6364395243145</v>
      </c>
      <c r="L939" s="662">
        <v>8300</v>
      </c>
      <c r="M939" s="662"/>
      <c r="N939" s="189" t="s">
        <v>337</v>
      </c>
      <c r="O939" s="762">
        <v>42367</v>
      </c>
      <c r="P939" s="256">
        <v>48</v>
      </c>
      <c r="Q939" s="256">
        <v>42000</v>
      </c>
      <c r="R939" s="8">
        <f t="shared" si="151"/>
        <v>2016000</v>
      </c>
      <c r="S939" s="742">
        <f t="shared" si="146"/>
        <v>2716690.9318572944</v>
      </c>
      <c r="T939" s="742">
        <f t="shared" si="147"/>
        <v>2490000</v>
      </c>
      <c r="U939" s="935">
        <f t="shared" si="148"/>
        <v>-755.63643952431448</v>
      </c>
    </row>
    <row r="940" spans="1:21" ht="16.5" customHeight="1">
      <c r="A940" s="746">
        <f t="shared" si="144"/>
        <v>53</v>
      </c>
      <c r="B940" s="297" t="s">
        <v>1118</v>
      </c>
      <c r="C940" s="762">
        <v>42289</v>
      </c>
      <c r="D940" s="763" t="s">
        <v>1119</v>
      </c>
      <c r="E940" s="856">
        <v>119</v>
      </c>
      <c r="F940" s="855">
        <v>49</v>
      </c>
      <c r="G940" s="855">
        <v>51</v>
      </c>
      <c r="H940" s="851">
        <f t="shared" si="137"/>
        <v>3.51</v>
      </c>
      <c r="I940" s="747">
        <v>300</v>
      </c>
      <c r="J940" s="747">
        <f t="shared" si="145"/>
        <v>1053</v>
      </c>
      <c r="K940" s="747">
        <f t="shared" si="149"/>
        <v>28895.712638845765</v>
      </c>
      <c r="L940" s="662">
        <v>38800</v>
      </c>
      <c r="M940" s="662"/>
      <c r="N940" s="445" t="s">
        <v>356</v>
      </c>
      <c r="O940" s="762">
        <v>42278</v>
      </c>
      <c r="P940" s="795">
        <v>150</v>
      </c>
      <c r="Q940" s="782">
        <v>18181</v>
      </c>
      <c r="R940" s="8">
        <f t="shared" si="151"/>
        <v>2727150</v>
      </c>
      <c r="S940" s="742">
        <f t="shared" si="146"/>
        <v>8668713.79165373</v>
      </c>
      <c r="T940" s="742">
        <f t="shared" si="147"/>
        <v>11640000</v>
      </c>
      <c r="U940" s="935">
        <f t="shared" si="148"/>
        <v>9904.2873611542345</v>
      </c>
    </row>
    <row r="941" spans="1:21" ht="16.5" customHeight="1">
      <c r="A941" s="746">
        <f t="shared" si="144"/>
        <v>54</v>
      </c>
      <c r="B941" s="297" t="s">
        <v>1121</v>
      </c>
      <c r="C941" s="762">
        <v>42289</v>
      </c>
      <c r="D941" s="763" t="s">
        <v>1119</v>
      </c>
      <c r="E941" s="856">
        <v>219</v>
      </c>
      <c r="F941" s="855">
        <v>49</v>
      </c>
      <c r="G941" s="855">
        <v>51</v>
      </c>
      <c r="H941" s="851">
        <f t="shared" si="137"/>
        <v>5.57</v>
      </c>
      <c r="I941" s="747">
        <v>50</v>
      </c>
      <c r="J941" s="747">
        <f t="shared" si="145"/>
        <v>278.5</v>
      </c>
      <c r="K941" s="747">
        <f t="shared" si="149"/>
        <v>45854.449971045848</v>
      </c>
      <c r="L941" s="662">
        <v>59700</v>
      </c>
      <c r="M941" s="662"/>
      <c r="N941" s="445"/>
      <c r="O941" s="762"/>
      <c r="P941" s="795"/>
      <c r="Q941" s="782"/>
      <c r="R941" s="8"/>
      <c r="S941" s="742">
        <f t="shared" si="146"/>
        <v>2292722.4985522926</v>
      </c>
      <c r="T941" s="742">
        <f t="shared" si="147"/>
        <v>2985000</v>
      </c>
      <c r="U941" s="935">
        <f t="shared" si="148"/>
        <v>13845.550028954152</v>
      </c>
    </row>
    <row r="942" spans="1:21" ht="16.5" customHeight="1">
      <c r="A942" s="746">
        <f t="shared" si="144"/>
        <v>55</v>
      </c>
      <c r="B942" s="40" t="s">
        <v>1768</v>
      </c>
      <c r="C942" s="762">
        <v>42289</v>
      </c>
      <c r="D942" s="763" t="s">
        <v>1122</v>
      </c>
      <c r="E942" s="856">
        <v>80</v>
      </c>
      <c r="F942" s="855">
        <v>148</v>
      </c>
      <c r="G942" s="855"/>
      <c r="H942" s="851">
        <f t="shared" si="137"/>
        <v>1.18</v>
      </c>
      <c r="I942" s="747">
        <v>1400</v>
      </c>
      <c r="J942" s="747">
        <f t="shared" si="145"/>
        <v>1652</v>
      </c>
      <c r="K942" s="747">
        <f t="shared" si="149"/>
        <v>9714.2281805806269</v>
      </c>
      <c r="L942" s="662">
        <v>10300</v>
      </c>
      <c r="M942" s="662"/>
      <c r="N942" s="847" t="s">
        <v>1881</v>
      </c>
      <c r="O942" s="848"/>
      <c r="P942" s="849"/>
      <c r="Q942" s="531"/>
      <c r="R942" s="531">
        <f>SUM(R934:R941)</f>
        <v>40729650</v>
      </c>
      <c r="S942" s="742">
        <f t="shared" si="146"/>
        <v>13599919.452812878</v>
      </c>
      <c r="T942" s="742">
        <f t="shared" si="147"/>
        <v>14420000</v>
      </c>
      <c r="U942" s="935">
        <f t="shared" si="148"/>
        <v>585.77181941937306</v>
      </c>
    </row>
    <row r="943" spans="1:21" ht="16.5" customHeight="1">
      <c r="A943" s="746">
        <f t="shared" si="144"/>
        <v>56</v>
      </c>
      <c r="B943" s="297" t="s">
        <v>2037</v>
      </c>
      <c r="C943" s="762">
        <v>42290</v>
      </c>
      <c r="D943" s="763" t="s">
        <v>1124</v>
      </c>
      <c r="E943" s="856">
        <v>23</v>
      </c>
      <c r="F943" s="855">
        <v>23</v>
      </c>
      <c r="G943" s="855">
        <v>18</v>
      </c>
      <c r="H943" s="851">
        <f t="shared" si="137"/>
        <v>0.43</v>
      </c>
      <c r="I943" s="747">
        <v>200</v>
      </c>
      <c r="J943" s="747">
        <f t="shared" si="145"/>
        <v>86</v>
      </c>
      <c r="K943" s="747">
        <f t="shared" si="149"/>
        <v>3539.9306081776863</v>
      </c>
      <c r="L943" s="662">
        <v>3550</v>
      </c>
      <c r="M943" s="662"/>
      <c r="N943" s="445" t="s">
        <v>1882</v>
      </c>
      <c r="O943" s="762"/>
      <c r="P943" s="795"/>
      <c r="Q943" s="782"/>
      <c r="R943" s="8">
        <f>R933</f>
        <v>1559435000</v>
      </c>
      <c r="S943" s="742">
        <f t="shared" si="146"/>
        <v>707986.12163553725</v>
      </c>
      <c r="T943" s="742">
        <f t="shared" si="147"/>
        <v>710000</v>
      </c>
      <c r="U943" s="935">
        <f t="shared" si="148"/>
        <v>10.069391822313719</v>
      </c>
    </row>
    <row r="944" spans="1:21" ht="16.5" customHeight="1">
      <c r="A944" s="746">
        <f t="shared" si="144"/>
        <v>57</v>
      </c>
      <c r="B944" s="297" t="s">
        <v>773</v>
      </c>
      <c r="C944" s="762">
        <v>42290</v>
      </c>
      <c r="D944" s="763" t="s">
        <v>1125</v>
      </c>
      <c r="E944" s="856">
        <v>125</v>
      </c>
      <c r="F944" s="855">
        <v>185</v>
      </c>
      <c r="G944" s="855"/>
      <c r="H944" s="851">
        <f t="shared" si="137"/>
        <v>2.31</v>
      </c>
      <c r="I944" s="747">
        <v>1000</v>
      </c>
      <c r="J944" s="747">
        <f t="shared" si="145"/>
        <v>2310</v>
      </c>
      <c r="K944" s="747">
        <f t="shared" si="149"/>
        <v>19016.83652300106</v>
      </c>
      <c r="L944" s="662">
        <v>12719</v>
      </c>
      <c r="M944" s="662"/>
      <c r="N944" s="445" t="s">
        <v>1883</v>
      </c>
      <c r="O944" s="762"/>
      <c r="P944" s="795"/>
      <c r="Q944" s="782"/>
      <c r="R944" s="8">
        <f>R942</f>
        <v>40729650</v>
      </c>
      <c r="S944" s="742">
        <f t="shared" si="146"/>
        <v>19016836.52300106</v>
      </c>
      <c r="T944" s="742">
        <f t="shared" si="147"/>
        <v>12719000</v>
      </c>
      <c r="U944" s="935">
        <f t="shared" si="148"/>
        <v>-6297.8365230010604</v>
      </c>
    </row>
    <row r="945" spans="1:21" ht="16.5" customHeight="1">
      <c r="A945" s="746">
        <f t="shared" si="144"/>
        <v>58</v>
      </c>
      <c r="B945" s="297" t="s">
        <v>1977</v>
      </c>
      <c r="C945" s="762">
        <v>42291</v>
      </c>
      <c r="D945" s="763" t="s">
        <v>1126</v>
      </c>
      <c r="E945" s="856">
        <v>43</v>
      </c>
      <c r="F945" s="855">
        <v>42</v>
      </c>
      <c r="G945" s="855">
        <v>26</v>
      </c>
      <c r="H945" s="851">
        <f t="shared" si="137"/>
        <v>1.24</v>
      </c>
      <c r="I945" s="747">
        <v>2170</v>
      </c>
      <c r="J945" s="747">
        <f t="shared" si="145"/>
        <v>2690.8</v>
      </c>
      <c r="K945" s="747">
        <f t="shared" si="149"/>
        <v>10208.171986372863</v>
      </c>
      <c r="L945" s="662">
        <v>11800</v>
      </c>
      <c r="M945" s="662"/>
      <c r="N945" s="445" t="s">
        <v>1885</v>
      </c>
      <c r="O945" s="762"/>
      <c r="P945" s="795"/>
      <c r="Q945" s="782"/>
      <c r="R945" s="8">
        <v>18880000</v>
      </c>
      <c r="S945" s="742">
        <f t="shared" si="146"/>
        <v>22151733.210429113</v>
      </c>
      <c r="T945" s="742">
        <f t="shared" si="147"/>
        <v>25606000</v>
      </c>
      <c r="U945" s="935">
        <f t="shared" si="148"/>
        <v>1591.8280136271369</v>
      </c>
    </row>
    <row r="946" spans="1:21" ht="16.5" customHeight="1">
      <c r="A946" s="746">
        <f t="shared" si="144"/>
        <v>59</v>
      </c>
      <c r="B946" s="297" t="s">
        <v>1794</v>
      </c>
      <c r="C946" s="762">
        <v>42293</v>
      </c>
      <c r="D946" s="763" t="s">
        <v>1127</v>
      </c>
      <c r="E946" s="856">
        <v>110</v>
      </c>
      <c r="F946" s="855">
        <v>114</v>
      </c>
      <c r="G946" s="855"/>
      <c r="H946" s="851">
        <f t="shared" si="137"/>
        <v>1.25</v>
      </c>
      <c r="I946" s="747">
        <v>1500</v>
      </c>
      <c r="J946" s="747">
        <f t="shared" si="145"/>
        <v>1875</v>
      </c>
      <c r="K946" s="747">
        <f t="shared" si="149"/>
        <v>10290.495954004902</v>
      </c>
      <c r="L946" s="662">
        <v>7649</v>
      </c>
      <c r="M946" s="662"/>
      <c r="N946" s="445" t="s">
        <v>1884</v>
      </c>
      <c r="O946" s="762"/>
      <c r="P946" s="795"/>
      <c r="Q946" s="782"/>
      <c r="R946" s="8">
        <v>30750000</v>
      </c>
      <c r="S946" s="742">
        <f t="shared" si="146"/>
        <v>15435743.931007354</v>
      </c>
      <c r="T946" s="742">
        <f t="shared" si="147"/>
        <v>11473500</v>
      </c>
      <c r="U946" s="935">
        <f t="shared" si="148"/>
        <v>-2641.4959540049022</v>
      </c>
    </row>
    <row r="947" spans="1:21" ht="16.5" customHeight="1">
      <c r="A947" s="746">
        <f t="shared" si="144"/>
        <v>60</v>
      </c>
      <c r="B947" s="297" t="s">
        <v>425</v>
      </c>
      <c r="C947" s="762">
        <v>42293</v>
      </c>
      <c r="D947" s="763" t="s">
        <v>1128</v>
      </c>
      <c r="E947" s="856">
        <v>52</v>
      </c>
      <c r="F947" s="855">
        <v>24.5</v>
      </c>
      <c r="G947" s="855">
        <v>24.5</v>
      </c>
      <c r="H947" s="851">
        <f t="shared" si="137"/>
        <v>0.82</v>
      </c>
      <c r="I947" s="747">
        <v>1233</v>
      </c>
      <c r="J947" s="747">
        <f t="shared" si="145"/>
        <v>1011.06</v>
      </c>
      <c r="K947" s="747">
        <f t="shared" si="149"/>
        <v>6750.5653458272154</v>
      </c>
      <c r="L947" s="662">
        <v>5000</v>
      </c>
      <c r="M947" s="662"/>
      <c r="N947" s="445" t="s">
        <v>1897</v>
      </c>
      <c r="O947" s="762"/>
      <c r="P947" s="795"/>
      <c r="Q947" s="782"/>
      <c r="R947" s="8">
        <v>86295000</v>
      </c>
      <c r="S947" s="742">
        <f t="shared" si="146"/>
        <v>8323447.0714049563</v>
      </c>
      <c r="T947" s="742">
        <f t="shared" si="147"/>
        <v>6165000</v>
      </c>
      <c r="U947" s="935">
        <f t="shared" si="148"/>
        <v>-1750.5653458272154</v>
      </c>
    </row>
    <row r="948" spans="1:21" ht="16.5" customHeight="1">
      <c r="A948" s="746">
        <f t="shared" si="144"/>
        <v>61</v>
      </c>
      <c r="B948" s="297" t="s">
        <v>473</v>
      </c>
      <c r="C948" s="762">
        <v>42293</v>
      </c>
      <c r="D948" s="763" t="s">
        <v>1128</v>
      </c>
      <c r="E948" s="856">
        <v>52</v>
      </c>
      <c r="F948" s="855">
        <v>26.5</v>
      </c>
      <c r="G948" s="855">
        <v>26.5</v>
      </c>
      <c r="H948" s="851">
        <f t="shared" si="137"/>
        <v>0.91</v>
      </c>
      <c r="I948" s="747">
        <v>607</v>
      </c>
      <c r="J948" s="747">
        <f t="shared" si="145"/>
        <v>552.37</v>
      </c>
      <c r="K948" s="747">
        <f t="shared" si="149"/>
        <v>7491.4810545155697</v>
      </c>
      <c r="L948" s="662">
        <v>5550</v>
      </c>
      <c r="M948" s="662"/>
      <c r="N948" s="297"/>
      <c r="O948" s="762"/>
      <c r="P948" s="795"/>
      <c r="Q948" s="782"/>
      <c r="R948" s="8"/>
      <c r="S948" s="742">
        <f t="shared" si="146"/>
        <v>4547329.0000909511</v>
      </c>
      <c r="T948" s="742">
        <f t="shared" si="147"/>
        <v>3368850</v>
      </c>
      <c r="U948" s="935">
        <f t="shared" si="148"/>
        <v>-1941.4810545155697</v>
      </c>
    </row>
    <row r="949" spans="1:21" ht="16.5" customHeight="1">
      <c r="A949" s="746">
        <f t="shared" si="144"/>
        <v>62</v>
      </c>
      <c r="B949" s="297" t="s">
        <v>440</v>
      </c>
      <c r="C949" s="762">
        <v>42293</v>
      </c>
      <c r="D949" s="763" t="s">
        <v>1129</v>
      </c>
      <c r="E949" s="856">
        <v>49</v>
      </c>
      <c r="F949" s="855">
        <v>38</v>
      </c>
      <c r="G949" s="855">
        <v>12</v>
      </c>
      <c r="H949" s="851">
        <f t="shared" si="137"/>
        <v>0.95</v>
      </c>
      <c r="I949" s="747">
        <v>411</v>
      </c>
      <c r="J949" s="747">
        <f t="shared" si="145"/>
        <v>390.45</v>
      </c>
      <c r="K949" s="747">
        <f t="shared" si="149"/>
        <v>7820.7769250437259</v>
      </c>
      <c r="L949" s="662">
        <v>10500</v>
      </c>
      <c r="M949" s="662"/>
      <c r="N949" s="445"/>
      <c r="O949" s="762"/>
      <c r="P949" s="795"/>
      <c r="Q949" s="782"/>
      <c r="R949" s="8"/>
      <c r="S949" s="742">
        <f t="shared" si="146"/>
        <v>3214339.3161929715</v>
      </c>
      <c r="T949" s="742">
        <f t="shared" si="147"/>
        <v>4315500</v>
      </c>
      <c r="U949" s="935">
        <f t="shared" si="148"/>
        <v>2679.2230749562741</v>
      </c>
    </row>
    <row r="950" spans="1:21" ht="16.5" customHeight="1">
      <c r="A950" s="746">
        <f t="shared" si="144"/>
        <v>63</v>
      </c>
      <c r="B950" s="297" t="s">
        <v>1026</v>
      </c>
      <c r="C950" s="762">
        <v>42293</v>
      </c>
      <c r="D950" s="763" t="s">
        <v>1129</v>
      </c>
      <c r="E950" s="856">
        <v>40</v>
      </c>
      <c r="F950" s="855">
        <v>30</v>
      </c>
      <c r="G950" s="855">
        <v>18.5</v>
      </c>
      <c r="H950" s="851">
        <f t="shared" si="137"/>
        <v>0.75</v>
      </c>
      <c r="I950" s="747">
        <v>536</v>
      </c>
      <c r="J950" s="747">
        <f t="shared" si="145"/>
        <v>402</v>
      </c>
      <c r="K950" s="747">
        <f t="shared" si="149"/>
        <v>6174.297572402942</v>
      </c>
      <c r="L950" s="662">
        <v>6400</v>
      </c>
      <c r="M950" s="662"/>
      <c r="N950" s="847" t="s">
        <v>1894</v>
      </c>
      <c r="O950" s="848"/>
      <c r="P950" s="849"/>
      <c r="Q950" s="531"/>
      <c r="R950" s="531">
        <f>SUM(R943:R949)</f>
        <v>1736089650</v>
      </c>
      <c r="S950" s="742">
        <f t="shared" si="146"/>
        <v>3309423.498807977</v>
      </c>
      <c r="T950" s="742">
        <f t="shared" si="147"/>
        <v>3430400</v>
      </c>
      <c r="U950" s="935">
        <f t="shared" si="148"/>
        <v>225.70242759705798</v>
      </c>
    </row>
    <row r="951" spans="1:21" ht="16.5" customHeight="1">
      <c r="A951" s="746">
        <f t="shared" si="144"/>
        <v>64</v>
      </c>
      <c r="B951" s="297" t="s">
        <v>1130</v>
      </c>
      <c r="C951" s="762">
        <v>42293</v>
      </c>
      <c r="D951" s="763" t="s">
        <v>1131</v>
      </c>
      <c r="E951" s="856">
        <v>52</v>
      </c>
      <c r="F951" s="855">
        <v>24</v>
      </c>
      <c r="G951" s="855">
        <v>24</v>
      </c>
      <c r="H951" s="851">
        <f t="shared" si="137"/>
        <v>0.8</v>
      </c>
      <c r="I951" s="747">
        <v>203</v>
      </c>
      <c r="J951" s="747">
        <f t="shared" si="145"/>
        <v>162.4</v>
      </c>
      <c r="K951" s="747">
        <f t="shared" si="149"/>
        <v>6585.9174105631382</v>
      </c>
      <c r="L951" s="662">
        <v>6000</v>
      </c>
      <c r="M951" s="662"/>
      <c r="N951" s="446"/>
      <c r="O951" s="770"/>
      <c r="P951" s="796"/>
      <c r="Q951" s="760"/>
      <c r="R951" s="772"/>
      <c r="S951" s="742">
        <f t="shared" si="146"/>
        <v>1336941.2343443171</v>
      </c>
      <c r="T951" s="742">
        <f t="shared" si="147"/>
        <v>1218000</v>
      </c>
      <c r="U951" s="935">
        <f t="shared" si="148"/>
        <v>-585.91741056313822</v>
      </c>
    </row>
    <row r="952" spans="1:21" ht="16.5" customHeight="1">
      <c r="A952" s="746">
        <f t="shared" si="144"/>
        <v>65</v>
      </c>
      <c r="B952" s="297" t="s">
        <v>1133</v>
      </c>
      <c r="C952" s="762">
        <v>42293</v>
      </c>
      <c r="D952" s="763" t="s">
        <v>1131</v>
      </c>
      <c r="E952" s="856">
        <v>52</v>
      </c>
      <c r="F952" s="855">
        <v>27</v>
      </c>
      <c r="G952" s="855">
        <v>27</v>
      </c>
      <c r="H952" s="851">
        <f t="shared" ref="H952:H1015" si="153">IF(G952&lt;&gt;"",ROUND(((E952+F952)*2+5)*(F952+G952+3)/10000,2),ROUND(E952*F952/10000,2))</f>
        <v>0.93</v>
      </c>
      <c r="I952" s="747">
        <v>312</v>
      </c>
      <c r="J952" s="747">
        <f t="shared" si="145"/>
        <v>290.16000000000003</v>
      </c>
      <c r="K952" s="747">
        <f t="shared" si="149"/>
        <v>7656.1289897796478</v>
      </c>
      <c r="L952" s="662">
        <v>6600</v>
      </c>
      <c r="M952" s="662"/>
      <c r="N952" s="446"/>
      <c r="O952" s="770"/>
      <c r="P952" s="796"/>
      <c r="Q952" s="760"/>
      <c r="R952" s="772"/>
      <c r="S952" s="742">
        <f t="shared" si="146"/>
        <v>2388712.2448112499</v>
      </c>
      <c r="T952" s="742">
        <f t="shared" si="147"/>
        <v>2059200</v>
      </c>
      <c r="U952" s="935">
        <f t="shared" si="148"/>
        <v>-1056.1289897796478</v>
      </c>
    </row>
    <row r="953" spans="1:21" ht="16.5" customHeight="1">
      <c r="A953" s="746">
        <f t="shared" si="144"/>
        <v>66</v>
      </c>
      <c r="B953" s="297" t="s">
        <v>1134</v>
      </c>
      <c r="C953" s="762">
        <v>42293</v>
      </c>
      <c r="D953" s="763" t="s">
        <v>1131</v>
      </c>
      <c r="E953" s="856">
        <v>57</v>
      </c>
      <c r="F953" s="855">
        <v>46</v>
      </c>
      <c r="G953" s="855">
        <v>30</v>
      </c>
      <c r="H953" s="851">
        <f t="shared" si="153"/>
        <v>1.67</v>
      </c>
      <c r="I953" s="747">
        <v>513</v>
      </c>
      <c r="J953" s="747">
        <f t="shared" ref="J953:J1016" si="154">H953*I953</f>
        <v>856.70999999999992</v>
      </c>
      <c r="K953" s="747">
        <f t="shared" ref="K953:K1016" si="155">H953*$R$953</f>
        <v>13748.10259455055</v>
      </c>
      <c r="L953" s="662">
        <v>11700</v>
      </c>
      <c r="M953" s="662"/>
      <c r="N953" s="1134" t="s">
        <v>1895</v>
      </c>
      <c r="O953" s="1135"/>
      <c r="P953" s="1135"/>
      <c r="Q953" s="1136"/>
      <c r="R953" s="852">
        <f>R950/J1261</f>
        <v>8232.3967632039221</v>
      </c>
      <c r="S953" s="742">
        <f t="shared" ref="S953:S1016" si="156">I953*K953</f>
        <v>7052776.6310044322</v>
      </c>
      <c r="T953" s="742">
        <f t="shared" ref="T953:T1016" si="157">I953*L953</f>
        <v>6002100</v>
      </c>
      <c r="U953" s="935">
        <f t="shared" ref="U953:U1016" si="158">L953-K953</f>
        <v>-2048.1025945505498</v>
      </c>
    </row>
    <row r="954" spans="1:21" ht="16.5" customHeight="1">
      <c r="A954" s="746">
        <f t="shared" si="144"/>
        <v>67</v>
      </c>
      <c r="B954" s="297" t="s">
        <v>643</v>
      </c>
      <c r="C954" s="762">
        <v>42294</v>
      </c>
      <c r="D954" s="763" t="s">
        <v>1135</v>
      </c>
      <c r="E954" s="856">
        <v>37.5</v>
      </c>
      <c r="F954" s="855">
        <v>22.8</v>
      </c>
      <c r="G954" s="855">
        <v>27</v>
      </c>
      <c r="H954" s="851">
        <f t="shared" si="153"/>
        <v>0.66</v>
      </c>
      <c r="I954" s="747">
        <v>1056</v>
      </c>
      <c r="J954" s="747">
        <f t="shared" si="154"/>
        <v>696.96</v>
      </c>
      <c r="K954" s="747">
        <f t="shared" si="155"/>
        <v>5433.3818637145887</v>
      </c>
      <c r="L954" s="662">
        <v>5500</v>
      </c>
      <c r="M954" s="662"/>
      <c r="S954" s="742">
        <f t="shared" si="156"/>
        <v>5737651.2480826061</v>
      </c>
      <c r="T954" s="742">
        <f t="shared" si="157"/>
        <v>5808000</v>
      </c>
      <c r="U954" s="935">
        <f t="shared" si="158"/>
        <v>66.61813628541131</v>
      </c>
    </row>
    <row r="955" spans="1:21" ht="16.5" customHeight="1">
      <c r="A955" s="746">
        <f t="shared" si="144"/>
        <v>68</v>
      </c>
      <c r="B955" s="297" t="s">
        <v>992</v>
      </c>
      <c r="C955" s="762">
        <v>42294</v>
      </c>
      <c r="D955" s="763" t="s">
        <v>1136</v>
      </c>
      <c r="E955" s="856">
        <v>60</v>
      </c>
      <c r="F955" s="855">
        <v>45</v>
      </c>
      <c r="G955" s="855">
        <v>33</v>
      </c>
      <c r="H955" s="851">
        <f t="shared" si="153"/>
        <v>1.74</v>
      </c>
      <c r="I955" s="747">
        <v>500</v>
      </c>
      <c r="J955" s="747">
        <f t="shared" si="154"/>
        <v>870</v>
      </c>
      <c r="K955" s="747">
        <f t="shared" si="155"/>
        <v>14324.370367974825</v>
      </c>
      <c r="L955" s="662">
        <v>18000</v>
      </c>
      <c r="M955" s="662"/>
      <c r="S955" s="742">
        <f t="shared" si="156"/>
        <v>7162185.1839874126</v>
      </c>
      <c r="T955" s="742">
        <f t="shared" si="157"/>
        <v>9000000</v>
      </c>
      <c r="U955" s="935">
        <f t="shared" si="158"/>
        <v>3675.6296320251749</v>
      </c>
    </row>
    <row r="956" spans="1:21" ht="16.5" customHeight="1">
      <c r="A956" s="746">
        <f t="shared" si="144"/>
        <v>69</v>
      </c>
      <c r="B956" s="297" t="s">
        <v>1137</v>
      </c>
      <c r="C956" s="762">
        <v>42294</v>
      </c>
      <c r="D956" s="763" t="s">
        <v>1138</v>
      </c>
      <c r="E956" s="856">
        <v>37</v>
      </c>
      <c r="F956" s="855">
        <v>22</v>
      </c>
      <c r="G956" s="855">
        <v>68</v>
      </c>
      <c r="H956" s="851">
        <f t="shared" si="153"/>
        <v>1.1399999999999999</v>
      </c>
      <c r="I956" s="747">
        <v>252</v>
      </c>
      <c r="J956" s="747">
        <f t="shared" si="154"/>
        <v>287.27999999999997</v>
      </c>
      <c r="K956" s="747">
        <f t="shared" si="155"/>
        <v>9384.9323100524707</v>
      </c>
      <c r="L956" s="662">
        <v>10100</v>
      </c>
      <c r="M956" s="662"/>
      <c r="S956" s="742">
        <f t="shared" si="156"/>
        <v>2365002.9421332227</v>
      </c>
      <c r="T956" s="742">
        <f t="shared" si="157"/>
        <v>2545200</v>
      </c>
      <c r="U956" s="935">
        <f t="shared" si="158"/>
        <v>715.06768994752929</v>
      </c>
    </row>
    <row r="957" spans="1:21" ht="16.5" customHeight="1">
      <c r="A957" s="746">
        <f t="shared" si="144"/>
        <v>70</v>
      </c>
      <c r="B957" s="297" t="s">
        <v>2038</v>
      </c>
      <c r="C957" s="762">
        <v>42296</v>
      </c>
      <c r="D957" s="763" t="s">
        <v>1139</v>
      </c>
      <c r="E957" s="856">
        <v>41</v>
      </c>
      <c r="F957" s="855">
        <v>39</v>
      </c>
      <c r="G957" s="855">
        <v>20</v>
      </c>
      <c r="H957" s="851">
        <f t="shared" si="153"/>
        <v>1.02</v>
      </c>
      <c r="I957" s="747">
        <v>44</v>
      </c>
      <c r="J957" s="747">
        <f t="shared" si="154"/>
        <v>44.88</v>
      </c>
      <c r="K957" s="747">
        <f t="shared" si="155"/>
        <v>8397.0446984680002</v>
      </c>
      <c r="L957" s="662">
        <v>10900</v>
      </c>
      <c r="M957" s="662"/>
      <c r="S957" s="742">
        <f t="shared" si="156"/>
        <v>369469.96673259203</v>
      </c>
      <c r="T957" s="742">
        <f t="shared" si="157"/>
        <v>479600</v>
      </c>
      <c r="U957" s="935">
        <f t="shared" si="158"/>
        <v>2502.9553015319998</v>
      </c>
    </row>
    <row r="958" spans="1:21" ht="16.5" customHeight="1">
      <c r="A958" s="746">
        <f t="shared" si="144"/>
        <v>71</v>
      </c>
      <c r="B958" s="297" t="s">
        <v>1977</v>
      </c>
      <c r="C958" s="762">
        <v>42296</v>
      </c>
      <c r="D958" s="763" t="s">
        <v>1139</v>
      </c>
      <c r="E958" s="856">
        <v>43</v>
      </c>
      <c r="F958" s="855">
        <v>42</v>
      </c>
      <c r="G958" s="855">
        <v>26</v>
      </c>
      <c r="H958" s="851">
        <f t="shared" si="153"/>
        <v>1.24</v>
      </c>
      <c r="I958" s="747">
        <v>44</v>
      </c>
      <c r="J958" s="747">
        <f t="shared" si="154"/>
        <v>54.56</v>
      </c>
      <c r="K958" s="747">
        <f t="shared" si="155"/>
        <v>10208.171986372863</v>
      </c>
      <c r="L958" s="662">
        <v>12400</v>
      </c>
      <c r="M958" s="662"/>
      <c r="S958" s="742">
        <f t="shared" si="156"/>
        <v>449159.567400406</v>
      </c>
      <c r="T958" s="742">
        <f t="shared" si="157"/>
        <v>545600</v>
      </c>
      <c r="U958" s="935">
        <f t="shared" si="158"/>
        <v>2191.8280136271369</v>
      </c>
    </row>
    <row r="959" spans="1:21" ht="16.5" customHeight="1">
      <c r="A959" s="746">
        <f t="shared" si="144"/>
        <v>72</v>
      </c>
      <c r="B959" s="297" t="s">
        <v>1978</v>
      </c>
      <c r="C959" s="762">
        <v>42296</v>
      </c>
      <c r="D959" s="763" t="s">
        <v>1139</v>
      </c>
      <c r="E959" s="856">
        <v>49</v>
      </c>
      <c r="F959" s="855">
        <v>47</v>
      </c>
      <c r="G959" s="855">
        <v>27</v>
      </c>
      <c r="H959" s="851">
        <f t="shared" si="153"/>
        <v>1.52</v>
      </c>
      <c r="I959" s="747">
        <v>44</v>
      </c>
      <c r="J959" s="747">
        <f t="shared" si="154"/>
        <v>66.88</v>
      </c>
      <c r="K959" s="747">
        <f t="shared" si="155"/>
        <v>12513.243080069962</v>
      </c>
      <c r="L959" s="662">
        <v>14200</v>
      </c>
      <c r="M959" s="662"/>
      <c r="S959" s="742">
        <f t="shared" si="156"/>
        <v>550582.69552307832</v>
      </c>
      <c r="T959" s="742">
        <f t="shared" si="157"/>
        <v>624800</v>
      </c>
      <c r="U959" s="935">
        <f t="shared" si="158"/>
        <v>1686.7569199300378</v>
      </c>
    </row>
    <row r="960" spans="1:21" ht="16.5" customHeight="1">
      <c r="A960" s="746">
        <f t="shared" si="144"/>
        <v>73</v>
      </c>
      <c r="B960" s="297" t="s">
        <v>1979</v>
      </c>
      <c r="C960" s="762">
        <v>42296</v>
      </c>
      <c r="D960" s="763" t="s">
        <v>1139</v>
      </c>
      <c r="E960" s="856">
        <v>38</v>
      </c>
      <c r="F960" s="855">
        <v>37</v>
      </c>
      <c r="G960" s="855">
        <v>30</v>
      </c>
      <c r="H960" s="851">
        <f t="shared" si="153"/>
        <v>1.0900000000000001</v>
      </c>
      <c r="I960" s="747">
        <v>50</v>
      </c>
      <c r="J960" s="747">
        <f t="shared" si="154"/>
        <v>54.500000000000007</v>
      </c>
      <c r="K960" s="747">
        <f t="shared" si="155"/>
        <v>8973.3124718922754</v>
      </c>
      <c r="L960" s="662">
        <v>15300</v>
      </c>
      <c r="M960" s="662"/>
      <c r="S960" s="742">
        <f t="shared" si="156"/>
        <v>448665.62359461375</v>
      </c>
      <c r="T960" s="742">
        <f t="shared" si="157"/>
        <v>765000</v>
      </c>
      <c r="U960" s="935">
        <f t="shared" si="158"/>
        <v>6326.6875281077246</v>
      </c>
    </row>
    <row r="961" spans="1:21" ht="16.5" customHeight="1">
      <c r="A961" s="746">
        <f t="shared" si="144"/>
        <v>74</v>
      </c>
      <c r="B961" s="297" t="s">
        <v>1981</v>
      </c>
      <c r="C961" s="762">
        <v>42296</v>
      </c>
      <c r="D961" s="763" t="s">
        <v>1139</v>
      </c>
      <c r="E961" s="856">
        <v>42</v>
      </c>
      <c r="F961" s="855">
        <v>41</v>
      </c>
      <c r="G961" s="855">
        <v>34</v>
      </c>
      <c r="H961" s="851">
        <f t="shared" si="153"/>
        <v>1.33</v>
      </c>
      <c r="I961" s="747">
        <v>50</v>
      </c>
      <c r="J961" s="747">
        <f t="shared" si="154"/>
        <v>66.5</v>
      </c>
      <c r="K961" s="747">
        <f t="shared" si="155"/>
        <v>10949.087695061216</v>
      </c>
      <c r="L961" s="662">
        <v>19940</v>
      </c>
      <c r="M961" s="662"/>
      <c r="S961" s="742">
        <f t="shared" si="156"/>
        <v>547454.38475306088</v>
      </c>
      <c r="T961" s="742">
        <f t="shared" si="157"/>
        <v>997000</v>
      </c>
      <c r="U961" s="935">
        <f t="shared" si="158"/>
        <v>8990.9123049387836</v>
      </c>
    </row>
    <row r="962" spans="1:21" ht="16.5" customHeight="1">
      <c r="A962" s="746">
        <f t="shared" si="144"/>
        <v>75</v>
      </c>
      <c r="B962" s="297" t="s">
        <v>2040</v>
      </c>
      <c r="C962" s="762">
        <v>42296</v>
      </c>
      <c r="D962" s="763" t="s">
        <v>1139</v>
      </c>
      <c r="E962" s="856">
        <v>63</v>
      </c>
      <c r="F962" s="855">
        <v>53</v>
      </c>
      <c r="G962" s="855">
        <v>32</v>
      </c>
      <c r="H962" s="851">
        <f t="shared" si="153"/>
        <v>2.09</v>
      </c>
      <c r="I962" s="747">
        <v>50</v>
      </c>
      <c r="J962" s="747">
        <f t="shared" si="154"/>
        <v>104.5</v>
      </c>
      <c r="K962" s="747">
        <f t="shared" si="155"/>
        <v>17205.709235096198</v>
      </c>
      <c r="L962" s="662">
        <v>10900</v>
      </c>
      <c r="M962" s="662"/>
      <c r="S962" s="742">
        <f t="shared" si="156"/>
        <v>860285.46175480983</v>
      </c>
      <c r="T962" s="742">
        <f t="shared" si="157"/>
        <v>545000</v>
      </c>
      <c r="U962" s="935">
        <f t="shared" si="158"/>
        <v>-6305.7092350961975</v>
      </c>
    </row>
    <row r="963" spans="1:21" ht="16.5" customHeight="1">
      <c r="A963" s="746">
        <f t="shared" si="144"/>
        <v>76</v>
      </c>
      <c r="B963" s="297" t="s">
        <v>768</v>
      </c>
      <c r="C963" s="762">
        <v>42296</v>
      </c>
      <c r="D963" s="763" t="s">
        <v>1140</v>
      </c>
      <c r="E963" s="856">
        <v>85</v>
      </c>
      <c r="F963" s="855">
        <v>116</v>
      </c>
      <c r="G963" s="855"/>
      <c r="H963" s="851">
        <f t="shared" si="153"/>
        <v>0.99</v>
      </c>
      <c r="I963" s="747">
        <v>338</v>
      </c>
      <c r="J963" s="747">
        <f t="shared" si="154"/>
        <v>334.62</v>
      </c>
      <c r="K963" s="747">
        <f t="shared" si="155"/>
        <v>8150.072795571883</v>
      </c>
      <c r="L963" s="662">
        <v>9300</v>
      </c>
      <c r="M963" s="662"/>
      <c r="S963" s="742">
        <f t="shared" si="156"/>
        <v>2754724.6049032966</v>
      </c>
      <c r="T963" s="742">
        <f t="shared" si="157"/>
        <v>3143400</v>
      </c>
      <c r="U963" s="935">
        <f t="shared" si="158"/>
        <v>1149.927204428117</v>
      </c>
    </row>
    <row r="964" spans="1:21" ht="16.5" customHeight="1">
      <c r="A964" s="746">
        <f t="shared" si="144"/>
        <v>77</v>
      </c>
      <c r="B964" s="297" t="s">
        <v>876</v>
      </c>
      <c r="C964" s="762">
        <v>42296</v>
      </c>
      <c r="D964" s="763" t="s">
        <v>1141</v>
      </c>
      <c r="E964" s="856">
        <v>58.5</v>
      </c>
      <c r="F964" s="855">
        <v>45</v>
      </c>
      <c r="G964" s="855">
        <v>31</v>
      </c>
      <c r="H964" s="851">
        <f t="shared" si="153"/>
        <v>1.67</v>
      </c>
      <c r="I964" s="747">
        <v>50</v>
      </c>
      <c r="J964" s="747">
        <f t="shared" si="154"/>
        <v>83.5</v>
      </c>
      <c r="K964" s="747">
        <f t="shared" si="155"/>
        <v>13748.10259455055</v>
      </c>
      <c r="L964" s="662">
        <v>17693</v>
      </c>
      <c r="M964" s="662"/>
      <c r="S964" s="742">
        <f t="shared" si="156"/>
        <v>687405.1297275275</v>
      </c>
      <c r="T964" s="742">
        <f t="shared" si="157"/>
        <v>884650</v>
      </c>
      <c r="U964" s="935">
        <f t="shared" si="158"/>
        <v>3944.8974054494502</v>
      </c>
    </row>
    <row r="965" spans="1:21" ht="16.5" customHeight="1">
      <c r="A965" s="746">
        <f t="shared" si="144"/>
        <v>78</v>
      </c>
      <c r="B965" s="297" t="s">
        <v>879</v>
      </c>
      <c r="C965" s="762">
        <v>42296</v>
      </c>
      <c r="D965" s="763" t="s">
        <v>1141</v>
      </c>
      <c r="E965" s="856">
        <v>61</v>
      </c>
      <c r="F965" s="855">
        <v>49</v>
      </c>
      <c r="G965" s="855">
        <v>33</v>
      </c>
      <c r="H965" s="851">
        <f t="shared" si="153"/>
        <v>1.91</v>
      </c>
      <c r="I965" s="747">
        <v>200</v>
      </c>
      <c r="J965" s="747">
        <f t="shared" si="154"/>
        <v>382</v>
      </c>
      <c r="K965" s="747">
        <f t="shared" si="155"/>
        <v>15723.877817719491</v>
      </c>
      <c r="L965" s="662">
        <v>20027</v>
      </c>
      <c r="M965" s="662"/>
      <c r="S965" s="742">
        <f t="shared" si="156"/>
        <v>3144775.5635438981</v>
      </c>
      <c r="T965" s="742">
        <f t="shared" si="157"/>
        <v>4005400</v>
      </c>
      <c r="U965" s="935">
        <f t="shared" si="158"/>
        <v>4303.1221822805092</v>
      </c>
    </row>
    <row r="966" spans="1:21" ht="16.5" customHeight="1">
      <c r="A966" s="746">
        <f t="shared" si="144"/>
        <v>79</v>
      </c>
      <c r="B966" s="297" t="s">
        <v>880</v>
      </c>
      <c r="C966" s="762">
        <v>42296</v>
      </c>
      <c r="D966" s="763" t="s">
        <v>1141</v>
      </c>
      <c r="E966" s="856">
        <v>65</v>
      </c>
      <c r="F966" s="855">
        <v>52</v>
      </c>
      <c r="G966" s="855">
        <v>34.5</v>
      </c>
      <c r="H966" s="851">
        <f t="shared" si="153"/>
        <v>2.14</v>
      </c>
      <c r="I966" s="747">
        <v>100</v>
      </c>
      <c r="J966" s="747">
        <f t="shared" si="154"/>
        <v>214</v>
      </c>
      <c r="K966" s="747">
        <f t="shared" si="155"/>
        <v>17617.329073256395</v>
      </c>
      <c r="L966" s="662">
        <v>22253</v>
      </c>
      <c r="M966" s="662"/>
      <c r="S966" s="742">
        <f t="shared" si="156"/>
        <v>1761732.9073256394</v>
      </c>
      <c r="T966" s="742">
        <f t="shared" si="157"/>
        <v>2225300</v>
      </c>
      <c r="U966" s="935">
        <f t="shared" si="158"/>
        <v>4635.6709267436054</v>
      </c>
    </row>
    <row r="967" spans="1:21" ht="16.5" customHeight="1">
      <c r="A967" s="746">
        <f t="shared" si="144"/>
        <v>80</v>
      </c>
      <c r="B967" s="297" t="s">
        <v>1142</v>
      </c>
      <c r="C967" s="762">
        <v>42297</v>
      </c>
      <c r="D967" s="763" t="s">
        <v>1143</v>
      </c>
      <c r="E967" s="856">
        <v>50</v>
      </c>
      <c r="F967" s="855">
        <v>35</v>
      </c>
      <c r="G967" s="855">
        <v>42</v>
      </c>
      <c r="H967" s="851">
        <f t="shared" si="153"/>
        <v>1.4</v>
      </c>
      <c r="I967" s="747">
        <v>300</v>
      </c>
      <c r="J967" s="747">
        <f t="shared" si="154"/>
        <v>420</v>
      </c>
      <c r="K967" s="747">
        <f t="shared" si="155"/>
        <v>11525.35546848549</v>
      </c>
      <c r="L967" s="662">
        <v>10415</v>
      </c>
      <c r="M967" s="662"/>
      <c r="S967" s="742">
        <f t="shared" si="156"/>
        <v>3457606.6405456471</v>
      </c>
      <c r="T967" s="742">
        <f t="shared" si="157"/>
        <v>3124500</v>
      </c>
      <c r="U967" s="935">
        <f t="shared" si="158"/>
        <v>-1110.3554684854898</v>
      </c>
    </row>
    <row r="968" spans="1:21" ht="16.5" customHeight="1">
      <c r="A968" s="746">
        <f t="shared" si="144"/>
        <v>81</v>
      </c>
      <c r="B968" s="297" t="s">
        <v>1144</v>
      </c>
      <c r="C968" s="762">
        <v>42297</v>
      </c>
      <c r="D968" s="763" t="s">
        <v>1145</v>
      </c>
      <c r="E968" s="856">
        <v>143</v>
      </c>
      <c r="F968" s="855">
        <v>49</v>
      </c>
      <c r="G968" s="855">
        <v>51</v>
      </c>
      <c r="H968" s="851">
        <f t="shared" si="153"/>
        <v>4.01</v>
      </c>
      <c r="I968" s="747">
        <v>200</v>
      </c>
      <c r="J968" s="747">
        <f t="shared" si="154"/>
        <v>802</v>
      </c>
      <c r="K968" s="747">
        <f t="shared" si="155"/>
        <v>33011.911020447726</v>
      </c>
      <c r="L968" s="662">
        <v>45000</v>
      </c>
      <c r="M968" s="662"/>
      <c r="S968" s="742">
        <f t="shared" si="156"/>
        <v>6602382.2040895447</v>
      </c>
      <c r="T968" s="742">
        <f t="shared" si="157"/>
        <v>9000000</v>
      </c>
      <c r="U968" s="935">
        <f t="shared" si="158"/>
        <v>11988.088979552274</v>
      </c>
    </row>
    <row r="969" spans="1:21" ht="16.5" customHeight="1">
      <c r="A969" s="746">
        <f t="shared" si="144"/>
        <v>82</v>
      </c>
      <c r="B969" s="297" t="s">
        <v>1146</v>
      </c>
      <c r="C969" s="762">
        <v>42297</v>
      </c>
      <c r="D969" s="763" t="s">
        <v>1145</v>
      </c>
      <c r="E969" s="856">
        <v>151</v>
      </c>
      <c r="F969" s="855">
        <v>49</v>
      </c>
      <c r="G969" s="855">
        <v>51</v>
      </c>
      <c r="H969" s="851">
        <f t="shared" si="153"/>
        <v>4.17</v>
      </c>
      <c r="I969" s="747">
        <v>150</v>
      </c>
      <c r="J969" s="747">
        <f t="shared" si="154"/>
        <v>625.5</v>
      </c>
      <c r="K969" s="747">
        <f t="shared" si="155"/>
        <v>34329.094502560358</v>
      </c>
      <c r="L969" s="662">
        <v>45300</v>
      </c>
      <c r="M969" s="662"/>
      <c r="S969" s="742">
        <f t="shared" si="156"/>
        <v>5149364.175384054</v>
      </c>
      <c r="T969" s="742">
        <f t="shared" si="157"/>
        <v>6795000</v>
      </c>
      <c r="U969" s="935">
        <f t="shared" si="158"/>
        <v>10970.905497439642</v>
      </c>
    </row>
    <row r="970" spans="1:21" ht="16.5" customHeight="1">
      <c r="A970" s="746">
        <f t="shared" si="144"/>
        <v>83</v>
      </c>
      <c r="B970" s="297" t="s">
        <v>1147</v>
      </c>
      <c r="C970" s="762">
        <v>42298</v>
      </c>
      <c r="D970" s="763" t="s">
        <v>1148</v>
      </c>
      <c r="E970" s="856">
        <v>50</v>
      </c>
      <c r="F970" s="855">
        <v>29.5</v>
      </c>
      <c r="G970" s="855">
        <v>49.5</v>
      </c>
      <c r="H970" s="851">
        <f t="shared" si="153"/>
        <v>1.34</v>
      </c>
      <c r="I970" s="747">
        <v>1000</v>
      </c>
      <c r="J970" s="747">
        <f t="shared" si="154"/>
        <v>1340</v>
      </c>
      <c r="K970" s="747">
        <f t="shared" si="155"/>
        <v>11031.411662693255</v>
      </c>
      <c r="L970" s="662">
        <v>13300</v>
      </c>
      <c r="M970" s="662"/>
      <c r="S970" s="742">
        <f t="shared" si="156"/>
        <v>11031411.662693255</v>
      </c>
      <c r="T970" s="742">
        <f t="shared" si="157"/>
        <v>13300000</v>
      </c>
      <c r="U970" s="935">
        <f t="shared" si="158"/>
        <v>2268.5883373067445</v>
      </c>
    </row>
    <row r="971" spans="1:21" ht="16.5" customHeight="1">
      <c r="A971" s="746">
        <f t="shared" si="144"/>
        <v>84</v>
      </c>
      <c r="B971" s="297" t="s">
        <v>1149</v>
      </c>
      <c r="C971" s="762">
        <v>42299</v>
      </c>
      <c r="D971" s="763" t="s">
        <v>1150</v>
      </c>
      <c r="E971" s="856">
        <v>45</v>
      </c>
      <c r="F971" s="855">
        <v>35</v>
      </c>
      <c r="G971" s="855">
        <v>28</v>
      </c>
      <c r="H971" s="851">
        <f t="shared" si="153"/>
        <v>1.0900000000000001</v>
      </c>
      <c r="I971" s="747">
        <v>173</v>
      </c>
      <c r="J971" s="747">
        <f t="shared" si="154"/>
        <v>188.57000000000002</v>
      </c>
      <c r="K971" s="747">
        <f t="shared" si="155"/>
        <v>8973.3124718922754</v>
      </c>
      <c r="L971" s="662">
        <v>11250</v>
      </c>
      <c r="M971" s="662"/>
      <c r="S971" s="742">
        <f t="shared" si="156"/>
        <v>1552383.0576373637</v>
      </c>
      <c r="T971" s="742">
        <f t="shared" si="157"/>
        <v>1946250</v>
      </c>
      <c r="U971" s="935">
        <f t="shared" si="158"/>
        <v>2276.6875281077246</v>
      </c>
    </row>
    <row r="972" spans="1:21" ht="16.5" customHeight="1">
      <c r="A972" s="746">
        <f t="shared" si="144"/>
        <v>85</v>
      </c>
      <c r="B972" s="297" t="s">
        <v>567</v>
      </c>
      <c r="C972" s="762">
        <v>42299</v>
      </c>
      <c r="D972" s="763" t="s">
        <v>1150</v>
      </c>
      <c r="E972" s="856">
        <v>42</v>
      </c>
      <c r="F972" s="855">
        <v>26</v>
      </c>
      <c r="G972" s="855">
        <v>33</v>
      </c>
      <c r="H972" s="851">
        <f t="shared" si="153"/>
        <v>0.87</v>
      </c>
      <c r="I972" s="747">
        <v>318</v>
      </c>
      <c r="J972" s="747">
        <f t="shared" si="154"/>
        <v>276.66000000000003</v>
      </c>
      <c r="K972" s="747">
        <f t="shared" si="155"/>
        <v>7162.1851839874125</v>
      </c>
      <c r="L972" s="662">
        <v>8600</v>
      </c>
      <c r="M972" s="662"/>
      <c r="S972" s="742">
        <f t="shared" si="156"/>
        <v>2277574.8885079972</v>
      </c>
      <c r="T972" s="742">
        <f t="shared" si="157"/>
        <v>2734800</v>
      </c>
      <c r="U972" s="935">
        <f t="shared" si="158"/>
        <v>1437.8148160125875</v>
      </c>
    </row>
    <row r="973" spans="1:21" ht="16.5" customHeight="1">
      <c r="A973" s="746">
        <f t="shared" si="144"/>
        <v>86</v>
      </c>
      <c r="B973" s="297" t="s">
        <v>478</v>
      </c>
      <c r="C973" s="762">
        <v>42299</v>
      </c>
      <c r="D973" s="763" t="s">
        <v>1150</v>
      </c>
      <c r="E973" s="856">
        <v>49.5</v>
      </c>
      <c r="F973" s="855">
        <v>38.5</v>
      </c>
      <c r="G973" s="855">
        <v>32.5</v>
      </c>
      <c r="H973" s="851">
        <f t="shared" si="153"/>
        <v>1.34</v>
      </c>
      <c r="I973" s="747">
        <v>512</v>
      </c>
      <c r="J973" s="747">
        <f t="shared" si="154"/>
        <v>686.08</v>
      </c>
      <c r="K973" s="747">
        <f t="shared" si="155"/>
        <v>11031.411662693255</v>
      </c>
      <c r="L973" s="662">
        <v>12900</v>
      </c>
      <c r="M973" s="662"/>
      <c r="S973" s="742">
        <f t="shared" si="156"/>
        <v>5648082.7712989468</v>
      </c>
      <c r="T973" s="742">
        <f t="shared" si="157"/>
        <v>6604800</v>
      </c>
      <c r="U973" s="935">
        <f t="shared" si="158"/>
        <v>1868.5883373067445</v>
      </c>
    </row>
    <row r="974" spans="1:21" ht="16.5" customHeight="1">
      <c r="A974" s="746">
        <f t="shared" si="144"/>
        <v>87</v>
      </c>
      <c r="B974" s="297" t="s">
        <v>958</v>
      </c>
      <c r="C974" s="762">
        <v>42299</v>
      </c>
      <c r="D974" s="763" t="s">
        <v>1150</v>
      </c>
      <c r="E974" s="856">
        <v>35</v>
      </c>
      <c r="F974" s="855">
        <v>35</v>
      </c>
      <c r="G974" s="855">
        <v>29</v>
      </c>
      <c r="H974" s="851">
        <f t="shared" si="153"/>
        <v>0.97</v>
      </c>
      <c r="I974" s="747">
        <v>207</v>
      </c>
      <c r="J974" s="747">
        <f t="shared" si="154"/>
        <v>200.79</v>
      </c>
      <c r="K974" s="747">
        <f t="shared" si="155"/>
        <v>7985.424860307804</v>
      </c>
      <c r="L974" s="662">
        <v>9800</v>
      </c>
      <c r="M974" s="662"/>
      <c r="S974" s="742">
        <f t="shared" si="156"/>
        <v>1652982.9460837154</v>
      </c>
      <c r="T974" s="742">
        <f t="shared" si="157"/>
        <v>2028600</v>
      </c>
      <c r="U974" s="935">
        <f t="shared" si="158"/>
        <v>1814.575139692196</v>
      </c>
    </row>
    <row r="975" spans="1:21" ht="16.5" customHeight="1">
      <c r="A975" s="746">
        <f t="shared" si="144"/>
        <v>88</v>
      </c>
      <c r="B975" s="297" t="s">
        <v>1151</v>
      </c>
      <c r="C975" s="762">
        <v>42299</v>
      </c>
      <c r="D975" s="763" t="s">
        <v>1152</v>
      </c>
      <c r="E975" s="856">
        <v>45</v>
      </c>
      <c r="F975" s="855">
        <v>28</v>
      </c>
      <c r="G975" s="855">
        <v>28</v>
      </c>
      <c r="H975" s="851">
        <f t="shared" si="153"/>
        <v>0.89</v>
      </c>
      <c r="I975" s="747">
        <v>300</v>
      </c>
      <c r="J975" s="747">
        <f t="shared" si="154"/>
        <v>267</v>
      </c>
      <c r="K975" s="747">
        <f t="shared" si="155"/>
        <v>7326.8331192514906</v>
      </c>
      <c r="L975" s="662">
        <v>7600</v>
      </c>
      <c r="M975" s="662"/>
      <c r="S975" s="742">
        <f t="shared" si="156"/>
        <v>2198049.9357754472</v>
      </c>
      <c r="T975" s="742">
        <f t="shared" si="157"/>
        <v>2280000</v>
      </c>
      <c r="U975" s="935">
        <f t="shared" si="158"/>
        <v>273.16688074850936</v>
      </c>
    </row>
    <row r="976" spans="1:21" ht="16.5" customHeight="1">
      <c r="A976" s="746">
        <f t="shared" si="144"/>
        <v>89</v>
      </c>
      <c r="B976" s="297" t="s">
        <v>1982</v>
      </c>
      <c r="C976" s="762">
        <v>42299</v>
      </c>
      <c r="D976" s="763" t="s">
        <v>1154</v>
      </c>
      <c r="E976" s="856">
        <v>42.5</v>
      </c>
      <c r="F976" s="855">
        <v>28.5</v>
      </c>
      <c r="G976" s="855">
        <v>23</v>
      </c>
      <c r="H976" s="851">
        <f t="shared" si="153"/>
        <v>0.8</v>
      </c>
      <c r="I976" s="747">
        <v>800</v>
      </c>
      <c r="J976" s="747">
        <f t="shared" si="154"/>
        <v>640</v>
      </c>
      <c r="K976" s="747">
        <f t="shared" si="155"/>
        <v>6585.9174105631382</v>
      </c>
      <c r="L976" s="662">
        <v>10200</v>
      </c>
      <c r="M976" s="662"/>
      <c r="S976" s="742">
        <f t="shared" si="156"/>
        <v>5268733.9284505108</v>
      </c>
      <c r="T976" s="742">
        <f t="shared" si="157"/>
        <v>8160000</v>
      </c>
      <c r="U976" s="935">
        <f t="shared" si="158"/>
        <v>3614.0825894368618</v>
      </c>
    </row>
    <row r="977" spans="1:21" ht="16.5" customHeight="1">
      <c r="A977" s="746">
        <f t="shared" si="144"/>
        <v>90</v>
      </c>
      <c r="B977" s="297" t="s">
        <v>463</v>
      </c>
      <c r="C977" s="762">
        <v>42300</v>
      </c>
      <c r="D977" s="763" t="s">
        <v>1156</v>
      </c>
      <c r="E977" s="856">
        <v>32.5</v>
      </c>
      <c r="F977" s="856">
        <v>32.5</v>
      </c>
      <c r="G977" s="855">
        <v>29.5</v>
      </c>
      <c r="H977" s="851">
        <f t="shared" si="153"/>
        <v>0.88</v>
      </c>
      <c r="I977" s="747">
        <v>221</v>
      </c>
      <c r="J977" s="747">
        <f t="shared" si="154"/>
        <v>194.48</v>
      </c>
      <c r="K977" s="747">
        <f t="shared" si="155"/>
        <v>7244.5091516194516</v>
      </c>
      <c r="L977" s="662">
        <v>7200</v>
      </c>
      <c r="M977" s="662"/>
      <c r="S977" s="742">
        <f t="shared" si="156"/>
        <v>1601036.5225078987</v>
      </c>
      <c r="T977" s="742">
        <f t="shared" si="157"/>
        <v>1591200</v>
      </c>
      <c r="U977" s="935">
        <f t="shared" si="158"/>
        <v>-44.509151619451586</v>
      </c>
    </row>
    <row r="978" spans="1:21" ht="16.5" customHeight="1">
      <c r="A978" s="746">
        <f t="shared" si="144"/>
        <v>91</v>
      </c>
      <c r="B978" s="297" t="s">
        <v>468</v>
      </c>
      <c r="C978" s="762">
        <v>42300</v>
      </c>
      <c r="D978" s="763" t="s">
        <v>1156</v>
      </c>
      <c r="E978" s="856">
        <v>22</v>
      </c>
      <c r="F978" s="856">
        <v>22</v>
      </c>
      <c r="G978" s="855">
        <v>29.5</v>
      </c>
      <c r="H978" s="851">
        <f t="shared" si="153"/>
        <v>0.51</v>
      </c>
      <c r="I978" s="747">
        <v>518</v>
      </c>
      <c r="J978" s="747">
        <f t="shared" si="154"/>
        <v>264.18</v>
      </c>
      <c r="K978" s="747">
        <f t="shared" si="155"/>
        <v>4198.5223492340001</v>
      </c>
      <c r="L978" s="662">
        <v>4400</v>
      </c>
      <c r="M978" s="662"/>
      <c r="S978" s="742">
        <f t="shared" si="156"/>
        <v>2174834.5769032119</v>
      </c>
      <c r="T978" s="742">
        <f t="shared" si="157"/>
        <v>2279200</v>
      </c>
      <c r="U978" s="935">
        <f t="shared" si="158"/>
        <v>201.4776507659999</v>
      </c>
    </row>
    <row r="979" spans="1:21" ht="16.5" customHeight="1">
      <c r="A979" s="746">
        <f t="shared" si="144"/>
        <v>92</v>
      </c>
      <c r="B979" s="297" t="s">
        <v>549</v>
      </c>
      <c r="C979" s="762">
        <v>42300</v>
      </c>
      <c r="D979" s="763" t="s">
        <v>1156</v>
      </c>
      <c r="E979" s="856">
        <v>32.5</v>
      </c>
      <c r="F979" s="855">
        <v>30.5</v>
      </c>
      <c r="G979" s="855">
        <v>7.5</v>
      </c>
      <c r="H979" s="851">
        <f t="shared" si="153"/>
        <v>0.54</v>
      </c>
      <c r="I979" s="747">
        <v>227</v>
      </c>
      <c r="J979" s="747">
        <f t="shared" si="154"/>
        <v>122.58000000000001</v>
      </c>
      <c r="K979" s="747">
        <f t="shared" si="155"/>
        <v>4445.4942521301182</v>
      </c>
      <c r="L979" s="662">
        <v>4700</v>
      </c>
      <c r="M979" s="662"/>
      <c r="S979" s="742">
        <f t="shared" si="156"/>
        <v>1009127.1952335369</v>
      </c>
      <c r="T979" s="742">
        <f t="shared" si="157"/>
        <v>1066900</v>
      </c>
      <c r="U979" s="935">
        <f t="shared" si="158"/>
        <v>254.50574786988182</v>
      </c>
    </row>
    <row r="980" spans="1:21" ht="16.5" customHeight="1">
      <c r="A980" s="746">
        <f t="shared" si="144"/>
        <v>93</v>
      </c>
      <c r="B980" s="297" t="s">
        <v>466</v>
      </c>
      <c r="C980" s="762">
        <v>42300</v>
      </c>
      <c r="D980" s="763" t="s">
        <v>1156</v>
      </c>
      <c r="E980" s="856">
        <v>51.5</v>
      </c>
      <c r="F980" s="855">
        <v>28.5</v>
      </c>
      <c r="G980" s="855">
        <v>7.2</v>
      </c>
      <c r="H980" s="851">
        <f t="shared" si="153"/>
        <v>0.64</v>
      </c>
      <c r="I980" s="747">
        <v>204</v>
      </c>
      <c r="J980" s="747">
        <f t="shared" si="154"/>
        <v>130.56</v>
      </c>
      <c r="K980" s="747">
        <f t="shared" si="155"/>
        <v>5268.7339284505106</v>
      </c>
      <c r="L980" s="662">
        <v>5300</v>
      </c>
      <c r="M980" s="662"/>
      <c r="S980" s="742">
        <f t="shared" si="156"/>
        <v>1074821.7214039043</v>
      </c>
      <c r="T980" s="742">
        <f t="shared" si="157"/>
        <v>1081200</v>
      </c>
      <c r="U980" s="935">
        <f t="shared" si="158"/>
        <v>31.266071549489425</v>
      </c>
    </row>
    <row r="981" spans="1:21" ht="16.5" customHeight="1">
      <c r="A981" s="746">
        <f t="shared" si="144"/>
        <v>94</v>
      </c>
      <c r="B981" s="297" t="s">
        <v>1157</v>
      </c>
      <c r="C981" s="762">
        <v>42300</v>
      </c>
      <c r="D981" s="763" t="s">
        <v>1158</v>
      </c>
      <c r="E981" s="856">
        <v>63</v>
      </c>
      <c r="F981" s="855">
        <v>60</v>
      </c>
      <c r="G981" s="855">
        <v>135</v>
      </c>
      <c r="H981" s="851">
        <f t="shared" si="153"/>
        <v>4.97</v>
      </c>
      <c r="I981" s="747">
        <v>50</v>
      </c>
      <c r="J981" s="747">
        <f t="shared" si="154"/>
        <v>248.5</v>
      </c>
      <c r="K981" s="747">
        <f t="shared" si="155"/>
        <v>40915.01191312349</v>
      </c>
      <c r="L981" s="662">
        <v>31317</v>
      </c>
      <c r="M981" s="662"/>
      <c r="S981" s="742">
        <f t="shared" si="156"/>
        <v>2045750.5956561745</v>
      </c>
      <c r="T981" s="742">
        <f t="shared" si="157"/>
        <v>1565850</v>
      </c>
      <c r="U981" s="935">
        <f t="shared" si="158"/>
        <v>-9598.0119131234896</v>
      </c>
    </row>
    <row r="982" spans="1:21" ht="16.5" customHeight="1">
      <c r="A982" s="746">
        <f t="shared" si="144"/>
        <v>95</v>
      </c>
      <c r="B982" s="297" t="s">
        <v>1159</v>
      </c>
      <c r="C982" s="762">
        <v>42300</v>
      </c>
      <c r="D982" s="763" t="s">
        <v>1158</v>
      </c>
      <c r="E982" s="856">
        <v>74</v>
      </c>
      <c r="F982" s="855">
        <v>48</v>
      </c>
      <c r="G982" s="855">
        <v>146</v>
      </c>
      <c r="H982" s="851">
        <f t="shared" si="153"/>
        <v>4.91</v>
      </c>
      <c r="I982" s="747">
        <v>38</v>
      </c>
      <c r="J982" s="747">
        <f t="shared" si="154"/>
        <v>186.58</v>
      </c>
      <c r="K982" s="747">
        <f t="shared" si="155"/>
        <v>40421.068107331259</v>
      </c>
      <c r="L982" s="662">
        <v>34538</v>
      </c>
      <c r="M982" s="662"/>
      <c r="S982" s="742">
        <f t="shared" si="156"/>
        <v>1536000.5880785878</v>
      </c>
      <c r="T982" s="742">
        <f t="shared" si="157"/>
        <v>1312444</v>
      </c>
      <c r="U982" s="935">
        <f t="shared" si="158"/>
        <v>-5883.0681073312589</v>
      </c>
    </row>
    <row r="983" spans="1:21" ht="16.5" customHeight="1">
      <c r="A983" s="746">
        <f t="shared" si="144"/>
        <v>96</v>
      </c>
      <c r="B983" s="297" t="s">
        <v>481</v>
      </c>
      <c r="C983" s="762">
        <v>42300</v>
      </c>
      <c r="D983" s="763" t="s">
        <v>1158</v>
      </c>
      <c r="E983" s="856">
        <v>103</v>
      </c>
      <c r="F983" s="855">
        <v>50</v>
      </c>
      <c r="G983" s="855">
        <v>180</v>
      </c>
      <c r="H983" s="851">
        <f t="shared" si="153"/>
        <v>7.25</v>
      </c>
      <c r="I983" s="747">
        <v>257</v>
      </c>
      <c r="J983" s="747">
        <f t="shared" si="154"/>
        <v>1863.25</v>
      </c>
      <c r="K983" s="747">
        <f t="shared" si="155"/>
        <v>59684.876533228438</v>
      </c>
      <c r="L983" s="662">
        <v>47449</v>
      </c>
      <c r="M983" s="662"/>
      <c r="S983" s="742">
        <f t="shared" si="156"/>
        <v>15339013.269039709</v>
      </c>
      <c r="T983" s="742">
        <f t="shared" si="157"/>
        <v>12194393</v>
      </c>
      <c r="U983" s="935">
        <f t="shared" si="158"/>
        <v>-12235.876533228438</v>
      </c>
    </row>
    <row r="984" spans="1:21" ht="16.5" customHeight="1">
      <c r="A984" s="746">
        <f t="shared" si="144"/>
        <v>97</v>
      </c>
      <c r="B984" s="297" t="s">
        <v>1034</v>
      </c>
      <c r="C984" s="762">
        <v>42300</v>
      </c>
      <c r="D984" s="763" t="s">
        <v>1158</v>
      </c>
      <c r="E984" s="856">
        <v>123</v>
      </c>
      <c r="F984" s="855">
        <v>54</v>
      </c>
      <c r="G984" s="855">
        <v>175</v>
      </c>
      <c r="H984" s="851">
        <f t="shared" si="153"/>
        <v>8.33</v>
      </c>
      <c r="I984" s="747">
        <v>31</v>
      </c>
      <c r="J984" s="747">
        <f t="shared" si="154"/>
        <v>258.23</v>
      </c>
      <c r="K984" s="747">
        <f t="shared" si="155"/>
        <v>68575.865037488678</v>
      </c>
      <c r="L984" s="662">
        <v>54530</v>
      </c>
      <c r="M984" s="662"/>
      <c r="S984" s="742">
        <f t="shared" si="156"/>
        <v>2125851.816162149</v>
      </c>
      <c r="T984" s="742">
        <f t="shared" si="157"/>
        <v>1690430</v>
      </c>
      <c r="U984" s="935">
        <f t="shared" si="158"/>
        <v>-14045.865037488678</v>
      </c>
    </row>
    <row r="985" spans="1:21" ht="16.5" customHeight="1">
      <c r="A985" s="746">
        <f t="shared" si="144"/>
        <v>98</v>
      </c>
      <c r="B985" s="297" t="s">
        <v>688</v>
      </c>
      <c r="C985" s="762">
        <v>42300</v>
      </c>
      <c r="D985" s="763" t="s">
        <v>1160</v>
      </c>
      <c r="E985" s="856">
        <v>57</v>
      </c>
      <c r="F985" s="855">
        <v>37</v>
      </c>
      <c r="G985" s="855">
        <v>16</v>
      </c>
      <c r="H985" s="851">
        <f t="shared" si="153"/>
        <v>1.08</v>
      </c>
      <c r="I985" s="747">
        <v>180</v>
      </c>
      <c r="J985" s="747">
        <f t="shared" si="154"/>
        <v>194.4</v>
      </c>
      <c r="K985" s="747">
        <f t="shared" si="155"/>
        <v>8890.9885042602364</v>
      </c>
      <c r="L985" s="662">
        <v>10800</v>
      </c>
      <c r="M985" s="662"/>
      <c r="S985" s="742">
        <f t="shared" si="156"/>
        <v>1600377.9307668426</v>
      </c>
      <c r="T985" s="742">
        <f t="shared" si="157"/>
        <v>1944000</v>
      </c>
      <c r="U985" s="935">
        <f t="shared" si="158"/>
        <v>1909.0114957397636</v>
      </c>
    </row>
    <row r="986" spans="1:21" ht="16.5" customHeight="1">
      <c r="A986" s="746">
        <f t="shared" si="144"/>
        <v>99</v>
      </c>
      <c r="B986" s="297" t="s">
        <v>459</v>
      </c>
      <c r="C986" s="762">
        <v>42300</v>
      </c>
      <c r="D986" s="763" t="s">
        <v>1160</v>
      </c>
      <c r="E986" s="856">
        <v>47</v>
      </c>
      <c r="F986" s="855">
        <v>42</v>
      </c>
      <c r="G986" s="855">
        <v>27</v>
      </c>
      <c r="H986" s="851">
        <f t="shared" si="153"/>
        <v>1.32</v>
      </c>
      <c r="I986" s="747">
        <v>120</v>
      </c>
      <c r="J986" s="747">
        <f t="shared" si="154"/>
        <v>158.4</v>
      </c>
      <c r="K986" s="747">
        <f t="shared" si="155"/>
        <v>10866.763727429177</v>
      </c>
      <c r="L986" s="662">
        <v>13000</v>
      </c>
      <c r="M986" s="662"/>
      <c r="S986" s="742">
        <f t="shared" si="156"/>
        <v>1304011.6472915013</v>
      </c>
      <c r="T986" s="742">
        <f t="shared" si="157"/>
        <v>1560000</v>
      </c>
      <c r="U986" s="935">
        <f t="shared" si="158"/>
        <v>2133.2362725708226</v>
      </c>
    </row>
    <row r="987" spans="1:21" ht="16.5" customHeight="1">
      <c r="A987" s="746">
        <f t="shared" si="144"/>
        <v>100</v>
      </c>
      <c r="B987" s="297" t="s">
        <v>1161</v>
      </c>
      <c r="C987" s="762">
        <v>42300</v>
      </c>
      <c r="D987" s="763" t="s">
        <v>1160</v>
      </c>
      <c r="E987" s="856">
        <v>41</v>
      </c>
      <c r="F987" s="855">
        <v>37</v>
      </c>
      <c r="G987" s="855">
        <v>27</v>
      </c>
      <c r="H987" s="851">
        <f t="shared" si="153"/>
        <v>1.08</v>
      </c>
      <c r="I987" s="747">
        <v>220</v>
      </c>
      <c r="J987" s="747">
        <f t="shared" si="154"/>
        <v>237.60000000000002</v>
      </c>
      <c r="K987" s="747">
        <f t="shared" si="155"/>
        <v>8890.9885042602364</v>
      </c>
      <c r="L987" s="662">
        <v>10800</v>
      </c>
      <c r="M987" s="662"/>
      <c r="S987" s="742">
        <f t="shared" si="156"/>
        <v>1956017.470937252</v>
      </c>
      <c r="T987" s="742">
        <f t="shared" si="157"/>
        <v>2376000</v>
      </c>
      <c r="U987" s="935">
        <f t="shared" si="158"/>
        <v>1909.0114957397636</v>
      </c>
    </row>
    <row r="988" spans="1:21" ht="16.5" customHeight="1">
      <c r="A988" s="746">
        <f t="shared" si="144"/>
        <v>101</v>
      </c>
      <c r="B988" s="297" t="s">
        <v>1162</v>
      </c>
      <c r="C988" s="762">
        <v>42300</v>
      </c>
      <c r="D988" s="763" t="s">
        <v>1160</v>
      </c>
      <c r="E988" s="856">
        <v>57</v>
      </c>
      <c r="F988" s="855">
        <v>42</v>
      </c>
      <c r="G988" s="855">
        <v>16</v>
      </c>
      <c r="H988" s="851">
        <f t="shared" si="153"/>
        <v>1.24</v>
      </c>
      <c r="I988" s="747">
        <v>360</v>
      </c>
      <c r="J988" s="747">
        <f t="shared" si="154"/>
        <v>446.4</v>
      </c>
      <c r="K988" s="747">
        <f t="shared" si="155"/>
        <v>10208.171986372863</v>
      </c>
      <c r="L988" s="662">
        <v>12300</v>
      </c>
      <c r="M988" s="662"/>
      <c r="S988" s="742">
        <f t="shared" si="156"/>
        <v>3674941.9150942308</v>
      </c>
      <c r="T988" s="742">
        <f t="shared" si="157"/>
        <v>4428000</v>
      </c>
      <c r="U988" s="935">
        <f t="shared" si="158"/>
        <v>2091.8280136271369</v>
      </c>
    </row>
    <row r="989" spans="1:21" ht="16.5" customHeight="1">
      <c r="A989" s="746">
        <f t="shared" si="144"/>
        <v>102</v>
      </c>
      <c r="B989" s="297" t="s">
        <v>629</v>
      </c>
      <c r="C989" s="762">
        <v>42300</v>
      </c>
      <c r="D989" s="763" t="s">
        <v>1160</v>
      </c>
      <c r="E989" s="856">
        <v>46</v>
      </c>
      <c r="F989" s="855">
        <v>42</v>
      </c>
      <c r="G989" s="855">
        <v>24.5</v>
      </c>
      <c r="H989" s="851">
        <f t="shared" si="153"/>
        <v>1.26</v>
      </c>
      <c r="I989" s="747">
        <v>767</v>
      </c>
      <c r="J989" s="747">
        <f t="shared" si="154"/>
        <v>966.42</v>
      </c>
      <c r="K989" s="747">
        <f t="shared" si="155"/>
        <v>10372.819921636941</v>
      </c>
      <c r="L989" s="662">
        <v>8950</v>
      </c>
      <c r="M989" s="662"/>
      <c r="S989" s="742">
        <f t="shared" si="156"/>
        <v>7955952.8798955344</v>
      </c>
      <c r="T989" s="742">
        <f t="shared" si="157"/>
        <v>6864650</v>
      </c>
      <c r="U989" s="935">
        <f t="shared" si="158"/>
        <v>-1422.8199216369412</v>
      </c>
    </row>
    <row r="990" spans="1:21" ht="16.5" customHeight="1">
      <c r="A990" s="746">
        <f t="shared" si="144"/>
        <v>103</v>
      </c>
      <c r="B990" s="297" t="s">
        <v>2039</v>
      </c>
      <c r="C990" s="762">
        <v>42300</v>
      </c>
      <c r="D990" s="763" t="s">
        <v>1163</v>
      </c>
      <c r="E990" s="856">
        <v>41</v>
      </c>
      <c r="F990" s="855">
        <v>41</v>
      </c>
      <c r="G990" s="855">
        <v>25</v>
      </c>
      <c r="H990" s="851">
        <f t="shared" si="153"/>
        <v>1.17</v>
      </c>
      <c r="I990" s="747">
        <v>100</v>
      </c>
      <c r="J990" s="747">
        <f t="shared" si="154"/>
        <v>117</v>
      </c>
      <c r="K990" s="747">
        <f t="shared" si="155"/>
        <v>9631.9042129485879</v>
      </c>
      <c r="L990" s="662">
        <v>11700</v>
      </c>
      <c r="M990" s="662"/>
      <c r="S990" s="742">
        <f t="shared" si="156"/>
        <v>963190.4212948588</v>
      </c>
      <c r="T990" s="742">
        <f t="shared" si="157"/>
        <v>1170000</v>
      </c>
      <c r="U990" s="935">
        <f t="shared" si="158"/>
        <v>2068.0957870514121</v>
      </c>
    </row>
    <row r="991" spans="1:21" ht="16.5" customHeight="1">
      <c r="A991" s="746">
        <f t="shared" si="144"/>
        <v>104</v>
      </c>
      <c r="B991" s="297" t="s">
        <v>1977</v>
      </c>
      <c r="C991" s="762">
        <v>42300</v>
      </c>
      <c r="D991" s="763" t="s">
        <v>1163</v>
      </c>
      <c r="E991" s="856">
        <v>43</v>
      </c>
      <c r="F991" s="855">
        <v>42</v>
      </c>
      <c r="G991" s="855">
        <v>26</v>
      </c>
      <c r="H991" s="851">
        <f t="shared" si="153"/>
        <v>1.24</v>
      </c>
      <c r="I991" s="747">
        <v>50</v>
      </c>
      <c r="J991" s="747">
        <f t="shared" si="154"/>
        <v>62</v>
      </c>
      <c r="K991" s="747">
        <f t="shared" si="155"/>
        <v>10208.171986372863</v>
      </c>
      <c r="L991" s="662">
        <v>12400</v>
      </c>
      <c r="M991" s="662"/>
      <c r="S991" s="742">
        <f t="shared" si="156"/>
        <v>510408.59931864316</v>
      </c>
      <c r="T991" s="742">
        <f t="shared" si="157"/>
        <v>620000</v>
      </c>
      <c r="U991" s="935">
        <f t="shared" si="158"/>
        <v>2191.8280136271369</v>
      </c>
    </row>
    <row r="992" spans="1:21" ht="16.5" customHeight="1">
      <c r="A992" s="746">
        <f t="shared" si="144"/>
        <v>105</v>
      </c>
      <c r="B992" s="297" t="s">
        <v>1978</v>
      </c>
      <c r="C992" s="762">
        <v>42300</v>
      </c>
      <c r="D992" s="763" t="s">
        <v>1163</v>
      </c>
      <c r="E992" s="856">
        <v>49</v>
      </c>
      <c r="F992" s="855">
        <v>47</v>
      </c>
      <c r="G992" s="855">
        <v>27</v>
      </c>
      <c r="H992" s="851">
        <f t="shared" si="153"/>
        <v>1.52</v>
      </c>
      <c r="I992" s="747">
        <v>50</v>
      </c>
      <c r="J992" s="747">
        <f t="shared" si="154"/>
        <v>76</v>
      </c>
      <c r="K992" s="747">
        <f t="shared" si="155"/>
        <v>12513.243080069962</v>
      </c>
      <c r="L992" s="662">
        <v>14200</v>
      </c>
      <c r="M992" s="662"/>
      <c r="S992" s="742">
        <f t="shared" si="156"/>
        <v>625662.15400349814</v>
      </c>
      <c r="T992" s="742">
        <f t="shared" si="157"/>
        <v>710000</v>
      </c>
      <c r="U992" s="935">
        <f t="shared" si="158"/>
        <v>1686.7569199300378</v>
      </c>
    </row>
    <row r="993" spans="1:21" ht="16.5" customHeight="1">
      <c r="A993" s="746">
        <f t="shared" si="144"/>
        <v>106</v>
      </c>
      <c r="B993" s="297" t="s">
        <v>1980</v>
      </c>
      <c r="C993" s="762">
        <v>42300</v>
      </c>
      <c r="D993" s="763" t="s">
        <v>1163</v>
      </c>
      <c r="E993" s="856">
        <v>40</v>
      </c>
      <c r="F993" s="855">
        <v>39</v>
      </c>
      <c r="G993" s="855">
        <v>32</v>
      </c>
      <c r="H993" s="851">
        <f t="shared" si="153"/>
        <v>1.21</v>
      </c>
      <c r="I993" s="747">
        <v>50</v>
      </c>
      <c r="J993" s="747">
        <f t="shared" si="154"/>
        <v>60.5</v>
      </c>
      <c r="K993" s="747">
        <f t="shared" si="155"/>
        <v>9961.2000834767459</v>
      </c>
      <c r="L993" s="662">
        <v>16500</v>
      </c>
      <c r="M993" s="662"/>
      <c r="S993" s="742">
        <f t="shared" si="156"/>
        <v>498060.00417383731</v>
      </c>
      <c r="T993" s="742">
        <f t="shared" si="157"/>
        <v>825000</v>
      </c>
      <c r="U993" s="935">
        <f t="shared" si="158"/>
        <v>6538.7999165232541</v>
      </c>
    </row>
    <row r="994" spans="1:21" ht="16.5" customHeight="1">
      <c r="A994" s="746">
        <f t="shared" si="144"/>
        <v>107</v>
      </c>
      <c r="B994" s="297" t="s">
        <v>1164</v>
      </c>
      <c r="C994" s="762">
        <v>42300</v>
      </c>
      <c r="D994" s="763" t="s">
        <v>1165</v>
      </c>
      <c r="E994" s="856">
        <v>183</v>
      </c>
      <c r="F994" s="855">
        <v>15</v>
      </c>
      <c r="G994" s="855">
        <v>10</v>
      </c>
      <c r="H994" s="851">
        <f t="shared" si="153"/>
        <v>1.1200000000000001</v>
      </c>
      <c r="I994" s="747">
        <v>1418</v>
      </c>
      <c r="J994" s="747">
        <f t="shared" si="154"/>
        <v>1588.16</v>
      </c>
      <c r="K994" s="747">
        <f t="shared" si="155"/>
        <v>9220.2843747883944</v>
      </c>
      <c r="L994" s="662">
        <v>10603</v>
      </c>
      <c r="M994" s="662"/>
      <c r="S994" s="742">
        <f t="shared" si="156"/>
        <v>13074363.243449943</v>
      </c>
      <c r="T994" s="742">
        <f t="shared" si="157"/>
        <v>15035054</v>
      </c>
      <c r="U994" s="935">
        <f t="shared" si="158"/>
        <v>1382.7156252116056</v>
      </c>
    </row>
    <row r="995" spans="1:21" ht="16.5" customHeight="1">
      <c r="A995" s="746">
        <f t="shared" si="144"/>
        <v>108</v>
      </c>
      <c r="B995" s="297" t="s">
        <v>440</v>
      </c>
      <c r="C995" s="762">
        <v>42303</v>
      </c>
      <c r="D995" s="763" t="s">
        <v>1166</v>
      </c>
      <c r="E995" s="856">
        <v>49</v>
      </c>
      <c r="F995" s="855">
        <v>38</v>
      </c>
      <c r="G995" s="855">
        <v>12</v>
      </c>
      <c r="H995" s="851">
        <f t="shared" si="153"/>
        <v>0.95</v>
      </c>
      <c r="I995" s="747">
        <v>430</v>
      </c>
      <c r="J995" s="747">
        <f t="shared" si="154"/>
        <v>408.5</v>
      </c>
      <c r="K995" s="747">
        <f t="shared" si="155"/>
        <v>7820.7769250437259</v>
      </c>
      <c r="L995" s="662">
        <v>10500</v>
      </c>
      <c r="M995" s="662"/>
      <c r="S995" s="742">
        <f t="shared" si="156"/>
        <v>3362934.0777688022</v>
      </c>
      <c r="T995" s="742">
        <f t="shared" si="157"/>
        <v>4515000</v>
      </c>
      <c r="U995" s="935">
        <f t="shared" si="158"/>
        <v>2679.2230749562741</v>
      </c>
    </row>
    <row r="996" spans="1:21" ht="16.5" customHeight="1">
      <c r="A996" s="746">
        <f t="shared" si="144"/>
        <v>109</v>
      </c>
      <c r="B996" s="297" t="s">
        <v>440</v>
      </c>
      <c r="C996" s="762">
        <v>42303</v>
      </c>
      <c r="D996" s="763" t="s">
        <v>1166</v>
      </c>
      <c r="E996" s="856">
        <v>49</v>
      </c>
      <c r="F996" s="855">
        <v>38</v>
      </c>
      <c r="G996" s="855">
        <v>12</v>
      </c>
      <c r="H996" s="851">
        <f t="shared" si="153"/>
        <v>0.95</v>
      </c>
      <c r="I996" s="747">
        <v>409</v>
      </c>
      <c r="J996" s="747">
        <f t="shared" si="154"/>
        <v>388.54999999999995</v>
      </c>
      <c r="K996" s="747">
        <f t="shared" si="155"/>
        <v>7820.7769250437259</v>
      </c>
      <c r="L996" s="662">
        <v>10500</v>
      </c>
      <c r="M996" s="662"/>
      <c r="S996" s="742">
        <f t="shared" si="156"/>
        <v>3198697.7623428837</v>
      </c>
      <c r="T996" s="742">
        <f t="shared" si="157"/>
        <v>4294500</v>
      </c>
      <c r="U996" s="935">
        <f t="shared" si="158"/>
        <v>2679.2230749562741</v>
      </c>
    </row>
    <row r="997" spans="1:21" ht="16.5" customHeight="1">
      <c r="A997" s="746">
        <f t="shared" si="144"/>
        <v>110</v>
      </c>
      <c r="B997" s="297" t="s">
        <v>1167</v>
      </c>
      <c r="C997" s="762">
        <v>42304</v>
      </c>
      <c r="D997" s="763" t="s">
        <v>1168</v>
      </c>
      <c r="E997" s="856">
        <v>45</v>
      </c>
      <c r="F997" s="855">
        <v>37</v>
      </c>
      <c r="G997" s="855">
        <v>27.5</v>
      </c>
      <c r="H997" s="851">
        <f t="shared" si="153"/>
        <v>1.1399999999999999</v>
      </c>
      <c r="I997" s="747">
        <v>726</v>
      </c>
      <c r="J997" s="747">
        <f t="shared" si="154"/>
        <v>827.63999999999987</v>
      </c>
      <c r="K997" s="747">
        <f t="shared" si="155"/>
        <v>9384.9323100524707</v>
      </c>
      <c r="L997" s="662">
        <v>13800</v>
      </c>
      <c r="M997" s="662"/>
      <c r="S997" s="742">
        <f t="shared" si="156"/>
        <v>6813460.8570980942</v>
      </c>
      <c r="T997" s="742">
        <f t="shared" si="157"/>
        <v>10018800</v>
      </c>
      <c r="U997" s="935">
        <f t="shared" si="158"/>
        <v>4415.0676899475293</v>
      </c>
    </row>
    <row r="998" spans="1:21" ht="16.5" customHeight="1">
      <c r="A998" s="746">
        <f t="shared" si="144"/>
        <v>111</v>
      </c>
      <c r="B998" s="297" t="s">
        <v>1167</v>
      </c>
      <c r="C998" s="762">
        <v>42304</v>
      </c>
      <c r="D998" s="763" t="s">
        <v>1168</v>
      </c>
      <c r="E998" s="856">
        <v>45</v>
      </c>
      <c r="F998" s="855">
        <v>37</v>
      </c>
      <c r="G998" s="855">
        <v>27.5</v>
      </c>
      <c r="H998" s="851">
        <f t="shared" si="153"/>
        <v>1.1399999999999999</v>
      </c>
      <c r="I998" s="747">
        <v>100</v>
      </c>
      <c r="J998" s="747">
        <f t="shared" si="154"/>
        <v>113.99999999999999</v>
      </c>
      <c r="K998" s="747">
        <f t="shared" si="155"/>
        <v>9384.9323100524707</v>
      </c>
      <c r="L998" s="662">
        <v>12182</v>
      </c>
      <c r="M998" s="662"/>
      <c r="S998" s="742">
        <f t="shared" si="156"/>
        <v>938493.2310052471</v>
      </c>
      <c r="T998" s="742">
        <f t="shared" si="157"/>
        <v>1218200</v>
      </c>
      <c r="U998" s="935">
        <f t="shared" si="158"/>
        <v>2797.0676899475293</v>
      </c>
    </row>
    <row r="999" spans="1:21" ht="16.5" customHeight="1">
      <c r="A999" s="746">
        <f t="shared" si="144"/>
        <v>112</v>
      </c>
      <c r="B999" s="297" t="s">
        <v>1705</v>
      </c>
      <c r="C999" s="762">
        <v>42304</v>
      </c>
      <c r="D999" s="763" t="s">
        <v>1168</v>
      </c>
      <c r="E999" s="856">
        <v>44</v>
      </c>
      <c r="F999" s="855">
        <v>20</v>
      </c>
      <c r="G999" s="855"/>
      <c r="H999" s="851">
        <f t="shared" si="153"/>
        <v>0.09</v>
      </c>
      <c r="I999" s="747">
        <v>1652</v>
      </c>
      <c r="J999" s="747">
        <f t="shared" si="154"/>
        <v>148.68</v>
      </c>
      <c r="K999" s="747">
        <f t="shared" si="155"/>
        <v>740.91570868835299</v>
      </c>
      <c r="L999" s="662">
        <v>1182</v>
      </c>
      <c r="M999" s="662"/>
      <c r="S999" s="742">
        <f t="shared" si="156"/>
        <v>1223992.7507531592</v>
      </c>
      <c r="T999" s="742">
        <f t="shared" si="157"/>
        <v>1952664</v>
      </c>
      <c r="U999" s="935">
        <f t="shared" si="158"/>
        <v>441.08429131164701</v>
      </c>
    </row>
    <row r="1000" spans="1:21" ht="16.5" customHeight="1">
      <c r="A1000" s="746">
        <f t="shared" si="144"/>
        <v>113</v>
      </c>
      <c r="B1000" s="297" t="s">
        <v>1149</v>
      </c>
      <c r="C1000" s="762">
        <v>42305</v>
      </c>
      <c r="D1000" s="763" t="s">
        <v>1169</v>
      </c>
      <c r="E1000" s="856">
        <v>45</v>
      </c>
      <c r="F1000" s="855">
        <v>35</v>
      </c>
      <c r="G1000" s="855">
        <v>28</v>
      </c>
      <c r="H1000" s="851">
        <f t="shared" si="153"/>
        <v>1.0900000000000001</v>
      </c>
      <c r="I1000" s="747">
        <v>103</v>
      </c>
      <c r="J1000" s="747">
        <f t="shared" si="154"/>
        <v>112.27000000000001</v>
      </c>
      <c r="K1000" s="747">
        <f t="shared" si="155"/>
        <v>8973.3124718922754</v>
      </c>
      <c r="L1000" s="662">
        <v>11250</v>
      </c>
      <c r="M1000" s="662"/>
      <c r="S1000" s="742">
        <f t="shared" si="156"/>
        <v>924251.18460490438</v>
      </c>
      <c r="T1000" s="742">
        <f t="shared" si="157"/>
        <v>1158750</v>
      </c>
      <c r="U1000" s="935">
        <f t="shared" si="158"/>
        <v>2276.6875281077246</v>
      </c>
    </row>
    <row r="1001" spans="1:21" ht="16.5" customHeight="1">
      <c r="A1001" s="746">
        <f t="shared" si="144"/>
        <v>114</v>
      </c>
      <c r="B1001" s="297" t="s">
        <v>458</v>
      </c>
      <c r="C1001" s="762">
        <v>42306</v>
      </c>
      <c r="D1001" s="763" t="s">
        <v>1170</v>
      </c>
      <c r="E1001" s="856">
        <v>37</v>
      </c>
      <c r="F1001" s="855">
        <v>37</v>
      </c>
      <c r="G1001" s="855">
        <v>29</v>
      </c>
      <c r="H1001" s="851">
        <f t="shared" si="153"/>
        <v>1.06</v>
      </c>
      <c r="I1001" s="747">
        <v>110</v>
      </c>
      <c r="J1001" s="747">
        <f t="shared" si="154"/>
        <v>116.60000000000001</v>
      </c>
      <c r="K1001" s="747">
        <f t="shared" si="155"/>
        <v>8726.3405689961583</v>
      </c>
      <c r="L1001" s="662">
        <v>7600</v>
      </c>
      <c r="M1001" s="662"/>
      <c r="S1001" s="742">
        <f t="shared" si="156"/>
        <v>959897.46258957742</v>
      </c>
      <c r="T1001" s="742">
        <f t="shared" si="157"/>
        <v>836000</v>
      </c>
      <c r="U1001" s="935">
        <f t="shared" si="158"/>
        <v>-1126.3405689961583</v>
      </c>
    </row>
    <row r="1002" spans="1:21" ht="16.5" customHeight="1">
      <c r="A1002" s="746">
        <f t="shared" si="144"/>
        <v>115</v>
      </c>
      <c r="B1002" s="297" t="s">
        <v>1171</v>
      </c>
      <c r="C1002" s="762">
        <v>42306</v>
      </c>
      <c r="D1002" s="763" t="s">
        <v>1170</v>
      </c>
      <c r="E1002" s="856">
        <v>35</v>
      </c>
      <c r="F1002" s="855">
        <v>32</v>
      </c>
      <c r="G1002" s="855">
        <v>27</v>
      </c>
      <c r="H1002" s="851">
        <f t="shared" si="153"/>
        <v>0.86</v>
      </c>
      <c r="I1002" s="747">
        <v>52</v>
      </c>
      <c r="J1002" s="747">
        <f t="shared" si="154"/>
        <v>44.72</v>
      </c>
      <c r="K1002" s="747">
        <f t="shared" si="155"/>
        <v>7079.8612163553726</v>
      </c>
      <c r="L1002" s="662">
        <v>8800</v>
      </c>
      <c r="M1002" s="662"/>
      <c r="S1002" s="742">
        <f t="shared" si="156"/>
        <v>368152.78325047938</v>
      </c>
      <c r="T1002" s="742">
        <f t="shared" si="157"/>
        <v>457600</v>
      </c>
      <c r="U1002" s="935">
        <f t="shared" si="158"/>
        <v>1720.1387836446274</v>
      </c>
    </row>
    <row r="1003" spans="1:21" ht="16.5" customHeight="1">
      <c r="A1003" s="746">
        <f t="shared" si="144"/>
        <v>116</v>
      </c>
      <c r="B1003" s="297" t="s">
        <v>629</v>
      </c>
      <c r="C1003" s="762">
        <v>42306</v>
      </c>
      <c r="D1003" s="763" t="s">
        <v>1170</v>
      </c>
      <c r="E1003" s="856">
        <v>46</v>
      </c>
      <c r="F1003" s="855">
        <v>42</v>
      </c>
      <c r="G1003" s="855">
        <v>24.5</v>
      </c>
      <c r="H1003" s="851">
        <f t="shared" si="153"/>
        <v>1.26</v>
      </c>
      <c r="I1003" s="747">
        <v>204</v>
      </c>
      <c r="J1003" s="747">
        <f t="shared" si="154"/>
        <v>257.04000000000002</v>
      </c>
      <c r="K1003" s="747">
        <f t="shared" si="155"/>
        <v>10372.819921636941</v>
      </c>
      <c r="L1003" s="662">
        <v>8950</v>
      </c>
      <c r="M1003" s="662"/>
      <c r="S1003" s="742">
        <f t="shared" si="156"/>
        <v>2116055.2640139358</v>
      </c>
      <c r="T1003" s="742">
        <f t="shared" si="157"/>
        <v>1825800</v>
      </c>
      <c r="U1003" s="935">
        <f t="shared" si="158"/>
        <v>-1422.8199216369412</v>
      </c>
    </row>
    <row r="1004" spans="1:21" ht="16.5" customHeight="1">
      <c r="A1004" s="746">
        <f t="shared" si="144"/>
        <v>117</v>
      </c>
      <c r="B1004" s="297" t="s">
        <v>457</v>
      </c>
      <c r="C1004" s="762">
        <v>42306</v>
      </c>
      <c r="D1004" s="763" t="s">
        <v>1170</v>
      </c>
      <c r="E1004" s="856">
        <v>35</v>
      </c>
      <c r="F1004" s="855">
        <v>32</v>
      </c>
      <c r="G1004" s="855">
        <v>29</v>
      </c>
      <c r="H1004" s="851">
        <f t="shared" si="153"/>
        <v>0.89</v>
      </c>
      <c r="I1004" s="747">
        <v>52</v>
      </c>
      <c r="J1004" s="747">
        <f t="shared" si="154"/>
        <v>46.28</v>
      </c>
      <c r="K1004" s="747">
        <f t="shared" si="155"/>
        <v>7326.8331192514906</v>
      </c>
      <c r="L1004" s="662">
        <v>9100</v>
      </c>
      <c r="M1004" s="662"/>
      <c r="S1004" s="742">
        <f t="shared" si="156"/>
        <v>380995.32220107754</v>
      </c>
      <c r="T1004" s="742">
        <f t="shared" si="157"/>
        <v>473200</v>
      </c>
      <c r="U1004" s="935">
        <f t="shared" si="158"/>
        <v>1773.1668807485094</v>
      </c>
    </row>
    <row r="1005" spans="1:21" ht="16.5" customHeight="1">
      <c r="A1005" s="746">
        <f t="shared" si="144"/>
        <v>118</v>
      </c>
      <c r="B1005" s="297" t="s">
        <v>550</v>
      </c>
      <c r="C1005" s="762">
        <v>42306</v>
      </c>
      <c r="D1005" s="763" t="s">
        <v>1170</v>
      </c>
      <c r="E1005" s="856">
        <v>47</v>
      </c>
      <c r="F1005" s="855">
        <v>42</v>
      </c>
      <c r="G1005" s="855">
        <v>29</v>
      </c>
      <c r="H1005" s="851">
        <f t="shared" si="153"/>
        <v>1.35</v>
      </c>
      <c r="I1005" s="747">
        <v>110</v>
      </c>
      <c r="J1005" s="747">
        <f t="shared" si="154"/>
        <v>148.5</v>
      </c>
      <c r="K1005" s="747">
        <f t="shared" si="155"/>
        <v>11113.735630325296</v>
      </c>
      <c r="L1005" s="662">
        <v>9500</v>
      </c>
      <c r="M1005" s="662"/>
      <c r="S1005" s="742">
        <f t="shared" si="156"/>
        <v>1222510.9193357825</v>
      </c>
      <c r="T1005" s="742">
        <f t="shared" si="157"/>
        <v>1045000</v>
      </c>
      <c r="U1005" s="935">
        <f t="shared" si="158"/>
        <v>-1613.7356303252964</v>
      </c>
    </row>
    <row r="1006" spans="1:21" ht="16.5" customHeight="1">
      <c r="A1006" s="746">
        <f t="shared" si="144"/>
        <v>119</v>
      </c>
      <c r="B1006" s="297" t="s">
        <v>1172</v>
      </c>
      <c r="C1006" s="762">
        <v>42306</v>
      </c>
      <c r="D1006" s="763" t="s">
        <v>1170</v>
      </c>
      <c r="E1006" s="856">
        <v>42</v>
      </c>
      <c r="F1006" s="855">
        <v>39</v>
      </c>
      <c r="G1006" s="855">
        <v>27</v>
      </c>
      <c r="H1006" s="851">
        <f t="shared" si="153"/>
        <v>1.1499999999999999</v>
      </c>
      <c r="I1006" s="747">
        <v>52</v>
      </c>
      <c r="J1006" s="747">
        <f t="shared" si="154"/>
        <v>59.8</v>
      </c>
      <c r="K1006" s="747">
        <f t="shared" si="155"/>
        <v>9467.2562776845098</v>
      </c>
      <c r="L1006" s="662">
        <v>11500</v>
      </c>
      <c r="M1006" s="662"/>
      <c r="S1006" s="742">
        <f t="shared" si="156"/>
        <v>492297.3264395945</v>
      </c>
      <c r="T1006" s="742">
        <f t="shared" si="157"/>
        <v>598000</v>
      </c>
      <c r="U1006" s="935">
        <f t="shared" si="158"/>
        <v>2032.7437223154902</v>
      </c>
    </row>
    <row r="1007" spans="1:21" ht="16.5" customHeight="1">
      <c r="A1007" s="746">
        <f t="shared" si="144"/>
        <v>120</v>
      </c>
      <c r="B1007" s="297" t="s">
        <v>1173</v>
      </c>
      <c r="C1007" s="762">
        <v>42306</v>
      </c>
      <c r="D1007" s="763" t="s">
        <v>1170</v>
      </c>
      <c r="E1007" s="856">
        <v>42</v>
      </c>
      <c r="F1007" s="855">
        <v>39</v>
      </c>
      <c r="G1007" s="855">
        <v>29</v>
      </c>
      <c r="H1007" s="851">
        <f t="shared" si="153"/>
        <v>1.19</v>
      </c>
      <c r="I1007" s="747">
        <v>52</v>
      </c>
      <c r="J1007" s="747">
        <f t="shared" si="154"/>
        <v>61.879999999999995</v>
      </c>
      <c r="K1007" s="747">
        <f t="shared" si="155"/>
        <v>9796.552148212666</v>
      </c>
      <c r="L1007" s="662">
        <v>11800</v>
      </c>
      <c r="M1007" s="662"/>
      <c r="S1007" s="742">
        <f t="shared" si="156"/>
        <v>509420.71170705865</v>
      </c>
      <c r="T1007" s="742">
        <f t="shared" si="157"/>
        <v>613600</v>
      </c>
      <c r="U1007" s="935">
        <f t="shared" si="158"/>
        <v>2003.447851787334</v>
      </c>
    </row>
    <row r="1008" spans="1:21" ht="16.5" customHeight="1">
      <c r="A1008" s="746">
        <f t="shared" si="144"/>
        <v>121</v>
      </c>
      <c r="B1008" s="297" t="s">
        <v>459</v>
      </c>
      <c r="C1008" s="762">
        <v>42306</v>
      </c>
      <c r="D1008" s="763" t="s">
        <v>1170</v>
      </c>
      <c r="E1008" s="856">
        <v>47</v>
      </c>
      <c r="F1008" s="855">
        <v>42</v>
      </c>
      <c r="G1008" s="855">
        <v>27</v>
      </c>
      <c r="H1008" s="851">
        <f t="shared" si="153"/>
        <v>1.32</v>
      </c>
      <c r="I1008" s="747">
        <v>131</v>
      </c>
      <c r="J1008" s="747">
        <f t="shared" si="154"/>
        <v>172.92000000000002</v>
      </c>
      <c r="K1008" s="747">
        <f t="shared" si="155"/>
        <v>10866.763727429177</v>
      </c>
      <c r="L1008" s="662">
        <v>13000</v>
      </c>
      <c r="M1008" s="662"/>
      <c r="S1008" s="742">
        <f t="shared" si="156"/>
        <v>1423546.0482932222</v>
      </c>
      <c r="T1008" s="742">
        <f t="shared" si="157"/>
        <v>1703000</v>
      </c>
      <c r="U1008" s="935">
        <f t="shared" si="158"/>
        <v>2133.2362725708226</v>
      </c>
    </row>
    <row r="1009" spans="1:21" ht="16.5" customHeight="1">
      <c r="A1009" s="746">
        <f t="shared" si="144"/>
        <v>122</v>
      </c>
      <c r="B1009" s="297" t="s">
        <v>550</v>
      </c>
      <c r="C1009" s="762">
        <v>42306</v>
      </c>
      <c r="D1009" s="763" t="s">
        <v>1170</v>
      </c>
      <c r="E1009" s="856">
        <v>47</v>
      </c>
      <c r="F1009" s="855">
        <v>42</v>
      </c>
      <c r="G1009" s="855">
        <v>29</v>
      </c>
      <c r="H1009" s="851">
        <f t="shared" si="153"/>
        <v>1.35</v>
      </c>
      <c r="I1009" s="747">
        <v>104</v>
      </c>
      <c r="J1009" s="747">
        <f t="shared" si="154"/>
        <v>140.4</v>
      </c>
      <c r="K1009" s="747">
        <f t="shared" si="155"/>
        <v>11113.735630325296</v>
      </c>
      <c r="L1009" s="662">
        <v>13300</v>
      </c>
      <c r="M1009" s="662"/>
      <c r="S1009" s="742">
        <f t="shared" si="156"/>
        <v>1155828.5055538309</v>
      </c>
      <c r="T1009" s="742">
        <f t="shared" si="157"/>
        <v>1383200</v>
      </c>
      <c r="U1009" s="935">
        <f t="shared" si="158"/>
        <v>2186.2643696747036</v>
      </c>
    </row>
    <row r="1010" spans="1:21" ht="16.5" customHeight="1">
      <c r="A1010" s="746">
        <f t="shared" si="144"/>
        <v>123</v>
      </c>
      <c r="B1010" s="40" t="s">
        <v>1768</v>
      </c>
      <c r="C1010" s="762">
        <v>42306</v>
      </c>
      <c r="D1010" s="763" t="s">
        <v>1174</v>
      </c>
      <c r="E1010" s="856">
        <v>80</v>
      </c>
      <c r="F1010" s="855">
        <v>148</v>
      </c>
      <c r="G1010" s="855"/>
      <c r="H1010" s="851">
        <f t="shared" si="153"/>
        <v>1.18</v>
      </c>
      <c r="I1010" s="747">
        <v>1490</v>
      </c>
      <c r="J1010" s="747">
        <f t="shared" si="154"/>
        <v>1758.1999999999998</v>
      </c>
      <c r="K1010" s="747">
        <f t="shared" si="155"/>
        <v>9714.2281805806269</v>
      </c>
      <c r="L1010" s="662">
        <v>10300</v>
      </c>
      <c r="M1010" s="662"/>
      <c r="S1010" s="742">
        <f t="shared" si="156"/>
        <v>14474199.989065135</v>
      </c>
      <c r="T1010" s="742">
        <f t="shared" si="157"/>
        <v>15347000</v>
      </c>
      <c r="U1010" s="935">
        <f t="shared" si="158"/>
        <v>585.77181941937306</v>
      </c>
    </row>
    <row r="1011" spans="1:21" ht="16.5" customHeight="1">
      <c r="A1011" s="746">
        <f t="shared" si="144"/>
        <v>124</v>
      </c>
      <c r="B1011" s="297" t="s">
        <v>1147</v>
      </c>
      <c r="C1011" s="762">
        <v>42308</v>
      </c>
      <c r="D1011" s="763" t="s">
        <v>1176</v>
      </c>
      <c r="E1011" s="856">
        <v>50</v>
      </c>
      <c r="F1011" s="855">
        <v>29.5</v>
      </c>
      <c r="G1011" s="855">
        <v>49.5</v>
      </c>
      <c r="H1011" s="851">
        <f t="shared" si="153"/>
        <v>1.34</v>
      </c>
      <c r="I1011" s="747">
        <v>1000</v>
      </c>
      <c r="J1011" s="747">
        <f t="shared" si="154"/>
        <v>1340</v>
      </c>
      <c r="K1011" s="747">
        <f t="shared" si="155"/>
        <v>11031.411662693255</v>
      </c>
      <c r="L1011" s="662">
        <v>13300</v>
      </c>
      <c r="M1011" s="662"/>
      <c r="S1011" s="742">
        <f t="shared" si="156"/>
        <v>11031411.662693255</v>
      </c>
      <c r="T1011" s="742">
        <f t="shared" si="157"/>
        <v>13300000</v>
      </c>
      <c r="U1011" s="935">
        <f t="shared" si="158"/>
        <v>2268.5883373067445</v>
      </c>
    </row>
    <row r="1012" spans="1:21" ht="16.5" customHeight="1">
      <c r="A1012" s="746">
        <f t="shared" si="144"/>
        <v>125</v>
      </c>
      <c r="B1012" s="297" t="s">
        <v>1977</v>
      </c>
      <c r="C1012" s="762">
        <v>42308</v>
      </c>
      <c r="D1012" s="763" t="s">
        <v>1177</v>
      </c>
      <c r="E1012" s="856">
        <v>43</v>
      </c>
      <c r="F1012" s="855">
        <v>42</v>
      </c>
      <c r="G1012" s="855">
        <v>26</v>
      </c>
      <c r="H1012" s="851">
        <f t="shared" si="153"/>
        <v>1.24</v>
      </c>
      <c r="I1012" s="747">
        <v>1667</v>
      </c>
      <c r="J1012" s="747">
        <f t="shared" si="154"/>
        <v>2067.08</v>
      </c>
      <c r="K1012" s="747">
        <f t="shared" si="155"/>
        <v>10208.171986372863</v>
      </c>
      <c r="L1012" s="662">
        <v>11800</v>
      </c>
      <c r="M1012" s="662"/>
      <c r="S1012" s="742">
        <f t="shared" si="156"/>
        <v>17017022.701283563</v>
      </c>
      <c r="T1012" s="742">
        <f t="shared" si="157"/>
        <v>19670600</v>
      </c>
      <c r="U1012" s="935">
        <f t="shared" si="158"/>
        <v>1591.8280136271369</v>
      </c>
    </row>
    <row r="1013" spans="1:21" ht="16.5" customHeight="1">
      <c r="A1013" s="746">
        <f t="shared" si="144"/>
        <v>126</v>
      </c>
      <c r="B1013" s="297" t="s">
        <v>481</v>
      </c>
      <c r="C1013" s="762">
        <v>42308</v>
      </c>
      <c r="D1013" s="763" t="s">
        <v>1178</v>
      </c>
      <c r="E1013" s="856">
        <v>103</v>
      </c>
      <c r="F1013" s="855">
        <v>50</v>
      </c>
      <c r="G1013" s="855">
        <v>180</v>
      </c>
      <c r="H1013" s="851">
        <f t="shared" si="153"/>
        <v>7.25</v>
      </c>
      <c r="I1013" s="747">
        <v>300</v>
      </c>
      <c r="J1013" s="747">
        <f t="shared" si="154"/>
        <v>2175</v>
      </c>
      <c r="K1013" s="747">
        <f t="shared" si="155"/>
        <v>59684.876533228438</v>
      </c>
      <c r="L1013" s="662">
        <v>47449</v>
      </c>
      <c r="M1013" s="662"/>
      <c r="S1013" s="742">
        <f t="shared" si="156"/>
        <v>17905462.95996853</v>
      </c>
      <c r="T1013" s="742">
        <f t="shared" si="157"/>
        <v>14234700</v>
      </c>
      <c r="U1013" s="935">
        <f t="shared" si="158"/>
        <v>-12235.876533228438</v>
      </c>
    </row>
    <row r="1014" spans="1:21" ht="16.5" customHeight="1">
      <c r="A1014" s="746">
        <f t="shared" si="144"/>
        <v>127</v>
      </c>
      <c r="B1014" s="297" t="s">
        <v>481</v>
      </c>
      <c r="C1014" s="762">
        <v>42311</v>
      </c>
      <c r="D1014" s="763" t="s">
        <v>1179</v>
      </c>
      <c r="E1014" s="856">
        <v>103</v>
      </c>
      <c r="F1014" s="855">
        <v>50</v>
      </c>
      <c r="G1014" s="855">
        <v>180</v>
      </c>
      <c r="H1014" s="851">
        <f t="shared" si="153"/>
        <v>7.25</v>
      </c>
      <c r="I1014" s="747">
        <v>248</v>
      </c>
      <c r="J1014" s="747">
        <f t="shared" si="154"/>
        <v>1798</v>
      </c>
      <c r="K1014" s="747">
        <f t="shared" si="155"/>
        <v>59684.876533228438</v>
      </c>
      <c r="L1014" s="662">
        <v>47449</v>
      </c>
      <c r="M1014" s="662"/>
      <c r="S1014" s="742">
        <f t="shared" si="156"/>
        <v>14801849.380240653</v>
      </c>
      <c r="T1014" s="742">
        <f t="shared" si="157"/>
        <v>11767352</v>
      </c>
      <c r="U1014" s="935">
        <f t="shared" si="158"/>
        <v>-12235.876533228438</v>
      </c>
    </row>
    <row r="1015" spans="1:21" ht="16.5" customHeight="1">
      <c r="A1015" s="746">
        <f t="shared" si="144"/>
        <v>128</v>
      </c>
      <c r="B1015" s="297" t="s">
        <v>545</v>
      </c>
      <c r="C1015" s="762">
        <v>42311</v>
      </c>
      <c r="D1015" s="763" t="s">
        <v>1180</v>
      </c>
      <c r="E1015" s="856">
        <v>45</v>
      </c>
      <c r="F1015" s="855">
        <v>35</v>
      </c>
      <c r="G1015" s="855">
        <v>25</v>
      </c>
      <c r="H1015" s="851">
        <f t="shared" si="153"/>
        <v>1.04</v>
      </c>
      <c r="I1015" s="747">
        <v>511</v>
      </c>
      <c r="J1015" s="747">
        <f t="shared" si="154"/>
        <v>531.44000000000005</v>
      </c>
      <c r="K1015" s="747">
        <f t="shared" si="155"/>
        <v>8561.6926337320801</v>
      </c>
      <c r="L1015" s="662">
        <v>8600</v>
      </c>
      <c r="M1015" s="662"/>
      <c r="S1015" s="742">
        <f t="shared" si="156"/>
        <v>4375024.9358370928</v>
      </c>
      <c r="T1015" s="742">
        <f t="shared" si="157"/>
        <v>4394600</v>
      </c>
      <c r="U1015" s="935">
        <f t="shared" si="158"/>
        <v>38.307366267919861</v>
      </c>
    </row>
    <row r="1016" spans="1:21" ht="16.5" customHeight="1">
      <c r="A1016" s="746">
        <f t="shared" si="144"/>
        <v>129</v>
      </c>
      <c r="B1016" s="297" t="s">
        <v>1704</v>
      </c>
      <c r="C1016" s="762">
        <v>42311</v>
      </c>
      <c r="D1016" s="763" t="s">
        <v>1180</v>
      </c>
      <c r="E1016" s="856">
        <v>43</v>
      </c>
      <c r="F1016" s="855">
        <v>32</v>
      </c>
      <c r="G1016" s="855"/>
      <c r="H1016" s="851">
        <f t="shared" ref="H1016:H1079" si="159">IF(G1016&lt;&gt;"",ROUND(((E1016+F1016)*2+5)*(F1016+G1016+3)/10000,2),ROUND(E1016*F1016/10000,2))</f>
        <v>0.14000000000000001</v>
      </c>
      <c r="I1016" s="747">
        <v>511</v>
      </c>
      <c r="J1016" s="747">
        <f t="shared" si="154"/>
        <v>71.540000000000006</v>
      </c>
      <c r="K1016" s="747">
        <f t="shared" si="155"/>
        <v>1152.5355468485493</v>
      </c>
      <c r="L1016" s="662">
        <v>1020</v>
      </c>
      <c r="M1016" s="662"/>
      <c r="S1016" s="742">
        <f t="shared" si="156"/>
        <v>588945.66443960869</v>
      </c>
      <c r="T1016" s="742">
        <f t="shared" si="157"/>
        <v>521220</v>
      </c>
      <c r="U1016" s="935">
        <f t="shared" si="158"/>
        <v>-132.5355468485493</v>
      </c>
    </row>
    <row r="1017" spans="1:21" ht="16.5" customHeight="1">
      <c r="A1017" s="746">
        <f t="shared" si="144"/>
        <v>130</v>
      </c>
      <c r="B1017" s="297" t="s">
        <v>425</v>
      </c>
      <c r="C1017" s="762">
        <v>42311</v>
      </c>
      <c r="D1017" s="763" t="s">
        <v>1181</v>
      </c>
      <c r="E1017" s="856">
        <v>52</v>
      </c>
      <c r="F1017" s="855">
        <v>24.5</v>
      </c>
      <c r="G1017" s="855">
        <v>24.5</v>
      </c>
      <c r="H1017" s="851">
        <f t="shared" si="159"/>
        <v>0.82</v>
      </c>
      <c r="I1017" s="747">
        <v>643</v>
      </c>
      <c r="J1017" s="747">
        <f t="shared" ref="J1017:J1080" si="160">H1017*I1017</f>
        <v>527.26</v>
      </c>
      <c r="K1017" s="747">
        <f t="shared" ref="K1017:K1080" si="161">H1017*$R$953</f>
        <v>6750.5653458272154</v>
      </c>
      <c r="L1017" s="662">
        <v>5000</v>
      </c>
      <c r="M1017" s="662"/>
      <c r="S1017" s="742">
        <f t="shared" ref="S1017:S1080" si="162">I1017*K1017</f>
        <v>4340613.5173668992</v>
      </c>
      <c r="T1017" s="742">
        <f t="shared" ref="T1017:T1080" si="163">I1017*L1017</f>
        <v>3215000</v>
      </c>
      <c r="U1017" s="935">
        <f t="shared" ref="U1017:U1080" si="164">L1017-K1017</f>
        <v>-1750.5653458272154</v>
      </c>
    </row>
    <row r="1018" spans="1:21" ht="16.5" customHeight="1">
      <c r="A1018" s="746">
        <f t="shared" si="144"/>
        <v>131</v>
      </c>
      <c r="B1018" s="297" t="s">
        <v>528</v>
      </c>
      <c r="C1018" s="762">
        <v>42311</v>
      </c>
      <c r="D1018" s="763" t="s">
        <v>1181</v>
      </c>
      <c r="E1018" s="856">
        <v>55</v>
      </c>
      <c r="F1018" s="855">
        <v>45</v>
      </c>
      <c r="G1018" s="855">
        <v>29</v>
      </c>
      <c r="H1018" s="851">
        <f t="shared" si="159"/>
        <v>1.58</v>
      </c>
      <c r="I1018" s="747">
        <v>601</v>
      </c>
      <c r="J1018" s="747">
        <f t="shared" si="160"/>
        <v>949.58</v>
      </c>
      <c r="K1018" s="747">
        <f t="shared" si="161"/>
        <v>13007.186885862198</v>
      </c>
      <c r="L1018" s="662">
        <v>9700</v>
      </c>
      <c r="M1018" s="662"/>
      <c r="S1018" s="742">
        <f t="shared" si="162"/>
        <v>7817319.3184031816</v>
      </c>
      <c r="T1018" s="742">
        <f t="shared" si="163"/>
        <v>5829700</v>
      </c>
      <c r="U1018" s="935">
        <f t="shared" si="164"/>
        <v>-3307.1868858621983</v>
      </c>
    </row>
    <row r="1019" spans="1:21" ht="16.5" customHeight="1">
      <c r="A1019" s="746">
        <f t="shared" si="144"/>
        <v>132</v>
      </c>
      <c r="B1019" s="297" t="s">
        <v>1021</v>
      </c>
      <c r="C1019" s="762">
        <v>42311</v>
      </c>
      <c r="D1019" s="763" t="s">
        <v>1181</v>
      </c>
      <c r="E1019" s="856">
        <v>48</v>
      </c>
      <c r="F1019" s="855">
        <v>40</v>
      </c>
      <c r="G1019" s="855">
        <v>29</v>
      </c>
      <c r="H1019" s="851">
        <f t="shared" si="159"/>
        <v>1.3</v>
      </c>
      <c r="I1019" s="747">
        <v>610</v>
      </c>
      <c r="J1019" s="747">
        <f t="shared" si="160"/>
        <v>793</v>
      </c>
      <c r="K1019" s="747">
        <f t="shared" si="161"/>
        <v>10702.115792165099</v>
      </c>
      <c r="L1019" s="662">
        <v>8000</v>
      </c>
      <c r="M1019" s="662"/>
      <c r="S1019" s="742">
        <f t="shared" si="162"/>
        <v>6528290.6332207108</v>
      </c>
      <c r="T1019" s="742">
        <f t="shared" si="163"/>
        <v>4880000</v>
      </c>
      <c r="U1019" s="935">
        <f t="shared" si="164"/>
        <v>-2702.1157921650993</v>
      </c>
    </row>
    <row r="1020" spans="1:21" ht="16.5" customHeight="1">
      <c r="A1020" s="746">
        <f t="shared" si="144"/>
        <v>133</v>
      </c>
      <c r="B1020" s="297" t="s">
        <v>1836</v>
      </c>
      <c r="C1020" s="762">
        <v>42311</v>
      </c>
      <c r="D1020" s="763" t="s">
        <v>1182</v>
      </c>
      <c r="E1020" s="856">
        <v>80</v>
      </c>
      <c r="F1020" s="855">
        <v>63</v>
      </c>
      <c r="G1020" s="855"/>
      <c r="H1020" s="851">
        <f t="shared" si="159"/>
        <v>0.5</v>
      </c>
      <c r="I1020" s="747">
        <v>86</v>
      </c>
      <c r="J1020" s="747">
        <f t="shared" si="160"/>
        <v>43</v>
      </c>
      <c r="K1020" s="747">
        <f t="shared" si="161"/>
        <v>4116.198381601961</v>
      </c>
      <c r="L1020" s="662">
        <v>3074</v>
      </c>
      <c r="M1020" s="662"/>
      <c r="S1020" s="742">
        <f t="shared" si="162"/>
        <v>353993.06081776862</v>
      </c>
      <c r="T1020" s="742">
        <f t="shared" si="163"/>
        <v>264364</v>
      </c>
      <c r="U1020" s="935">
        <f t="shared" si="164"/>
        <v>-1042.198381601961</v>
      </c>
    </row>
    <row r="1021" spans="1:21" ht="16.5" customHeight="1">
      <c r="A1021" s="746">
        <f t="shared" si="144"/>
        <v>134</v>
      </c>
      <c r="B1021" s="297" t="s">
        <v>1837</v>
      </c>
      <c r="C1021" s="762">
        <v>42311</v>
      </c>
      <c r="D1021" s="763" t="s">
        <v>1182</v>
      </c>
      <c r="E1021" s="856">
        <v>90</v>
      </c>
      <c r="F1021" s="855">
        <v>91</v>
      </c>
      <c r="G1021" s="855"/>
      <c r="H1021" s="851">
        <f t="shared" si="159"/>
        <v>0.82</v>
      </c>
      <c r="I1021" s="747">
        <v>250</v>
      </c>
      <c r="J1021" s="747">
        <f t="shared" si="160"/>
        <v>205</v>
      </c>
      <c r="K1021" s="747">
        <f t="shared" si="161"/>
        <v>6750.5653458272154</v>
      </c>
      <c r="L1021" s="662">
        <v>4996</v>
      </c>
      <c r="M1021" s="662"/>
      <c r="S1021" s="742">
        <f t="shared" si="162"/>
        <v>1687641.3364568038</v>
      </c>
      <c r="T1021" s="742">
        <f t="shared" si="163"/>
        <v>1249000</v>
      </c>
      <c r="U1021" s="935">
        <f t="shared" si="164"/>
        <v>-1754.5653458272154</v>
      </c>
    </row>
    <row r="1022" spans="1:21" ht="16.5" customHeight="1">
      <c r="A1022" s="746">
        <f t="shared" si="144"/>
        <v>135</v>
      </c>
      <c r="B1022" s="297" t="s">
        <v>1838</v>
      </c>
      <c r="C1022" s="762">
        <v>42311</v>
      </c>
      <c r="D1022" s="763" t="s">
        <v>1182</v>
      </c>
      <c r="E1022" s="856">
        <v>110</v>
      </c>
      <c r="F1022" s="855">
        <v>76</v>
      </c>
      <c r="G1022" s="855"/>
      <c r="H1022" s="851">
        <f t="shared" si="159"/>
        <v>0.84</v>
      </c>
      <c r="I1022" s="747">
        <v>313</v>
      </c>
      <c r="J1022" s="747">
        <f t="shared" si="160"/>
        <v>262.92</v>
      </c>
      <c r="K1022" s="747">
        <f t="shared" si="161"/>
        <v>6915.2132810912944</v>
      </c>
      <c r="L1022" s="662">
        <v>5100</v>
      </c>
      <c r="M1022" s="662"/>
      <c r="S1022" s="742">
        <f t="shared" si="162"/>
        <v>2164461.7569815749</v>
      </c>
      <c r="T1022" s="742">
        <f t="shared" si="163"/>
        <v>1596300</v>
      </c>
      <c r="U1022" s="935">
        <f t="shared" si="164"/>
        <v>-1815.2132810912944</v>
      </c>
    </row>
    <row r="1023" spans="1:21" ht="16.5" customHeight="1">
      <c r="A1023" s="746">
        <f t="shared" si="144"/>
        <v>136</v>
      </c>
      <c r="B1023" s="297" t="s">
        <v>1839</v>
      </c>
      <c r="C1023" s="762">
        <v>42311</v>
      </c>
      <c r="D1023" s="763" t="s">
        <v>1182</v>
      </c>
      <c r="E1023" s="856">
        <v>105</v>
      </c>
      <c r="F1023" s="855">
        <v>134</v>
      </c>
      <c r="G1023" s="855"/>
      <c r="H1023" s="851">
        <f t="shared" si="159"/>
        <v>1.41</v>
      </c>
      <c r="I1023" s="747">
        <v>100</v>
      </c>
      <c r="J1023" s="747">
        <f t="shared" si="160"/>
        <v>141</v>
      </c>
      <c r="K1023" s="747">
        <f t="shared" si="161"/>
        <v>11607.679436117529</v>
      </c>
      <c r="L1023" s="662">
        <v>12804</v>
      </c>
      <c r="M1023" s="662"/>
      <c r="S1023" s="742">
        <f t="shared" si="162"/>
        <v>1160767.9436117529</v>
      </c>
      <c r="T1023" s="742">
        <f t="shared" si="163"/>
        <v>1280400</v>
      </c>
      <c r="U1023" s="935">
        <f t="shared" si="164"/>
        <v>1196.3205638824711</v>
      </c>
    </row>
    <row r="1024" spans="1:21" ht="16.5" customHeight="1">
      <c r="A1024" s="746">
        <f t="shared" si="144"/>
        <v>137</v>
      </c>
      <c r="B1024" s="297" t="s">
        <v>1756</v>
      </c>
      <c r="C1024" s="762">
        <v>42311</v>
      </c>
      <c r="D1024" s="763" t="s">
        <v>1182</v>
      </c>
      <c r="E1024" s="856">
        <v>110</v>
      </c>
      <c r="F1024" s="855">
        <v>156</v>
      </c>
      <c r="G1024" s="855"/>
      <c r="H1024" s="851">
        <f t="shared" si="159"/>
        <v>1.72</v>
      </c>
      <c r="I1024" s="747">
        <v>10</v>
      </c>
      <c r="J1024" s="747">
        <f t="shared" si="160"/>
        <v>17.2</v>
      </c>
      <c r="K1024" s="747">
        <f t="shared" si="161"/>
        <v>14159.722432710745</v>
      </c>
      <c r="L1024" s="662">
        <v>15616</v>
      </c>
      <c r="M1024" s="662"/>
      <c r="S1024" s="742">
        <f t="shared" si="162"/>
        <v>141597.22432710745</v>
      </c>
      <c r="T1024" s="742">
        <f t="shared" si="163"/>
        <v>156160</v>
      </c>
      <c r="U1024" s="935">
        <f t="shared" si="164"/>
        <v>1456.2775672892549</v>
      </c>
    </row>
    <row r="1025" spans="1:21" ht="16.5" customHeight="1">
      <c r="A1025" s="746">
        <f t="shared" si="144"/>
        <v>138</v>
      </c>
      <c r="B1025" s="297" t="s">
        <v>1764</v>
      </c>
      <c r="C1025" s="762">
        <v>42311</v>
      </c>
      <c r="D1025" s="763" t="s">
        <v>1182</v>
      </c>
      <c r="E1025" s="856">
        <v>100</v>
      </c>
      <c r="F1025" s="855">
        <v>180</v>
      </c>
      <c r="G1025" s="855"/>
      <c r="H1025" s="851">
        <f t="shared" si="159"/>
        <v>1.8</v>
      </c>
      <c r="I1025" s="747">
        <v>10</v>
      </c>
      <c r="J1025" s="747">
        <f t="shared" si="160"/>
        <v>18</v>
      </c>
      <c r="K1025" s="747">
        <f t="shared" si="161"/>
        <v>14818.314173767059</v>
      </c>
      <c r="L1025" s="662">
        <v>16380</v>
      </c>
      <c r="M1025" s="662"/>
      <c r="S1025" s="742">
        <f t="shared" si="162"/>
        <v>148183.14173767058</v>
      </c>
      <c r="T1025" s="742">
        <f t="shared" si="163"/>
        <v>163800</v>
      </c>
      <c r="U1025" s="935">
        <f t="shared" si="164"/>
        <v>1561.6858262329406</v>
      </c>
    </row>
    <row r="1026" spans="1:21" ht="16.5" customHeight="1">
      <c r="A1026" s="746">
        <f t="shared" si="144"/>
        <v>139</v>
      </c>
      <c r="B1026" s="297" t="s">
        <v>719</v>
      </c>
      <c r="C1026" s="762">
        <v>42311</v>
      </c>
      <c r="D1026" s="763" t="s">
        <v>1182</v>
      </c>
      <c r="E1026" s="856">
        <v>105</v>
      </c>
      <c r="F1026" s="855">
        <v>170</v>
      </c>
      <c r="G1026" s="855"/>
      <c r="H1026" s="851">
        <f t="shared" si="159"/>
        <v>1.79</v>
      </c>
      <c r="I1026" s="747">
        <v>40</v>
      </c>
      <c r="J1026" s="747">
        <f t="shared" si="160"/>
        <v>71.599999999999994</v>
      </c>
      <c r="K1026" s="747">
        <f t="shared" si="161"/>
        <v>14735.99020613502</v>
      </c>
      <c r="L1026" s="662">
        <v>16244</v>
      </c>
      <c r="M1026" s="662"/>
      <c r="S1026" s="742">
        <f t="shared" si="162"/>
        <v>589439.60824540083</v>
      </c>
      <c r="T1026" s="742">
        <f t="shared" si="163"/>
        <v>649760</v>
      </c>
      <c r="U1026" s="935">
        <f t="shared" si="164"/>
        <v>1508.0097938649797</v>
      </c>
    </row>
    <row r="1027" spans="1:21" ht="16.5" customHeight="1">
      <c r="A1027" s="746">
        <f t="shared" si="144"/>
        <v>140</v>
      </c>
      <c r="B1027" s="297" t="s">
        <v>1780</v>
      </c>
      <c r="C1027" s="762">
        <v>42311</v>
      </c>
      <c r="D1027" s="763" t="s">
        <v>1182</v>
      </c>
      <c r="E1027" s="856">
        <v>110</v>
      </c>
      <c r="F1027" s="855">
        <v>144</v>
      </c>
      <c r="G1027" s="855"/>
      <c r="H1027" s="851">
        <f t="shared" si="159"/>
        <v>1.58</v>
      </c>
      <c r="I1027" s="747">
        <v>25</v>
      </c>
      <c r="J1027" s="747">
        <f t="shared" si="160"/>
        <v>39.5</v>
      </c>
      <c r="K1027" s="747">
        <f t="shared" si="161"/>
        <v>13007.186885862198</v>
      </c>
      <c r="L1027" s="662">
        <v>14414</v>
      </c>
      <c r="M1027" s="662"/>
      <c r="S1027" s="742">
        <f t="shared" si="162"/>
        <v>325179.67214655498</v>
      </c>
      <c r="T1027" s="742">
        <f t="shared" si="163"/>
        <v>360350</v>
      </c>
      <c r="U1027" s="935">
        <f t="shared" si="164"/>
        <v>1406.8131141378017</v>
      </c>
    </row>
    <row r="1028" spans="1:21" ht="16.5" customHeight="1">
      <c r="A1028" s="746">
        <f t="shared" si="144"/>
        <v>141</v>
      </c>
      <c r="B1028" s="297" t="s">
        <v>1797</v>
      </c>
      <c r="C1028" s="762">
        <v>42311</v>
      </c>
      <c r="D1028" s="763" t="s">
        <v>1182</v>
      </c>
      <c r="E1028" s="856">
        <v>100</v>
      </c>
      <c r="F1028" s="855">
        <v>156</v>
      </c>
      <c r="G1028" s="855"/>
      <c r="H1028" s="851">
        <f t="shared" si="159"/>
        <v>1.56</v>
      </c>
      <c r="I1028" s="747">
        <v>25</v>
      </c>
      <c r="J1028" s="747">
        <f t="shared" si="160"/>
        <v>39</v>
      </c>
      <c r="K1028" s="747">
        <f t="shared" si="161"/>
        <v>12842.538950598118</v>
      </c>
      <c r="L1028" s="662">
        <v>14196</v>
      </c>
      <c r="M1028" s="662"/>
      <c r="S1028" s="742">
        <f t="shared" si="162"/>
        <v>321063.47376495297</v>
      </c>
      <c r="T1028" s="742">
        <f t="shared" si="163"/>
        <v>354900</v>
      </c>
      <c r="U1028" s="935">
        <f t="shared" si="164"/>
        <v>1353.4610494018816</v>
      </c>
    </row>
    <row r="1029" spans="1:21" ht="16.5" customHeight="1">
      <c r="A1029" s="746">
        <f t="shared" si="144"/>
        <v>142</v>
      </c>
      <c r="B1029" s="297" t="s">
        <v>1840</v>
      </c>
      <c r="C1029" s="762">
        <v>42311</v>
      </c>
      <c r="D1029" s="763" t="s">
        <v>1182</v>
      </c>
      <c r="E1029" s="856">
        <v>75</v>
      </c>
      <c r="F1029" s="855">
        <v>136</v>
      </c>
      <c r="G1029" s="855"/>
      <c r="H1029" s="851">
        <f t="shared" si="159"/>
        <v>1.02</v>
      </c>
      <c r="I1029" s="747">
        <v>400</v>
      </c>
      <c r="J1029" s="747">
        <f t="shared" si="160"/>
        <v>408</v>
      </c>
      <c r="K1029" s="747">
        <f t="shared" si="161"/>
        <v>8397.0446984680002</v>
      </c>
      <c r="L1029" s="662">
        <v>5712</v>
      </c>
      <c r="M1029" s="662"/>
      <c r="S1029" s="742">
        <f t="shared" si="162"/>
        <v>3358817.8793871999</v>
      </c>
      <c r="T1029" s="742">
        <f t="shared" si="163"/>
        <v>2284800</v>
      </c>
      <c r="U1029" s="935">
        <f t="shared" si="164"/>
        <v>-2685.0446984680002</v>
      </c>
    </row>
    <row r="1030" spans="1:21" ht="16.5" customHeight="1">
      <c r="A1030" s="746">
        <f t="shared" si="144"/>
        <v>143</v>
      </c>
      <c r="B1030" s="297" t="s">
        <v>1183</v>
      </c>
      <c r="C1030" s="762">
        <v>42312</v>
      </c>
      <c r="D1030" s="763" t="s">
        <v>1184</v>
      </c>
      <c r="E1030" s="856">
        <v>33.5</v>
      </c>
      <c r="F1030" s="855">
        <v>31.5</v>
      </c>
      <c r="G1030" s="855"/>
      <c r="H1030" s="851">
        <f t="shared" si="159"/>
        <v>0.11</v>
      </c>
      <c r="I1030" s="747">
        <v>497</v>
      </c>
      <c r="J1030" s="747">
        <f t="shared" si="160"/>
        <v>54.67</v>
      </c>
      <c r="K1030" s="747">
        <f t="shared" si="161"/>
        <v>905.56364395243145</v>
      </c>
      <c r="L1030" s="662">
        <v>6950</v>
      </c>
      <c r="M1030" s="662"/>
      <c r="S1030" s="742">
        <f t="shared" si="162"/>
        <v>450065.13104435842</v>
      </c>
      <c r="T1030" s="742">
        <f t="shared" si="163"/>
        <v>3454150</v>
      </c>
      <c r="U1030" s="935">
        <f t="shared" si="164"/>
        <v>6044.4363560475686</v>
      </c>
    </row>
    <row r="1031" spans="1:21" ht="16.5" customHeight="1">
      <c r="A1031" s="746">
        <f t="shared" si="144"/>
        <v>144</v>
      </c>
      <c r="B1031" s="297" t="s">
        <v>1185</v>
      </c>
      <c r="C1031" s="762">
        <v>42312</v>
      </c>
      <c r="D1031" s="763" t="s">
        <v>1186</v>
      </c>
      <c r="E1031" s="856">
        <v>56</v>
      </c>
      <c r="F1031" s="855">
        <v>45</v>
      </c>
      <c r="G1031" s="855">
        <v>31</v>
      </c>
      <c r="H1031" s="851">
        <f t="shared" si="159"/>
        <v>1.64</v>
      </c>
      <c r="I1031" s="747">
        <v>122</v>
      </c>
      <c r="J1031" s="747">
        <f t="shared" si="160"/>
        <v>200.07999999999998</v>
      </c>
      <c r="K1031" s="747">
        <f t="shared" si="161"/>
        <v>13501.130691654431</v>
      </c>
      <c r="L1031" s="662">
        <v>17693</v>
      </c>
      <c r="M1031" s="662"/>
      <c r="S1031" s="742">
        <f t="shared" si="162"/>
        <v>1647137.9443818405</v>
      </c>
      <c r="T1031" s="742">
        <f t="shared" si="163"/>
        <v>2158546</v>
      </c>
      <c r="U1031" s="935">
        <f t="shared" si="164"/>
        <v>4191.8693083455692</v>
      </c>
    </row>
    <row r="1032" spans="1:21" ht="16.5" customHeight="1">
      <c r="A1032" s="746">
        <f t="shared" si="144"/>
        <v>145</v>
      </c>
      <c r="B1032" s="297" t="s">
        <v>1187</v>
      </c>
      <c r="C1032" s="762">
        <v>42312</v>
      </c>
      <c r="D1032" s="763" t="s">
        <v>1186</v>
      </c>
      <c r="E1032" s="856">
        <v>56</v>
      </c>
      <c r="F1032" s="855">
        <v>46</v>
      </c>
      <c r="G1032" s="855">
        <v>32</v>
      </c>
      <c r="H1032" s="851">
        <f t="shared" si="159"/>
        <v>1.69</v>
      </c>
      <c r="I1032" s="747">
        <v>201</v>
      </c>
      <c r="J1032" s="747">
        <f t="shared" si="160"/>
        <v>339.69</v>
      </c>
      <c r="K1032" s="747">
        <f t="shared" si="161"/>
        <v>13912.750529814628</v>
      </c>
      <c r="L1032" s="662">
        <v>20027</v>
      </c>
      <c r="M1032" s="662"/>
      <c r="S1032" s="742">
        <f t="shared" si="162"/>
        <v>2796462.8564927401</v>
      </c>
      <c r="T1032" s="742">
        <f t="shared" si="163"/>
        <v>4025427</v>
      </c>
      <c r="U1032" s="935">
        <f t="shared" si="164"/>
        <v>6114.249470185372</v>
      </c>
    </row>
    <row r="1033" spans="1:21" ht="16.5" customHeight="1">
      <c r="A1033" s="746">
        <f t="shared" si="144"/>
        <v>146</v>
      </c>
      <c r="B1033" s="297" t="s">
        <v>1841</v>
      </c>
      <c r="C1033" s="762">
        <v>42312</v>
      </c>
      <c r="D1033" s="763" t="s">
        <v>1188</v>
      </c>
      <c r="E1033" s="856">
        <v>95</v>
      </c>
      <c r="F1033" s="855">
        <v>99</v>
      </c>
      <c r="G1033" s="855"/>
      <c r="H1033" s="851">
        <f t="shared" si="159"/>
        <v>0.94</v>
      </c>
      <c r="I1033" s="747">
        <v>510</v>
      </c>
      <c r="J1033" s="747">
        <f t="shared" si="160"/>
        <v>479.4</v>
      </c>
      <c r="K1033" s="747">
        <f t="shared" si="161"/>
        <v>7738.4529574116859</v>
      </c>
      <c r="L1033" s="662">
        <v>5737</v>
      </c>
      <c r="M1033" s="662"/>
      <c r="S1033" s="742">
        <f t="shared" si="162"/>
        <v>3946611.0082799597</v>
      </c>
      <c r="T1033" s="742">
        <f t="shared" si="163"/>
        <v>2925870</v>
      </c>
      <c r="U1033" s="935">
        <f t="shared" si="164"/>
        <v>-2001.4529574116859</v>
      </c>
    </row>
    <row r="1034" spans="1:21" ht="16.5" customHeight="1">
      <c r="A1034" s="746">
        <f t="shared" si="144"/>
        <v>147</v>
      </c>
      <c r="B1034" s="297" t="s">
        <v>1842</v>
      </c>
      <c r="C1034" s="762">
        <v>42312</v>
      </c>
      <c r="D1034" s="763" t="s">
        <v>1188</v>
      </c>
      <c r="E1034" s="856">
        <v>115</v>
      </c>
      <c r="F1034" s="855">
        <v>56</v>
      </c>
      <c r="G1034" s="855"/>
      <c r="H1034" s="851">
        <f t="shared" si="159"/>
        <v>0.64</v>
      </c>
      <c r="I1034" s="747">
        <v>350</v>
      </c>
      <c r="J1034" s="747">
        <f t="shared" si="160"/>
        <v>224</v>
      </c>
      <c r="K1034" s="747">
        <f t="shared" si="161"/>
        <v>5268.7339284505106</v>
      </c>
      <c r="L1034" s="662">
        <v>5603</v>
      </c>
      <c r="M1034" s="662"/>
      <c r="S1034" s="742">
        <f t="shared" si="162"/>
        <v>1844056.8749576786</v>
      </c>
      <c r="T1034" s="742">
        <f t="shared" si="163"/>
        <v>1961050</v>
      </c>
      <c r="U1034" s="935">
        <f t="shared" si="164"/>
        <v>334.26607154948942</v>
      </c>
    </row>
    <row r="1035" spans="1:21" ht="16.5" customHeight="1">
      <c r="A1035" s="746">
        <f t="shared" si="144"/>
        <v>148</v>
      </c>
      <c r="B1035" s="297" t="s">
        <v>1843</v>
      </c>
      <c r="C1035" s="762">
        <v>42312</v>
      </c>
      <c r="D1035" s="763" t="s">
        <v>1188</v>
      </c>
      <c r="E1035" s="856">
        <v>140</v>
      </c>
      <c r="F1035" s="855">
        <v>110</v>
      </c>
      <c r="G1035" s="855"/>
      <c r="H1035" s="851">
        <f t="shared" si="159"/>
        <v>1.54</v>
      </c>
      <c r="I1035" s="747">
        <v>340</v>
      </c>
      <c r="J1035" s="747">
        <f t="shared" si="160"/>
        <v>523.6</v>
      </c>
      <c r="K1035" s="747">
        <f t="shared" si="161"/>
        <v>12677.89101533404</v>
      </c>
      <c r="L1035" s="662">
        <v>14014</v>
      </c>
      <c r="M1035" s="662"/>
      <c r="S1035" s="742">
        <f t="shared" si="162"/>
        <v>4310482.945213574</v>
      </c>
      <c r="T1035" s="742">
        <f t="shared" si="163"/>
        <v>4764760</v>
      </c>
      <c r="U1035" s="935">
        <f t="shared" si="164"/>
        <v>1336.1089846659597</v>
      </c>
    </row>
    <row r="1036" spans="1:21" ht="16.5" customHeight="1">
      <c r="A1036" s="746">
        <f t="shared" si="144"/>
        <v>149</v>
      </c>
      <c r="B1036" s="297" t="s">
        <v>1779</v>
      </c>
      <c r="C1036" s="762">
        <v>42312</v>
      </c>
      <c r="D1036" s="763" t="s">
        <v>1188</v>
      </c>
      <c r="E1036" s="856">
        <v>145</v>
      </c>
      <c r="F1036" s="855">
        <v>111</v>
      </c>
      <c r="G1036" s="855"/>
      <c r="H1036" s="851">
        <f t="shared" si="159"/>
        <v>1.61</v>
      </c>
      <c r="I1036" s="747">
        <v>40</v>
      </c>
      <c r="J1036" s="747">
        <f t="shared" si="160"/>
        <v>64.400000000000006</v>
      </c>
      <c r="K1036" s="747">
        <f t="shared" si="161"/>
        <v>13254.158788758315</v>
      </c>
      <c r="L1036" s="662">
        <v>14646</v>
      </c>
      <c r="M1036" s="662"/>
      <c r="S1036" s="742">
        <f t="shared" si="162"/>
        <v>530166.35155033262</v>
      </c>
      <c r="T1036" s="742">
        <f t="shared" si="163"/>
        <v>585840</v>
      </c>
      <c r="U1036" s="935">
        <f t="shared" si="164"/>
        <v>1391.8412112416845</v>
      </c>
    </row>
    <row r="1037" spans="1:21" ht="16.5" customHeight="1">
      <c r="A1037" s="746">
        <f t="shared" si="144"/>
        <v>150</v>
      </c>
      <c r="B1037" s="297" t="s">
        <v>1844</v>
      </c>
      <c r="C1037" s="762">
        <v>42312</v>
      </c>
      <c r="D1037" s="763" t="s">
        <v>1188</v>
      </c>
      <c r="E1037" s="856">
        <v>30</v>
      </c>
      <c r="F1037" s="855">
        <v>24</v>
      </c>
      <c r="G1037" s="855"/>
      <c r="H1037" s="851">
        <f t="shared" si="159"/>
        <v>7.0000000000000007E-2</v>
      </c>
      <c r="I1037" s="747">
        <v>2104</v>
      </c>
      <c r="J1037" s="747">
        <f t="shared" si="160"/>
        <v>147.28</v>
      </c>
      <c r="K1037" s="747">
        <f t="shared" si="161"/>
        <v>576.26777342427465</v>
      </c>
      <c r="L1037" s="662">
        <v>300</v>
      </c>
      <c r="M1037" s="662"/>
      <c r="S1037" s="742">
        <f t="shared" si="162"/>
        <v>1212467.3952846739</v>
      </c>
      <c r="T1037" s="742">
        <f t="shared" si="163"/>
        <v>631200</v>
      </c>
      <c r="U1037" s="935">
        <f t="shared" si="164"/>
        <v>-276.26777342427465</v>
      </c>
    </row>
    <row r="1038" spans="1:21" ht="16.5" customHeight="1">
      <c r="A1038" s="746">
        <f t="shared" si="144"/>
        <v>151</v>
      </c>
      <c r="B1038" s="297" t="s">
        <v>1845</v>
      </c>
      <c r="C1038" s="762">
        <v>42312</v>
      </c>
      <c r="D1038" s="763" t="s">
        <v>1188</v>
      </c>
      <c r="E1038" s="856">
        <v>120</v>
      </c>
      <c r="F1038" s="855">
        <v>74</v>
      </c>
      <c r="G1038" s="855"/>
      <c r="H1038" s="851">
        <f t="shared" si="159"/>
        <v>0.89</v>
      </c>
      <c r="I1038" s="747">
        <v>34</v>
      </c>
      <c r="J1038" s="747">
        <f t="shared" si="160"/>
        <v>30.26</v>
      </c>
      <c r="K1038" s="747">
        <f t="shared" si="161"/>
        <v>7326.8331192514906</v>
      </c>
      <c r="L1038" s="662">
        <v>7726</v>
      </c>
      <c r="M1038" s="662"/>
      <c r="S1038" s="742">
        <f t="shared" si="162"/>
        <v>249112.32605455068</v>
      </c>
      <c r="T1038" s="742">
        <f t="shared" si="163"/>
        <v>262684</v>
      </c>
      <c r="U1038" s="935">
        <f t="shared" si="164"/>
        <v>399.16688074850936</v>
      </c>
    </row>
    <row r="1039" spans="1:21" ht="16.5" customHeight="1">
      <c r="A1039" s="746">
        <f t="shared" si="144"/>
        <v>152</v>
      </c>
      <c r="B1039" s="297" t="s">
        <v>1846</v>
      </c>
      <c r="C1039" s="762">
        <v>42312</v>
      </c>
      <c r="D1039" s="763" t="s">
        <v>1188</v>
      </c>
      <c r="E1039" s="856">
        <v>130</v>
      </c>
      <c r="F1039" s="855">
        <v>151</v>
      </c>
      <c r="G1039" s="855"/>
      <c r="H1039" s="851">
        <f t="shared" si="159"/>
        <v>1.96</v>
      </c>
      <c r="I1039" s="747">
        <v>125</v>
      </c>
      <c r="J1039" s="747">
        <f t="shared" si="160"/>
        <v>245</v>
      </c>
      <c r="K1039" s="747">
        <f t="shared" si="161"/>
        <v>16135.497655879686</v>
      </c>
      <c r="L1039" s="662">
        <v>11974</v>
      </c>
      <c r="M1039" s="662"/>
      <c r="S1039" s="742">
        <f t="shared" si="162"/>
        <v>2016937.2069849607</v>
      </c>
      <c r="T1039" s="742">
        <f t="shared" si="163"/>
        <v>1496750</v>
      </c>
      <c r="U1039" s="935">
        <f t="shared" si="164"/>
        <v>-4161.4976558796861</v>
      </c>
    </row>
    <row r="1040" spans="1:21" ht="16.5" customHeight="1">
      <c r="A1040" s="746">
        <f t="shared" si="144"/>
        <v>153</v>
      </c>
      <c r="B1040" s="297" t="s">
        <v>721</v>
      </c>
      <c r="C1040" s="762">
        <v>42312</v>
      </c>
      <c r="D1040" s="763" t="s">
        <v>1188</v>
      </c>
      <c r="E1040" s="856">
        <v>105</v>
      </c>
      <c r="F1040" s="855">
        <v>140</v>
      </c>
      <c r="G1040" s="855"/>
      <c r="H1040" s="851">
        <f t="shared" si="159"/>
        <v>1.47</v>
      </c>
      <c r="I1040" s="747">
        <v>35</v>
      </c>
      <c r="J1040" s="747">
        <f t="shared" si="160"/>
        <v>51.449999999999996</v>
      </c>
      <c r="K1040" s="747">
        <f t="shared" si="161"/>
        <v>12101.623241909765</v>
      </c>
      <c r="L1040" s="662">
        <v>13377</v>
      </c>
      <c r="M1040" s="662"/>
      <c r="S1040" s="742">
        <f t="shared" si="162"/>
        <v>423556.81346684176</v>
      </c>
      <c r="T1040" s="742">
        <f t="shared" si="163"/>
        <v>468195</v>
      </c>
      <c r="U1040" s="935">
        <f t="shared" si="164"/>
        <v>1275.3767580902349</v>
      </c>
    </row>
    <row r="1041" spans="1:21" ht="16.5" customHeight="1">
      <c r="A1041" s="746">
        <f t="shared" si="144"/>
        <v>154</v>
      </c>
      <c r="B1041" s="297" t="s">
        <v>1769</v>
      </c>
      <c r="C1041" s="762">
        <v>42312</v>
      </c>
      <c r="D1041" s="763" t="s">
        <v>1188</v>
      </c>
      <c r="E1041" s="856">
        <v>85</v>
      </c>
      <c r="F1041" s="855">
        <v>130</v>
      </c>
      <c r="G1041" s="855"/>
      <c r="H1041" s="851">
        <f t="shared" si="159"/>
        <v>1.1100000000000001</v>
      </c>
      <c r="I1041" s="747">
        <v>40</v>
      </c>
      <c r="J1041" s="747">
        <f t="shared" si="160"/>
        <v>44.400000000000006</v>
      </c>
      <c r="K1041" s="747">
        <f t="shared" si="161"/>
        <v>9137.9604071563535</v>
      </c>
      <c r="L1041" s="662">
        <v>10056</v>
      </c>
      <c r="M1041" s="662"/>
      <c r="S1041" s="742">
        <f t="shared" si="162"/>
        <v>365518.41628625413</v>
      </c>
      <c r="T1041" s="742">
        <f t="shared" si="163"/>
        <v>402240</v>
      </c>
      <c r="U1041" s="935">
        <f t="shared" si="164"/>
        <v>918.03959284364646</v>
      </c>
    </row>
    <row r="1042" spans="1:21" ht="16.5" customHeight="1">
      <c r="A1042" s="746">
        <f t="shared" si="144"/>
        <v>155</v>
      </c>
      <c r="B1042" s="297" t="s">
        <v>1189</v>
      </c>
      <c r="C1042" s="762">
        <v>42313</v>
      </c>
      <c r="D1042" s="763" t="s">
        <v>1190</v>
      </c>
      <c r="E1042" s="856">
        <v>38</v>
      </c>
      <c r="F1042" s="856">
        <v>38</v>
      </c>
      <c r="G1042" s="855">
        <v>8</v>
      </c>
      <c r="H1042" s="851">
        <f t="shared" si="159"/>
        <v>0.77</v>
      </c>
      <c r="I1042" s="747">
        <v>650</v>
      </c>
      <c r="J1042" s="747">
        <f t="shared" si="160"/>
        <v>500.5</v>
      </c>
      <c r="K1042" s="747">
        <f t="shared" si="161"/>
        <v>6338.9455076670201</v>
      </c>
      <c r="L1042" s="662">
        <v>5900</v>
      </c>
      <c r="M1042" s="662"/>
      <c r="S1042" s="742">
        <f t="shared" si="162"/>
        <v>4120314.5799835632</v>
      </c>
      <c r="T1042" s="742">
        <f t="shared" si="163"/>
        <v>3835000</v>
      </c>
      <c r="U1042" s="935">
        <f t="shared" si="164"/>
        <v>-438.94550766702014</v>
      </c>
    </row>
    <row r="1043" spans="1:21" ht="16.5" customHeight="1">
      <c r="A1043" s="746">
        <f t="shared" si="144"/>
        <v>156</v>
      </c>
      <c r="B1043" s="297" t="s">
        <v>629</v>
      </c>
      <c r="C1043" s="762">
        <v>42313</v>
      </c>
      <c r="D1043" s="763" t="s">
        <v>1190</v>
      </c>
      <c r="E1043" s="856">
        <v>46</v>
      </c>
      <c r="F1043" s="855">
        <v>42</v>
      </c>
      <c r="G1043" s="855">
        <v>24.5</v>
      </c>
      <c r="H1043" s="851">
        <f t="shared" si="159"/>
        <v>1.26</v>
      </c>
      <c r="I1043" s="747">
        <v>357</v>
      </c>
      <c r="J1043" s="747">
        <f t="shared" si="160"/>
        <v>449.82</v>
      </c>
      <c r="K1043" s="747">
        <f t="shared" si="161"/>
        <v>10372.819921636941</v>
      </c>
      <c r="L1043" s="662">
        <v>8950</v>
      </c>
      <c r="M1043" s="662"/>
      <c r="S1043" s="742">
        <f t="shared" si="162"/>
        <v>3703096.7120243879</v>
      </c>
      <c r="T1043" s="742">
        <f t="shared" si="163"/>
        <v>3195150</v>
      </c>
      <c r="U1043" s="935">
        <f t="shared" si="164"/>
        <v>-1422.8199216369412</v>
      </c>
    </row>
    <row r="1044" spans="1:21" ht="16.5" customHeight="1">
      <c r="A1044" s="746">
        <f t="shared" si="144"/>
        <v>157</v>
      </c>
      <c r="B1044" s="297" t="s">
        <v>685</v>
      </c>
      <c r="C1044" s="762">
        <v>42313</v>
      </c>
      <c r="D1044" s="763" t="s">
        <v>1190</v>
      </c>
      <c r="E1044" s="856">
        <v>37</v>
      </c>
      <c r="F1044" s="855">
        <v>37</v>
      </c>
      <c r="G1044" s="855">
        <v>24.5</v>
      </c>
      <c r="H1044" s="851">
        <f t="shared" si="159"/>
        <v>0.99</v>
      </c>
      <c r="I1044" s="747">
        <v>90</v>
      </c>
      <c r="J1044" s="747">
        <f t="shared" si="160"/>
        <v>89.1</v>
      </c>
      <c r="K1044" s="747">
        <f t="shared" si="161"/>
        <v>8150.072795571883</v>
      </c>
      <c r="L1044" s="662">
        <v>7300</v>
      </c>
      <c r="M1044" s="662"/>
      <c r="S1044" s="742">
        <f t="shared" si="162"/>
        <v>733506.55160146952</v>
      </c>
      <c r="T1044" s="742">
        <f t="shared" si="163"/>
        <v>657000</v>
      </c>
      <c r="U1044" s="935">
        <f t="shared" si="164"/>
        <v>-850.07279557188303</v>
      </c>
    </row>
    <row r="1045" spans="1:21" ht="16.5" customHeight="1">
      <c r="A1045" s="746">
        <f t="shared" si="144"/>
        <v>158</v>
      </c>
      <c r="B1045" s="297" t="s">
        <v>1191</v>
      </c>
      <c r="C1045" s="762">
        <v>42313</v>
      </c>
      <c r="D1045" s="763" t="s">
        <v>1190</v>
      </c>
      <c r="E1045" s="856">
        <v>38</v>
      </c>
      <c r="F1045" s="855">
        <v>37</v>
      </c>
      <c r="G1045" s="855">
        <v>24.5</v>
      </c>
      <c r="H1045" s="851">
        <f t="shared" si="159"/>
        <v>1</v>
      </c>
      <c r="I1045" s="747">
        <v>23</v>
      </c>
      <c r="J1045" s="747">
        <f t="shared" si="160"/>
        <v>23</v>
      </c>
      <c r="K1045" s="747">
        <f t="shared" si="161"/>
        <v>8232.3967632039221</v>
      </c>
      <c r="L1045" s="662">
        <v>7300</v>
      </c>
      <c r="M1045" s="662"/>
      <c r="S1045" s="742">
        <f t="shared" si="162"/>
        <v>189345.12555369022</v>
      </c>
      <c r="T1045" s="742">
        <f t="shared" si="163"/>
        <v>167900</v>
      </c>
      <c r="U1045" s="935">
        <f t="shared" si="164"/>
        <v>-932.39676320392209</v>
      </c>
    </row>
    <row r="1046" spans="1:21" ht="16.5" customHeight="1">
      <c r="A1046" s="746">
        <f t="shared" si="144"/>
        <v>159</v>
      </c>
      <c r="B1046" s="297" t="s">
        <v>1192</v>
      </c>
      <c r="C1046" s="762">
        <v>42313</v>
      </c>
      <c r="D1046" s="763" t="s">
        <v>1190</v>
      </c>
      <c r="E1046" s="856">
        <v>38</v>
      </c>
      <c r="F1046" s="855">
        <v>29</v>
      </c>
      <c r="G1046" s="855">
        <v>27</v>
      </c>
      <c r="H1046" s="851">
        <f t="shared" si="159"/>
        <v>0.82</v>
      </c>
      <c r="I1046" s="747">
        <v>23</v>
      </c>
      <c r="J1046" s="747">
        <f t="shared" si="160"/>
        <v>18.86</v>
      </c>
      <c r="K1046" s="747">
        <f t="shared" si="161"/>
        <v>6750.5653458272154</v>
      </c>
      <c r="L1046" s="662">
        <v>6200</v>
      </c>
      <c r="M1046" s="662"/>
      <c r="S1046" s="742">
        <f t="shared" si="162"/>
        <v>155263.00295402596</v>
      </c>
      <c r="T1046" s="742">
        <f t="shared" si="163"/>
        <v>142600</v>
      </c>
      <c r="U1046" s="935">
        <f t="shared" si="164"/>
        <v>-550.56534582721542</v>
      </c>
    </row>
    <row r="1047" spans="1:21" ht="16.5" customHeight="1">
      <c r="A1047" s="746">
        <f t="shared" si="144"/>
        <v>160</v>
      </c>
      <c r="B1047" s="297" t="s">
        <v>1193</v>
      </c>
      <c r="C1047" s="762">
        <v>42313</v>
      </c>
      <c r="D1047" s="763" t="s">
        <v>1194</v>
      </c>
      <c r="E1047" s="856">
        <v>56</v>
      </c>
      <c r="F1047" s="855">
        <v>47</v>
      </c>
      <c r="G1047" s="855">
        <v>34</v>
      </c>
      <c r="H1047" s="851">
        <f t="shared" si="159"/>
        <v>1.77</v>
      </c>
      <c r="I1047" s="747">
        <v>70</v>
      </c>
      <c r="J1047" s="747">
        <f t="shared" si="160"/>
        <v>123.9</v>
      </c>
      <c r="K1047" s="747">
        <f t="shared" si="161"/>
        <v>14571.342270870942</v>
      </c>
      <c r="L1047" s="662">
        <v>22253</v>
      </c>
      <c r="M1047" s="662"/>
      <c r="S1047" s="742">
        <f t="shared" si="162"/>
        <v>1019993.958960966</v>
      </c>
      <c r="T1047" s="742">
        <f t="shared" si="163"/>
        <v>1557710</v>
      </c>
      <c r="U1047" s="935">
        <f t="shared" si="164"/>
        <v>7681.6577291290578</v>
      </c>
    </row>
    <row r="1048" spans="1:21" ht="16.5" customHeight="1">
      <c r="A1048" s="746">
        <f t="shared" si="144"/>
        <v>161</v>
      </c>
      <c r="B1048" s="297" t="s">
        <v>2037</v>
      </c>
      <c r="C1048" s="762">
        <v>42315</v>
      </c>
      <c r="D1048" s="763" t="s">
        <v>1195</v>
      </c>
      <c r="E1048" s="856">
        <v>23</v>
      </c>
      <c r="F1048" s="855">
        <v>23</v>
      </c>
      <c r="G1048" s="855">
        <v>18</v>
      </c>
      <c r="H1048" s="851">
        <f t="shared" si="159"/>
        <v>0.43</v>
      </c>
      <c r="I1048" s="747">
        <v>150</v>
      </c>
      <c r="J1048" s="747">
        <f t="shared" si="160"/>
        <v>64.5</v>
      </c>
      <c r="K1048" s="747">
        <f t="shared" si="161"/>
        <v>3539.9306081776863</v>
      </c>
      <c r="L1048" s="662">
        <v>3550</v>
      </c>
      <c r="M1048" s="662"/>
      <c r="S1048" s="742">
        <f t="shared" si="162"/>
        <v>530989.59122665296</v>
      </c>
      <c r="T1048" s="742">
        <f t="shared" si="163"/>
        <v>532500</v>
      </c>
      <c r="U1048" s="935">
        <f t="shared" si="164"/>
        <v>10.069391822313719</v>
      </c>
    </row>
    <row r="1049" spans="1:21" ht="16.5" customHeight="1">
      <c r="A1049" s="746">
        <f t="shared" si="144"/>
        <v>162</v>
      </c>
      <c r="B1049" s="297" t="s">
        <v>425</v>
      </c>
      <c r="C1049" s="762">
        <v>42315</v>
      </c>
      <c r="D1049" s="763" t="s">
        <v>1196</v>
      </c>
      <c r="E1049" s="856">
        <v>52</v>
      </c>
      <c r="F1049" s="855">
        <v>24.5</v>
      </c>
      <c r="G1049" s="855">
        <v>24.5</v>
      </c>
      <c r="H1049" s="851">
        <f t="shared" si="159"/>
        <v>0.82</v>
      </c>
      <c r="I1049" s="747">
        <v>1188</v>
      </c>
      <c r="J1049" s="747">
        <f t="shared" si="160"/>
        <v>974.16</v>
      </c>
      <c r="K1049" s="747">
        <f t="shared" si="161"/>
        <v>6750.5653458272154</v>
      </c>
      <c r="L1049" s="662">
        <v>5000</v>
      </c>
      <c r="M1049" s="662"/>
      <c r="S1049" s="742">
        <f t="shared" si="162"/>
        <v>8019671.6308427323</v>
      </c>
      <c r="T1049" s="742">
        <f t="shared" si="163"/>
        <v>5940000</v>
      </c>
      <c r="U1049" s="935">
        <f t="shared" si="164"/>
        <v>-1750.5653458272154</v>
      </c>
    </row>
    <row r="1050" spans="1:21" ht="16.5" customHeight="1">
      <c r="A1050" s="746">
        <f t="shared" si="144"/>
        <v>163</v>
      </c>
      <c r="B1050" s="297" t="s">
        <v>1197</v>
      </c>
      <c r="C1050" s="762">
        <v>42315</v>
      </c>
      <c r="D1050" s="763" t="s">
        <v>1196</v>
      </c>
      <c r="E1050" s="856">
        <v>52</v>
      </c>
      <c r="F1050" s="855">
        <v>32</v>
      </c>
      <c r="G1050" s="855">
        <v>31</v>
      </c>
      <c r="H1050" s="851">
        <f t="shared" si="159"/>
        <v>1.1399999999999999</v>
      </c>
      <c r="I1050" s="747">
        <v>304</v>
      </c>
      <c r="J1050" s="747">
        <f t="shared" si="160"/>
        <v>346.55999999999995</v>
      </c>
      <c r="K1050" s="747">
        <f t="shared" si="161"/>
        <v>9384.9323100524707</v>
      </c>
      <c r="L1050" s="662">
        <v>5800</v>
      </c>
      <c r="M1050" s="662"/>
      <c r="S1050" s="742">
        <f t="shared" si="162"/>
        <v>2853019.422255951</v>
      </c>
      <c r="T1050" s="742">
        <f t="shared" si="163"/>
        <v>1763200</v>
      </c>
      <c r="U1050" s="935">
        <f t="shared" si="164"/>
        <v>-3584.9323100524707</v>
      </c>
    </row>
    <row r="1051" spans="1:21" ht="16.5" customHeight="1">
      <c r="A1051" s="746">
        <f t="shared" si="144"/>
        <v>164</v>
      </c>
      <c r="B1051" s="297" t="s">
        <v>787</v>
      </c>
      <c r="C1051" s="762">
        <v>42317</v>
      </c>
      <c r="D1051" s="763" t="s">
        <v>1198</v>
      </c>
      <c r="E1051" s="856">
        <v>52</v>
      </c>
      <c r="F1051" s="855">
        <v>28</v>
      </c>
      <c r="G1051" s="855">
        <v>28</v>
      </c>
      <c r="H1051" s="851">
        <f t="shared" si="159"/>
        <v>0.97</v>
      </c>
      <c r="I1051" s="747">
        <v>519</v>
      </c>
      <c r="J1051" s="747">
        <f t="shared" si="160"/>
        <v>503.43</v>
      </c>
      <c r="K1051" s="747">
        <f t="shared" si="161"/>
        <v>7985.424860307804</v>
      </c>
      <c r="L1051" s="662">
        <v>6400</v>
      </c>
      <c r="M1051" s="662"/>
      <c r="S1051" s="742">
        <f t="shared" si="162"/>
        <v>4144435.5024997503</v>
      </c>
      <c r="T1051" s="742">
        <f t="shared" si="163"/>
        <v>3321600</v>
      </c>
      <c r="U1051" s="935">
        <f t="shared" si="164"/>
        <v>-1585.424860307804</v>
      </c>
    </row>
    <row r="1052" spans="1:21" ht="16.5" customHeight="1">
      <c r="A1052" s="746">
        <f t="shared" si="144"/>
        <v>165</v>
      </c>
      <c r="B1052" s="40" t="s">
        <v>478</v>
      </c>
      <c r="C1052" s="762">
        <v>42317</v>
      </c>
      <c r="D1052" s="763" t="s">
        <v>1199</v>
      </c>
      <c r="E1052" s="856">
        <v>49.5</v>
      </c>
      <c r="F1052" s="855">
        <v>38.5</v>
      </c>
      <c r="G1052" s="855">
        <v>32.5</v>
      </c>
      <c r="H1052" s="851">
        <f t="shared" si="159"/>
        <v>1.34</v>
      </c>
      <c r="I1052" s="747">
        <v>100</v>
      </c>
      <c r="J1052" s="747">
        <f t="shared" si="160"/>
        <v>134</v>
      </c>
      <c r="K1052" s="747">
        <f t="shared" si="161"/>
        <v>11031.411662693255</v>
      </c>
      <c r="L1052" s="662">
        <v>12970</v>
      </c>
      <c r="M1052" s="662"/>
      <c r="S1052" s="742">
        <f t="shared" si="162"/>
        <v>1103141.1662693257</v>
      </c>
      <c r="T1052" s="742">
        <f t="shared" si="163"/>
        <v>1297000</v>
      </c>
      <c r="U1052" s="935">
        <f t="shared" si="164"/>
        <v>1938.5883373067445</v>
      </c>
    </row>
    <row r="1053" spans="1:21" ht="16.5" customHeight="1">
      <c r="A1053" s="746">
        <f t="shared" si="144"/>
        <v>166</v>
      </c>
      <c r="B1053" s="297" t="s">
        <v>1201</v>
      </c>
      <c r="C1053" s="762">
        <v>42317</v>
      </c>
      <c r="D1053" s="763" t="s">
        <v>1202</v>
      </c>
      <c r="E1053" s="856">
        <v>40</v>
      </c>
      <c r="F1053" s="855">
        <v>31.5</v>
      </c>
      <c r="G1053" s="855">
        <v>35.5</v>
      </c>
      <c r="H1053" s="851">
        <f t="shared" si="159"/>
        <v>1.04</v>
      </c>
      <c r="I1053" s="747">
        <v>400</v>
      </c>
      <c r="J1053" s="747">
        <f t="shared" si="160"/>
        <v>416</v>
      </c>
      <c r="K1053" s="747">
        <f t="shared" si="161"/>
        <v>8561.6926337320801</v>
      </c>
      <c r="L1053" s="662">
        <v>12200</v>
      </c>
      <c r="M1053" s="662"/>
      <c r="S1053" s="742">
        <f t="shared" si="162"/>
        <v>3424677.053492832</v>
      </c>
      <c r="T1053" s="742">
        <f t="shared" si="163"/>
        <v>4880000</v>
      </c>
      <c r="U1053" s="935">
        <f t="shared" si="164"/>
        <v>3638.3073662679199</v>
      </c>
    </row>
    <row r="1054" spans="1:21" ht="16.5" customHeight="1">
      <c r="A1054" s="746">
        <f t="shared" si="144"/>
        <v>167</v>
      </c>
      <c r="B1054" s="297" t="s">
        <v>1847</v>
      </c>
      <c r="C1054" s="762">
        <v>42317</v>
      </c>
      <c r="D1054" s="763" t="s">
        <v>1204</v>
      </c>
      <c r="E1054" s="856">
        <v>134</v>
      </c>
      <c r="F1054" s="855">
        <v>131</v>
      </c>
      <c r="G1054" s="855"/>
      <c r="H1054" s="851">
        <f t="shared" si="159"/>
        <v>1.76</v>
      </c>
      <c r="I1054" s="747">
        <v>500</v>
      </c>
      <c r="J1054" s="747">
        <f t="shared" si="160"/>
        <v>880</v>
      </c>
      <c r="K1054" s="747">
        <f t="shared" si="161"/>
        <v>14489.018303238903</v>
      </c>
      <c r="L1054" s="662">
        <v>10708</v>
      </c>
      <c r="M1054" s="662"/>
      <c r="S1054" s="742">
        <f t="shared" si="162"/>
        <v>7244509.1516194511</v>
      </c>
      <c r="T1054" s="742">
        <f t="shared" si="163"/>
        <v>5354000</v>
      </c>
      <c r="U1054" s="935">
        <f t="shared" si="164"/>
        <v>-3781.0183032389032</v>
      </c>
    </row>
    <row r="1055" spans="1:21" ht="16.5" customHeight="1">
      <c r="A1055" s="746">
        <f t="shared" si="144"/>
        <v>168</v>
      </c>
      <c r="B1055" s="297" t="s">
        <v>1779</v>
      </c>
      <c r="C1055" s="762">
        <v>42317</v>
      </c>
      <c r="D1055" s="763" t="s">
        <v>1204</v>
      </c>
      <c r="E1055" s="856">
        <v>145</v>
      </c>
      <c r="F1055" s="855">
        <v>111</v>
      </c>
      <c r="G1055" s="855"/>
      <c r="H1055" s="851">
        <f t="shared" si="159"/>
        <v>1.61</v>
      </c>
      <c r="I1055" s="747">
        <v>340</v>
      </c>
      <c r="J1055" s="747">
        <f t="shared" si="160"/>
        <v>547.4</v>
      </c>
      <c r="K1055" s="747">
        <f t="shared" si="161"/>
        <v>13254.158788758315</v>
      </c>
      <c r="L1055" s="662">
        <v>14646</v>
      </c>
      <c r="M1055" s="662"/>
      <c r="S1055" s="742">
        <f t="shared" si="162"/>
        <v>4506413.9881778276</v>
      </c>
      <c r="T1055" s="742">
        <f t="shared" si="163"/>
        <v>4979640</v>
      </c>
      <c r="U1055" s="935">
        <f t="shared" si="164"/>
        <v>1391.8412112416845</v>
      </c>
    </row>
    <row r="1056" spans="1:21" ht="16.5" customHeight="1">
      <c r="A1056" s="746">
        <f t="shared" si="144"/>
        <v>169</v>
      </c>
      <c r="B1056" s="297" t="s">
        <v>1848</v>
      </c>
      <c r="C1056" s="762">
        <v>42317</v>
      </c>
      <c r="D1056" s="763" t="s">
        <v>1204</v>
      </c>
      <c r="E1056" s="856">
        <v>125</v>
      </c>
      <c r="F1056" s="855">
        <v>133</v>
      </c>
      <c r="G1056" s="855"/>
      <c r="H1056" s="851">
        <f t="shared" si="159"/>
        <v>1.66</v>
      </c>
      <c r="I1056" s="747">
        <v>422</v>
      </c>
      <c r="J1056" s="747">
        <f t="shared" si="160"/>
        <v>700.52</v>
      </c>
      <c r="K1056" s="747">
        <f t="shared" si="161"/>
        <v>13665.778626918511</v>
      </c>
      <c r="L1056" s="662">
        <v>15461</v>
      </c>
      <c r="M1056" s="662"/>
      <c r="S1056" s="742">
        <f t="shared" si="162"/>
        <v>5766958.5805596113</v>
      </c>
      <c r="T1056" s="742">
        <f t="shared" si="163"/>
        <v>6524542</v>
      </c>
      <c r="U1056" s="935">
        <f t="shared" si="164"/>
        <v>1795.2213730814892</v>
      </c>
    </row>
    <row r="1057" spans="1:21" ht="16.5" customHeight="1">
      <c r="A1057" s="746">
        <f t="shared" si="144"/>
        <v>170</v>
      </c>
      <c r="B1057" s="297" t="s">
        <v>501</v>
      </c>
      <c r="C1057" s="762">
        <v>42319</v>
      </c>
      <c r="D1057" s="763" t="s">
        <v>1205</v>
      </c>
      <c r="E1057" s="856">
        <v>51</v>
      </c>
      <c r="F1057" s="855">
        <v>37</v>
      </c>
      <c r="G1057" s="855">
        <v>27</v>
      </c>
      <c r="H1057" s="851">
        <f t="shared" si="159"/>
        <v>1.21</v>
      </c>
      <c r="I1057" s="747">
        <v>154</v>
      </c>
      <c r="J1057" s="747">
        <f t="shared" si="160"/>
        <v>186.34</v>
      </c>
      <c r="K1057" s="747">
        <f t="shared" si="161"/>
        <v>9961.2000834767459</v>
      </c>
      <c r="L1057" s="662">
        <v>14000</v>
      </c>
      <c r="M1057" s="662"/>
      <c r="S1057" s="742">
        <f t="shared" si="162"/>
        <v>1534024.8128554188</v>
      </c>
      <c r="T1057" s="742">
        <f t="shared" si="163"/>
        <v>2156000</v>
      </c>
      <c r="U1057" s="935">
        <f t="shared" si="164"/>
        <v>4038.7999165232541</v>
      </c>
    </row>
    <row r="1058" spans="1:21" ht="16.5" customHeight="1">
      <c r="A1058" s="746">
        <f t="shared" si="144"/>
        <v>171</v>
      </c>
      <c r="B1058" s="297" t="s">
        <v>1057</v>
      </c>
      <c r="C1058" s="762">
        <v>42321</v>
      </c>
      <c r="D1058" s="763" t="s">
        <v>1207</v>
      </c>
      <c r="E1058" s="856">
        <v>55</v>
      </c>
      <c r="F1058" s="855">
        <v>47</v>
      </c>
      <c r="G1058" s="855">
        <v>27</v>
      </c>
      <c r="H1058" s="851">
        <f t="shared" si="159"/>
        <v>1.61</v>
      </c>
      <c r="I1058" s="747">
        <v>104</v>
      </c>
      <c r="J1058" s="747">
        <f t="shared" si="160"/>
        <v>167.44</v>
      </c>
      <c r="K1058" s="747">
        <f t="shared" si="161"/>
        <v>13254.158788758315</v>
      </c>
      <c r="L1058" s="662">
        <v>15500</v>
      </c>
      <c r="M1058" s="662"/>
      <c r="S1058" s="742">
        <f t="shared" si="162"/>
        <v>1378432.5140308649</v>
      </c>
      <c r="T1058" s="742">
        <f t="shared" si="163"/>
        <v>1612000</v>
      </c>
      <c r="U1058" s="935">
        <f t="shared" si="164"/>
        <v>2245.8412112416845</v>
      </c>
    </row>
    <row r="1059" spans="1:21" ht="16.5" customHeight="1">
      <c r="A1059" s="746">
        <f t="shared" si="144"/>
        <v>172</v>
      </c>
      <c r="B1059" s="297" t="s">
        <v>521</v>
      </c>
      <c r="C1059" s="762">
        <v>42321</v>
      </c>
      <c r="D1059" s="763" t="s">
        <v>1208</v>
      </c>
      <c r="E1059" s="856">
        <v>37.5</v>
      </c>
      <c r="F1059" s="855">
        <v>25.3</v>
      </c>
      <c r="G1059" s="855">
        <v>23.9</v>
      </c>
      <c r="H1059" s="851">
        <f t="shared" si="159"/>
        <v>0.68</v>
      </c>
      <c r="I1059" s="747">
        <v>736</v>
      </c>
      <c r="J1059" s="747">
        <f t="shared" si="160"/>
        <v>500.48</v>
      </c>
      <c r="K1059" s="747">
        <f t="shared" si="161"/>
        <v>5598.0297989786677</v>
      </c>
      <c r="L1059" s="662">
        <v>5900</v>
      </c>
      <c r="M1059" s="662"/>
      <c r="S1059" s="742">
        <f t="shared" si="162"/>
        <v>4120149.9320482993</v>
      </c>
      <c r="T1059" s="742">
        <f t="shared" si="163"/>
        <v>4342400</v>
      </c>
      <c r="U1059" s="935">
        <f t="shared" si="164"/>
        <v>301.97020102133229</v>
      </c>
    </row>
    <row r="1060" spans="1:21" ht="16.5" customHeight="1">
      <c r="A1060" s="746">
        <f t="shared" si="144"/>
        <v>173</v>
      </c>
      <c r="B1060" s="297" t="s">
        <v>1977</v>
      </c>
      <c r="C1060" s="762">
        <v>42321</v>
      </c>
      <c r="D1060" s="763" t="s">
        <v>1209</v>
      </c>
      <c r="E1060" s="856">
        <v>43</v>
      </c>
      <c r="F1060" s="855">
        <v>42</v>
      </c>
      <c r="G1060" s="855">
        <v>26</v>
      </c>
      <c r="H1060" s="851">
        <f t="shared" si="159"/>
        <v>1.24</v>
      </c>
      <c r="I1060" s="747">
        <v>2667</v>
      </c>
      <c r="J1060" s="747">
        <f t="shared" si="160"/>
        <v>3307.08</v>
      </c>
      <c r="K1060" s="747">
        <f t="shared" si="161"/>
        <v>10208.171986372863</v>
      </c>
      <c r="L1060" s="662">
        <v>11800</v>
      </c>
      <c r="M1060" s="662"/>
      <c r="S1060" s="742">
        <f t="shared" si="162"/>
        <v>27225194.687656425</v>
      </c>
      <c r="T1060" s="742">
        <f t="shared" si="163"/>
        <v>31470600</v>
      </c>
      <c r="U1060" s="935">
        <f t="shared" si="164"/>
        <v>1591.8280136271369</v>
      </c>
    </row>
    <row r="1061" spans="1:21" ht="16.5" customHeight="1">
      <c r="A1061" s="746">
        <f t="shared" si="144"/>
        <v>174</v>
      </c>
      <c r="B1061" s="297" t="s">
        <v>468</v>
      </c>
      <c r="C1061" s="762">
        <v>42321</v>
      </c>
      <c r="D1061" s="763" t="s">
        <v>1210</v>
      </c>
      <c r="E1061" s="856">
        <v>22</v>
      </c>
      <c r="F1061" s="855">
        <v>22</v>
      </c>
      <c r="G1061" s="855">
        <v>29.5</v>
      </c>
      <c r="H1061" s="851">
        <f t="shared" si="159"/>
        <v>0.51</v>
      </c>
      <c r="I1061" s="747">
        <v>1010</v>
      </c>
      <c r="J1061" s="747">
        <f t="shared" si="160"/>
        <v>515.1</v>
      </c>
      <c r="K1061" s="747">
        <f t="shared" si="161"/>
        <v>4198.5223492340001</v>
      </c>
      <c r="L1061" s="662">
        <v>4400</v>
      </c>
      <c r="M1061" s="662"/>
      <c r="S1061" s="742">
        <f t="shared" si="162"/>
        <v>4240507.57272634</v>
      </c>
      <c r="T1061" s="742">
        <f t="shared" si="163"/>
        <v>4444000</v>
      </c>
      <c r="U1061" s="935">
        <f t="shared" si="164"/>
        <v>201.4776507659999</v>
      </c>
    </row>
    <row r="1062" spans="1:21" ht="16.5" customHeight="1">
      <c r="A1062" s="746">
        <f t="shared" si="144"/>
        <v>175</v>
      </c>
      <c r="B1062" s="297" t="s">
        <v>1211</v>
      </c>
      <c r="C1062" s="762">
        <v>42324</v>
      </c>
      <c r="D1062" s="763" t="s">
        <v>1212</v>
      </c>
      <c r="E1062" s="856">
        <v>61</v>
      </c>
      <c r="F1062" s="855">
        <v>36</v>
      </c>
      <c r="G1062" s="855">
        <v>43</v>
      </c>
      <c r="H1062" s="851">
        <f t="shared" si="159"/>
        <v>1.63</v>
      </c>
      <c r="I1062" s="747">
        <v>103</v>
      </c>
      <c r="J1062" s="747">
        <f t="shared" si="160"/>
        <v>167.89</v>
      </c>
      <c r="K1062" s="747">
        <f t="shared" si="161"/>
        <v>13418.806724022392</v>
      </c>
      <c r="L1062" s="662">
        <v>8900</v>
      </c>
      <c r="M1062" s="662"/>
      <c r="S1062" s="742">
        <f t="shared" si="162"/>
        <v>1382137.0925743063</v>
      </c>
      <c r="T1062" s="742">
        <f t="shared" si="163"/>
        <v>916700</v>
      </c>
      <c r="U1062" s="935">
        <f t="shared" si="164"/>
        <v>-4518.8067240223918</v>
      </c>
    </row>
    <row r="1063" spans="1:21" ht="16.5" customHeight="1">
      <c r="A1063" s="746">
        <f t="shared" si="144"/>
        <v>176</v>
      </c>
      <c r="B1063" s="297" t="s">
        <v>1213</v>
      </c>
      <c r="C1063" s="762">
        <v>42324</v>
      </c>
      <c r="D1063" s="763" t="s">
        <v>1212</v>
      </c>
      <c r="E1063" s="856">
        <v>61</v>
      </c>
      <c r="F1063" s="855">
        <v>49.5</v>
      </c>
      <c r="G1063" s="855">
        <v>46</v>
      </c>
      <c r="H1063" s="851">
        <f t="shared" si="159"/>
        <v>2.23</v>
      </c>
      <c r="I1063" s="747">
        <v>104</v>
      </c>
      <c r="J1063" s="747">
        <f t="shared" si="160"/>
        <v>231.92</v>
      </c>
      <c r="K1063" s="747">
        <f t="shared" si="161"/>
        <v>18358.244781944744</v>
      </c>
      <c r="L1063" s="662">
        <v>11500</v>
      </c>
      <c r="M1063" s="662"/>
      <c r="S1063" s="742">
        <f t="shared" si="162"/>
        <v>1909257.4573222534</v>
      </c>
      <c r="T1063" s="742">
        <f t="shared" si="163"/>
        <v>1196000</v>
      </c>
      <c r="U1063" s="935">
        <f t="shared" si="164"/>
        <v>-6858.2447819447443</v>
      </c>
    </row>
    <row r="1064" spans="1:21" ht="16.5" customHeight="1">
      <c r="A1064" s="746">
        <f t="shared" si="144"/>
        <v>177</v>
      </c>
      <c r="B1064" s="297" t="s">
        <v>1978</v>
      </c>
      <c r="C1064" s="762">
        <v>42324</v>
      </c>
      <c r="D1064" s="763" t="s">
        <v>1214</v>
      </c>
      <c r="E1064" s="856">
        <v>49</v>
      </c>
      <c r="F1064" s="855">
        <v>47</v>
      </c>
      <c r="G1064" s="855">
        <v>27</v>
      </c>
      <c r="H1064" s="851">
        <f t="shared" si="159"/>
        <v>1.52</v>
      </c>
      <c r="I1064" s="747">
        <v>100</v>
      </c>
      <c r="J1064" s="747">
        <f t="shared" si="160"/>
        <v>152</v>
      </c>
      <c r="K1064" s="747">
        <f t="shared" si="161"/>
        <v>12513.243080069962</v>
      </c>
      <c r="L1064" s="662">
        <v>19940</v>
      </c>
      <c r="M1064" s="662"/>
      <c r="S1064" s="742">
        <f t="shared" si="162"/>
        <v>1251324.3080069963</v>
      </c>
      <c r="T1064" s="742">
        <f t="shared" si="163"/>
        <v>1994000</v>
      </c>
      <c r="U1064" s="935">
        <f t="shared" si="164"/>
        <v>7426.7569199300378</v>
      </c>
    </row>
    <row r="1065" spans="1:21" ht="16.5" customHeight="1">
      <c r="A1065" s="746">
        <f t="shared" si="144"/>
        <v>178</v>
      </c>
      <c r="B1065" s="297" t="s">
        <v>1986</v>
      </c>
      <c r="C1065" s="762">
        <v>42326</v>
      </c>
      <c r="D1065" s="763" t="s">
        <v>1215</v>
      </c>
      <c r="E1065" s="856">
        <v>39.299999999999997</v>
      </c>
      <c r="F1065" s="855">
        <v>28</v>
      </c>
      <c r="G1065" s="855">
        <v>28</v>
      </c>
      <c r="H1065" s="851">
        <f t="shared" si="159"/>
        <v>0.82</v>
      </c>
      <c r="I1065" s="747">
        <v>600</v>
      </c>
      <c r="J1065" s="747">
        <f t="shared" si="160"/>
        <v>491.99999999999994</v>
      </c>
      <c r="K1065" s="747">
        <f t="shared" si="161"/>
        <v>6750.5653458272154</v>
      </c>
      <c r="L1065" s="662">
        <v>17000</v>
      </c>
      <c r="M1065" s="662"/>
      <c r="S1065" s="742">
        <f t="shared" si="162"/>
        <v>4050339.2074963292</v>
      </c>
      <c r="T1065" s="742">
        <f t="shared" si="163"/>
        <v>10200000</v>
      </c>
      <c r="U1065" s="935">
        <f t="shared" si="164"/>
        <v>10249.434654172785</v>
      </c>
    </row>
    <row r="1066" spans="1:21" ht="16.5" customHeight="1">
      <c r="A1066" s="746">
        <f t="shared" si="144"/>
        <v>179</v>
      </c>
      <c r="B1066" s="297" t="s">
        <v>1985</v>
      </c>
      <c r="C1066" s="762">
        <v>42326</v>
      </c>
      <c r="D1066" s="763" t="s">
        <v>1215</v>
      </c>
      <c r="E1066" s="856">
        <v>29</v>
      </c>
      <c r="F1066" s="855">
        <v>18</v>
      </c>
      <c r="G1066" s="855">
        <v>18.8</v>
      </c>
      <c r="H1066" s="851">
        <f t="shared" si="159"/>
        <v>0.39</v>
      </c>
      <c r="I1066" s="747">
        <v>1500</v>
      </c>
      <c r="J1066" s="747">
        <f t="shared" si="160"/>
        <v>585</v>
      </c>
      <c r="K1066" s="747">
        <f t="shared" si="161"/>
        <v>3210.6347376495296</v>
      </c>
      <c r="L1066" s="662">
        <v>5200</v>
      </c>
      <c r="M1066" s="662"/>
      <c r="S1066" s="742">
        <f t="shared" si="162"/>
        <v>4815952.1064742943</v>
      </c>
      <c r="T1066" s="742">
        <f t="shared" si="163"/>
        <v>7800000</v>
      </c>
      <c r="U1066" s="935">
        <f t="shared" si="164"/>
        <v>1989.3652623504704</v>
      </c>
    </row>
    <row r="1067" spans="1:21" ht="16.5" customHeight="1">
      <c r="A1067" s="746">
        <f t="shared" si="144"/>
        <v>180</v>
      </c>
      <c r="B1067" s="297" t="s">
        <v>1216</v>
      </c>
      <c r="C1067" s="762">
        <v>42326</v>
      </c>
      <c r="D1067" s="763" t="s">
        <v>1217</v>
      </c>
      <c r="E1067" s="856">
        <v>41.5</v>
      </c>
      <c r="F1067" s="855">
        <v>30</v>
      </c>
      <c r="G1067" s="855">
        <v>24.5</v>
      </c>
      <c r="H1067" s="851">
        <f t="shared" si="159"/>
        <v>0.85</v>
      </c>
      <c r="I1067" s="747">
        <v>505</v>
      </c>
      <c r="J1067" s="747">
        <f t="shared" si="160"/>
        <v>429.25</v>
      </c>
      <c r="K1067" s="747">
        <f t="shared" si="161"/>
        <v>6997.5372487233335</v>
      </c>
      <c r="L1067" s="662">
        <v>8000</v>
      </c>
      <c r="M1067" s="662"/>
      <c r="S1067" s="742">
        <f t="shared" si="162"/>
        <v>3533756.3106052834</v>
      </c>
      <c r="T1067" s="742">
        <f t="shared" si="163"/>
        <v>4040000</v>
      </c>
      <c r="U1067" s="935">
        <f t="shared" si="164"/>
        <v>1002.4627512766665</v>
      </c>
    </row>
    <row r="1068" spans="1:21" ht="16.5" customHeight="1">
      <c r="A1068" s="746">
        <f t="shared" si="144"/>
        <v>181</v>
      </c>
      <c r="B1068" s="297" t="s">
        <v>1706</v>
      </c>
      <c r="C1068" s="762">
        <v>42326</v>
      </c>
      <c r="D1068" s="763" t="s">
        <v>1217</v>
      </c>
      <c r="E1068" s="856">
        <v>39</v>
      </c>
      <c r="F1068" s="855">
        <v>28</v>
      </c>
      <c r="G1068" s="855"/>
      <c r="H1068" s="851">
        <f t="shared" si="159"/>
        <v>0.11</v>
      </c>
      <c r="I1068" s="747">
        <v>505</v>
      </c>
      <c r="J1068" s="747">
        <f t="shared" si="160"/>
        <v>55.55</v>
      </c>
      <c r="K1068" s="747">
        <f t="shared" si="161"/>
        <v>905.56364395243145</v>
      </c>
      <c r="L1068" s="662">
        <v>900</v>
      </c>
      <c r="M1068" s="662"/>
      <c r="S1068" s="742">
        <f t="shared" si="162"/>
        <v>457309.64019597787</v>
      </c>
      <c r="T1068" s="742">
        <f t="shared" si="163"/>
        <v>454500</v>
      </c>
      <c r="U1068" s="935">
        <f t="shared" si="164"/>
        <v>-5.5636439524314483</v>
      </c>
    </row>
    <row r="1069" spans="1:21" ht="16.5" customHeight="1">
      <c r="A1069" s="746">
        <f t="shared" si="144"/>
        <v>182</v>
      </c>
      <c r="B1069" s="297" t="s">
        <v>545</v>
      </c>
      <c r="C1069" s="762">
        <v>42326</v>
      </c>
      <c r="D1069" s="763" t="s">
        <v>1217</v>
      </c>
      <c r="E1069" s="856">
        <v>45</v>
      </c>
      <c r="F1069" s="855">
        <v>35</v>
      </c>
      <c r="G1069" s="855">
        <v>25</v>
      </c>
      <c r="H1069" s="851">
        <f t="shared" si="159"/>
        <v>1.04</v>
      </c>
      <c r="I1069" s="747">
        <v>1002</v>
      </c>
      <c r="J1069" s="747">
        <f t="shared" si="160"/>
        <v>1042.08</v>
      </c>
      <c r="K1069" s="747">
        <f t="shared" si="161"/>
        <v>8561.6926337320801</v>
      </c>
      <c r="L1069" s="662">
        <v>8500</v>
      </c>
      <c r="M1069" s="662"/>
      <c r="S1069" s="742">
        <f t="shared" si="162"/>
        <v>8578816.0189995449</v>
      </c>
      <c r="T1069" s="742">
        <f t="shared" si="163"/>
        <v>8517000</v>
      </c>
      <c r="U1069" s="935">
        <f t="shared" si="164"/>
        <v>-61.692633732080139</v>
      </c>
    </row>
    <row r="1070" spans="1:21" ht="16.5" customHeight="1">
      <c r="A1070" s="746">
        <f t="shared" si="144"/>
        <v>183</v>
      </c>
      <c r="B1070" s="297" t="s">
        <v>1704</v>
      </c>
      <c r="C1070" s="762">
        <v>42326</v>
      </c>
      <c r="D1070" s="763" t="s">
        <v>1217</v>
      </c>
      <c r="E1070" s="856">
        <v>50</v>
      </c>
      <c r="F1070" s="855">
        <v>32</v>
      </c>
      <c r="G1070" s="855"/>
      <c r="H1070" s="851">
        <f t="shared" si="159"/>
        <v>0.16</v>
      </c>
      <c r="I1070" s="747">
        <v>1002</v>
      </c>
      <c r="J1070" s="747">
        <f t="shared" si="160"/>
        <v>160.32</v>
      </c>
      <c r="K1070" s="747">
        <f t="shared" si="161"/>
        <v>1317.1834821126276</v>
      </c>
      <c r="L1070" s="662">
        <v>1020</v>
      </c>
      <c r="M1070" s="662"/>
      <c r="S1070" s="742">
        <f t="shared" si="162"/>
        <v>1319817.8490768529</v>
      </c>
      <c r="T1070" s="742">
        <f t="shared" si="163"/>
        <v>1022040</v>
      </c>
      <c r="U1070" s="935">
        <f t="shared" si="164"/>
        <v>-297.18348211262764</v>
      </c>
    </row>
    <row r="1071" spans="1:21" ht="16.5" customHeight="1">
      <c r="A1071" s="746">
        <f t="shared" si="144"/>
        <v>184</v>
      </c>
      <c r="B1071" s="297" t="s">
        <v>1218</v>
      </c>
      <c r="C1071" s="762">
        <v>42326</v>
      </c>
      <c r="D1071" s="763" t="s">
        <v>1219</v>
      </c>
      <c r="E1071" s="856">
        <v>50</v>
      </c>
      <c r="F1071" s="855">
        <v>30</v>
      </c>
      <c r="G1071" s="855">
        <v>30</v>
      </c>
      <c r="H1071" s="851">
        <f t="shared" si="159"/>
        <v>1.04</v>
      </c>
      <c r="I1071" s="747">
        <v>195</v>
      </c>
      <c r="J1071" s="747">
        <f t="shared" si="160"/>
        <v>202.8</v>
      </c>
      <c r="K1071" s="747">
        <f t="shared" si="161"/>
        <v>8561.6926337320801</v>
      </c>
      <c r="L1071" s="662">
        <v>10590</v>
      </c>
      <c r="M1071" s="662"/>
      <c r="S1071" s="742">
        <f t="shared" si="162"/>
        <v>1669530.0635777556</v>
      </c>
      <c r="T1071" s="742">
        <f t="shared" si="163"/>
        <v>2065050</v>
      </c>
      <c r="U1071" s="935">
        <f t="shared" si="164"/>
        <v>2028.3073662679199</v>
      </c>
    </row>
    <row r="1072" spans="1:21" ht="16.5" customHeight="1">
      <c r="A1072" s="746">
        <f t="shared" si="144"/>
        <v>185</v>
      </c>
      <c r="B1072" s="297" t="s">
        <v>1220</v>
      </c>
      <c r="C1072" s="762">
        <v>42326</v>
      </c>
      <c r="D1072" s="763" t="s">
        <v>1219</v>
      </c>
      <c r="E1072" s="856">
        <v>52</v>
      </c>
      <c r="F1072" s="855">
        <v>35</v>
      </c>
      <c r="G1072" s="855">
        <v>40</v>
      </c>
      <c r="H1072" s="851">
        <f t="shared" si="159"/>
        <v>1.4</v>
      </c>
      <c r="I1072" s="747">
        <v>102</v>
      </c>
      <c r="J1072" s="747">
        <f t="shared" si="160"/>
        <v>142.79999999999998</v>
      </c>
      <c r="K1072" s="747">
        <f t="shared" si="161"/>
        <v>11525.35546848549</v>
      </c>
      <c r="L1072" s="662">
        <v>13954</v>
      </c>
      <c r="M1072" s="662"/>
      <c r="S1072" s="742">
        <f t="shared" si="162"/>
        <v>1175586.2577855201</v>
      </c>
      <c r="T1072" s="742">
        <f t="shared" si="163"/>
        <v>1423308</v>
      </c>
      <c r="U1072" s="935">
        <f t="shared" si="164"/>
        <v>2428.6445315145102</v>
      </c>
    </row>
    <row r="1073" spans="1:21" ht="16.5" customHeight="1">
      <c r="A1073" s="746">
        <f t="shared" si="144"/>
        <v>186</v>
      </c>
      <c r="B1073" s="297" t="s">
        <v>1221</v>
      </c>
      <c r="C1073" s="762">
        <v>42327</v>
      </c>
      <c r="D1073" s="763" t="s">
        <v>1222</v>
      </c>
      <c r="E1073" s="856">
        <v>52</v>
      </c>
      <c r="F1073" s="855">
        <v>25</v>
      </c>
      <c r="G1073" s="855">
        <v>25</v>
      </c>
      <c r="H1073" s="851">
        <f t="shared" si="159"/>
        <v>0.84</v>
      </c>
      <c r="I1073" s="747">
        <v>305</v>
      </c>
      <c r="J1073" s="747">
        <f t="shared" si="160"/>
        <v>256.2</v>
      </c>
      <c r="K1073" s="747">
        <f t="shared" si="161"/>
        <v>6915.2132810912944</v>
      </c>
      <c r="L1073" s="662">
        <v>5800</v>
      </c>
      <c r="M1073" s="662"/>
      <c r="S1073" s="742">
        <f t="shared" si="162"/>
        <v>2109140.050732845</v>
      </c>
      <c r="T1073" s="742">
        <f t="shared" si="163"/>
        <v>1769000</v>
      </c>
      <c r="U1073" s="935">
        <f t="shared" si="164"/>
        <v>-1115.2132810912944</v>
      </c>
    </row>
    <row r="1074" spans="1:21" ht="16.5" customHeight="1">
      <c r="A1074" s="746">
        <f t="shared" si="144"/>
        <v>187</v>
      </c>
      <c r="B1074" s="297" t="s">
        <v>440</v>
      </c>
      <c r="C1074" s="762">
        <v>42327</v>
      </c>
      <c r="D1074" s="763" t="s">
        <v>1223</v>
      </c>
      <c r="E1074" s="856">
        <v>49</v>
      </c>
      <c r="F1074" s="855">
        <v>38</v>
      </c>
      <c r="G1074" s="855">
        <v>12</v>
      </c>
      <c r="H1074" s="851">
        <f t="shared" si="159"/>
        <v>0.95</v>
      </c>
      <c r="I1074" s="747">
        <v>486</v>
      </c>
      <c r="J1074" s="747">
        <f t="shared" si="160"/>
        <v>461.7</v>
      </c>
      <c r="K1074" s="747">
        <f t="shared" si="161"/>
        <v>7820.7769250437259</v>
      </c>
      <c r="L1074" s="662">
        <v>10500</v>
      </c>
      <c r="M1074" s="662"/>
      <c r="S1074" s="742">
        <f t="shared" si="162"/>
        <v>3800897.5855712509</v>
      </c>
      <c r="T1074" s="742">
        <f t="shared" si="163"/>
        <v>5103000</v>
      </c>
      <c r="U1074" s="935">
        <f t="shared" si="164"/>
        <v>2679.2230749562741</v>
      </c>
    </row>
    <row r="1075" spans="1:21" ht="16.5" customHeight="1">
      <c r="A1075" s="746">
        <f t="shared" si="144"/>
        <v>188</v>
      </c>
      <c r="B1075" s="297" t="s">
        <v>440</v>
      </c>
      <c r="C1075" s="762">
        <v>42327</v>
      </c>
      <c r="D1075" s="763" t="s">
        <v>1223</v>
      </c>
      <c r="E1075" s="856">
        <v>49</v>
      </c>
      <c r="F1075" s="855">
        <v>38</v>
      </c>
      <c r="G1075" s="855">
        <v>12</v>
      </c>
      <c r="H1075" s="851">
        <f t="shared" si="159"/>
        <v>0.95</v>
      </c>
      <c r="I1075" s="747">
        <v>200</v>
      </c>
      <c r="J1075" s="747">
        <f t="shared" si="160"/>
        <v>190</v>
      </c>
      <c r="K1075" s="747">
        <f t="shared" si="161"/>
        <v>7820.7769250437259</v>
      </c>
      <c r="L1075" s="662">
        <v>10500</v>
      </c>
      <c r="M1075" s="662"/>
      <c r="S1075" s="742">
        <f t="shared" si="162"/>
        <v>1564155.3850087451</v>
      </c>
      <c r="T1075" s="742">
        <f t="shared" si="163"/>
        <v>2100000</v>
      </c>
      <c r="U1075" s="935">
        <f t="shared" si="164"/>
        <v>2679.2230749562741</v>
      </c>
    </row>
    <row r="1076" spans="1:21" ht="16.5" customHeight="1">
      <c r="A1076" s="746">
        <f t="shared" si="144"/>
        <v>189</v>
      </c>
      <c r="B1076" s="297" t="s">
        <v>440</v>
      </c>
      <c r="C1076" s="762">
        <v>42327</v>
      </c>
      <c r="D1076" s="763" t="s">
        <v>1223</v>
      </c>
      <c r="E1076" s="856">
        <v>49</v>
      </c>
      <c r="F1076" s="855">
        <v>38</v>
      </c>
      <c r="G1076" s="855">
        <v>12</v>
      </c>
      <c r="H1076" s="851">
        <f t="shared" si="159"/>
        <v>0.95</v>
      </c>
      <c r="I1076" s="747">
        <v>100</v>
      </c>
      <c r="J1076" s="747">
        <f t="shared" si="160"/>
        <v>95</v>
      </c>
      <c r="K1076" s="747">
        <f t="shared" si="161"/>
        <v>7820.7769250437259</v>
      </c>
      <c r="L1076" s="662">
        <v>10500</v>
      </c>
      <c r="M1076" s="662"/>
      <c r="S1076" s="742">
        <f t="shared" si="162"/>
        <v>782077.69250437256</v>
      </c>
      <c r="T1076" s="742">
        <f t="shared" si="163"/>
        <v>1050000</v>
      </c>
      <c r="U1076" s="935">
        <f t="shared" si="164"/>
        <v>2679.2230749562741</v>
      </c>
    </row>
    <row r="1077" spans="1:21" ht="16.5" customHeight="1">
      <c r="A1077" s="746">
        <f t="shared" si="144"/>
        <v>190</v>
      </c>
      <c r="B1077" s="297" t="s">
        <v>440</v>
      </c>
      <c r="C1077" s="762">
        <v>42327</v>
      </c>
      <c r="D1077" s="763" t="s">
        <v>1223</v>
      </c>
      <c r="E1077" s="856">
        <v>49</v>
      </c>
      <c r="F1077" s="855">
        <v>38</v>
      </c>
      <c r="G1077" s="855">
        <v>12</v>
      </c>
      <c r="H1077" s="851">
        <f t="shared" si="159"/>
        <v>0.95</v>
      </c>
      <c r="I1077" s="747">
        <v>102</v>
      </c>
      <c r="J1077" s="747">
        <f t="shared" si="160"/>
        <v>96.899999999999991</v>
      </c>
      <c r="K1077" s="747">
        <f t="shared" si="161"/>
        <v>7820.7769250437259</v>
      </c>
      <c r="L1077" s="662">
        <v>10500</v>
      </c>
      <c r="M1077" s="662"/>
      <c r="S1077" s="742">
        <f t="shared" si="162"/>
        <v>797719.24635446002</v>
      </c>
      <c r="T1077" s="742">
        <f t="shared" si="163"/>
        <v>1071000</v>
      </c>
      <c r="U1077" s="935">
        <f t="shared" si="164"/>
        <v>2679.2230749562741</v>
      </c>
    </row>
    <row r="1078" spans="1:21" ht="16.5" customHeight="1">
      <c r="A1078" s="746">
        <f t="shared" si="144"/>
        <v>191</v>
      </c>
      <c r="B1078" s="297" t="s">
        <v>1224</v>
      </c>
      <c r="C1078" s="762">
        <v>42329</v>
      </c>
      <c r="D1078" s="763" t="s">
        <v>1225</v>
      </c>
      <c r="E1078" s="856">
        <v>52</v>
      </c>
      <c r="F1078" s="856">
        <v>52</v>
      </c>
      <c r="G1078" s="855">
        <v>24.5</v>
      </c>
      <c r="H1078" s="851">
        <f t="shared" si="159"/>
        <v>1.69</v>
      </c>
      <c r="I1078" s="747">
        <v>1200</v>
      </c>
      <c r="J1078" s="747">
        <f t="shared" si="160"/>
        <v>2028</v>
      </c>
      <c r="K1078" s="747">
        <f t="shared" si="161"/>
        <v>13912.750529814628</v>
      </c>
      <c r="L1078" s="662">
        <v>5000</v>
      </c>
      <c r="M1078" s="662"/>
      <c r="S1078" s="742">
        <f t="shared" si="162"/>
        <v>16695300.635777554</v>
      </c>
      <c r="T1078" s="742">
        <f t="shared" si="163"/>
        <v>6000000</v>
      </c>
      <c r="U1078" s="935">
        <f t="shared" si="164"/>
        <v>-8912.750529814628</v>
      </c>
    </row>
    <row r="1079" spans="1:21" ht="16.5" customHeight="1">
      <c r="A1079" s="746">
        <f t="shared" si="144"/>
        <v>192</v>
      </c>
      <c r="B1079" s="297" t="s">
        <v>473</v>
      </c>
      <c r="C1079" s="762">
        <v>42329</v>
      </c>
      <c r="D1079" s="763" t="s">
        <v>1225</v>
      </c>
      <c r="E1079" s="856">
        <v>52</v>
      </c>
      <c r="F1079" s="855">
        <v>26.5</v>
      </c>
      <c r="G1079" s="855">
        <v>26.5</v>
      </c>
      <c r="H1079" s="851">
        <f t="shared" si="159"/>
        <v>0.91</v>
      </c>
      <c r="I1079" s="747">
        <v>634</v>
      </c>
      <c r="J1079" s="747">
        <f t="shared" si="160"/>
        <v>576.94000000000005</v>
      </c>
      <c r="K1079" s="747">
        <f t="shared" si="161"/>
        <v>7491.4810545155697</v>
      </c>
      <c r="L1079" s="662">
        <v>5550</v>
      </c>
      <c r="M1079" s="662"/>
      <c r="S1079" s="742">
        <f t="shared" si="162"/>
        <v>4749598.9885628708</v>
      </c>
      <c r="T1079" s="742">
        <f t="shared" si="163"/>
        <v>3518700</v>
      </c>
      <c r="U1079" s="935">
        <f t="shared" si="164"/>
        <v>-1941.4810545155697</v>
      </c>
    </row>
    <row r="1080" spans="1:21" ht="16.5" customHeight="1">
      <c r="A1080" s="746">
        <f t="shared" si="144"/>
        <v>193</v>
      </c>
      <c r="B1080" s="297" t="s">
        <v>622</v>
      </c>
      <c r="C1080" s="762">
        <v>42329</v>
      </c>
      <c r="D1080" s="763" t="s">
        <v>1226</v>
      </c>
      <c r="E1080" s="856">
        <v>43</v>
      </c>
      <c r="F1080" s="855">
        <v>27.5</v>
      </c>
      <c r="G1080" s="855">
        <v>33</v>
      </c>
      <c r="H1080" s="851">
        <f t="shared" ref="H1080:H1143" si="165">IF(G1080&lt;&gt;"",ROUND(((E1080+F1080)*2+5)*(F1080+G1080+3)/10000,2),ROUND(E1080*F1080/10000,2))</f>
        <v>0.93</v>
      </c>
      <c r="I1080" s="747">
        <v>422</v>
      </c>
      <c r="J1080" s="747">
        <f t="shared" si="160"/>
        <v>392.46000000000004</v>
      </c>
      <c r="K1080" s="747">
        <f t="shared" si="161"/>
        <v>7656.1289897796478</v>
      </c>
      <c r="L1080" s="662">
        <v>6400</v>
      </c>
      <c r="M1080" s="662"/>
      <c r="S1080" s="742">
        <f t="shared" si="162"/>
        <v>3230886.4336870112</v>
      </c>
      <c r="T1080" s="742">
        <f t="shared" si="163"/>
        <v>2700800</v>
      </c>
      <c r="U1080" s="935">
        <f t="shared" si="164"/>
        <v>-1256.1289897796478</v>
      </c>
    </row>
    <row r="1081" spans="1:21" ht="16.5" customHeight="1">
      <c r="A1081" s="746">
        <f t="shared" si="144"/>
        <v>194</v>
      </c>
      <c r="B1081" s="297" t="s">
        <v>566</v>
      </c>
      <c r="C1081" s="762">
        <v>42329</v>
      </c>
      <c r="D1081" s="763" t="s">
        <v>1226</v>
      </c>
      <c r="E1081" s="856">
        <v>39.5</v>
      </c>
      <c r="F1081" s="855">
        <v>32.299999999999997</v>
      </c>
      <c r="G1081" s="855">
        <v>27.7</v>
      </c>
      <c r="H1081" s="851">
        <f t="shared" si="165"/>
        <v>0.94</v>
      </c>
      <c r="I1081" s="747">
        <v>204</v>
      </c>
      <c r="J1081" s="747">
        <f t="shared" ref="J1081:J1144" si="166">H1081*I1081</f>
        <v>191.76</v>
      </c>
      <c r="K1081" s="747">
        <f t="shared" ref="K1081:K1144" si="167">H1081*$R$953</f>
        <v>7738.4529574116859</v>
      </c>
      <c r="L1081" s="662">
        <v>9400</v>
      </c>
      <c r="M1081" s="662"/>
      <c r="S1081" s="742">
        <f t="shared" ref="S1081:S1144" si="168">I1081*K1081</f>
        <v>1578644.4033119839</v>
      </c>
      <c r="T1081" s="742">
        <f t="shared" ref="T1081:T1144" si="169">I1081*L1081</f>
        <v>1917600</v>
      </c>
      <c r="U1081" s="935">
        <f t="shared" ref="U1081:U1144" si="170">L1081-K1081</f>
        <v>1661.5470425883141</v>
      </c>
    </row>
    <row r="1082" spans="1:21" ht="16.5" customHeight="1">
      <c r="A1082" s="746">
        <f t="shared" si="144"/>
        <v>195</v>
      </c>
      <c r="B1082" s="297" t="s">
        <v>1025</v>
      </c>
      <c r="C1082" s="762">
        <v>42329</v>
      </c>
      <c r="D1082" s="763" t="s">
        <v>1226</v>
      </c>
      <c r="E1082" s="856">
        <v>68</v>
      </c>
      <c r="F1082" s="855">
        <v>35</v>
      </c>
      <c r="G1082" s="855">
        <v>18</v>
      </c>
      <c r="H1082" s="851">
        <f t="shared" si="165"/>
        <v>1.18</v>
      </c>
      <c r="I1082" s="747">
        <v>104</v>
      </c>
      <c r="J1082" s="747">
        <f t="shared" si="166"/>
        <v>122.72</v>
      </c>
      <c r="K1082" s="747">
        <f t="shared" si="167"/>
        <v>9714.2281805806269</v>
      </c>
      <c r="L1082" s="662">
        <v>11600</v>
      </c>
      <c r="M1082" s="662"/>
      <c r="S1082" s="742">
        <f t="shared" si="168"/>
        <v>1010279.7307803852</v>
      </c>
      <c r="T1082" s="742">
        <f t="shared" si="169"/>
        <v>1206400</v>
      </c>
      <c r="U1082" s="935">
        <f t="shared" si="170"/>
        <v>1885.7718194193731</v>
      </c>
    </row>
    <row r="1083" spans="1:21" ht="16.5" customHeight="1">
      <c r="A1083" s="746">
        <f t="shared" ref="A1083:A1146" si="171">IF(B1083&lt;&gt;"",A1082+1,"")</f>
        <v>196</v>
      </c>
      <c r="B1083" s="297" t="s">
        <v>478</v>
      </c>
      <c r="C1083" s="762">
        <v>42329</v>
      </c>
      <c r="D1083" s="763" t="s">
        <v>1226</v>
      </c>
      <c r="E1083" s="856">
        <v>49.5</v>
      </c>
      <c r="F1083" s="855">
        <v>38.5</v>
      </c>
      <c r="G1083" s="855">
        <v>32.5</v>
      </c>
      <c r="H1083" s="851">
        <f t="shared" si="165"/>
        <v>1.34</v>
      </c>
      <c r="I1083" s="747">
        <v>316</v>
      </c>
      <c r="J1083" s="747">
        <f t="shared" si="166"/>
        <v>423.44</v>
      </c>
      <c r="K1083" s="747">
        <f t="shared" si="167"/>
        <v>11031.411662693255</v>
      </c>
      <c r="L1083" s="662">
        <v>12900</v>
      </c>
      <c r="M1083" s="662"/>
      <c r="S1083" s="742">
        <f t="shared" si="168"/>
        <v>3485926.0854110685</v>
      </c>
      <c r="T1083" s="742">
        <f t="shared" si="169"/>
        <v>4076400</v>
      </c>
      <c r="U1083" s="935">
        <f t="shared" si="170"/>
        <v>1868.5883373067445</v>
      </c>
    </row>
    <row r="1084" spans="1:21" ht="16.5" customHeight="1">
      <c r="A1084" s="746">
        <f t="shared" si="171"/>
        <v>197</v>
      </c>
      <c r="B1084" s="297" t="s">
        <v>1227</v>
      </c>
      <c r="C1084" s="762">
        <v>42331</v>
      </c>
      <c r="D1084" s="763" t="s">
        <v>1228</v>
      </c>
      <c r="E1084" s="856">
        <v>38</v>
      </c>
      <c r="F1084" s="855">
        <v>23.5</v>
      </c>
      <c r="G1084" s="855">
        <v>69</v>
      </c>
      <c r="H1084" s="851">
        <f t="shared" si="165"/>
        <v>1.22</v>
      </c>
      <c r="I1084" s="747">
        <v>212</v>
      </c>
      <c r="J1084" s="747">
        <f t="shared" si="166"/>
        <v>258.64</v>
      </c>
      <c r="K1084" s="747">
        <f t="shared" si="167"/>
        <v>10043.524051108785</v>
      </c>
      <c r="L1084" s="662">
        <v>10300</v>
      </c>
      <c r="M1084" s="662"/>
      <c r="S1084" s="742">
        <f t="shared" si="168"/>
        <v>2129227.0988350622</v>
      </c>
      <c r="T1084" s="742">
        <f t="shared" si="169"/>
        <v>2183600</v>
      </c>
      <c r="U1084" s="935">
        <f t="shared" si="170"/>
        <v>256.47594889121501</v>
      </c>
    </row>
    <row r="1085" spans="1:21" ht="16.5" customHeight="1">
      <c r="A1085" s="746">
        <f t="shared" si="171"/>
        <v>198</v>
      </c>
      <c r="B1085" s="297" t="s">
        <v>565</v>
      </c>
      <c r="C1085" s="762">
        <v>42332</v>
      </c>
      <c r="D1085" s="763" t="s">
        <v>1229</v>
      </c>
      <c r="E1085" s="856">
        <v>41</v>
      </c>
      <c r="F1085" s="855">
        <v>31</v>
      </c>
      <c r="G1085" s="855">
        <v>25.5</v>
      </c>
      <c r="H1085" s="851">
        <f t="shared" si="165"/>
        <v>0.89</v>
      </c>
      <c r="I1085" s="747">
        <v>100</v>
      </c>
      <c r="J1085" s="747">
        <f t="shared" si="166"/>
        <v>89</v>
      </c>
      <c r="K1085" s="747">
        <f t="shared" si="167"/>
        <v>7326.8331192514906</v>
      </c>
      <c r="L1085" s="662">
        <v>9300</v>
      </c>
      <c r="M1085" s="662"/>
      <c r="S1085" s="742">
        <f t="shared" si="168"/>
        <v>732683.31192514906</v>
      </c>
      <c r="T1085" s="742">
        <f t="shared" si="169"/>
        <v>930000</v>
      </c>
      <c r="U1085" s="935">
        <f t="shared" si="170"/>
        <v>1973.1668807485094</v>
      </c>
    </row>
    <row r="1086" spans="1:21" ht="16.5" customHeight="1">
      <c r="A1086" s="746">
        <f t="shared" si="171"/>
        <v>199</v>
      </c>
      <c r="B1086" s="297" t="s">
        <v>566</v>
      </c>
      <c r="C1086" s="762">
        <v>42332</v>
      </c>
      <c r="D1086" s="763" t="s">
        <v>1229</v>
      </c>
      <c r="E1086" s="856">
        <v>39.5</v>
      </c>
      <c r="F1086" s="855">
        <v>32.299999999999997</v>
      </c>
      <c r="G1086" s="855">
        <v>27.7</v>
      </c>
      <c r="H1086" s="851">
        <f t="shared" si="165"/>
        <v>0.94</v>
      </c>
      <c r="I1086" s="747">
        <v>181</v>
      </c>
      <c r="J1086" s="747">
        <f t="shared" si="166"/>
        <v>170.14</v>
      </c>
      <c r="K1086" s="747">
        <f t="shared" si="167"/>
        <v>7738.4529574116859</v>
      </c>
      <c r="L1086" s="662">
        <v>9400</v>
      </c>
      <c r="M1086" s="662"/>
      <c r="S1086" s="742">
        <f t="shared" si="168"/>
        <v>1400659.9852915152</v>
      </c>
      <c r="T1086" s="742">
        <f t="shared" si="169"/>
        <v>1701400</v>
      </c>
      <c r="U1086" s="935">
        <f t="shared" si="170"/>
        <v>1661.5470425883141</v>
      </c>
    </row>
    <row r="1087" spans="1:21" ht="16.5" customHeight="1">
      <c r="A1087" s="746">
        <f t="shared" si="171"/>
        <v>200</v>
      </c>
      <c r="B1087" s="297" t="s">
        <v>2039</v>
      </c>
      <c r="C1087" s="762">
        <v>42332</v>
      </c>
      <c r="D1087" s="763" t="s">
        <v>1230</v>
      </c>
      <c r="E1087" s="856">
        <v>41</v>
      </c>
      <c r="F1087" s="855">
        <v>41</v>
      </c>
      <c r="G1087" s="855">
        <v>25</v>
      </c>
      <c r="H1087" s="851">
        <f t="shared" si="165"/>
        <v>1.17</v>
      </c>
      <c r="I1087" s="747">
        <v>2000</v>
      </c>
      <c r="J1087" s="747">
        <f t="shared" si="166"/>
        <v>2340</v>
      </c>
      <c r="K1087" s="747">
        <f t="shared" si="167"/>
        <v>9631.9042129485879</v>
      </c>
      <c r="L1087" s="662">
        <v>11300</v>
      </c>
      <c r="M1087" s="662"/>
      <c r="S1087" s="742">
        <f t="shared" si="168"/>
        <v>19263808.425897177</v>
      </c>
      <c r="T1087" s="742">
        <f t="shared" si="169"/>
        <v>22600000</v>
      </c>
      <c r="U1087" s="935">
        <f t="shared" si="170"/>
        <v>1668.0957870514121</v>
      </c>
    </row>
    <row r="1088" spans="1:21" ht="16.5" customHeight="1">
      <c r="A1088" s="746">
        <f t="shared" si="171"/>
        <v>201</v>
      </c>
      <c r="B1088" s="297" t="s">
        <v>808</v>
      </c>
      <c r="C1088" s="762">
        <v>42332</v>
      </c>
      <c r="D1088" s="763" t="s">
        <v>1231</v>
      </c>
      <c r="E1088" s="856">
        <v>57</v>
      </c>
      <c r="F1088" s="855">
        <v>36</v>
      </c>
      <c r="G1088" s="855">
        <v>34</v>
      </c>
      <c r="H1088" s="851">
        <f t="shared" si="165"/>
        <v>1.39</v>
      </c>
      <c r="I1088" s="747">
        <v>800</v>
      </c>
      <c r="J1088" s="747">
        <f t="shared" si="166"/>
        <v>1112</v>
      </c>
      <c r="K1088" s="747">
        <f t="shared" si="167"/>
        <v>11443.031500853451</v>
      </c>
      <c r="L1088" s="662">
        <v>20000</v>
      </c>
      <c r="M1088" s="662"/>
      <c r="S1088" s="742">
        <f t="shared" si="168"/>
        <v>9154425.2006827611</v>
      </c>
      <c r="T1088" s="742">
        <f t="shared" si="169"/>
        <v>16000000</v>
      </c>
      <c r="U1088" s="935">
        <f t="shared" si="170"/>
        <v>8556.9684991465492</v>
      </c>
    </row>
    <row r="1089" spans="1:21" ht="16.5" customHeight="1">
      <c r="A1089" s="746">
        <f t="shared" si="171"/>
        <v>202</v>
      </c>
      <c r="B1089" s="297" t="s">
        <v>1849</v>
      </c>
      <c r="C1089" s="762">
        <v>42332</v>
      </c>
      <c r="D1089" s="763" t="s">
        <v>1232</v>
      </c>
      <c r="E1089" s="856">
        <v>145</v>
      </c>
      <c r="F1089" s="855">
        <v>191</v>
      </c>
      <c r="G1089" s="855"/>
      <c r="H1089" s="851">
        <f t="shared" si="165"/>
        <v>2.77</v>
      </c>
      <c r="I1089" s="747">
        <v>130</v>
      </c>
      <c r="J1089" s="747">
        <f t="shared" si="166"/>
        <v>360.1</v>
      </c>
      <c r="K1089" s="747">
        <f t="shared" si="167"/>
        <v>22803.739034074864</v>
      </c>
      <c r="L1089" s="662">
        <v>25202</v>
      </c>
      <c r="M1089" s="662"/>
      <c r="S1089" s="742">
        <f t="shared" si="168"/>
        <v>2964486.0744297323</v>
      </c>
      <c r="T1089" s="742">
        <f t="shared" si="169"/>
        <v>3276260</v>
      </c>
      <c r="U1089" s="935">
        <f t="shared" si="170"/>
        <v>2398.2609659251357</v>
      </c>
    </row>
    <row r="1090" spans="1:21" ht="16.5" customHeight="1">
      <c r="A1090" s="746">
        <f t="shared" si="171"/>
        <v>203</v>
      </c>
      <c r="B1090" s="297" t="s">
        <v>1850</v>
      </c>
      <c r="C1090" s="762">
        <v>42332</v>
      </c>
      <c r="D1090" s="763" t="s">
        <v>1232</v>
      </c>
      <c r="E1090" s="856">
        <v>130</v>
      </c>
      <c r="F1090" s="855">
        <v>130</v>
      </c>
      <c r="G1090" s="855"/>
      <c r="H1090" s="851">
        <f t="shared" si="165"/>
        <v>1.69</v>
      </c>
      <c r="I1090" s="747">
        <v>200</v>
      </c>
      <c r="J1090" s="747">
        <f t="shared" si="166"/>
        <v>338</v>
      </c>
      <c r="K1090" s="747">
        <f t="shared" si="167"/>
        <v>13912.750529814628</v>
      </c>
      <c r="L1090" s="662">
        <v>15379</v>
      </c>
      <c r="M1090" s="662"/>
      <c r="S1090" s="742">
        <f t="shared" si="168"/>
        <v>2782550.1059629256</v>
      </c>
      <c r="T1090" s="742">
        <f t="shared" si="169"/>
        <v>3075800</v>
      </c>
      <c r="U1090" s="935">
        <f t="shared" si="170"/>
        <v>1466.249470185372</v>
      </c>
    </row>
    <row r="1091" spans="1:21" ht="16.5" customHeight="1">
      <c r="A1091" s="746">
        <f t="shared" si="171"/>
        <v>204</v>
      </c>
      <c r="B1091" s="297" t="s">
        <v>1851</v>
      </c>
      <c r="C1091" s="762">
        <v>42332</v>
      </c>
      <c r="D1091" s="763" t="s">
        <v>1232</v>
      </c>
      <c r="E1091" s="856">
        <v>110</v>
      </c>
      <c r="F1091" s="855">
        <v>123</v>
      </c>
      <c r="G1091" s="855"/>
      <c r="H1091" s="851">
        <f t="shared" si="165"/>
        <v>1.35</v>
      </c>
      <c r="I1091" s="747">
        <v>510</v>
      </c>
      <c r="J1091" s="747">
        <f t="shared" si="166"/>
        <v>688.5</v>
      </c>
      <c r="K1091" s="747">
        <f t="shared" si="167"/>
        <v>11113.735630325296</v>
      </c>
      <c r="L1091" s="662">
        <v>12583</v>
      </c>
      <c r="M1091" s="662"/>
      <c r="S1091" s="742">
        <f t="shared" si="168"/>
        <v>5668005.1714659007</v>
      </c>
      <c r="T1091" s="742">
        <f t="shared" si="169"/>
        <v>6417330</v>
      </c>
      <c r="U1091" s="935">
        <f t="shared" si="170"/>
        <v>1469.2643696747036</v>
      </c>
    </row>
    <row r="1092" spans="1:21" ht="16.5" customHeight="1">
      <c r="A1092" s="746">
        <f t="shared" si="171"/>
        <v>205</v>
      </c>
      <c r="B1092" s="297" t="s">
        <v>1852</v>
      </c>
      <c r="C1092" s="762">
        <v>42332</v>
      </c>
      <c r="D1092" s="763" t="s">
        <v>1232</v>
      </c>
      <c r="E1092" s="856">
        <v>105</v>
      </c>
      <c r="F1092" s="855">
        <v>121</v>
      </c>
      <c r="G1092" s="855"/>
      <c r="H1092" s="851">
        <f t="shared" si="165"/>
        <v>1.27</v>
      </c>
      <c r="I1092" s="747">
        <v>250</v>
      </c>
      <c r="J1092" s="747">
        <f t="shared" si="166"/>
        <v>317.5</v>
      </c>
      <c r="K1092" s="747">
        <f t="shared" si="167"/>
        <v>10455.143889268982</v>
      </c>
      <c r="L1092" s="662">
        <v>11816</v>
      </c>
      <c r="M1092" s="662"/>
      <c r="S1092" s="742">
        <f t="shared" si="168"/>
        <v>2613785.9723172453</v>
      </c>
      <c r="T1092" s="742">
        <f t="shared" si="169"/>
        <v>2954000</v>
      </c>
      <c r="U1092" s="935">
        <f t="shared" si="170"/>
        <v>1360.8561107310179</v>
      </c>
    </row>
    <row r="1093" spans="1:21" ht="16.5" customHeight="1">
      <c r="A1093" s="746">
        <f t="shared" si="171"/>
        <v>206</v>
      </c>
      <c r="B1093" s="297" t="s">
        <v>808</v>
      </c>
      <c r="C1093" s="762">
        <v>42334</v>
      </c>
      <c r="D1093" s="763" t="s">
        <v>1233</v>
      </c>
      <c r="E1093" s="856">
        <v>57</v>
      </c>
      <c r="F1093" s="855">
        <v>36</v>
      </c>
      <c r="G1093" s="855">
        <v>34</v>
      </c>
      <c r="H1093" s="851">
        <f t="shared" si="165"/>
        <v>1.39</v>
      </c>
      <c r="I1093" s="747">
        <v>600</v>
      </c>
      <c r="J1093" s="747">
        <f t="shared" si="166"/>
        <v>833.99999999999989</v>
      </c>
      <c r="K1093" s="747">
        <f t="shared" si="167"/>
        <v>11443.031500853451</v>
      </c>
      <c r="L1093" s="662">
        <v>20000</v>
      </c>
      <c r="M1093" s="662"/>
      <c r="S1093" s="742">
        <f t="shared" si="168"/>
        <v>6865818.9005120704</v>
      </c>
      <c r="T1093" s="742">
        <f t="shared" si="169"/>
        <v>12000000</v>
      </c>
      <c r="U1093" s="935">
        <f t="shared" si="170"/>
        <v>8556.9684991465492</v>
      </c>
    </row>
    <row r="1094" spans="1:21" ht="16.5" customHeight="1">
      <c r="A1094" s="746">
        <f t="shared" si="171"/>
        <v>207</v>
      </c>
      <c r="B1094" s="297" t="s">
        <v>643</v>
      </c>
      <c r="C1094" s="762">
        <v>42335</v>
      </c>
      <c r="D1094" s="763" t="s">
        <v>1234</v>
      </c>
      <c r="E1094" s="856">
        <v>37.5</v>
      </c>
      <c r="F1094" s="855">
        <v>22.8</v>
      </c>
      <c r="G1094" s="855">
        <v>27</v>
      </c>
      <c r="H1094" s="851">
        <f t="shared" si="165"/>
        <v>0.66</v>
      </c>
      <c r="I1094" s="747">
        <v>1031</v>
      </c>
      <c r="J1094" s="747">
        <f t="shared" si="166"/>
        <v>680.46</v>
      </c>
      <c r="K1094" s="747">
        <f t="shared" si="167"/>
        <v>5433.3818637145887</v>
      </c>
      <c r="L1094" s="662">
        <v>5500</v>
      </c>
      <c r="M1094" s="662"/>
      <c r="S1094" s="742">
        <f t="shared" si="168"/>
        <v>5601816.701489741</v>
      </c>
      <c r="T1094" s="742">
        <f t="shared" si="169"/>
        <v>5670500</v>
      </c>
      <c r="U1094" s="935">
        <f t="shared" si="170"/>
        <v>66.61813628541131</v>
      </c>
    </row>
    <row r="1095" spans="1:21" ht="16.5" customHeight="1">
      <c r="A1095" s="746">
        <f t="shared" si="171"/>
        <v>208</v>
      </c>
      <c r="B1095" s="297" t="s">
        <v>643</v>
      </c>
      <c r="C1095" s="762">
        <v>42335</v>
      </c>
      <c r="D1095" s="763" t="s">
        <v>1234</v>
      </c>
      <c r="E1095" s="856">
        <v>37.5</v>
      </c>
      <c r="F1095" s="855">
        <v>22.8</v>
      </c>
      <c r="G1095" s="855">
        <v>27</v>
      </c>
      <c r="H1095" s="851">
        <f t="shared" si="165"/>
        <v>0.66</v>
      </c>
      <c r="I1095" s="747">
        <v>980</v>
      </c>
      <c r="J1095" s="747">
        <f t="shared" si="166"/>
        <v>646.80000000000007</v>
      </c>
      <c r="K1095" s="747">
        <f t="shared" si="167"/>
        <v>5433.3818637145887</v>
      </c>
      <c r="L1095" s="662">
        <v>5500</v>
      </c>
      <c r="M1095" s="662"/>
      <c r="S1095" s="742">
        <f t="shared" si="168"/>
        <v>5324714.2264402965</v>
      </c>
      <c r="T1095" s="742">
        <f t="shared" si="169"/>
        <v>5390000</v>
      </c>
      <c r="U1095" s="935">
        <f t="shared" si="170"/>
        <v>66.61813628541131</v>
      </c>
    </row>
    <row r="1096" spans="1:21" ht="16.5" customHeight="1">
      <c r="A1096" s="746">
        <f t="shared" si="171"/>
        <v>209</v>
      </c>
      <c r="B1096" s="40" t="s">
        <v>478</v>
      </c>
      <c r="C1096" s="762">
        <v>42335</v>
      </c>
      <c r="D1096" s="763" t="s">
        <v>1235</v>
      </c>
      <c r="E1096" s="856">
        <v>49.5</v>
      </c>
      <c r="F1096" s="855">
        <v>38.5</v>
      </c>
      <c r="G1096" s="855">
        <v>32.5</v>
      </c>
      <c r="H1096" s="851">
        <f t="shared" si="165"/>
        <v>1.34</v>
      </c>
      <c r="I1096" s="747">
        <v>100</v>
      </c>
      <c r="J1096" s="747">
        <f t="shared" si="166"/>
        <v>134</v>
      </c>
      <c r="K1096" s="747">
        <f t="shared" si="167"/>
        <v>11031.411662693255</v>
      </c>
      <c r="L1096" s="662">
        <v>12970</v>
      </c>
      <c r="M1096" s="662"/>
      <c r="S1096" s="742">
        <f t="shared" si="168"/>
        <v>1103141.1662693257</v>
      </c>
      <c r="T1096" s="742">
        <f t="shared" si="169"/>
        <v>1297000</v>
      </c>
      <c r="U1096" s="935">
        <f t="shared" si="170"/>
        <v>1938.5883373067445</v>
      </c>
    </row>
    <row r="1097" spans="1:21" ht="16.5" customHeight="1">
      <c r="A1097" s="746">
        <f t="shared" si="171"/>
        <v>210</v>
      </c>
      <c r="B1097" s="297" t="s">
        <v>436</v>
      </c>
      <c r="C1097" s="762">
        <v>42335</v>
      </c>
      <c r="D1097" s="763" t="s">
        <v>1236</v>
      </c>
      <c r="E1097" s="856">
        <v>36.5</v>
      </c>
      <c r="F1097" s="855">
        <v>27.3</v>
      </c>
      <c r="G1097" s="855">
        <v>25.5</v>
      </c>
      <c r="H1097" s="851">
        <f t="shared" si="165"/>
        <v>0.74</v>
      </c>
      <c r="I1097" s="747">
        <v>1178</v>
      </c>
      <c r="J1097" s="747">
        <f t="shared" si="166"/>
        <v>871.72</v>
      </c>
      <c r="K1097" s="747">
        <f t="shared" si="167"/>
        <v>6091.9736047709021</v>
      </c>
      <c r="L1097" s="662">
        <v>7400</v>
      </c>
      <c r="M1097" s="662"/>
      <c r="S1097" s="742">
        <f t="shared" si="168"/>
        <v>7176344.9064201228</v>
      </c>
      <c r="T1097" s="742">
        <f t="shared" si="169"/>
        <v>8717200</v>
      </c>
      <c r="U1097" s="935">
        <f t="shared" si="170"/>
        <v>1308.0263952290979</v>
      </c>
    </row>
    <row r="1098" spans="1:21" ht="16.5" customHeight="1">
      <c r="A1098" s="746">
        <f t="shared" si="171"/>
        <v>211</v>
      </c>
      <c r="B1098" s="297" t="s">
        <v>1794</v>
      </c>
      <c r="C1098" s="762">
        <v>42335</v>
      </c>
      <c r="D1098" s="763" t="s">
        <v>1237</v>
      </c>
      <c r="E1098" s="856">
        <v>110</v>
      </c>
      <c r="F1098" s="855">
        <v>114</v>
      </c>
      <c r="G1098" s="855"/>
      <c r="H1098" s="851">
        <f t="shared" si="165"/>
        <v>1.25</v>
      </c>
      <c r="I1098" s="747">
        <v>1500</v>
      </c>
      <c r="J1098" s="747">
        <f t="shared" si="166"/>
        <v>1875</v>
      </c>
      <c r="K1098" s="747">
        <f t="shared" si="167"/>
        <v>10290.495954004902</v>
      </c>
      <c r="L1098" s="662">
        <v>7649</v>
      </c>
      <c r="M1098" s="662"/>
      <c r="S1098" s="742">
        <f t="shared" si="168"/>
        <v>15435743.931007354</v>
      </c>
      <c r="T1098" s="742">
        <f t="shared" si="169"/>
        <v>11473500</v>
      </c>
      <c r="U1098" s="935">
        <f t="shared" si="170"/>
        <v>-2641.4959540049022</v>
      </c>
    </row>
    <row r="1099" spans="1:21" ht="16.5" customHeight="1">
      <c r="A1099" s="746">
        <f t="shared" si="171"/>
        <v>212</v>
      </c>
      <c r="B1099" s="297" t="s">
        <v>755</v>
      </c>
      <c r="C1099" s="762">
        <v>42335</v>
      </c>
      <c r="D1099" s="763" t="s">
        <v>1237</v>
      </c>
      <c r="E1099" s="856">
        <v>80</v>
      </c>
      <c r="F1099" s="855">
        <v>212</v>
      </c>
      <c r="G1099" s="855"/>
      <c r="H1099" s="851">
        <f t="shared" si="165"/>
        <v>1.7</v>
      </c>
      <c r="I1099" s="747">
        <v>200</v>
      </c>
      <c r="J1099" s="747">
        <f t="shared" si="166"/>
        <v>340</v>
      </c>
      <c r="K1099" s="747">
        <f t="shared" si="167"/>
        <v>13995.074497446667</v>
      </c>
      <c r="L1099" s="662">
        <v>10854</v>
      </c>
      <c r="M1099" s="662"/>
      <c r="S1099" s="742">
        <f t="shared" si="168"/>
        <v>2799014.8994893334</v>
      </c>
      <c r="T1099" s="742">
        <f t="shared" si="169"/>
        <v>2170800</v>
      </c>
      <c r="U1099" s="935">
        <f t="shared" si="170"/>
        <v>-3141.074497446667</v>
      </c>
    </row>
    <row r="1100" spans="1:21" ht="16.5" customHeight="1">
      <c r="A1100" s="746">
        <f t="shared" si="171"/>
        <v>213</v>
      </c>
      <c r="B1100" s="297" t="s">
        <v>1852</v>
      </c>
      <c r="C1100" s="762">
        <v>42335</v>
      </c>
      <c r="D1100" s="763" t="s">
        <v>1237</v>
      </c>
      <c r="E1100" s="856">
        <v>105</v>
      </c>
      <c r="F1100" s="855">
        <v>121</v>
      </c>
      <c r="G1100" s="855"/>
      <c r="H1100" s="851">
        <f t="shared" si="165"/>
        <v>1.27</v>
      </c>
      <c r="I1100" s="747">
        <v>260</v>
      </c>
      <c r="J1100" s="747">
        <f t="shared" si="166"/>
        <v>330.2</v>
      </c>
      <c r="K1100" s="747">
        <f t="shared" si="167"/>
        <v>10455.143889268982</v>
      </c>
      <c r="L1100" s="662">
        <v>11816</v>
      </c>
      <c r="M1100" s="662"/>
      <c r="S1100" s="742">
        <f t="shared" si="168"/>
        <v>2718337.4112099353</v>
      </c>
      <c r="T1100" s="742">
        <f t="shared" si="169"/>
        <v>3072160</v>
      </c>
      <c r="U1100" s="935">
        <f t="shared" si="170"/>
        <v>1360.8561107310179</v>
      </c>
    </row>
    <row r="1101" spans="1:21" ht="16.5" customHeight="1">
      <c r="A1101" s="746">
        <f t="shared" si="171"/>
        <v>214</v>
      </c>
      <c r="B1101" s="297" t="s">
        <v>521</v>
      </c>
      <c r="C1101" s="762">
        <v>42338</v>
      </c>
      <c r="D1101" s="763" t="s">
        <v>1238</v>
      </c>
      <c r="E1101" s="856">
        <v>37.5</v>
      </c>
      <c r="F1101" s="855">
        <v>25.3</v>
      </c>
      <c r="G1101" s="855">
        <v>23.9</v>
      </c>
      <c r="H1101" s="851">
        <f t="shared" si="165"/>
        <v>0.68</v>
      </c>
      <c r="I1101" s="747">
        <v>1066</v>
      </c>
      <c r="J1101" s="747">
        <f t="shared" si="166"/>
        <v>724.88</v>
      </c>
      <c r="K1101" s="747">
        <f t="shared" si="167"/>
        <v>5598.0297989786677</v>
      </c>
      <c r="L1101" s="662">
        <v>5900</v>
      </c>
      <c r="M1101" s="662"/>
      <c r="S1101" s="742">
        <f t="shared" si="168"/>
        <v>5967499.76571126</v>
      </c>
      <c r="T1101" s="742">
        <f t="shared" si="169"/>
        <v>6289400</v>
      </c>
      <c r="U1101" s="935">
        <f t="shared" si="170"/>
        <v>301.97020102133229</v>
      </c>
    </row>
    <row r="1102" spans="1:21" ht="16.5" customHeight="1">
      <c r="A1102" s="746">
        <f t="shared" si="171"/>
        <v>215</v>
      </c>
      <c r="B1102" s="297" t="s">
        <v>773</v>
      </c>
      <c r="C1102" s="762">
        <v>42338</v>
      </c>
      <c r="D1102" s="763" t="s">
        <v>1239</v>
      </c>
      <c r="E1102" s="856">
        <v>125</v>
      </c>
      <c r="F1102" s="855">
        <v>185</v>
      </c>
      <c r="G1102" s="855"/>
      <c r="H1102" s="851">
        <f t="shared" si="165"/>
        <v>2.31</v>
      </c>
      <c r="I1102" s="747">
        <v>1000</v>
      </c>
      <c r="J1102" s="747">
        <f t="shared" si="166"/>
        <v>2310</v>
      </c>
      <c r="K1102" s="747">
        <f t="shared" si="167"/>
        <v>19016.83652300106</v>
      </c>
      <c r="L1102" s="662">
        <v>12719</v>
      </c>
      <c r="M1102" s="662"/>
      <c r="S1102" s="742">
        <f t="shared" si="168"/>
        <v>19016836.52300106</v>
      </c>
      <c r="T1102" s="742">
        <f t="shared" si="169"/>
        <v>12719000</v>
      </c>
      <c r="U1102" s="935">
        <f t="shared" si="170"/>
        <v>-6297.8365230010604</v>
      </c>
    </row>
    <row r="1103" spans="1:21" ht="16.5" customHeight="1">
      <c r="A1103" s="746">
        <f t="shared" si="171"/>
        <v>216</v>
      </c>
      <c r="B1103" s="297" t="s">
        <v>775</v>
      </c>
      <c r="C1103" s="762">
        <v>42338</v>
      </c>
      <c r="D1103" s="763" t="s">
        <v>1239</v>
      </c>
      <c r="E1103" s="856">
        <v>115</v>
      </c>
      <c r="F1103" s="855">
        <v>163</v>
      </c>
      <c r="G1103" s="855"/>
      <c r="H1103" s="851">
        <f t="shared" si="165"/>
        <v>1.87</v>
      </c>
      <c r="I1103" s="747">
        <v>250</v>
      </c>
      <c r="J1103" s="747">
        <f t="shared" si="166"/>
        <v>467.5</v>
      </c>
      <c r="K1103" s="747">
        <f t="shared" si="167"/>
        <v>15394.581947191335</v>
      </c>
      <c r="L1103" s="662">
        <v>11997</v>
      </c>
      <c r="M1103" s="662"/>
      <c r="S1103" s="742">
        <f t="shared" si="168"/>
        <v>3848645.4867978338</v>
      </c>
      <c r="T1103" s="742">
        <f t="shared" si="169"/>
        <v>2999250</v>
      </c>
      <c r="U1103" s="935">
        <f t="shared" si="170"/>
        <v>-3397.5819471913346</v>
      </c>
    </row>
    <row r="1104" spans="1:21" ht="16.5" customHeight="1">
      <c r="A1104" s="746">
        <f t="shared" si="171"/>
        <v>217</v>
      </c>
      <c r="B1104" s="297" t="s">
        <v>1240</v>
      </c>
      <c r="C1104" s="762">
        <v>42338</v>
      </c>
      <c r="D1104" s="763" t="s">
        <v>1241</v>
      </c>
      <c r="E1104" s="856">
        <v>112</v>
      </c>
      <c r="F1104" s="855">
        <v>59</v>
      </c>
      <c r="G1104" s="855">
        <v>170</v>
      </c>
      <c r="H1104" s="851">
        <f t="shared" si="165"/>
        <v>8.0500000000000007</v>
      </c>
      <c r="I1104" s="747">
        <v>63</v>
      </c>
      <c r="J1104" s="747">
        <f t="shared" si="166"/>
        <v>507.15000000000003</v>
      </c>
      <c r="K1104" s="747">
        <f t="shared" si="167"/>
        <v>66270.793943791577</v>
      </c>
      <c r="L1104" s="662">
        <v>50000</v>
      </c>
      <c r="M1104" s="662"/>
      <c r="S1104" s="742">
        <f t="shared" si="168"/>
        <v>4175060.0184588693</v>
      </c>
      <c r="T1104" s="742">
        <f t="shared" si="169"/>
        <v>3150000</v>
      </c>
      <c r="U1104" s="935">
        <f t="shared" si="170"/>
        <v>-16270.793943791577</v>
      </c>
    </row>
    <row r="1105" spans="1:21" ht="16.5" customHeight="1">
      <c r="A1105" s="746">
        <f t="shared" si="171"/>
        <v>218</v>
      </c>
      <c r="B1105" s="297" t="s">
        <v>868</v>
      </c>
      <c r="C1105" s="762">
        <v>42338</v>
      </c>
      <c r="D1105" s="763" t="s">
        <v>1241</v>
      </c>
      <c r="E1105" s="856">
        <v>70</v>
      </c>
      <c r="F1105" s="855">
        <v>67</v>
      </c>
      <c r="G1105" s="855">
        <v>152</v>
      </c>
      <c r="H1105" s="851">
        <f t="shared" si="165"/>
        <v>6.19</v>
      </c>
      <c r="I1105" s="747">
        <v>41</v>
      </c>
      <c r="J1105" s="747">
        <f t="shared" si="166"/>
        <v>253.79000000000002</v>
      </c>
      <c r="K1105" s="747">
        <f t="shared" si="167"/>
        <v>50958.53596423228</v>
      </c>
      <c r="L1105" s="662">
        <v>57000</v>
      </c>
      <c r="M1105" s="662"/>
      <c r="S1105" s="742">
        <f t="shared" si="168"/>
        <v>2089299.9745335234</v>
      </c>
      <c r="T1105" s="742">
        <f t="shared" si="169"/>
        <v>2337000</v>
      </c>
      <c r="U1105" s="935">
        <f t="shared" si="170"/>
        <v>6041.4640357677199</v>
      </c>
    </row>
    <row r="1106" spans="1:21" ht="16.5" customHeight="1">
      <c r="A1106" s="746">
        <f t="shared" si="171"/>
        <v>219</v>
      </c>
      <c r="B1106" s="297" t="s">
        <v>948</v>
      </c>
      <c r="C1106" s="762">
        <v>42338</v>
      </c>
      <c r="D1106" s="763" t="s">
        <v>1241</v>
      </c>
      <c r="E1106" s="856">
        <v>47</v>
      </c>
      <c r="F1106" s="855">
        <v>47</v>
      </c>
      <c r="G1106" s="855">
        <v>52</v>
      </c>
      <c r="H1106" s="851">
        <f t="shared" si="165"/>
        <v>1.97</v>
      </c>
      <c r="I1106" s="747">
        <v>50</v>
      </c>
      <c r="J1106" s="747">
        <f t="shared" si="166"/>
        <v>98.5</v>
      </c>
      <c r="K1106" s="747">
        <f t="shared" si="167"/>
        <v>16217.821623511727</v>
      </c>
      <c r="L1106" s="662">
        <v>31949</v>
      </c>
      <c r="M1106" s="662"/>
      <c r="S1106" s="742">
        <f t="shared" si="168"/>
        <v>810891.08117558633</v>
      </c>
      <c r="T1106" s="742">
        <f t="shared" si="169"/>
        <v>1597450</v>
      </c>
      <c r="U1106" s="935">
        <f t="shared" si="170"/>
        <v>15731.178376488273</v>
      </c>
    </row>
    <row r="1107" spans="1:21" ht="16.5" customHeight="1">
      <c r="A1107" s="746">
        <f t="shared" si="171"/>
        <v>220</v>
      </c>
      <c r="B1107" s="297" t="s">
        <v>954</v>
      </c>
      <c r="C1107" s="762">
        <v>42338</v>
      </c>
      <c r="D1107" s="763" t="s">
        <v>1241</v>
      </c>
      <c r="E1107" s="856">
        <v>124</v>
      </c>
      <c r="F1107" s="855">
        <v>54</v>
      </c>
      <c r="G1107" s="855">
        <v>180</v>
      </c>
      <c r="H1107" s="851">
        <f t="shared" si="165"/>
        <v>8.56</v>
      </c>
      <c r="I1107" s="747">
        <v>21</v>
      </c>
      <c r="J1107" s="747">
        <f t="shared" si="166"/>
        <v>179.76000000000002</v>
      </c>
      <c r="K1107" s="747">
        <f t="shared" si="167"/>
        <v>70469.316293025578</v>
      </c>
      <c r="L1107" s="662">
        <v>84823</v>
      </c>
      <c r="M1107" s="662"/>
      <c r="S1107" s="742">
        <f t="shared" si="168"/>
        <v>1479855.6421535371</v>
      </c>
      <c r="T1107" s="742">
        <f t="shared" si="169"/>
        <v>1781283</v>
      </c>
      <c r="U1107" s="935">
        <f t="shared" si="170"/>
        <v>14353.683706974422</v>
      </c>
    </row>
    <row r="1108" spans="1:21" ht="16.5" customHeight="1">
      <c r="A1108" s="746">
        <f t="shared" si="171"/>
        <v>221</v>
      </c>
      <c r="B1108" s="297" t="s">
        <v>651</v>
      </c>
      <c r="C1108" s="762">
        <v>42338</v>
      </c>
      <c r="D1108" s="763" t="s">
        <v>1241</v>
      </c>
      <c r="E1108" s="856">
        <v>142</v>
      </c>
      <c r="F1108" s="855">
        <v>72</v>
      </c>
      <c r="G1108" s="855">
        <v>58</v>
      </c>
      <c r="H1108" s="851">
        <f t="shared" si="165"/>
        <v>5.76</v>
      </c>
      <c r="I1108" s="747">
        <v>50</v>
      </c>
      <c r="J1108" s="747">
        <f t="shared" si="166"/>
        <v>288</v>
      </c>
      <c r="K1108" s="747">
        <f t="shared" si="167"/>
        <v>47418.605356054592</v>
      </c>
      <c r="L1108" s="662">
        <v>30237</v>
      </c>
      <c r="M1108" s="662"/>
      <c r="S1108" s="742">
        <f t="shared" si="168"/>
        <v>2370930.2678027297</v>
      </c>
      <c r="T1108" s="742">
        <f t="shared" si="169"/>
        <v>1511850</v>
      </c>
      <c r="U1108" s="935">
        <f t="shared" si="170"/>
        <v>-17181.605356054592</v>
      </c>
    </row>
    <row r="1109" spans="1:21" ht="16.5" customHeight="1">
      <c r="A1109" s="746">
        <f t="shared" si="171"/>
        <v>222</v>
      </c>
      <c r="B1109" s="297" t="s">
        <v>466</v>
      </c>
      <c r="C1109" s="762">
        <v>42339</v>
      </c>
      <c r="D1109" s="763" t="s">
        <v>1242</v>
      </c>
      <c r="E1109" s="856">
        <v>51.5</v>
      </c>
      <c r="F1109" s="855">
        <v>28.5</v>
      </c>
      <c r="G1109" s="855">
        <v>7.2</v>
      </c>
      <c r="H1109" s="851">
        <f t="shared" si="165"/>
        <v>0.64</v>
      </c>
      <c r="I1109" s="747">
        <v>500</v>
      </c>
      <c r="J1109" s="747">
        <f t="shared" si="166"/>
        <v>320</v>
      </c>
      <c r="K1109" s="747">
        <f t="shared" si="167"/>
        <v>5268.7339284505106</v>
      </c>
      <c r="L1109" s="662">
        <v>7700</v>
      </c>
      <c r="M1109" s="662"/>
      <c r="S1109" s="742">
        <f t="shared" si="168"/>
        <v>2634366.9642252554</v>
      </c>
      <c r="T1109" s="742">
        <f t="shared" si="169"/>
        <v>3850000</v>
      </c>
      <c r="U1109" s="935">
        <f t="shared" si="170"/>
        <v>2431.2660715494894</v>
      </c>
    </row>
    <row r="1110" spans="1:21" ht="16.5" customHeight="1">
      <c r="A1110" s="746">
        <f t="shared" si="171"/>
        <v>223</v>
      </c>
      <c r="B1110" s="297" t="s">
        <v>1243</v>
      </c>
      <c r="C1110" s="762">
        <v>42339</v>
      </c>
      <c r="D1110" s="763" t="s">
        <v>1242</v>
      </c>
      <c r="E1110" s="856">
        <v>42</v>
      </c>
      <c r="F1110" s="855">
        <v>22</v>
      </c>
      <c r="G1110" s="855">
        <v>6</v>
      </c>
      <c r="H1110" s="851">
        <f t="shared" si="165"/>
        <v>0.41</v>
      </c>
      <c r="I1110" s="747">
        <v>216</v>
      </c>
      <c r="J1110" s="747">
        <f t="shared" si="166"/>
        <v>88.559999999999988</v>
      </c>
      <c r="K1110" s="747">
        <f t="shared" si="167"/>
        <v>3375.2826729136077</v>
      </c>
      <c r="L1110" s="662">
        <v>4000</v>
      </c>
      <c r="M1110" s="662"/>
      <c r="S1110" s="742">
        <f t="shared" si="168"/>
        <v>729061.05734933924</v>
      </c>
      <c r="T1110" s="742">
        <f t="shared" si="169"/>
        <v>864000</v>
      </c>
      <c r="U1110" s="935">
        <f t="shared" si="170"/>
        <v>624.71732708639229</v>
      </c>
    </row>
    <row r="1111" spans="1:21" ht="16.5" customHeight="1">
      <c r="A1111" s="746">
        <f t="shared" si="171"/>
        <v>224</v>
      </c>
      <c r="B1111" s="297" t="s">
        <v>1978</v>
      </c>
      <c r="C1111" s="762">
        <v>42339</v>
      </c>
      <c r="D1111" s="763" t="s">
        <v>1244</v>
      </c>
      <c r="E1111" s="856">
        <v>49</v>
      </c>
      <c r="F1111" s="855">
        <v>47</v>
      </c>
      <c r="G1111" s="855">
        <v>27</v>
      </c>
      <c r="H1111" s="851">
        <f t="shared" si="165"/>
        <v>1.52</v>
      </c>
      <c r="I1111" s="747">
        <v>30</v>
      </c>
      <c r="J1111" s="747">
        <f t="shared" si="166"/>
        <v>45.6</v>
      </c>
      <c r="K1111" s="747">
        <f t="shared" si="167"/>
        <v>12513.243080069962</v>
      </c>
      <c r="L1111" s="662">
        <v>14200</v>
      </c>
      <c r="M1111" s="662"/>
      <c r="S1111" s="742">
        <f t="shared" si="168"/>
        <v>375397.29240209889</v>
      </c>
      <c r="T1111" s="742">
        <f t="shared" si="169"/>
        <v>426000</v>
      </c>
      <c r="U1111" s="935">
        <f t="shared" si="170"/>
        <v>1686.7569199300378</v>
      </c>
    </row>
    <row r="1112" spans="1:21" ht="16.5" customHeight="1">
      <c r="A1112" s="746">
        <f t="shared" si="171"/>
        <v>225</v>
      </c>
      <c r="B1112" s="297" t="s">
        <v>1979</v>
      </c>
      <c r="C1112" s="762">
        <v>42339</v>
      </c>
      <c r="D1112" s="763" t="s">
        <v>1244</v>
      </c>
      <c r="E1112" s="856">
        <v>38</v>
      </c>
      <c r="F1112" s="855">
        <v>37</v>
      </c>
      <c r="G1112" s="855">
        <v>30</v>
      </c>
      <c r="H1112" s="851">
        <f t="shared" si="165"/>
        <v>1.0900000000000001</v>
      </c>
      <c r="I1112" s="747">
        <v>30</v>
      </c>
      <c r="J1112" s="747">
        <f t="shared" si="166"/>
        <v>32.700000000000003</v>
      </c>
      <c r="K1112" s="747">
        <f t="shared" si="167"/>
        <v>8973.3124718922754</v>
      </c>
      <c r="L1112" s="662">
        <v>15300</v>
      </c>
      <c r="M1112" s="662"/>
      <c r="S1112" s="742">
        <f t="shared" si="168"/>
        <v>269199.37415676826</v>
      </c>
      <c r="T1112" s="742">
        <f t="shared" si="169"/>
        <v>459000</v>
      </c>
      <c r="U1112" s="935">
        <f t="shared" si="170"/>
        <v>6326.6875281077246</v>
      </c>
    </row>
    <row r="1113" spans="1:21" ht="16.5" customHeight="1">
      <c r="A1113" s="746">
        <f t="shared" si="171"/>
        <v>226</v>
      </c>
      <c r="B1113" s="297" t="s">
        <v>1980</v>
      </c>
      <c r="C1113" s="762">
        <v>42339</v>
      </c>
      <c r="D1113" s="763" t="s">
        <v>1244</v>
      </c>
      <c r="E1113" s="856">
        <v>40</v>
      </c>
      <c r="F1113" s="855">
        <v>39</v>
      </c>
      <c r="G1113" s="855">
        <v>32</v>
      </c>
      <c r="H1113" s="851">
        <f t="shared" si="165"/>
        <v>1.21</v>
      </c>
      <c r="I1113" s="747">
        <v>60</v>
      </c>
      <c r="J1113" s="747">
        <f t="shared" si="166"/>
        <v>72.599999999999994</v>
      </c>
      <c r="K1113" s="747">
        <f t="shared" si="167"/>
        <v>9961.2000834767459</v>
      </c>
      <c r="L1113" s="662">
        <v>16500</v>
      </c>
      <c r="M1113" s="662"/>
      <c r="S1113" s="742">
        <f t="shared" si="168"/>
        <v>597672.00500860473</v>
      </c>
      <c r="T1113" s="742">
        <f t="shared" si="169"/>
        <v>990000</v>
      </c>
      <c r="U1113" s="935">
        <f t="shared" si="170"/>
        <v>6538.7999165232541</v>
      </c>
    </row>
    <row r="1114" spans="1:21" ht="16.5" customHeight="1">
      <c r="A1114" s="746">
        <f t="shared" si="171"/>
        <v>227</v>
      </c>
      <c r="B1114" s="297" t="s">
        <v>1981</v>
      </c>
      <c r="C1114" s="762">
        <v>42339</v>
      </c>
      <c r="D1114" s="763" t="s">
        <v>1244</v>
      </c>
      <c r="E1114" s="856">
        <v>42</v>
      </c>
      <c r="F1114" s="855">
        <v>41</v>
      </c>
      <c r="G1114" s="855">
        <v>34</v>
      </c>
      <c r="H1114" s="851">
        <f t="shared" si="165"/>
        <v>1.33</v>
      </c>
      <c r="I1114" s="747">
        <v>20</v>
      </c>
      <c r="J1114" s="747">
        <f t="shared" si="166"/>
        <v>26.6</v>
      </c>
      <c r="K1114" s="747">
        <f t="shared" si="167"/>
        <v>10949.087695061216</v>
      </c>
      <c r="L1114" s="662">
        <v>19700</v>
      </c>
      <c r="M1114" s="662"/>
      <c r="S1114" s="742">
        <f t="shared" si="168"/>
        <v>218981.75390122432</v>
      </c>
      <c r="T1114" s="742">
        <f t="shared" si="169"/>
        <v>394000</v>
      </c>
      <c r="U1114" s="935">
        <f t="shared" si="170"/>
        <v>8750.9123049387836</v>
      </c>
    </row>
    <row r="1115" spans="1:21" ht="16.5" customHeight="1">
      <c r="A1115" s="746">
        <f t="shared" si="171"/>
        <v>228</v>
      </c>
      <c r="B1115" s="297" t="s">
        <v>2040</v>
      </c>
      <c r="C1115" s="762">
        <v>42339</v>
      </c>
      <c r="D1115" s="763" t="s">
        <v>1244</v>
      </c>
      <c r="E1115" s="856">
        <v>63</v>
      </c>
      <c r="F1115" s="855">
        <v>53</v>
      </c>
      <c r="G1115" s="855">
        <v>32</v>
      </c>
      <c r="H1115" s="851">
        <f t="shared" si="165"/>
        <v>2.09</v>
      </c>
      <c r="I1115" s="747">
        <v>10</v>
      </c>
      <c r="J1115" s="747">
        <f t="shared" si="166"/>
        <v>20.9</v>
      </c>
      <c r="K1115" s="747">
        <f t="shared" si="167"/>
        <v>17205.709235096198</v>
      </c>
      <c r="L1115" s="662">
        <v>20100</v>
      </c>
      <c r="M1115" s="662"/>
      <c r="S1115" s="742">
        <f t="shared" si="168"/>
        <v>172057.09235096199</v>
      </c>
      <c r="T1115" s="742">
        <f t="shared" si="169"/>
        <v>201000</v>
      </c>
      <c r="U1115" s="935">
        <f t="shared" si="170"/>
        <v>2894.2907649038025</v>
      </c>
    </row>
    <row r="1116" spans="1:21" ht="16.5" customHeight="1">
      <c r="A1116" s="746">
        <f t="shared" si="171"/>
        <v>229</v>
      </c>
      <c r="B1116" s="297" t="s">
        <v>478</v>
      </c>
      <c r="C1116" s="762">
        <v>42340</v>
      </c>
      <c r="D1116" s="763" t="s">
        <v>1245</v>
      </c>
      <c r="E1116" s="856">
        <v>49.5</v>
      </c>
      <c r="F1116" s="855">
        <v>38.5</v>
      </c>
      <c r="G1116" s="855">
        <v>32.5</v>
      </c>
      <c r="H1116" s="851">
        <f t="shared" si="165"/>
        <v>1.34</v>
      </c>
      <c r="I1116" s="747">
        <v>306</v>
      </c>
      <c r="J1116" s="747">
        <f t="shared" si="166"/>
        <v>410.04</v>
      </c>
      <c r="K1116" s="747">
        <f t="shared" si="167"/>
        <v>11031.411662693255</v>
      </c>
      <c r="L1116" s="662">
        <v>12900</v>
      </c>
      <c r="M1116" s="662"/>
      <c r="S1116" s="742">
        <f t="shared" si="168"/>
        <v>3375611.9687841362</v>
      </c>
      <c r="T1116" s="742">
        <f t="shared" si="169"/>
        <v>3947400</v>
      </c>
      <c r="U1116" s="935">
        <f t="shared" si="170"/>
        <v>1868.5883373067445</v>
      </c>
    </row>
    <row r="1117" spans="1:21" ht="16.5" customHeight="1">
      <c r="A1117" s="746">
        <f t="shared" si="171"/>
        <v>230</v>
      </c>
      <c r="B1117" s="297" t="s">
        <v>1183</v>
      </c>
      <c r="C1117" s="762">
        <v>42340</v>
      </c>
      <c r="D1117" s="763" t="s">
        <v>1246</v>
      </c>
      <c r="E1117" s="856">
        <v>33.5</v>
      </c>
      <c r="F1117" s="855">
        <v>31.5</v>
      </c>
      <c r="G1117" s="855">
        <v>24</v>
      </c>
      <c r="H1117" s="851">
        <f t="shared" si="165"/>
        <v>0.79</v>
      </c>
      <c r="I1117" s="747">
        <v>500</v>
      </c>
      <c r="J1117" s="747">
        <f t="shared" si="166"/>
        <v>395</v>
      </c>
      <c r="K1117" s="747">
        <f t="shared" si="167"/>
        <v>6503.5934429310992</v>
      </c>
      <c r="L1117" s="662">
        <v>6950</v>
      </c>
      <c r="M1117" s="662"/>
      <c r="S1117" s="742">
        <f t="shared" si="168"/>
        <v>3251796.7214655494</v>
      </c>
      <c r="T1117" s="742">
        <f t="shared" si="169"/>
        <v>3475000</v>
      </c>
      <c r="U1117" s="935">
        <f t="shared" si="170"/>
        <v>446.40655706890084</v>
      </c>
    </row>
    <row r="1118" spans="1:21" ht="16.5" customHeight="1">
      <c r="A1118" s="746">
        <f t="shared" si="171"/>
        <v>231</v>
      </c>
      <c r="B1118" s="297" t="s">
        <v>1026</v>
      </c>
      <c r="C1118" s="762">
        <v>42340</v>
      </c>
      <c r="D1118" s="763" t="s">
        <v>1247</v>
      </c>
      <c r="E1118" s="856">
        <v>40</v>
      </c>
      <c r="F1118" s="855">
        <v>30</v>
      </c>
      <c r="G1118" s="855">
        <v>18.5</v>
      </c>
      <c r="H1118" s="851">
        <f t="shared" si="165"/>
        <v>0.75</v>
      </c>
      <c r="I1118" s="747">
        <v>306</v>
      </c>
      <c r="J1118" s="747">
        <f t="shared" si="166"/>
        <v>229.5</v>
      </c>
      <c r="K1118" s="747">
        <f t="shared" si="167"/>
        <v>6174.297572402942</v>
      </c>
      <c r="L1118" s="662">
        <v>6400</v>
      </c>
      <c r="M1118" s="662"/>
      <c r="S1118" s="742">
        <f t="shared" si="168"/>
        <v>1889335.0571553002</v>
      </c>
      <c r="T1118" s="742">
        <f t="shared" si="169"/>
        <v>1958400</v>
      </c>
      <c r="U1118" s="935">
        <f t="shared" si="170"/>
        <v>225.70242759705798</v>
      </c>
    </row>
    <row r="1119" spans="1:21" ht="16.5" customHeight="1">
      <c r="A1119" s="746">
        <f t="shared" si="171"/>
        <v>232</v>
      </c>
      <c r="B1119" s="297" t="s">
        <v>440</v>
      </c>
      <c r="C1119" s="762">
        <v>42340</v>
      </c>
      <c r="D1119" s="763" t="s">
        <v>1247</v>
      </c>
      <c r="E1119" s="856">
        <v>49</v>
      </c>
      <c r="F1119" s="855">
        <v>38</v>
      </c>
      <c r="G1119" s="855">
        <v>12</v>
      </c>
      <c r="H1119" s="851">
        <f t="shared" si="165"/>
        <v>0.95</v>
      </c>
      <c r="I1119" s="747">
        <v>522</v>
      </c>
      <c r="J1119" s="747">
        <f t="shared" si="166"/>
        <v>495.9</v>
      </c>
      <c r="K1119" s="747">
        <f t="shared" si="167"/>
        <v>7820.7769250437259</v>
      </c>
      <c r="L1119" s="662">
        <v>10500</v>
      </c>
      <c r="M1119" s="662"/>
      <c r="S1119" s="742">
        <f t="shared" si="168"/>
        <v>4082445.5548728248</v>
      </c>
      <c r="T1119" s="742">
        <f t="shared" si="169"/>
        <v>5481000</v>
      </c>
      <c r="U1119" s="935">
        <f t="shared" si="170"/>
        <v>2679.2230749562741</v>
      </c>
    </row>
    <row r="1120" spans="1:21" ht="16.5" customHeight="1">
      <c r="A1120" s="746">
        <f t="shared" si="171"/>
        <v>233</v>
      </c>
      <c r="B1120" s="297" t="s">
        <v>1979</v>
      </c>
      <c r="C1120" s="762">
        <v>42340</v>
      </c>
      <c r="D1120" s="763" t="s">
        <v>1248</v>
      </c>
      <c r="E1120" s="856">
        <v>38</v>
      </c>
      <c r="F1120" s="855">
        <v>37</v>
      </c>
      <c r="G1120" s="855">
        <v>30</v>
      </c>
      <c r="H1120" s="851">
        <f t="shared" si="165"/>
        <v>1.0900000000000001</v>
      </c>
      <c r="I1120" s="747">
        <v>100</v>
      </c>
      <c r="J1120" s="747">
        <f t="shared" si="166"/>
        <v>109.00000000000001</v>
      </c>
      <c r="K1120" s="747">
        <f t="shared" si="167"/>
        <v>8973.3124718922754</v>
      </c>
      <c r="L1120" s="662">
        <v>15300</v>
      </c>
      <c r="M1120" s="662"/>
      <c r="S1120" s="742">
        <f t="shared" si="168"/>
        <v>897331.24718922749</v>
      </c>
      <c r="T1120" s="742">
        <f t="shared" si="169"/>
        <v>1530000</v>
      </c>
      <c r="U1120" s="935">
        <f t="shared" si="170"/>
        <v>6326.6875281077246</v>
      </c>
    </row>
    <row r="1121" spans="1:21" ht="16.5" customHeight="1">
      <c r="A1121" s="746">
        <f t="shared" si="171"/>
        <v>234</v>
      </c>
      <c r="B1121" s="297" t="s">
        <v>1981</v>
      </c>
      <c r="C1121" s="762">
        <v>42340</v>
      </c>
      <c r="D1121" s="763" t="s">
        <v>1248</v>
      </c>
      <c r="E1121" s="856">
        <v>42</v>
      </c>
      <c r="F1121" s="855">
        <v>41</v>
      </c>
      <c r="G1121" s="855">
        <v>34</v>
      </c>
      <c r="H1121" s="851">
        <f t="shared" si="165"/>
        <v>1.33</v>
      </c>
      <c r="I1121" s="747">
        <v>20</v>
      </c>
      <c r="J1121" s="747">
        <f t="shared" si="166"/>
        <v>26.6</v>
      </c>
      <c r="K1121" s="747">
        <f t="shared" si="167"/>
        <v>10949.087695061216</v>
      </c>
      <c r="L1121" s="662">
        <v>24500</v>
      </c>
      <c r="M1121" s="662"/>
      <c r="S1121" s="742">
        <f t="shared" si="168"/>
        <v>218981.75390122432</v>
      </c>
      <c r="T1121" s="742">
        <f t="shared" si="169"/>
        <v>490000</v>
      </c>
      <c r="U1121" s="935">
        <f t="shared" si="170"/>
        <v>13550.912304938784</v>
      </c>
    </row>
    <row r="1122" spans="1:21" ht="16.5" customHeight="1">
      <c r="A1122" s="746">
        <f t="shared" si="171"/>
        <v>235</v>
      </c>
      <c r="B1122" s="297" t="s">
        <v>2040</v>
      </c>
      <c r="C1122" s="762">
        <v>42340</v>
      </c>
      <c r="D1122" s="763" t="s">
        <v>1248</v>
      </c>
      <c r="E1122" s="856">
        <v>63</v>
      </c>
      <c r="F1122" s="855">
        <v>53</v>
      </c>
      <c r="G1122" s="855">
        <v>32</v>
      </c>
      <c r="H1122" s="851">
        <f t="shared" si="165"/>
        <v>2.09</v>
      </c>
      <c r="I1122" s="747">
        <v>20</v>
      </c>
      <c r="J1122" s="747">
        <f t="shared" si="166"/>
        <v>41.8</v>
      </c>
      <c r="K1122" s="747">
        <f t="shared" si="167"/>
        <v>17205.709235096198</v>
      </c>
      <c r="L1122" s="662">
        <v>25500</v>
      </c>
      <c r="M1122" s="662"/>
      <c r="S1122" s="742">
        <f t="shared" si="168"/>
        <v>344114.18470192398</v>
      </c>
      <c r="T1122" s="742">
        <f t="shared" si="169"/>
        <v>510000</v>
      </c>
      <c r="U1122" s="935">
        <f t="shared" si="170"/>
        <v>8294.2907649038025</v>
      </c>
    </row>
    <row r="1123" spans="1:21" ht="16.5" customHeight="1">
      <c r="A1123" s="746">
        <f t="shared" si="171"/>
        <v>236</v>
      </c>
      <c r="B1123" s="297" t="s">
        <v>451</v>
      </c>
      <c r="C1123" s="762">
        <v>42341</v>
      </c>
      <c r="D1123" s="763" t="s">
        <v>1249</v>
      </c>
      <c r="E1123" s="856">
        <v>46</v>
      </c>
      <c r="F1123" s="855">
        <v>42</v>
      </c>
      <c r="G1123" s="855">
        <v>13</v>
      </c>
      <c r="H1123" s="851">
        <f t="shared" si="165"/>
        <v>1.05</v>
      </c>
      <c r="I1123" s="747">
        <v>2820</v>
      </c>
      <c r="J1123" s="747">
        <f t="shared" si="166"/>
        <v>2961</v>
      </c>
      <c r="K1123" s="747">
        <f t="shared" si="167"/>
        <v>8644.0166013641192</v>
      </c>
      <c r="L1123" s="662">
        <v>7000</v>
      </c>
      <c r="M1123" s="662"/>
      <c r="S1123" s="742">
        <f t="shared" si="168"/>
        <v>24376126.815846816</v>
      </c>
      <c r="T1123" s="742">
        <f t="shared" si="169"/>
        <v>19740000</v>
      </c>
      <c r="U1123" s="935">
        <f t="shared" si="170"/>
        <v>-1644.0166013641192</v>
      </c>
    </row>
    <row r="1124" spans="1:21" ht="16.5" customHeight="1">
      <c r="A1124" s="746">
        <f t="shared" si="171"/>
        <v>237</v>
      </c>
      <c r="B1124" s="297" t="s">
        <v>629</v>
      </c>
      <c r="C1124" s="762">
        <v>42341</v>
      </c>
      <c r="D1124" s="763" t="s">
        <v>1249</v>
      </c>
      <c r="E1124" s="856">
        <v>46</v>
      </c>
      <c r="F1124" s="855">
        <v>42</v>
      </c>
      <c r="G1124" s="855">
        <v>24.5</v>
      </c>
      <c r="H1124" s="851">
        <f t="shared" si="165"/>
        <v>1.26</v>
      </c>
      <c r="I1124" s="747">
        <v>406</v>
      </c>
      <c r="J1124" s="747">
        <f t="shared" si="166"/>
        <v>511.56</v>
      </c>
      <c r="K1124" s="747">
        <f t="shared" si="167"/>
        <v>10372.819921636941</v>
      </c>
      <c r="L1124" s="662">
        <v>8500</v>
      </c>
      <c r="M1124" s="662"/>
      <c r="S1124" s="742">
        <f t="shared" si="168"/>
        <v>4211364.8881845977</v>
      </c>
      <c r="T1124" s="742">
        <f t="shared" si="169"/>
        <v>3451000</v>
      </c>
      <c r="U1124" s="935">
        <f t="shared" si="170"/>
        <v>-1872.8199216369412</v>
      </c>
    </row>
    <row r="1125" spans="1:21" ht="16.5" customHeight="1">
      <c r="A1125" s="746">
        <f t="shared" si="171"/>
        <v>238</v>
      </c>
      <c r="B1125" s="297" t="s">
        <v>1977</v>
      </c>
      <c r="C1125" s="762">
        <v>42341</v>
      </c>
      <c r="D1125" s="763" t="s">
        <v>1250</v>
      </c>
      <c r="E1125" s="856">
        <v>43</v>
      </c>
      <c r="F1125" s="855">
        <v>42</v>
      </c>
      <c r="G1125" s="855">
        <v>26</v>
      </c>
      <c r="H1125" s="851">
        <f t="shared" si="165"/>
        <v>1.24</v>
      </c>
      <c r="I1125" s="747">
        <v>3000</v>
      </c>
      <c r="J1125" s="747">
        <f t="shared" si="166"/>
        <v>3720</v>
      </c>
      <c r="K1125" s="747">
        <f t="shared" si="167"/>
        <v>10208.171986372863</v>
      </c>
      <c r="L1125" s="662">
        <v>11800</v>
      </c>
      <c r="M1125" s="662"/>
      <c r="S1125" s="742">
        <f t="shared" si="168"/>
        <v>30624515.95911859</v>
      </c>
      <c r="T1125" s="742">
        <f t="shared" si="169"/>
        <v>35400000</v>
      </c>
      <c r="U1125" s="935">
        <f t="shared" si="170"/>
        <v>1591.8280136271369</v>
      </c>
    </row>
    <row r="1126" spans="1:21" ht="16.5" customHeight="1">
      <c r="A1126" s="746">
        <f t="shared" si="171"/>
        <v>239</v>
      </c>
      <c r="B1126" s="297" t="s">
        <v>1977</v>
      </c>
      <c r="C1126" s="762">
        <v>42341</v>
      </c>
      <c r="D1126" s="763" t="s">
        <v>1251</v>
      </c>
      <c r="E1126" s="856">
        <v>43</v>
      </c>
      <c r="F1126" s="855">
        <v>42</v>
      </c>
      <c r="G1126" s="855">
        <v>26</v>
      </c>
      <c r="H1126" s="851">
        <f t="shared" si="165"/>
        <v>1.24</v>
      </c>
      <c r="I1126" s="747">
        <v>400</v>
      </c>
      <c r="J1126" s="747">
        <f t="shared" si="166"/>
        <v>496</v>
      </c>
      <c r="K1126" s="747">
        <f t="shared" si="167"/>
        <v>10208.171986372863</v>
      </c>
      <c r="L1126" s="662">
        <v>11800</v>
      </c>
      <c r="M1126" s="662"/>
      <c r="S1126" s="742">
        <f t="shared" si="168"/>
        <v>4083268.7945491453</v>
      </c>
      <c r="T1126" s="742">
        <f t="shared" si="169"/>
        <v>4720000</v>
      </c>
      <c r="U1126" s="935">
        <f t="shared" si="170"/>
        <v>1591.8280136271369</v>
      </c>
    </row>
    <row r="1127" spans="1:21" ht="16.5" customHeight="1">
      <c r="A1127" s="746">
        <f t="shared" si="171"/>
        <v>240</v>
      </c>
      <c r="B1127" s="297" t="s">
        <v>1252</v>
      </c>
      <c r="C1127" s="762">
        <v>42341</v>
      </c>
      <c r="D1127" s="763" t="s">
        <v>1253</v>
      </c>
      <c r="E1127" s="856">
        <v>68</v>
      </c>
      <c r="F1127" s="855">
        <v>68</v>
      </c>
      <c r="G1127" s="855">
        <v>29</v>
      </c>
      <c r="H1127" s="851">
        <f t="shared" si="165"/>
        <v>2.77</v>
      </c>
      <c r="I1127" s="747">
        <v>87</v>
      </c>
      <c r="J1127" s="747">
        <f t="shared" si="166"/>
        <v>240.99</v>
      </c>
      <c r="K1127" s="747">
        <f t="shared" si="167"/>
        <v>22803.739034074864</v>
      </c>
      <c r="L1127" s="662">
        <v>36036</v>
      </c>
      <c r="M1127" s="662"/>
      <c r="S1127" s="742">
        <f t="shared" si="168"/>
        <v>1983925.2959645132</v>
      </c>
      <c r="T1127" s="742">
        <f t="shared" si="169"/>
        <v>3135132</v>
      </c>
      <c r="U1127" s="935">
        <f t="shared" si="170"/>
        <v>13232.260965925136</v>
      </c>
    </row>
    <row r="1128" spans="1:21" ht="16.5" customHeight="1">
      <c r="A1128" s="746">
        <f t="shared" si="171"/>
        <v>241</v>
      </c>
      <c r="B1128" s="297" t="s">
        <v>1255</v>
      </c>
      <c r="C1128" s="762">
        <v>42341</v>
      </c>
      <c r="D1128" s="763" t="s">
        <v>1253</v>
      </c>
      <c r="E1128" s="856">
        <v>78</v>
      </c>
      <c r="F1128" s="855">
        <v>63</v>
      </c>
      <c r="G1128" s="855">
        <v>31</v>
      </c>
      <c r="H1128" s="851">
        <f t="shared" si="165"/>
        <v>2.78</v>
      </c>
      <c r="I1128" s="747">
        <v>78</v>
      </c>
      <c r="J1128" s="747">
        <f t="shared" si="166"/>
        <v>216.83999999999997</v>
      </c>
      <c r="K1128" s="747">
        <f t="shared" si="167"/>
        <v>22886.063001706902</v>
      </c>
      <c r="L1128" s="662">
        <v>36192</v>
      </c>
      <c r="M1128" s="662"/>
      <c r="S1128" s="742">
        <f t="shared" si="168"/>
        <v>1785112.9141331383</v>
      </c>
      <c r="T1128" s="742">
        <f t="shared" si="169"/>
        <v>2822976</v>
      </c>
      <c r="U1128" s="935">
        <f t="shared" si="170"/>
        <v>13305.936998293098</v>
      </c>
    </row>
    <row r="1129" spans="1:21" ht="16.5" customHeight="1">
      <c r="A1129" s="746">
        <f t="shared" si="171"/>
        <v>242</v>
      </c>
      <c r="B1129" s="297" t="s">
        <v>1256</v>
      </c>
      <c r="C1129" s="762">
        <v>42341</v>
      </c>
      <c r="D1129" s="763" t="s">
        <v>1253</v>
      </c>
      <c r="E1129" s="856">
        <v>78</v>
      </c>
      <c r="F1129" s="855">
        <v>45</v>
      </c>
      <c r="G1129" s="855">
        <v>42</v>
      </c>
      <c r="H1129" s="851">
        <f t="shared" si="165"/>
        <v>2.2599999999999998</v>
      </c>
      <c r="I1129" s="747">
        <v>104</v>
      </c>
      <c r="J1129" s="747">
        <f t="shared" si="166"/>
        <v>235.03999999999996</v>
      </c>
      <c r="K1129" s="747">
        <f t="shared" si="167"/>
        <v>18605.216684840863</v>
      </c>
      <c r="L1129" s="662">
        <v>29388</v>
      </c>
      <c r="M1129" s="662"/>
      <c r="S1129" s="742">
        <f t="shared" si="168"/>
        <v>1934942.5352234498</v>
      </c>
      <c r="T1129" s="742">
        <f t="shared" si="169"/>
        <v>3056352</v>
      </c>
      <c r="U1129" s="935">
        <f t="shared" si="170"/>
        <v>10782.783315159137</v>
      </c>
    </row>
    <row r="1130" spans="1:21" ht="16.5" customHeight="1">
      <c r="A1130" s="746">
        <f t="shared" si="171"/>
        <v>243</v>
      </c>
      <c r="B1130" s="297" t="s">
        <v>1707</v>
      </c>
      <c r="C1130" s="762">
        <v>42341</v>
      </c>
      <c r="D1130" s="763" t="s">
        <v>1253</v>
      </c>
      <c r="E1130" s="856">
        <v>66</v>
      </c>
      <c r="F1130" s="855">
        <v>66</v>
      </c>
      <c r="G1130" s="855"/>
      <c r="H1130" s="851">
        <f t="shared" si="165"/>
        <v>0.44</v>
      </c>
      <c r="I1130" s="747">
        <v>274</v>
      </c>
      <c r="J1130" s="747">
        <f t="shared" si="166"/>
        <v>120.56</v>
      </c>
      <c r="K1130" s="747">
        <f t="shared" si="167"/>
        <v>3622.2545758097258</v>
      </c>
      <c r="L1130" s="662">
        <v>3049</v>
      </c>
      <c r="M1130" s="662"/>
      <c r="S1130" s="742">
        <f t="shared" si="168"/>
        <v>992497.75377186481</v>
      </c>
      <c r="T1130" s="742">
        <f t="shared" si="169"/>
        <v>835426</v>
      </c>
      <c r="U1130" s="935">
        <f t="shared" si="170"/>
        <v>-573.25457580972579</v>
      </c>
    </row>
    <row r="1131" spans="1:21" ht="16.5" customHeight="1">
      <c r="A1131" s="746">
        <f t="shared" si="171"/>
        <v>244</v>
      </c>
      <c r="B1131" s="297" t="s">
        <v>1708</v>
      </c>
      <c r="C1131" s="762">
        <v>42341</v>
      </c>
      <c r="D1131" s="763" t="s">
        <v>1253</v>
      </c>
      <c r="E1131" s="856">
        <v>76</v>
      </c>
      <c r="F1131" s="855">
        <v>61</v>
      </c>
      <c r="G1131" s="855"/>
      <c r="H1131" s="851">
        <f t="shared" si="165"/>
        <v>0.46</v>
      </c>
      <c r="I1131" s="747">
        <v>156</v>
      </c>
      <c r="J1131" s="747">
        <f t="shared" si="166"/>
        <v>71.760000000000005</v>
      </c>
      <c r="K1131" s="747">
        <f t="shared" si="167"/>
        <v>3786.9025110738044</v>
      </c>
      <c r="L1131" s="662">
        <v>3245</v>
      </c>
      <c r="M1131" s="662"/>
      <c r="S1131" s="742">
        <f t="shared" si="168"/>
        <v>590756.79172751342</v>
      </c>
      <c r="T1131" s="742">
        <f t="shared" si="169"/>
        <v>506220</v>
      </c>
      <c r="U1131" s="935">
        <f t="shared" si="170"/>
        <v>-541.90251107380436</v>
      </c>
    </row>
    <row r="1132" spans="1:21" ht="16.5" customHeight="1">
      <c r="A1132" s="746">
        <f t="shared" si="171"/>
        <v>245</v>
      </c>
      <c r="B1132" s="297" t="s">
        <v>1709</v>
      </c>
      <c r="C1132" s="762">
        <v>42341</v>
      </c>
      <c r="D1132" s="763" t="s">
        <v>1253</v>
      </c>
      <c r="E1132" s="856">
        <v>76</v>
      </c>
      <c r="F1132" s="855">
        <v>29</v>
      </c>
      <c r="G1132" s="855"/>
      <c r="H1132" s="851">
        <f t="shared" si="165"/>
        <v>0.22</v>
      </c>
      <c r="I1132" s="747">
        <v>312</v>
      </c>
      <c r="J1132" s="747">
        <f t="shared" si="166"/>
        <v>68.64</v>
      </c>
      <c r="K1132" s="747">
        <f t="shared" si="167"/>
        <v>1811.1272879048629</v>
      </c>
      <c r="L1132" s="662">
        <v>1543</v>
      </c>
      <c r="M1132" s="662"/>
      <c r="S1132" s="742">
        <f t="shared" si="168"/>
        <v>565071.71382631722</v>
      </c>
      <c r="T1132" s="742">
        <f t="shared" si="169"/>
        <v>481416</v>
      </c>
      <c r="U1132" s="935">
        <f t="shared" si="170"/>
        <v>-268.1272879048629</v>
      </c>
    </row>
    <row r="1133" spans="1:21" ht="16.5" customHeight="1">
      <c r="A1133" s="746">
        <f t="shared" si="171"/>
        <v>246</v>
      </c>
      <c r="B1133" s="297" t="s">
        <v>1710</v>
      </c>
      <c r="C1133" s="762">
        <v>42341</v>
      </c>
      <c r="D1133" s="763" t="s">
        <v>1253</v>
      </c>
      <c r="E1133" s="856">
        <v>66</v>
      </c>
      <c r="F1133" s="855">
        <v>27</v>
      </c>
      <c r="G1133" s="855"/>
      <c r="H1133" s="851">
        <f t="shared" si="165"/>
        <v>0.18</v>
      </c>
      <c r="I1133" s="747">
        <v>435</v>
      </c>
      <c r="J1133" s="747">
        <f t="shared" si="166"/>
        <v>78.3</v>
      </c>
      <c r="K1133" s="747">
        <f t="shared" si="167"/>
        <v>1481.831417376706</v>
      </c>
      <c r="L1133" s="662">
        <v>1247</v>
      </c>
      <c r="M1133" s="662"/>
      <c r="S1133" s="742">
        <f t="shared" si="168"/>
        <v>644596.66655886709</v>
      </c>
      <c r="T1133" s="742">
        <f t="shared" si="169"/>
        <v>542445</v>
      </c>
      <c r="U1133" s="935">
        <f t="shared" si="170"/>
        <v>-234.83141737670599</v>
      </c>
    </row>
    <row r="1134" spans="1:21" ht="16.5" customHeight="1">
      <c r="A1134" s="746">
        <f t="shared" si="171"/>
        <v>247</v>
      </c>
      <c r="B1134" s="297" t="s">
        <v>1711</v>
      </c>
      <c r="C1134" s="762">
        <v>42341</v>
      </c>
      <c r="D1134" s="763" t="s">
        <v>1253</v>
      </c>
      <c r="E1134" s="856">
        <v>76</v>
      </c>
      <c r="F1134" s="855">
        <v>43</v>
      </c>
      <c r="G1134" s="855"/>
      <c r="H1134" s="851">
        <f t="shared" si="165"/>
        <v>0.33</v>
      </c>
      <c r="I1134" s="747">
        <v>508</v>
      </c>
      <c r="J1134" s="747">
        <f t="shared" si="166"/>
        <v>167.64000000000001</v>
      </c>
      <c r="K1134" s="747">
        <f t="shared" si="167"/>
        <v>2716.6909318572943</v>
      </c>
      <c r="L1134" s="662">
        <v>2288</v>
      </c>
      <c r="M1134" s="662"/>
      <c r="S1134" s="742">
        <f t="shared" si="168"/>
        <v>1380078.9933835056</v>
      </c>
      <c r="T1134" s="742">
        <f t="shared" si="169"/>
        <v>1162304</v>
      </c>
      <c r="U1134" s="935">
        <f t="shared" si="170"/>
        <v>-428.69093185729434</v>
      </c>
    </row>
    <row r="1135" spans="1:21" ht="16.5" customHeight="1">
      <c r="A1135" s="746">
        <f t="shared" si="171"/>
        <v>248</v>
      </c>
      <c r="B1135" s="297" t="s">
        <v>1343</v>
      </c>
      <c r="C1135" s="762">
        <v>42341</v>
      </c>
      <c r="D1135" s="763" t="s">
        <v>1253</v>
      </c>
      <c r="E1135" s="856">
        <v>67</v>
      </c>
      <c r="F1135" s="855">
        <v>43</v>
      </c>
      <c r="G1135" s="855"/>
      <c r="H1135" s="851">
        <f t="shared" si="165"/>
        <v>0.28999999999999998</v>
      </c>
      <c r="I1135" s="747">
        <v>100</v>
      </c>
      <c r="J1135" s="747">
        <f t="shared" si="166"/>
        <v>28.999999999999996</v>
      </c>
      <c r="K1135" s="747">
        <f t="shared" si="167"/>
        <v>2387.3950613291372</v>
      </c>
      <c r="L1135" s="662">
        <v>2017</v>
      </c>
      <c r="M1135" s="662"/>
      <c r="S1135" s="742">
        <f t="shared" si="168"/>
        <v>238739.50613291372</v>
      </c>
      <c r="T1135" s="742">
        <f t="shared" si="169"/>
        <v>201700</v>
      </c>
      <c r="U1135" s="935">
        <f t="shared" si="170"/>
        <v>-370.39506132913721</v>
      </c>
    </row>
    <row r="1136" spans="1:21" ht="16.5" customHeight="1">
      <c r="A1136" s="746">
        <f t="shared" si="171"/>
        <v>249</v>
      </c>
      <c r="B1136" s="297" t="s">
        <v>1712</v>
      </c>
      <c r="C1136" s="762">
        <v>42341</v>
      </c>
      <c r="D1136" s="763" t="s">
        <v>1257</v>
      </c>
      <c r="E1136" s="856">
        <v>61</v>
      </c>
      <c r="F1136" s="855">
        <v>29</v>
      </c>
      <c r="G1136" s="855"/>
      <c r="H1136" s="851">
        <f t="shared" si="165"/>
        <v>0.18</v>
      </c>
      <c r="I1136" s="747">
        <v>78</v>
      </c>
      <c r="J1136" s="747">
        <f t="shared" si="166"/>
        <v>14.04</v>
      </c>
      <c r="K1136" s="747">
        <f t="shared" si="167"/>
        <v>1481.831417376706</v>
      </c>
      <c r="L1136" s="662">
        <v>1238</v>
      </c>
      <c r="M1136" s="662"/>
      <c r="S1136" s="742">
        <f t="shared" si="168"/>
        <v>115582.85055538306</v>
      </c>
      <c r="T1136" s="742">
        <f t="shared" si="169"/>
        <v>96564</v>
      </c>
      <c r="U1136" s="935">
        <f t="shared" si="170"/>
        <v>-243.83141737670599</v>
      </c>
    </row>
    <row r="1137" spans="1:21" ht="16.5" customHeight="1">
      <c r="A1137" s="746">
        <f t="shared" si="171"/>
        <v>250</v>
      </c>
      <c r="B1137" s="297" t="s">
        <v>1713</v>
      </c>
      <c r="C1137" s="762">
        <v>42341</v>
      </c>
      <c r="D1137" s="763" t="s">
        <v>1257</v>
      </c>
      <c r="E1137" s="856">
        <v>43</v>
      </c>
      <c r="F1137" s="855">
        <v>40</v>
      </c>
      <c r="G1137" s="855"/>
      <c r="H1137" s="851">
        <f t="shared" si="165"/>
        <v>0.17</v>
      </c>
      <c r="I1137" s="747">
        <v>1360</v>
      </c>
      <c r="J1137" s="747">
        <f t="shared" si="166"/>
        <v>231.20000000000002</v>
      </c>
      <c r="K1137" s="747">
        <f t="shared" si="167"/>
        <v>1399.5074497446669</v>
      </c>
      <c r="L1137" s="662">
        <v>1204</v>
      </c>
      <c r="M1137" s="662"/>
      <c r="S1137" s="742">
        <f t="shared" si="168"/>
        <v>1903330.131652747</v>
      </c>
      <c r="T1137" s="742">
        <f t="shared" si="169"/>
        <v>1637440</v>
      </c>
      <c r="U1137" s="935">
        <f t="shared" si="170"/>
        <v>-195.50744974466693</v>
      </c>
    </row>
    <row r="1138" spans="1:21" ht="16.5" customHeight="1">
      <c r="A1138" s="746">
        <f t="shared" si="171"/>
        <v>251</v>
      </c>
      <c r="B1138" s="297" t="s">
        <v>1346</v>
      </c>
      <c r="C1138" s="762">
        <v>42341</v>
      </c>
      <c r="D1138" s="763" t="s">
        <v>1257</v>
      </c>
      <c r="E1138" s="856">
        <v>84</v>
      </c>
      <c r="F1138" s="855">
        <v>55</v>
      </c>
      <c r="G1138" s="855"/>
      <c r="H1138" s="851">
        <f t="shared" si="165"/>
        <v>0.46</v>
      </c>
      <c r="I1138" s="747">
        <v>100</v>
      </c>
      <c r="J1138" s="747">
        <f t="shared" si="166"/>
        <v>46</v>
      </c>
      <c r="K1138" s="747">
        <f t="shared" si="167"/>
        <v>3786.9025110738044</v>
      </c>
      <c r="L1138" s="662">
        <v>3234</v>
      </c>
      <c r="M1138" s="662"/>
      <c r="S1138" s="742">
        <f t="shared" si="168"/>
        <v>378690.25110738043</v>
      </c>
      <c r="T1138" s="742">
        <f t="shared" si="169"/>
        <v>323400</v>
      </c>
      <c r="U1138" s="935">
        <f t="shared" si="170"/>
        <v>-552.90251107380436</v>
      </c>
    </row>
    <row r="1139" spans="1:21" ht="16.5" customHeight="1">
      <c r="A1139" s="746">
        <f t="shared" si="171"/>
        <v>252</v>
      </c>
      <c r="B1139" s="297" t="s">
        <v>1259</v>
      </c>
      <c r="C1139" s="762">
        <v>42345</v>
      </c>
      <c r="D1139" s="763" t="s">
        <v>1260</v>
      </c>
      <c r="E1139" s="856">
        <v>30</v>
      </c>
      <c r="F1139" s="855">
        <v>19</v>
      </c>
      <c r="G1139" s="855">
        <v>10</v>
      </c>
      <c r="H1139" s="851">
        <f t="shared" si="165"/>
        <v>0.33</v>
      </c>
      <c r="I1139" s="747">
        <v>444</v>
      </c>
      <c r="J1139" s="747">
        <f t="shared" si="166"/>
        <v>146.52000000000001</v>
      </c>
      <c r="K1139" s="747">
        <f t="shared" si="167"/>
        <v>2716.6909318572943</v>
      </c>
      <c r="L1139" s="662">
        <v>3800</v>
      </c>
      <c r="M1139" s="662"/>
      <c r="S1139" s="742">
        <f t="shared" si="168"/>
        <v>1206210.7737446388</v>
      </c>
      <c r="T1139" s="742">
        <f t="shared" si="169"/>
        <v>1687200</v>
      </c>
      <c r="U1139" s="935">
        <f t="shared" si="170"/>
        <v>1083.3090681427057</v>
      </c>
    </row>
    <row r="1140" spans="1:21" ht="16.5" customHeight="1">
      <c r="A1140" s="746">
        <f t="shared" si="171"/>
        <v>253</v>
      </c>
      <c r="B1140" s="297" t="s">
        <v>1805</v>
      </c>
      <c r="C1140" s="762">
        <v>42345</v>
      </c>
      <c r="D1140" s="763" t="s">
        <v>1261</v>
      </c>
      <c r="E1140" s="856">
        <v>85</v>
      </c>
      <c r="F1140" s="855">
        <v>186</v>
      </c>
      <c r="G1140" s="855"/>
      <c r="H1140" s="851">
        <f t="shared" si="165"/>
        <v>1.58</v>
      </c>
      <c r="I1140" s="747">
        <v>300</v>
      </c>
      <c r="J1140" s="747">
        <f t="shared" si="166"/>
        <v>474</v>
      </c>
      <c r="K1140" s="747">
        <f t="shared" si="167"/>
        <v>13007.186885862198</v>
      </c>
      <c r="L1140" s="662">
        <v>13913</v>
      </c>
      <c r="M1140" s="662"/>
      <c r="S1140" s="742">
        <f t="shared" si="168"/>
        <v>3902156.0657586595</v>
      </c>
      <c r="T1140" s="742">
        <f t="shared" si="169"/>
        <v>4173900</v>
      </c>
      <c r="U1140" s="935">
        <f t="shared" si="170"/>
        <v>905.81311413780168</v>
      </c>
    </row>
    <row r="1141" spans="1:21" ht="16.5" customHeight="1">
      <c r="A1141" s="746">
        <f t="shared" si="171"/>
        <v>254</v>
      </c>
      <c r="B1141" s="297" t="s">
        <v>1853</v>
      </c>
      <c r="C1141" s="762">
        <v>42345</v>
      </c>
      <c r="D1141" s="763" t="s">
        <v>1261</v>
      </c>
      <c r="E1141" s="856">
        <v>80</v>
      </c>
      <c r="F1141" s="855">
        <v>149</v>
      </c>
      <c r="G1141" s="855"/>
      <c r="H1141" s="851">
        <f t="shared" si="165"/>
        <v>1.19</v>
      </c>
      <c r="I1141" s="747">
        <v>30</v>
      </c>
      <c r="J1141" s="747">
        <f t="shared" si="166"/>
        <v>35.699999999999996</v>
      </c>
      <c r="K1141" s="747">
        <f t="shared" si="167"/>
        <v>9796.552148212666</v>
      </c>
      <c r="L1141" s="662">
        <v>10847</v>
      </c>
      <c r="M1141" s="662"/>
      <c r="S1141" s="742">
        <f t="shared" si="168"/>
        <v>293896.56444637995</v>
      </c>
      <c r="T1141" s="742">
        <f t="shared" si="169"/>
        <v>325410</v>
      </c>
      <c r="U1141" s="935">
        <f t="shared" si="170"/>
        <v>1050.447851787334</v>
      </c>
    </row>
    <row r="1142" spans="1:21" ht="16.5" customHeight="1">
      <c r="A1142" s="746">
        <f t="shared" si="171"/>
        <v>255</v>
      </c>
      <c r="B1142" s="297" t="s">
        <v>719</v>
      </c>
      <c r="C1142" s="762">
        <v>42345</v>
      </c>
      <c r="D1142" s="763" t="s">
        <v>1261</v>
      </c>
      <c r="E1142" s="856">
        <v>105</v>
      </c>
      <c r="F1142" s="855">
        <v>170</v>
      </c>
      <c r="G1142" s="855"/>
      <c r="H1142" s="851">
        <f t="shared" si="165"/>
        <v>1.79</v>
      </c>
      <c r="I1142" s="747">
        <v>15878</v>
      </c>
      <c r="J1142" s="747">
        <f t="shared" si="166"/>
        <v>28421.62</v>
      </c>
      <c r="K1142" s="747">
        <f t="shared" si="167"/>
        <v>14735.99020613502</v>
      </c>
      <c r="L1142" s="662">
        <v>16244</v>
      </c>
      <c r="M1142" s="662"/>
      <c r="S1142" s="742">
        <f t="shared" si="168"/>
        <v>233978052.49301186</v>
      </c>
      <c r="T1142" s="742">
        <f t="shared" si="169"/>
        <v>257922232</v>
      </c>
      <c r="U1142" s="935">
        <f t="shared" si="170"/>
        <v>1508.0097938649797</v>
      </c>
    </row>
    <row r="1143" spans="1:21" ht="16.5" customHeight="1">
      <c r="A1143" s="746">
        <f t="shared" si="171"/>
        <v>256</v>
      </c>
      <c r="B1143" s="297" t="s">
        <v>1781</v>
      </c>
      <c r="C1143" s="762">
        <v>42345</v>
      </c>
      <c r="D1143" s="763" t="s">
        <v>1261</v>
      </c>
      <c r="E1143" s="856">
        <v>125</v>
      </c>
      <c r="F1143" s="855">
        <v>146</v>
      </c>
      <c r="G1143" s="855"/>
      <c r="H1143" s="851">
        <f t="shared" si="165"/>
        <v>1.83</v>
      </c>
      <c r="I1143" s="747">
        <v>6212</v>
      </c>
      <c r="J1143" s="747">
        <f t="shared" si="166"/>
        <v>11367.960000000001</v>
      </c>
      <c r="K1143" s="747">
        <f t="shared" si="167"/>
        <v>15065.286076663178</v>
      </c>
      <c r="L1143" s="662">
        <v>15878</v>
      </c>
      <c r="M1143" s="662"/>
      <c r="S1143" s="742">
        <f t="shared" si="168"/>
        <v>93585557.108231664</v>
      </c>
      <c r="T1143" s="742">
        <f t="shared" si="169"/>
        <v>98634136</v>
      </c>
      <c r="U1143" s="935">
        <f t="shared" si="170"/>
        <v>812.71392333682161</v>
      </c>
    </row>
    <row r="1144" spans="1:21" ht="16.5" customHeight="1">
      <c r="A1144" s="746">
        <f t="shared" si="171"/>
        <v>257</v>
      </c>
      <c r="B1144" s="297" t="s">
        <v>1775</v>
      </c>
      <c r="C1144" s="762">
        <v>42345</v>
      </c>
      <c r="D1144" s="763" t="s">
        <v>1261</v>
      </c>
      <c r="E1144" s="856">
        <v>85</v>
      </c>
      <c r="F1144" s="855">
        <v>84</v>
      </c>
      <c r="G1144" s="855"/>
      <c r="H1144" s="851">
        <f t="shared" ref="H1144:H1207" si="172">IF(G1144&lt;&gt;"",ROUND(((E1144+F1144)*2+5)*(F1144+G1144+3)/10000,2),ROUND(E1144*F1144/10000,2))</f>
        <v>0.71</v>
      </c>
      <c r="I1144" s="747">
        <v>130</v>
      </c>
      <c r="J1144" s="747">
        <f t="shared" si="166"/>
        <v>92.3</v>
      </c>
      <c r="K1144" s="747">
        <f t="shared" si="167"/>
        <v>5845.001701874784</v>
      </c>
      <c r="L1144" s="662">
        <v>6212</v>
      </c>
      <c r="M1144" s="662"/>
      <c r="S1144" s="742">
        <f t="shared" si="168"/>
        <v>759850.2212437219</v>
      </c>
      <c r="T1144" s="742">
        <f t="shared" si="169"/>
        <v>807560</v>
      </c>
      <c r="U1144" s="935">
        <f t="shared" si="170"/>
        <v>366.99829812521602</v>
      </c>
    </row>
    <row r="1145" spans="1:21" ht="16.5" customHeight="1">
      <c r="A1145" s="746">
        <f t="shared" si="171"/>
        <v>258</v>
      </c>
      <c r="B1145" s="297" t="s">
        <v>1854</v>
      </c>
      <c r="C1145" s="762">
        <v>42345</v>
      </c>
      <c r="D1145" s="763" t="s">
        <v>1261</v>
      </c>
      <c r="E1145" s="856">
        <v>100</v>
      </c>
      <c r="F1145" s="855">
        <v>197</v>
      </c>
      <c r="G1145" s="855"/>
      <c r="H1145" s="851">
        <f t="shared" si="172"/>
        <v>1.97</v>
      </c>
      <c r="I1145" s="747">
        <v>70</v>
      </c>
      <c r="J1145" s="747">
        <f t="shared" ref="J1145:J1208" si="173">H1145*I1145</f>
        <v>137.9</v>
      </c>
      <c r="K1145" s="747">
        <f t="shared" ref="K1145:K1208" si="174">H1145*$R$953</f>
        <v>16217.821623511727</v>
      </c>
      <c r="L1145" s="662">
        <v>17139</v>
      </c>
      <c r="M1145" s="662"/>
      <c r="S1145" s="742">
        <f t="shared" ref="S1145:S1208" si="175">I1145*K1145</f>
        <v>1135247.5136458208</v>
      </c>
      <c r="T1145" s="742">
        <f t="shared" ref="T1145:T1208" si="176">I1145*L1145</f>
        <v>1199730</v>
      </c>
      <c r="U1145" s="935">
        <f t="shared" ref="U1145:U1208" si="177">L1145-K1145</f>
        <v>921.17837648827299</v>
      </c>
    </row>
    <row r="1146" spans="1:21" ht="16.5" customHeight="1">
      <c r="A1146" s="746">
        <f t="shared" si="171"/>
        <v>259</v>
      </c>
      <c r="B1146" s="297" t="s">
        <v>1855</v>
      </c>
      <c r="C1146" s="762">
        <v>42345</v>
      </c>
      <c r="D1146" s="763" t="s">
        <v>1261</v>
      </c>
      <c r="E1146" s="856">
        <v>100</v>
      </c>
      <c r="F1146" s="855">
        <v>126</v>
      </c>
      <c r="G1146" s="855"/>
      <c r="H1146" s="851">
        <f t="shared" si="172"/>
        <v>1.26</v>
      </c>
      <c r="I1146" s="747">
        <v>55</v>
      </c>
      <c r="J1146" s="747">
        <f t="shared" si="173"/>
        <v>69.3</v>
      </c>
      <c r="K1146" s="747">
        <f t="shared" si="174"/>
        <v>10372.819921636941</v>
      </c>
      <c r="L1146" s="662">
        <v>11592</v>
      </c>
      <c r="M1146" s="662"/>
      <c r="S1146" s="742">
        <f t="shared" si="175"/>
        <v>570505.09569003177</v>
      </c>
      <c r="T1146" s="742">
        <f t="shared" si="176"/>
        <v>637560</v>
      </c>
      <c r="U1146" s="935">
        <f t="shared" si="177"/>
        <v>1219.1800783630588</v>
      </c>
    </row>
    <row r="1147" spans="1:21" ht="16.5" customHeight="1">
      <c r="A1147" s="746">
        <f t="shared" ref="A1147:A1210" si="178">IF(B1147&lt;&gt;"",A1146+1,"")</f>
        <v>260</v>
      </c>
      <c r="B1147" s="297" t="s">
        <v>1856</v>
      </c>
      <c r="C1147" s="762">
        <v>42345</v>
      </c>
      <c r="D1147" s="763" t="s">
        <v>1261</v>
      </c>
      <c r="E1147" s="856">
        <v>90</v>
      </c>
      <c r="F1147" s="855">
        <v>184</v>
      </c>
      <c r="G1147" s="855"/>
      <c r="H1147" s="851">
        <f t="shared" si="172"/>
        <v>1.66</v>
      </c>
      <c r="I1147" s="747">
        <v>55</v>
      </c>
      <c r="J1147" s="747">
        <f t="shared" si="173"/>
        <v>91.3</v>
      </c>
      <c r="K1147" s="747">
        <f t="shared" si="174"/>
        <v>13665.778626918511</v>
      </c>
      <c r="L1147" s="662">
        <v>15235</v>
      </c>
      <c r="M1147" s="662"/>
      <c r="S1147" s="742">
        <f t="shared" si="175"/>
        <v>751617.82448051812</v>
      </c>
      <c r="T1147" s="742">
        <f t="shared" si="176"/>
        <v>837925</v>
      </c>
      <c r="U1147" s="935">
        <f t="shared" si="177"/>
        <v>1569.2213730814892</v>
      </c>
    </row>
    <row r="1148" spans="1:21" ht="16.5" customHeight="1">
      <c r="A1148" s="746">
        <f t="shared" si="178"/>
        <v>261</v>
      </c>
      <c r="B1148" s="297" t="s">
        <v>1857</v>
      </c>
      <c r="C1148" s="762">
        <v>42345</v>
      </c>
      <c r="D1148" s="763" t="s">
        <v>1261</v>
      </c>
      <c r="E1148" s="856">
        <v>90</v>
      </c>
      <c r="F1148" s="855">
        <v>128</v>
      </c>
      <c r="G1148" s="855"/>
      <c r="H1148" s="851">
        <f t="shared" si="172"/>
        <v>1.1499999999999999</v>
      </c>
      <c r="I1148" s="747">
        <v>155</v>
      </c>
      <c r="J1148" s="747">
        <f t="shared" si="173"/>
        <v>178.25</v>
      </c>
      <c r="K1148" s="747">
        <f t="shared" si="174"/>
        <v>9467.2562776845098</v>
      </c>
      <c r="L1148" s="662">
        <v>10598</v>
      </c>
      <c r="M1148" s="662"/>
      <c r="S1148" s="742">
        <f t="shared" si="175"/>
        <v>1467424.723041099</v>
      </c>
      <c r="T1148" s="742">
        <f t="shared" si="176"/>
        <v>1642690</v>
      </c>
      <c r="U1148" s="935">
        <f t="shared" si="177"/>
        <v>1130.7437223154902</v>
      </c>
    </row>
    <row r="1149" spans="1:21" ht="16.5" customHeight="1">
      <c r="A1149" s="746">
        <f t="shared" si="178"/>
        <v>262</v>
      </c>
      <c r="B1149" s="297" t="s">
        <v>774</v>
      </c>
      <c r="C1149" s="762">
        <v>42345</v>
      </c>
      <c r="D1149" s="763" t="s">
        <v>1261</v>
      </c>
      <c r="E1149" s="856">
        <v>73</v>
      </c>
      <c r="F1149" s="855">
        <v>73</v>
      </c>
      <c r="G1149" s="855"/>
      <c r="H1149" s="851">
        <f t="shared" si="172"/>
        <v>0.53</v>
      </c>
      <c r="I1149" s="747">
        <v>1000</v>
      </c>
      <c r="J1149" s="747">
        <f t="shared" si="173"/>
        <v>530</v>
      </c>
      <c r="K1149" s="747">
        <f t="shared" si="174"/>
        <v>4363.1702844980791</v>
      </c>
      <c r="L1149" s="662">
        <v>4050</v>
      </c>
      <c r="M1149" s="662"/>
      <c r="S1149" s="742">
        <f t="shared" si="175"/>
        <v>4363170.2844980787</v>
      </c>
      <c r="T1149" s="742">
        <f t="shared" si="176"/>
        <v>4050000</v>
      </c>
      <c r="U1149" s="935">
        <f t="shared" si="177"/>
        <v>-313.17028449807913</v>
      </c>
    </row>
    <row r="1150" spans="1:21" ht="16.5" customHeight="1">
      <c r="A1150" s="746">
        <f t="shared" si="178"/>
        <v>263</v>
      </c>
      <c r="B1150" s="297" t="s">
        <v>425</v>
      </c>
      <c r="C1150" s="762">
        <v>42346</v>
      </c>
      <c r="D1150" s="763" t="s">
        <v>1262</v>
      </c>
      <c r="E1150" s="856">
        <v>52</v>
      </c>
      <c r="F1150" s="855">
        <v>24.5</v>
      </c>
      <c r="G1150" s="855">
        <v>24.5</v>
      </c>
      <c r="H1150" s="851">
        <f t="shared" si="172"/>
        <v>0.82</v>
      </c>
      <c r="I1150" s="747">
        <v>944</v>
      </c>
      <c r="J1150" s="747">
        <f t="shared" si="173"/>
        <v>774.07999999999993</v>
      </c>
      <c r="K1150" s="747">
        <f t="shared" si="174"/>
        <v>6750.5653458272154</v>
      </c>
      <c r="L1150" s="662">
        <v>5000</v>
      </c>
      <c r="M1150" s="662"/>
      <c r="S1150" s="742">
        <f t="shared" si="175"/>
        <v>6372533.6864608917</v>
      </c>
      <c r="T1150" s="742">
        <f t="shared" si="176"/>
        <v>4720000</v>
      </c>
      <c r="U1150" s="935">
        <f t="shared" si="177"/>
        <v>-1750.5653458272154</v>
      </c>
    </row>
    <row r="1151" spans="1:21" ht="16.5" customHeight="1">
      <c r="A1151" s="746">
        <f t="shared" si="178"/>
        <v>264</v>
      </c>
      <c r="B1151" s="297" t="s">
        <v>473</v>
      </c>
      <c r="C1151" s="762">
        <v>42346</v>
      </c>
      <c r="D1151" s="763" t="s">
        <v>1262</v>
      </c>
      <c r="E1151" s="856">
        <v>52</v>
      </c>
      <c r="F1151" s="855">
        <v>26.5</v>
      </c>
      <c r="G1151" s="855">
        <v>26.5</v>
      </c>
      <c r="H1151" s="851">
        <f t="shared" si="172"/>
        <v>0.91</v>
      </c>
      <c r="I1151" s="747">
        <v>640</v>
      </c>
      <c r="J1151" s="747">
        <f t="shared" si="173"/>
        <v>582.4</v>
      </c>
      <c r="K1151" s="747">
        <f t="shared" si="174"/>
        <v>7491.4810545155697</v>
      </c>
      <c r="L1151" s="662">
        <v>5550</v>
      </c>
      <c r="M1151" s="662"/>
      <c r="S1151" s="742">
        <f t="shared" si="175"/>
        <v>4794547.8748899642</v>
      </c>
      <c r="T1151" s="742">
        <f t="shared" si="176"/>
        <v>3552000</v>
      </c>
      <c r="U1151" s="935">
        <f t="shared" si="177"/>
        <v>-1941.4810545155697</v>
      </c>
    </row>
    <row r="1152" spans="1:21" ht="16.5" customHeight="1">
      <c r="A1152" s="746">
        <f t="shared" si="178"/>
        <v>265</v>
      </c>
      <c r="B1152" s="297" t="s">
        <v>528</v>
      </c>
      <c r="C1152" s="762">
        <v>42346</v>
      </c>
      <c r="D1152" s="763" t="s">
        <v>1262</v>
      </c>
      <c r="E1152" s="856">
        <v>55</v>
      </c>
      <c r="F1152" s="855">
        <v>45</v>
      </c>
      <c r="G1152" s="855">
        <v>29</v>
      </c>
      <c r="H1152" s="851">
        <f t="shared" si="172"/>
        <v>1.58</v>
      </c>
      <c r="I1152" s="747">
        <v>519</v>
      </c>
      <c r="J1152" s="747">
        <f t="shared" si="173"/>
        <v>820.02</v>
      </c>
      <c r="K1152" s="747">
        <f t="shared" si="174"/>
        <v>13007.186885862198</v>
      </c>
      <c r="L1152" s="662">
        <v>9700</v>
      </c>
      <c r="M1152" s="662"/>
      <c r="S1152" s="742">
        <f t="shared" si="175"/>
        <v>6750729.993762481</v>
      </c>
      <c r="T1152" s="742">
        <f t="shared" si="176"/>
        <v>5034300</v>
      </c>
      <c r="U1152" s="935">
        <f t="shared" si="177"/>
        <v>-3307.1868858621983</v>
      </c>
    </row>
    <row r="1153" spans="1:21" ht="16.5" customHeight="1">
      <c r="A1153" s="746">
        <f t="shared" si="178"/>
        <v>266</v>
      </c>
      <c r="B1153" s="297" t="s">
        <v>1263</v>
      </c>
      <c r="C1153" s="762">
        <v>42346</v>
      </c>
      <c r="D1153" s="763" t="s">
        <v>1264</v>
      </c>
      <c r="E1153" s="856">
        <v>43</v>
      </c>
      <c r="F1153" s="855">
        <v>29</v>
      </c>
      <c r="G1153" s="855">
        <v>20</v>
      </c>
      <c r="H1153" s="851">
        <f t="shared" si="172"/>
        <v>0.77</v>
      </c>
      <c r="I1153" s="747">
        <v>626</v>
      </c>
      <c r="J1153" s="747">
        <f t="shared" si="173"/>
        <v>482.02000000000004</v>
      </c>
      <c r="K1153" s="747">
        <f t="shared" si="174"/>
        <v>6338.9455076670201</v>
      </c>
      <c r="L1153" s="662">
        <v>6450</v>
      </c>
      <c r="M1153" s="662"/>
      <c r="S1153" s="742">
        <f t="shared" si="175"/>
        <v>3968179.8877995545</v>
      </c>
      <c r="T1153" s="742">
        <f t="shared" si="176"/>
        <v>4037700</v>
      </c>
      <c r="U1153" s="935">
        <f t="shared" si="177"/>
        <v>111.05449233297986</v>
      </c>
    </row>
    <row r="1154" spans="1:21" ht="16.5" customHeight="1">
      <c r="A1154" s="746">
        <f t="shared" si="178"/>
        <v>267</v>
      </c>
      <c r="B1154" s="297" t="s">
        <v>1266</v>
      </c>
      <c r="C1154" s="762">
        <v>42346</v>
      </c>
      <c r="D1154" s="763" t="s">
        <v>1264</v>
      </c>
      <c r="E1154" s="856">
        <v>57</v>
      </c>
      <c r="F1154" s="855">
        <v>38</v>
      </c>
      <c r="G1154" s="855">
        <v>33</v>
      </c>
      <c r="H1154" s="851">
        <f t="shared" si="172"/>
        <v>1.44</v>
      </c>
      <c r="I1154" s="747">
        <v>302</v>
      </c>
      <c r="J1154" s="747">
        <f t="shared" si="173"/>
        <v>434.88</v>
      </c>
      <c r="K1154" s="747">
        <f t="shared" si="174"/>
        <v>11854.651339013648</v>
      </c>
      <c r="L1154" s="662">
        <v>10920</v>
      </c>
      <c r="M1154" s="662"/>
      <c r="S1154" s="742">
        <f t="shared" si="175"/>
        <v>3580104.7043821216</v>
      </c>
      <c r="T1154" s="742">
        <f t="shared" si="176"/>
        <v>3297840</v>
      </c>
      <c r="U1154" s="935">
        <f t="shared" si="177"/>
        <v>-934.65133901364788</v>
      </c>
    </row>
    <row r="1155" spans="1:21" ht="16.5" customHeight="1">
      <c r="A1155" s="746">
        <f t="shared" si="178"/>
        <v>268</v>
      </c>
      <c r="B1155" s="297" t="s">
        <v>1858</v>
      </c>
      <c r="C1155" s="762">
        <v>42346</v>
      </c>
      <c r="D1155" s="763" t="s">
        <v>1267</v>
      </c>
      <c r="E1155" s="856">
        <v>95</v>
      </c>
      <c r="F1155" s="855">
        <v>144</v>
      </c>
      <c r="G1155" s="855"/>
      <c r="H1155" s="851">
        <f t="shared" si="172"/>
        <v>1.37</v>
      </c>
      <c r="I1155" s="747">
        <v>200</v>
      </c>
      <c r="J1155" s="747">
        <f t="shared" si="173"/>
        <v>274</v>
      </c>
      <c r="K1155" s="747">
        <f t="shared" si="174"/>
        <v>11278.383565589374</v>
      </c>
      <c r="L1155" s="662">
        <v>12449</v>
      </c>
      <c r="M1155" s="662"/>
      <c r="S1155" s="742">
        <f t="shared" si="175"/>
        <v>2255676.7131178747</v>
      </c>
      <c r="T1155" s="742">
        <f t="shared" si="176"/>
        <v>2489800</v>
      </c>
      <c r="U1155" s="935">
        <f t="shared" si="177"/>
        <v>1170.6164344106255</v>
      </c>
    </row>
    <row r="1156" spans="1:21" ht="16.5" customHeight="1">
      <c r="A1156" s="746">
        <f t="shared" si="178"/>
        <v>269</v>
      </c>
      <c r="B1156" s="297" t="s">
        <v>1859</v>
      </c>
      <c r="C1156" s="762">
        <v>42346</v>
      </c>
      <c r="D1156" s="763" t="s">
        <v>1267</v>
      </c>
      <c r="E1156" s="856">
        <v>75</v>
      </c>
      <c r="F1156" s="855">
        <v>181</v>
      </c>
      <c r="G1156" s="855"/>
      <c r="H1156" s="851">
        <f t="shared" si="172"/>
        <v>1.36</v>
      </c>
      <c r="I1156" s="747">
        <v>230</v>
      </c>
      <c r="J1156" s="747">
        <f t="shared" si="173"/>
        <v>312.8</v>
      </c>
      <c r="K1156" s="747">
        <f t="shared" si="174"/>
        <v>11196.059597957335</v>
      </c>
      <c r="L1156" s="662">
        <v>7602</v>
      </c>
      <c r="M1156" s="662"/>
      <c r="S1156" s="742">
        <f t="shared" si="175"/>
        <v>2575093.707530187</v>
      </c>
      <c r="T1156" s="742">
        <f t="shared" si="176"/>
        <v>1748460</v>
      </c>
      <c r="U1156" s="935">
        <f t="shared" si="177"/>
        <v>-3594.0595979573354</v>
      </c>
    </row>
    <row r="1157" spans="1:21" ht="16.5" customHeight="1">
      <c r="A1157" s="746">
        <f t="shared" si="178"/>
        <v>270</v>
      </c>
      <c r="B1157" s="297" t="s">
        <v>1860</v>
      </c>
      <c r="C1157" s="762">
        <v>42346</v>
      </c>
      <c r="D1157" s="763" t="s">
        <v>1267</v>
      </c>
      <c r="E1157" s="856">
        <v>138</v>
      </c>
      <c r="F1157" s="855">
        <v>95</v>
      </c>
      <c r="G1157" s="855"/>
      <c r="H1157" s="851">
        <f t="shared" si="172"/>
        <v>1.31</v>
      </c>
      <c r="I1157" s="747">
        <v>140</v>
      </c>
      <c r="J1157" s="747">
        <f t="shared" si="173"/>
        <v>183.4</v>
      </c>
      <c r="K1157" s="747">
        <f t="shared" si="174"/>
        <v>10784.439759797138</v>
      </c>
      <c r="L1157" s="662">
        <v>11930</v>
      </c>
      <c r="M1157" s="662"/>
      <c r="S1157" s="742">
        <f t="shared" si="175"/>
        <v>1509821.5663715994</v>
      </c>
      <c r="T1157" s="742">
        <f t="shared" si="176"/>
        <v>1670200</v>
      </c>
      <c r="U1157" s="935">
        <f t="shared" si="177"/>
        <v>1145.5602402028617</v>
      </c>
    </row>
    <row r="1158" spans="1:21" ht="16.5" customHeight="1">
      <c r="A1158" s="746">
        <f t="shared" si="178"/>
        <v>271</v>
      </c>
      <c r="B1158" s="297" t="s">
        <v>1861</v>
      </c>
      <c r="C1158" s="762">
        <v>42346</v>
      </c>
      <c r="D1158" s="763" t="s">
        <v>1267</v>
      </c>
      <c r="E1158" s="856">
        <v>100</v>
      </c>
      <c r="F1158" s="855">
        <v>98</v>
      </c>
      <c r="G1158" s="855"/>
      <c r="H1158" s="851">
        <f t="shared" si="172"/>
        <v>0.98</v>
      </c>
      <c r="I1158" s="747">
        <v>125</v>
      </c>
      <c r="J1158" s="747">
        <f t="shared" si="173"/>
        <v>122.5</v>
      </c>
      <c r="K1158" s="747">
        <f t="shared" si="174"/>
        <v>8067.7488279398431</v>
      </c>
      <c r="L1158" s="662">
        <v>8918</v>
      </c>
      <c r="M1158" s="662"/>
      <c r="S1158" s="742">
        <f t="shared" si="175"/>
        <v>1008468.6034924804</v>
      </c>
      <c r="T1158" s="742">
        <f t="shared" si="176"/>
        <v>1114750</v>
      </c>
      <c r="U1158" s="935">
        <f t="shared" si="177"/>
        <v>850.25117206015693</v>
      </c>
    </row>
    <row r="1159" spans="1:21" ht="16.5" customHeight="1">
      <c r="A1159" s="746">
        <f t="shared" si="178"/>
        <v>272</v>
      </c>
      <c r="B1159" s="297" t="s">
        <v>1862</v>
      </c>
      <c r="C1159" s="762">
        <v>42346</v>
      </c>
      <c r="D1159" s="763" t="s">
        <v>1267</v>
      </c>
      <c r="E1159" s="856">
        <v>125</v>
      </c>
      <c r="F1159" s="855">
        <v>160</v>
      </c>
      <c r="G1159" s="855"/>
      <c r="H1159" s="851">
        <f t="shared" si="172"/>
        <v>2</v>
      </c>
      <c r="I1159" s="747">
        <v>55</v>
      </c>
      <c r="J1159" s="747">
        <f t="shared" si="173"/>
        <v>110</v>
      </c>
      <c r="K1159" s="747">
        <f t="shared" si="174"/>
        <v>16464.793526407844</v>
      </c>
      <c r="L1159" s="662">
        <v>18200</v>
      </c>
      <c r="M1159" s="662"/>
      <c r="S1159" s="742">
        <f t="shared" si="175"/>
        <v>905563.64395243139</v>
      </c>
      <c r="T1159" s="742">
        <f t="shared" si="176"/>
        <v>1001000</v>
      </c>
      <c r="U1159" s="935">
        <f t="shared" si="177"/>
        <v>1735.2064735921558</v>
      </c>
    </row>
    <row r="1160" spans="1:21" ht="16.5" customHeight="1">
      <c r="A1160" s="746">
        <f t="shared" si="178"/>
        <v>273</v>
      </c>
      <c r="B1160" s="297" t="s">
        <v>1769</v>
      </c>
      <c r="C1160" s="762">
        <v>42346</v>
      </c>
      <c r="D1160" s="763" t="s">
        <v>1267</v>
      </c>
      <c r="E1160" s="856">
        <v>85</v>
      </c>
      <c r="F1160" s="855">
        <v>130</v>
      </c>
      <c r="G1160" s="855"/>
      <c r="H1160" s="851">
        <f t="shared" si="172"/>
        <v>1.1100000000000001</v>
      </c>
      <c r="I1160" s="747">
        <v>20</v>
      </c>
      <c r="J1160" s="747">
        <f t="shared" si="173"/>
        <v>22.200000000000003</v>
      </c>
      <c r="K1160" s="747">
        <f t="shared" si="174"/>
        <v>9137.9604071563535</v>
      </c>
      <c r="L1160" s="662">
        <v>10056</v>
      </c>
      <c r="M1160" s="662"/>
      <c r="S1160" s="742">
        <f t="shared" si="175"/>
        <v>182759.20814312706</v>
      </c>
      <c r="T1160" s="742">
        <f t="shared" si="176"/>
        <v>201120</v>
      </c>
      <c r="U1160" s="935">
        <f t="shared" si="177"/>
        <v>918.03959284364646</v>
      </c>
    </row>
    <row r="1161" spans="1:21" ht="16.5" customHeight="1">
      <c r="A1161" s="746">
        <f t="shared" si="178"/>
        <v>274</v>
      </c>
      <c r="B1161" s="297" t="s">
        <v>1863</v>
      </c>
      <c r="C1161" s="762">
        <v>42346</v>
      </c>
      <c r="D1161" s="763" t="s">
        <v>1267</v>
      </c>
      <c r="E1161" s="856">
        <v>145</v>
      </c>
      <c r="F1161" s="855">
        <v>106</v>
      </c>
      <c r="G1161" s="855"/>
      <c r="H1161" s="851">
        <f t="shared" si="172"/>
        <v>1.54</v>
      </c>
      <c r="I1161" s="747">
        <v>234</v>
      </c>
      <c r="J1161" s="747">
        <f t="shared" si="173"/>
        <v>360.36</v>
      </c>
      <c r="K1161" s="747">
        <f t="shared" si="174"/>
        <v>12677.89101533404</v>
      </c>
      <c r="L1161" s="662">
        <v>14294</v>
      </c>
      <c r="M1161" s="662"/>
      <c r="S1161" s="742">
        <f t="shared" si="175"/>
        <v>2966626.4975881656</v>
      </c>
      <c r="T1161" s="742">
        <f t="shared" si="176"/>
        <v>3344796</v>
      </c>
      <c r="U1161" s="935">
        <f t="shared" si="177"/>
        <v>1616.1089846659597</v>
      </c>
    </row>
    <row r="1162" spans="1:21" ht="16.5" customHeight="1">
      <c r="A1162" s="746">
        <f t="shared" si="178"/>
        <v>275</v>
      </c>
      <c r="B1162" s="297" t="s">
        <v>1864</v>
      </c>
      <c r="C1162" s="762">
        <v>42346</v>
      </c>
      <c r="D1162" s="763" t="s">
        <v>1267</v>
      </c>
      <c r="E1162" s="856">
        <v>155</v>
      </c>
      <c r="F1162" s="855">
        <v>131</v>
      </c>
      <c r="G1162" s="855"/>
      <c r="H1162" s="851">
        <f t="shared" si="172"/>
        <v>2.0299999999999998</v>
      </c>
      <c r="I1162" s="747">
        <v>75</v>
      </c>
      <c r="J1162" s="747">
        <f t="shared" si="173"/>
        <v>152.24999999999997</v>
      </c>
      <c r="K1162" s="747">
        <f t="shared" si="174"/>
        <v>16711.76542930396</v>
      </c>
      <c r="L1162" s="662">
        <v>18884</v>
      </c>
      <c r="M1162" s="662"/>
      <c r="S1162" s="742">
        <f t="shared" si="175"/>
        <v>1253382.407197797</v>
      </c>
      <c r="T1162" s="742">
        <f t="shared" si="176"/>
        <v>1416300</v>
      </c>
      <c r="U1162" s="935">
        <f t="shared" si="177"/>
        <v>2172.2345706960405</v>
      </c>
    </row>
    <row r="1163" spans="1:21" ht="16.5" customHeight="1">
      <c r="A1163" s="746">
        <f t="shared" si="178"/>
        <v>276</v>
      </c>
      <c r="B1163" s="297" t="s">
        <v>1268</v>
      </c>
      <c r="C1163" s="762">
        <v>42347</v>
      </c>
      <c r="D1163" s="763" t="s">
        <v>1269</v>
      </c>
      <c r="E1163" s="856">
        <v>130</v>
      </c>
      <c r="F1163" s="855">
        <v>50</v>
      </c>
      <c r="G1163" s="855">
        <v>180</v>
      </c>
      <c r="H1163" s="851">
        <f t="shared" si="172"/>
        <v>8.5</v>
      </c>
      <c r="I1163" s="747">
        <v>344</v>
      </c>
      <c r="J1163" s="747">
        <f t="shared" si="173"/>
        <v>2924</v>
      </c>
      <c r="K1163" s="747">
        <f t="shared" si="174"/>
        <v>69975.372487233341</v>
      </c>
      <c r="L1163" s="662">
        <v>47449</v>
      </c>
      <c r="M1163" s="662"/>
      <c r="S1163" s="742">
        <f t="shared" si="175"/>
        <v>24071528.135608271</v>
      </c>
      <c r="T1163" s="742">
        <f t="shared" si="176"/>
        <v>16322456</v>
      </c>
      <c r="U1163" s="935">
        <f t="shared" si="177"/>
        <v>-22526.372487233341</v>
      </c>
    </row>
    <row r="1164" spans="1:21" ht="16.5" customHeight="1">
      <c r="A1164" s="746">
        <f t="shared" si="178"/>
        <v>277</v>
      </c>
      <c r="B1164" s="297" t="s">
        <v>1865</v>
      </c>
      <c r="C1164" s="762">
        <v>42347</v>
      </c>
      <c r="D1164" s="763" t="s">
        <v>1270</v>
      </c>
      <c r="E1164" s="856">
        <v>145</v>
      </c>
      <c r="F1164" s="855">
        <v>120</v>
      </c>
      <c r="G1164" s="855"/>
      <c r="H1164" s="851">
        <f t="shared" si="172"/>
        <v>1.74</v>
      </c>
      <c r="I1164" s="747">
        <v>1500</v>
      </c>
      <c r="J1164" s="747">
        <f t="shared" si="173"/>
        <v>2610</v>
      </c>
      <c r="K1164" s="747">
        <f t="shared" si="174"/>
        <v>14324.370367974825</v>
      </c>
      <c r="L1164" s="662">
        <v>9744</v>
      </c>
      <c r="M1164" s="662"/>
      <c r="S1164" s="742">
        <f t="shared" si="175"/>
        <v>21486555.551962238</v>
      </c>
      <c r="T1164" s="742">
        <f t="shared" si="176"/>
        <v>14616000</v>
      </c>
      <c r="U1164" s="935">
        <f t="shared" si="177"/>
        <v>-4580.3703679748251</v>
      </c>
    </row>
    <row r="1165" spans="1:21" ht="16.5" customHeight="1">
      <c r="A1165" s="746">
        <f t="shared" si="178"/>
        <v>278</v>
      </c>
      <c r="B1165" s="297" t="s">
        <v>1866</v>
      </c>
      <c r="C1165" s="762">
        <v>42347</v>
      </c>
      <c r="D1165" s="763" t="s">
        <v>1270</v>
      </c>
      <c r="E1165" s="856">
        <v>80</v>
      </c>
      <c r="F1165" s="855">
        <v>130</v>
      </c>
      <c r="G1165" s="855"/>
      <c r="H1165" s="851">
        <f t="shared" si="172"/>
        <v>1.04</v>
      </c>
      <c r="I1165" s="747">
        <v>100</v>
      </c>
      <c r="J1165" s="747">
        <f t="shared" si="173"/>
        <v>104</v>
      </c>
      <c r="K1165" s="747">
        <f t="shared" si="174"/>
        <v>8561.6926337320801</v>
      </c>
      <c r="L1165" s="662">
        <v>6344</v>
      </c>
      <c r="M1165" s="662"/>
      <c r="S1165" s="742">
        <f t="shared" si="175"/>
        <v>856169.263373208</v>
      </c>
      <c r="T1165" s="742">
        <f t="shared" si="176"/>
        <v>634400</v>
      </c>
      <c r="U1165" s="935">
        <f t="shared" si="177"/>
        <v>-2217.6926337320801</v>
      </c>
    </row>
    <row r="1166" spans="1:21" ht="16.5" customHeight="1">
      <c r="A1166" s="746">
        <f t="shared" si="178"/>
        <v>279</v>
      </c>
      <c r="B1166" s="297" t="s">
        <v>1271</v>
      </c>
      <c r="C1166" s="762">
        <v>42348</v>
      </c>
      <c r="D1166" s="763" t="s">
        <v>1272</v>
      </c>
      <c r="E1166" s="856">
        <v>37</v>
      </c>
      <c r="F1166" s="855">
        <v>30</v>
      </c>
      <c r="G1166" s="855">
        <v>40</v>
      </c>
      <c r="H1166" s="851">
        <f t="shared" si="172"/>
        <v>1.01</v>
      </c>
      <c r="I1166" s="747">
        <v>201</v>
      </c>
      <c r="J1166" s="747">
        <f t="shared" si="173"/>
        <v>203.01</v>
      </c>
      <c r="K1166" s="747">
        <f t="shared" si="174"/>
        <v>8314.7207308359611</v>
      </c>
      <c r="L1166" s="662">
        <v>7500</v>
      </c>
      <c r="M1166" s="662"/>
      <c r="S1166" s="742">
        <f t="shared" si="175"/>
        <v>1671258.8668980282</v>
      </c>
      <c r="T1166" s="742">
        <f t="shared" si="176"/>
        <v>1507500</v>
      </c>
      <c r="U1166" s="935">
        <f t="shared" si="177"/>
        <v>-814.72073083596115</v>
      </c>
    </row>
    <row r="1167" spans="1:21" ht="16.5" customHeight="1">
      <c r="A1167" s="746">
        <f t="shared" si="178"/>
        <v>280</v>
      </c>
      <c r="B1167" s="297" t="s">
        <v>1274</v>
      </c>
      <c r="C1167" s="762">
        <v>42348</v>
      </c>
      <c r="D1167" s="763" t="s">
        <v>1272</v>
      </c>
      <c r="E1167" s="856">
        <v>39</v>
      </c>
      <c r="F1167" s="855">
        <v>31.5</v>
      </c>
      <c r="G1167" s="855">
        <v>37</v>
      </c>
      <c r="H1167" s="851">
        <f t="shared" si="172"/>
        <v>1.04</v>
      </c>
      <c r="I1167" s="747">
        <v>200</v>
      </c>
      <c r="J1167" s="747">
        <f t="shared" si="173"/>
        <v>208</v>
      </c>
      <c r="K1167" s="747">
        <f t="shared" si="174"/>
        <v>8561.6926337320801</v>
      </c>
      <c r="L1167" s="662">
        <v>7600</v>
      </c>
      <c r="M1167" s="662"/>
      <c r="S1167" s="742">
        <f t="shared" si="175"/>
        <v>1712338.526746416</v>
      </c>
      <c r="T1167" s="742">
        <f t="shared" si="176"/>
        <v>1520000</v>
      </c>
      <c r="U1167" s="935">
        <f t="shared" si="177"/>
        <v>-961.69263373208014</v>
      </c>
    </row>
    <row r="1168" spans="1:21" ht="16.5" customHeight="1">
      <c r="A1168" s="746">
        <f t="shared" si="178"/>
        <v>281</v>
      </c>
      <c r="B1168" s="297" t="s">
        <v>1275</v>
      </c>
      <c r="C1168" s="762">
        <v>42348</v>
      </c>
      <c r="D1168" s="763" t="s">
        <v>1272</v>
      </c>
      <c r="E1168" s="856">
        <v>41</v>
      </c>
      <c r="F1168" s="855">
        <v>33</v>
      </c>
      <c r="G1168" s="855">
        <v>44</v>
      </c>
      <c r="H1168" s="851">
        <f t="shared" si="172"/>
        <v>1.22</v>
      </c>
      <c r="I1168" s="747">
        <v>216</v>
      </c>
      <c r="J1168" s="747">
        <f t="shared" si="173"/>
        <v>263.52</v>
      </c>
      <c r="K1168" s="747">
        <f t="shared" si="174"/>
        <v>10043.524051108785</v>
      </c>
      <c r="L1168" s="662">
        <v>8800</v>
      </c>
      <c r="M1168" s="662"/>
      <c r="S1168" s="742">
        <f t="shared" si="175"/>
        <v>2169401.1950394977</v>
      </c>
      <c r="T1168" s="742">
        <f t="shared" si="176"/>
        <v>1900800</v>
      </c>
      <c r="U1168" s="935">
        <f t="shared" si="177"/>
        <v>-1243.524051108785</v>
      </c>
    </row>
    <row r="1169" spans="1:21" ht="16.5" customHeight="1">
      <c r="A1169" s="746">
        <f t="shared" si="178"/>
        <v>282</v>
      </c>
      <c r="B1169" s="297" t="s">
        <v>1276</v>
      </c>
      <c r="C1169" s="762">
        <v>42348</v>
      </c>
      <c r="D1169" s="763" t="s">
        <v>1272</v>
      </c>
      <c r="E1169" s="856">
        <v>37.5</v>
      </c>
      <c r="F1169" s="855">
        <v>30.5</v>
      </c>
      <c r="G1169" s="855">
        <v>42.5</v>
      </c>
      <c r="H1169" s="851">
        <f t="shared" si="172"/>
        <v>1.07</v>
      </c>
      <c r="I1169" s="747">
        <v>200</v>
      </c>
      <c r="J1169" s="747">
        <f t="shared" si="173"/>
        <v>214</v>
      </c>
      <c r="K1169" s="747">
        <f t="shared" si="174"/>
        <v>8808.6645366281973</v>
      </c>
      <c r="L1169" s="662">
        <v>7850</v>
      </c>
      <c r="M1169" s="662"/>
      <c r="S1169" s="742">
        <f t="shared" si="175"/>
        <v>1761732.9073256394</v>
      </c>
      <c r="T1169" s="742">
        <f t="shared" si="176"/>
        <v>1570000</v>
      </c>
      <c r="U1169" s="935">
        <f t="shared" si="177"/>
        <v>-958.66453662819731</v>
      </c>
    </row>
    <row r="1170" spans="1:21" ht="16.5" customHeight="1">
      <c r="A1170" s="746">
        <f t="shared" si="178"/>
        <v>283</v>
      </c>
      <c r="B1170" s="297" t="s">
        <v>1277</v>
      </c>
      <c r="C1170" s="762">
        <v>42348</v>
      </c>
      <c r="D1170" s="763" t="s">
        <v>1272</v>
      </c>
      <c r="E1170" s="856">
        <v>56.5</v>
      </c>
      <c r="F1170" s="855">
        <v>45</v>
      </c>
      <c r="G1170" s="855">
        <v>45</v>
      </c>
      <c r="H1170" s="851">
        <f t="shared" si="172"/>
        <v>1.93</v>
      </c>
      <c r="I1170" s="747">
        <v>206</v>
      </c>
      <c r="J1170" s="747">
        <f t="shared" si="173"/>
        <v>397.58</v>
      </c>
      <c r="K1170" s="747">
        <f t="shared" si="174"/>
        <v>15888.525752983569</v>
      </c>
      <c r="L1170" s="662">
        <v>12500</v>
      </c>
      <c r="M1170" s="662"/>
      <c r="S1170" s="742">
        <f t="shared" si="175"/>
        <v>3273036.3051146152</v>
      </c>
      <c r="T1170" s="742">
        <f t="shared" si="176"/>
        <v>2575000</v>
      </c>
      <c r="U1170" s="935">
        <f t="shared" si="177"/>
        <v>-3388.525752983569</v>
      </c>
    </row>
    <row r="1171" spans="1:21" ht="16.5" customHeight="1">
      <c r="A1171" s="746">
        <f t="shared" si="178"/>
        <v>284</v>
      </c>
      <c r="B1171" s="297" t="s">
        <v>1278</v>
      </c>
      <c r="C1171" s="762">
        <v>42348</v>
      </c>
      <c r="D1171" s="763" t="s">
        <v>1272</v>
      </c>
      <c r="E1171" s="856">
        <v>45</v>
      </c>
      <c r="F1171" s="855">
        <v>35.5</v>
      </c>
      <c r="G1171" s="855">
        <v>45</v>
      </c>
      <c r="H1171" s="851">
        <f t="shared" si="172"/>
        <v>1.39</v>
      </c>
      <c r="I1171" s="747">
        <v>197</v>
      </c>
      <c r="J1171" s="747">
        <f t="shared" si="173"/>
        <v>273.83</v>
      </c>
      <c r="K1171" s="747">
        <f t="shared" si="174"/>
        <v>11443.031500853451</v>
      </c>
      <c r="L1171" s="662">
        <v>9800</v>
      </c>
      <c r="M1171" s="662"/>
      <c r="S1171" s="742">
        <f t="shared" si="175"/>
        <v>2254277.20566813</v>
      </c>
      <c r="T1171" s="742">
        <f t="shared" si="176"/>
        <v>1930600</v>
      </c>
      <c r="U1171" s="935">
        <f t="shared" si="177"/>
        <v>-1643.0315008534508</v>
      </c>
    </row>
    <row r="1172" spans="1:21" ht="16.5" customHeight="1">
      <c r="A1172" s="746">
        <f t="shared" si="178"/>
        <v>285</v>
      </c>
      <c r="B1172" s="297" t="s">
        <v>1279</v>
      </c>
      <c r="C1172" s="762">
        <v>42348</v>
      </c>
      <c r="D1172" s="763" t="s">
        <v>1280</v>
      </c>
      <c r="E1172" s="856">
        <v>50</v>
      </c>
      <c r="F1172" s="855">
        <v>37</v>
      </c>
      <c r="G1172" s="855">
        <v>18</v>
      </c>
      <c r="H1172" s="851">
        <f t="shared" si="172"/>
        <v>1.04</v>
      </c>
      <c r="I1172" s="747">
        <v>444</v>
      </c>
      <c r="J1172" s="747">
        <f t="shared" si="173"/>
        <v>461.76</v>
      </c>
      <c r="K1172" s="747">
        <f t="shared" si="174"/>
        <v>8561.6926337320801</v>
      </c>
      <c r="L1172" s="662">
        <v>8300</v>
      </c>
      <c r="M1172" s="662"/>
      <c r="S1172" s="742">
        <f t="shared" si="175"/>
        <v>3801391.5293770437</v>
      </c>
      <c r="T1172" s="742">
        <f t="shared" si="176"/>
        <v>3685200</v>
      </c>
      <c r="U1172" s="935">
        <f t="shared" si="177"/>
        <v>-261.69263373208014</v>
      </c>
    </row>
    <row r="1173" spans="1:21" ht="16.5" customHeight="1">
      <c r="A1173" s="746">
        <f t="shared" si="178"/>
        <v>286</v>
      </c>
      <c r="B1173" s="297" t="s">
        <v>1282</v>
      </c>
      <c r="C1173" s="762">
        <v>42348</v>
      </c>
      <c r="D1173" s="763" t="s">
        <v>1280</v>
      </c>
      <c r="E1173" s="856">
        <v>45</v>
      </c>
      <c r="F1173" s="855">
        <v>33</v>
      </c>
      <c r="G1173" s="855">
        <v>46</v>
      </c>
      <c r="H1173" s="851">
        <f t="shared" si="172"/>
        <v>1.32</v>
      </c>
      <c r="I1173" s="747">
        <v>504</v>
      </c>
      <c r="J1173" s="747">
        <f t="shared" si="173"/>
        <v>665.28000000000009</v>
      </c>
      <c r="K1173" s="747">
        <f t="shared" si="174"/>
        <v>10866.763727429177</v>
      </c>
      <c r="L1173" s="662">
        <v>14400</v>
      </c>
      <c r="M1173" s="662"/>
      <c r="S1173" s="742">
        <f t="shared" si="175"/>
        <v>5476848.9186243052</v>
      </c>
      <c r="T1173" s="742">
        <f t="shared" si="176"/>
        <v>7257600</v>
      </c>
      <c r="U1173" s="935">
        <f t="shared" si="177"/>
        <v>3533.2362725708226</v>
      </c>
    </row>
    <row r="1174" spans="1:21" ht="16.5" customHeight="1">
      <c r="A1174" s="746">
        <f t="shared" si="178"/>
        <v>287</v>
      </c>
      <c r="B1174" s="297" t="s">
        <v>1283</v>
      </c>
      <c r="C1174" s="762">
        <v>42348</v>
      </c>
      <c r="D1174" s="763" t="s">
        <v>1280</v>
      </c>
      <c r="E1174" s="856">
        <v>40</v>
      </c>
      <c r="F1174" s="855">
        <v>25</v>
      </c>
      <c r="G1174" s="855">
        <v>57</v>
      </c>
      <c r="H1174" s="851">
        <f t="shared" si="172"/>
        <v>1.1499999999999999</v>
      </c>
      <c r="I1174" s="747">
        <v>203</v>
      </c>
      <c r="J1174" s="747">
        <f t="shared" si="173"/>
        <v>233.45</v>
      </c>
      <c r="K1174" s="747">
        <f t="shared" si="174"/>
        <v>9467.2562776845098</v>
      </c>
      <c r="L1174" s="662">
        <v>9100</v>
      </c>
      <c r="M1174" s="662"/>
      <c r="S1174" s="742">
        <f t="shared" si="175"/>
        <v>1921853.0243699555</v>
      </c>
      <c r="T1174" s="742">
        <f t="shared" si="176"/>
        <v>1847300</v>
      </c>
      <c r="U1174" s="935">
        <f t="shared" si="177"/>
        <v>-367.25627768450977</v>
      </c>
    </row>
    <row r="1175" spans="1:21" ht="16.5" customHeight="1">
      <c r="A1175" s="746">
        <f t="shared" si="178"/>
        <v>288</v>
      </c>
      <c r="B1175" s="297" t="s">
        <v>1284</v>
      </c>
      <c r="C1175" s="762">
        <v>42348</v>
      </c>
      <c r="D1175" s="763" t="s">
        <v>1280</v>
      </c>
      <c r="E1175" s="856">
        <v>42</v>
      </c>
      <c r="F1175" s="855">
        <v>24</v>
      </c>
      <c r="G1175" s="855">
        <v>25</v>
      </c>
      <c r="H1175" s="851">
        <f t="shared" si="172"/>
        <v>0.71</v>
      </c>
      <c r="I1175" s="747">
        <v>410</v>
      </c>
      <c r="J1175" s="747">
        <f t="shared" si="173"/>
        <v>291.09999999999997</v>
      </c>
      <c r="K1175" s="747">
        <f t="shared" si="174"/>
        <v>5845.001701874784</v>
      </c>
      <c r="L1175" s="662">
        <v>6300</v>
      </c>
      <c r="M1175" s="662"/>
      <c r="S1175" s="742">
        <f t="shared" si="175"/>
        <v>2396450.6977686617</v>
      </c>
      <c r="T1175" s="742">
        <f t="shared" si="176"/>
        <v>2583000</v>
      </c>
      <c r="U1175" s="935">
        <f t="shared" si="177"/>
        <v>454.99829812521602</v>
      </c>
    </row>
    <row r="1176" spans="1:21" ht="16.5" customHeight="1">
      <c r="A1176" s="746">
        <f t="shared" si="178"/>
        <v>289</v>
      </c>
      <c r="B1176" s="297" t="s">
        <v>1285</v>
      </c>
      <c r="C1176" s="762">
        <v>42348</v>
      </c>
      <c r="D1176" s="763" t="s">
        <v>1280</v>
      </c>
      <c r="E1176" s="856">
        <v>58</v>
      </c>
      <c r="F1176" s="855">
        <v>40</v>
      </c>
      <c r="G1176" s="855">
        <v>45.5</v>
      </c>
      <c r="H1176" s="851">
        <f t="shared" si="172"/>
        <v>1.78</v>
      </c>
      <c r="I1176" s="747">
        <v>300</v>
      </c>
      <c r="J1176" s="747">
        <f t="shared" si="173"/>
        <v>534</v>
      </c>
      <c r="K1176" s="747">
        <f t="shared" si="174"/>
        <v>14653.666238502981</v>
      </c>
      <c r="L1176" s="662">
        <v>18800</v>
      </c>
      <c r="M1176" s="662"/>
      <c r="S1176" s="742">
        <f t="shared" si="175"/>
        <v>4396099.8715508943</v>
      </c>
      <c r="T1176" s="742">
        <f t="shared" si="176"/>
        <v>5640000</v>
      </c>
      <c r="U1176" s="935">
        <f t="shared" si="177"/>
        <v>4146.3337614970187</v>
      </c>
    </row>
    <row r="1177" spans="1:21" ht="16.5" customHeight="1">
      <c r="A1177" s="746">
        <f t="shared" si="178"/>
        <v>290</v>
      </c>
      <c r="B1177" s="297" t="s">
        <v>1867</v>
      </c>
      <c r="C1177" s="762">
        <v>42348</v>
      </c>
      <c r="D1177" s="763" t="s">
        <v>1286</v>
      </c>
      <c r="E1177" s="856">
        <v>135</v>
      </c>
      <c r="F1177" s="855">
        <v>126</v>
      </c>
      <c r="G1177" s="855"/>
      <c r="H1177" s="851">
        <f t="shared" si="172"/>
        <v>1.7</v>
      </c>
      <c r="I1177" s="747">
        <v>107</v>
      </c>
      <c r="J1177" s="747">
        <f t="shared" si="173"/>
        <v>181.9</v>
      </c>
      <c r="K1177" s="747">
        <f t="shared" si="174"/>
        <v>13995.074497446667</v>
      </c>
      <c r="L1177" s="662">
        <v>15819</v>
      </c>
      <c r="M1177" s="662"/>
      <c r="S1177" s="742">
        <f t="shared" si="175"/>
        <v>1497472.9712267935</v>
      </c>
      <c r="T1177" s="742">
        <f t="shared" si="176"/>
        <v>1692633</v>
      </c>
      <c r="U1177" s="935">
        <f t="shared" si="177"/>
        <v>1823.925502553333</v>
      </c>
    </row>
    <row r="1178" spans="1:21" ht="16.5" customHeight="1">
      <c r="A1178" s="746">
        <f t="shared" si="178"/>
        <v>291</v>
      </c>
      <c r="B1178" s="297" t="s">
        <v>1868</v>
      </c>
      <c r="C1178" s="762">
        <v>42348</v>
      </c>
      <c r="D1178" s="763" t="s">
        <v>1286</v>
      </c>
      <c r="E1178" s="856">
        <v>130</v>
      </c>
      <c r="F1178" s="855">
        <v>128</v>
      </c>
      <c r="G1178" s="855"/>
      <c r="H1178" s="851">
        <f t="shared" si="172"/>
        <v>1.66</v>
      </c>
      <c r="I1178" s="747">
        <v>205</v>
      </c>
      <c r="J1178" s="747">
        <f t="shared" si="173"/>
        <v>340.3</v>
      </c>
      <c r="K1178" s="747">
        <f t="shared" si="174"/>
        <v>13665.778626918511</v>
      </c>
      <c r="L1178" s="662">
        <v>15475</v>
      </c>
      <c r="M1178" s="662"/>
      <c r="S1178" s="742">
        <f t="shared" si="175"/>
        <v>2801484.6185182948</v>
      </c>
      <c r="T1178" s="742">
        <f t="shared" si="176"/>
        <v>3172375</v>
      </c>
      <c r="U1178" s="935">
        <f t="shared" si="177"/>
        <v>1809.2213730814892</v>
      </c>
    </row>
    <row r="1179" spans="1:21" ht="16.5" customHeight="1">
      <c r="A1179" s="746">
        <f t="shared" si="178"/>
        <v>292</v>
      </c>
      <c r="B1179" s="297" t="s">
        <v>719</v>
      </c>
      <c r="C1179" s="762">
        <v>42348</v>
      </c>
      <c r="D1179" s="763" t="s">
        <v>1286</v>
      </c>
      <c r="E1179" s="856">
        <v>105</v>
      </c>
      <c r="F1179" s="855">
        <v>170</v>
      </c>
      <c r="G1179" s="855"/>
      <c r="H1179" s="851">
        <f t="shared" si="172"/>
        <v>1.79</v>
      </c>
      <c r="I1179" s="747">
        <v>30</v>
      </c>
      <c r="J1179" s="747">
        <f t="shared" si="173"/>
        <v>53.7</v>
      </c>
      <c r="K1179" s="747">
        <f t="shared" si="174"/>
        <v>14735.99020613502</v>
      </c>
      <c r="L1179" s="662">
        <v>16244</v>
      </c>
      <c r="M1179" s="662"/>
      <c r="S1179" s="742">
        <f t="shared" si="175"/>
        <v>442079.70618405059</v>
      </c>
      <c r="T1179" s="742">
        <f t="shared" si="176"/>
        <v>487320</v>
      </c>
      <c r="U1179" s="935">
        <f t="shared" si="177"/>
        <v>1508.0097938649797</v>
      </c>
    </row>
    <row r="1180" spans="1:21" ht="16.5" customHeight="1">
      <c r="A1180" s="746">
        <f t="shared" si="178"/>
        <v>293</v>
      </c>
      <c r="B1180" s="297" t="s">
        <v>1869</v>
      </c>
      <c r="C1180" s="762">
        <v>42348</v>
      </c>
      <c r="D1180" s="763" t="s">
        <v>1286</v>
      </c>
      <c r="E1180" s="856">
        <v>90</v>
      </c>
      <c r="F1180" s="855">
        <v>115</v>
      </c>
      <c r="G1180" s="855"/>
      <c r="H1180" s="851">
        <f t="shared" si="172"/>
        <v>1.04</v>
      </c>
      <c r="I1180" s="747">
        <v>125</v>
      </c>
      <c r="J1180" s="747">
        <f t="shared" si="173"/>
        <v>130</v>
      </c>
      <c r="K1180" s="747">
        <f t="shared" si="174"/>
        <v>8561.6926337320801</v>
      </c>
      <c r="L1180" s="662">
        <v>9419</v>
      </c>
      <c r="M1180" s="662"/>
      <c r="S1180" s="742">
        <f t="shared" si="175"/>
        <v>1070211.5792165101</v>
      </c>
      <c r="T1180" s="742">
        <f t="shared" si="176"/>
        <v>1177375</v>
      </c>
      <c r="U1180" s="935">
        <f t="shared" si="177"/>
        <v>857.30736626791986</v>
      </c>
    </row>
    <row r="1181" spans="1:21" ht="16.5" customHeight="1">
      <c r="A1181" s="746">
        <f t="shared" si="178"/>
        <v>294</v>
      </c>
      <c r="B1181" s="297" t="s">
        <v>721</v>
      </c>
      <c r="C1181" s="762">
        <v>42348</v>
      </c>
      <c r="D1181" s="763" t="s">
        <v>1286</v>
      </c>
      <c r="E1181" s="856">
        <v>105</v>
      </c>
      <c r="F1181" s="855">
        <v>140</v>
      </c>
      <c r="G1181" s="855"/>
      <c r="H1181" s="851">
        <f t="shared" si="172"/>
        <v>1.47</v>
      </c>
      <c r="I1181" s="747">
        <v>100</v>
      </c>
      <c r="J1181" s="747">
        <f t="shared" si="173"/>
        <v>147</v>
      </c>
      <c r="K1181" s="747">
        <f t="shared" si="174"/>
        <v>12101.623241909765</v>
      </c>
      <c r="L1181" s="662">
        <v>15082</v>
      </c>
      <c r="M1181" s="662"/>
      <c r="S1181" s="742">
        <f t="shared" si="175"/>
        <v>1210162.3241909766</v>
      </c>
      <c r="T1181" s="742">
        <f t="shared" si="176"/>
        <v>1508200</v>
      </c>
      <c r="U1181" s="935">
        <f t="shared" si="177"/>
        <v>2980.3767580902349</v>
      </c>
    </row>
    <row r="1182" spans="1:21" ht="16.5" customHeight="1">
      <c r="A1182" s="746">
        <f t="shared" si="178"/>
        <v>295</v>
      </c>
      <c r="B1182" s="297" t="s">
        <v>721</v>
      </c>
      <c r="C1182" s="762">
        <v>42348</v>
      </c>
      <c r="D1182" s="763" t="s">
        <v>1286</v>
      </c>
      <c r="E1182" s="856">
        <v>105</v>
      </c>
      <c r="F1182" s="855">
        <v>140</v>
      </c>
      <c r="G1182" s="855"/>
      <c r="H1182" s="851">
        <f t="shared" si="172"/>
        <v>1.47</v>
      </c>
      <c r="I1182" s="747">
        <v>20</v>
      </c>
      <c r="J1182" s="747">
        <f t="shared" si="173"/>
        <v>29.4</v>
      </c>
      <c r="K1182" s="747">
        <f t="shared" si="174"/>
        <v>12101.623241909765</v>
      </c>
      <c r="L1182" s="662">
        <v>13377</v>
      </c>
      <c r="M1182" s="662"/>
      <c r="S1182" s="742">
        <f t="shared" si="175"/>
        <v>242032.4648381953</v>
      </c>
      <c r="T1182" s="742">
        <f t="shared" si="176"/>
        <v>267540</v>
      </c>
      <c r="U1182" s="935">
        <f t="shared" si="177"/>
        <v>1275.3767580902349</v>
      </c>
    </row>
    <row r="1183" spans="1:21" ht="16.5" customHeight="1">
      <c r="A1183" s="746">
        <f t="shared" si="178"/>
        <v>296</v>
      </c>
      <c r="B1183" s="297" t="s">
        <v>1870</v>
      </c>
      <c r="C1183" s="762">
        <v>42348</v>
      </c>
      <c r="D1183" s="763" t="s">
        <v>1286</v>
      </c>
      <c r="E1183" s="856">
        <v>130</v>
      </c>
      <c r="F1183" s="855">
        <v>129</v>
      </c>
      <c r="G1183" s="855"/>
      <c r="H1183" s="851">
        <f t="shared" si="172"/>
        <v>1.68</v>
      </c>
      <c r="I1183" s="747">
        <v>24</v>
      </c>
      <c r="J1183" s="747">
        <f t="shared" si="173"/>
        <v>40.32</v>
      </c>
      <c r="K1183" s="747">
        <f t="shared" si="174"/>
        <v>13830.426562182589</v>
      </c>
      <c r="L1183" s="662">
        <v>15261</v>
      </c>
      <c r="M1183" s="662"/>
      <c r="S1183" s="742">
        <f t="shared" si="175"/>
        <v>331930.23749238212</v>
      </c>
      <c r="T1183" s="742">
        <f t="shared" si="176"/>
        <v>366264</v>
      </c>
      <c r="U1183" s="935">
        <f t="shared" si="177"/>
        <v>1430.5734378174111</v>
      </c>
    </row>
    <row r="1184" spans="1:21" ht="16.5" customHeight="1">
      <c r="A1184" s="746">
        <f t="shared" si="178"/>
        <v>297</v>
      </c>
      <c r="B1184" s="297" t="s">
        <v>769</v>
      </c>
      <c r="C1184" s="762">
        <v>42348</v>
      </c>
      <c r="D1184" s="763" t="s">
        <v>1286</v>
      </c>
      <c r="E1184" s="856">
        <v>140</v>
      </c>
      <c r="F1184" s="855">
        <v>140</v>
      </c>
      <c r="G1184" s="855"/>
      <c r="H1184" s="851">
        <f t="shared" si="172"/>
        <v>1.96</v>
      </c>
      <c r="I1184" s="747">
        <v>400</v>
      </c>
      <c r="J1184" s="747">
        <f t="shared" si="173"/>
        <v>784</v>
      </c>
      <c r="K1184" s="747">
        <f t="shared" si="174"/>
        <v>16135.497655879686</v>
      </c>
      <c r="L1184" s="662">
        <v>17836</v>
      </c>
      <c r="M1184" s="662"/>
      <c r="S1184" s="742">
        <f t="shared" si="175"/>
        <v>6454199.0623518741</v>
      </c>
      <c r="T1184" s="742">
        <f t="shared" si="176"/>
        <v>7134400</v>
      </c>
      <c r="U1184" s="935">
        <f t="shared" si="177"/>
        <v>1700.5023441203139</v>
      </c>
    </row>
    <row r="1185" spans="1:21" ht="16.5" customHeight="1">
      <c r="A1185" s="746">
        <f t="shared" si="178"/>
        <v>298</v>
      </c>
      <c r="B1185" s="297" t="s">
        <v>1026</v>
      </c>
      <c r="C1185" s="762">
        <v>42350</v>
      </c>
      <c r="D1185" s="763" t="s">
        <v>1287</v>
      </c>
      <c r="E1185" s="856">
        <v>40</v>
      </c>
      <c r="F1185" s="855">
        <v>30</v>
      </c>
      <c r="G1185" s="855">
        <v>18.5</v>
      </c>
      <c r="H1185" s="851">
        <f t="shared" si="172"/>
        <v>0.75</v>
      </c>
      <c r="I1185" s="747">
        <v>201</v>
      </c>
      <c r="J1185" s="747">
        <f t="shared" si="173"/>
        <v>150.75</v>
      </c>
      <c r="K1185" s="747">
        <f t="shared" si="174"/>
        <v>6174.297572402942</v>
      </c>
      <c r="L1185" s="662">
        <v>8800</v>
      </c>
      <c r="M1185" s="662"/>
      <c r="S1185" s="742">
        <f t="shared" si="175"/>
        <v>1241033.8120529912</v>
      </c>
      <c r="T1185" s="742">
        <f t="shared" si="176"/>
        <v>1768800</v>
      </c>
      <c r="U1185" s="935">
        <f t="shared" si="177"/>
        <v>2625.702427597058</v>
      </c>
    </row>
    <row r="1186" spans="1:21" ht="16.5" customHeight="1">
      <c r="A1186" s="746">
        <f t="shared" si="178"/>
        <v>299</v>
      </c>
      <c r="B1186" s="297" t="s">
        <v>1288</v>
      </c>
      <c r="C1186" s="762">
        <v>42350</v>
      </c>
      <c r="D1186" s="763" t="s">
        <v>1289</v>
      </c>
      <c r="E1186" s="856">
        <v>33</v>
      </c>
      <c r="F1186" s="855">
        <v>31</v>
      </c>
      <c r="G1186" s="855">
        <v>8.5</v>
      </c>
      <c r="H1186" s="851">
        <f t="shared" si="172"/>
        <v>0.56999999999999995</v>
      </c>
      <c r="I1186" s="747">
        <v>403</v>
      </c>
      <c r="J1186" s="747">
        <f t="shared" si="173"/>
        <v>229.70999999999998</v>
      </c>
      <c r="K1186" s="747">
        <f t="shared" si="174"/>
        <v>4692.4661550262354</v>
      </c>
      <c r="L1186" s="662">
        <v>6400</v>
      </c>
      <c r="M1186" s="662"/>
      <c r="S1186" s="742">
        <f t="shared" si="175"/>
        <v>1891063.8604755728</v>
      </c>
      <c r="T1186" s="742">
        <f t="shared" si="176"/>
        <v>2579200</v>
      </c>
      <c r="U1186" s="935">
        <f t="shared" si="177"/>
        <v>1707.5338449737646</v>
      </c>
    </row>
    <row r="1187" spans="1:21" ht="16.5" customHeight="1">
      <c r="A1187" s="746">
        <f t="shared" si="178"/>
        <v>300</v>
      </c>
      <c r="B1187" s="297" t="s">
        <v>1290</v>
      </c>
      <c r="C1187" s="762">
        <v>42350</v>
      </c>
      <c r="D1187" s="763" t="s">
        <v>1289</v>
      </c>
      <c r="E1187" s="856">
        <v>33</v>
      </c>
      <c r="F1187" s="855">
        <v>31</v>
      </c>
      <c r="G1187" s="855">
        <v>12.3</v>
      </c>
      <c r="H1187" s="851">
        <f t="shared" si="172"/>
        <v>0.62</v>
      </c>
      <c r="I1187" s="747">
        <v>101</v>
      </c>
      <c r="J1187" s="747">
        <f t="shared" si="173"/>
        <v>62.62</v>
      </c>
      <c r="K1187" s="747">
        <f t="shared" si="174"/>
        <v>5104.0859931864316</v>
      </c>
      <c r="L1187" s="662">
        <v>8400</v>
      </c>
      <c r="M1187" s="662"/>
      <c r="S1187" s="742">
        <f t="shared" si="175"/>
        <v>515512.68531182961</v>
      </c>
      <c r="T1187" s="742">
        <f t="shared" si="176"/>
        <v>848400</v>
      </c>
      <c r="U1187" s="935">
        <f t="shared" si="177"/>
        <v>3295.9140068135684</v>
      </c>
    </row>
    <row r="1188" spans="1:21" ht="16.5" customHeight="1">
      <c r="A1188" s="746">
        <f t="shared" si="178"/>
        <v>301</v>
      </c>
      <c r="B1188" s="297" t="s">
        <v>1291</v>
      </c>
      <c r="C1188" s="762">
        <v>42350</v>
      </c>
      <c r="D1188" s="763" t="s">
        <v>1289</v>
      </c>
      <c r="E1188" s="856">
        <v>52</v>
      </c>
      <c r="F1188" s="855">
        <v>29</v>
      </c>
      <c r="G1188" s="855">
        <v>11.8</v>
      </c>
      <c r="H1188" s="851">
        <f t="shared" si="172"/>
        <v>0.73</v>
      </c>
      <c r="I1188" s="747">
        <v>106</v>
      </c>
      <c r="J1188" s="747">
        <f t="shared" si="173"/>
        <v>77.38</v>
      </c>
      <c r="K1188" s="747">
        <f t="shared" si="174"/>
        <v>6009.649637138863</v>
      </c>
      <c r="L1188" s="662">
        <v>8500</v>
      </c>
      <c r="M1188" s="662"/>
      <c r="S1188" s="742">
        <f t="shared" si="175"/>
        <v>637022.86153671949</v>
      </c>
      <c r="T1188" s="742">
        <f t="shared" si="176"/>
        <v>901000</v>
      </c>
      <c r="U1188" s="935">
        <f t="shared" si="177"/>
        <v>2490.350362861137</v>
      </c>
    </row>
    <row r="1189" spans="1:21" ht="16.5" customHeight="1">
      <c r="A1189" s="746">
        <f t="shared" si="178"/>
        <v>302</v>
      </c>
      <c r="B1189" s="297" t="s">
        <v>466</v>
      </c>
      <c r="C1189" s="762">
        <v>42350</v>
      </c>
      <c r="D1189" s="763" t="s">
        <v>1289</v>
      </c>
      <c r="E1189" s="856">
        <v>51.5</v>
      </c>
      <c r="F1189" s="855">
        <v>28.5</v>
      </c>
      <c r="G1189" s="855">
        <v>7.2</v>
      </c>
      <c r="H1189" s="851">
        <f t="shared" si="172"/>
        <v>0.64</v>
      </c>
      <c r="I1189" s="747">
        <v>500</v>
      </c>
      <c r="J1189" s="747">
        <f t="shared" si="173"/>
        <v>320</v>
      </c>
      <c r="K1189" s="747">
        <f t="shared" si="174"/>
        <v>5268.7339284505106</v>
      </c>
      <c r="L1189" s="662">
        <v>7700</v>
      </c>
      <c r="M1189" s="662"/>
      <c r="S1189" s="742">
        <f t="shared" si="175"/>
        <v>2634366.9642252554</v>
      </c>
      <c r="T1189" s="742">
        <f t="shared" si="176"/>
        <v>3850000</v>
      </c>
      <c r="U1189" s="935">
        <f t="shared" si="177"/>
        <v>2431.2660715494894</v>
      </c>
    </row>
    <row r="1190" spans="1:21" ht="16.5" customHeight="1">
      <c r="A1190" s="746">
        <f t="shared" si="178"/>
        <v>303</v>
      </c>
      <c r="B1190" s="297" t="s">
        <v>1292</v>
      </c>
      <c r="C1190" s="762">
        <v>42353</v>
      </c>
      <c r="D1190" s="763" t="s">
        <v>1293</v>
      </c>
      <c r="E1190" s="856">
        <v>39</v>
      </c>
      <c r="F1190" s="855">
        <v>34</v>
      </c>
      <c r="G1190" s="855">
        <v>22.5</v>
      </c>
      <c r="H1190" s="851">
        <f t="shared" si="172"/>
        <v>0.9</v>
      </c>
      <c r="I1190" s="747">
        <v>244</v>
      </c>
      <c r="J1190" s="747">
        <f t="shared" si="173"/>
        <v>219.6</v>
      </c>
      <c r="K1190" s="747">
        <f t="shared" si="174"/>
        <v>7409.1570868835297</v>
      </c>
      <c r="L1190" s="662">
        <v>10900</v>
      </c>
      <c r="M1190" s="662"/>
      <c r="S1190" s="742">
        <f t="shared" si="175"/>
        <v>1807834.3291995812</v>
      </c>
      <c r="T1190" s="742">
        <f t="shared" si="176"/>
        <v>2659600</v>
      </c>
      <c r="U1190" s="935">
        <f t="shared" si="177"/>
        <v>3490.8429131164703</v>
      </c>
    </row>
    <row r="1191" spans="1:21" ht="16.5" customHeight="1">
      <c r="A1191" s="746">
        <f t="shared" si="178"/>
        <v>304</v>
      </c>
      <c r="B1191" s="297" t="s">
        <v>1714</v>
      </c>
      <c r="C1191" s="762">
        <v>42353</v>
      </c>
      <c r="D1191" s="763" t="s">
        <v>1293</v>
      </c>
      <c r="E1191" s="856">
        <v>37</v>
      </c>
      <c r="F1191" s="855">
        <v>31</v>
      </c>
      <c r="G1191" s="855"/>
      <c r="H1191" s="851">
        <f t="shared" si="172"/>
        <v>0.11</v>
      </c>
      <c r="I1191" s="747">
        <v>488</v>
      </c>
      <c r="J1191" s="747">
        <f t="shared" si="173"/>
        <v>53.68</v>
      </c>
      <c r="K1191" s="747">
        <f t="shared" si="174"/>
        <v>905.56364395243145</v>
      </c>
      <c r="L1191" s="662">
        <v>900</v>
      </c>
      <c r="M1191" s="662"/>
      <c r="S1191" s="742">
        <f t="shared" si="175"/>
        <v>441915.05824878655</v>
      </c>
      <c r="T1191" s="742">
        <f t="shared" si="176"/>
        <v>439200</v>
      </c>
      <c r="U1191" s="935">
        <f t="shared" si="177"/>
        <v>-5.5636439524314483</v>
      </c>
    </row>
    <row r="1192" spans="1:21" ht="16.5" customHeight="1">
      <c r="A1192" s="746">
        <f t="shared" si="178"/>
        <v>305</v>
      </c>
      <c r="B1192" s="297" t="s">
        <v>1057</v>
      </c>
      <c r="C1192" s="762">
        <v>42353</v>
      </c>
      <c r="D1192" s="763" t="s">
        <v>1294</v>
      </c>
      <c r="E1192" s="856">
        <v>55</v>
      </c>
      <c r="F1192" s="855">
        <v>47</v>
      </c>
      <c r="G1192" s="855">
        <v>27</v>
      </c>
      <c r="H1192" s="851">
        <f t="shared" si="172"/>
        <v>1.61</v>
      </c>
      <c r="I1192" s="747">
        <v>508</v>
      </c>
      <c r="J1192" s="747">
        <f t="shared" si="173"/>
        <v>817.88</v>
      </c>
      <c r="K1192" s="747">
        <f t="shared" si="174"/>
        <v>13254.158788758315</v>
      </c>
      <c r="L1192" s="662">
        <v>15500</v>
      </c>
      <c r="M1192" s="662"/>
      <c r="S1192" s="742">
        <f t="shared" si="175"/>
        <v>6733112.6646892242</v>
      </c>
      <c r="T1192" s="742">
        <f t="shared" si="176"/>
        <v>7874000</v>
      </c>
      <c r="U1192" s="935">
        <f t="shared" si="177"/>
        <v>2245.8412112416845</v>
      </c>
    </row>
    <row r="1193" spans="1:21" ht="16.5" customHeight="1">
      <c r="A1193" s="746">
        <f t="shared" si="178"/>
        <v>306</v>
      </c>
      <c r="B1193" s="297" t="s">
        <v>1295</v>
      </c>
      <c r="C1193" s="762">
        <v>42353</v>
      </c>
      <c r="D1193" s="763" t="s">
        <v>1296</v>
      </c>
      <c r="E1193" s="856">
        <v>36.5</v>
      </c>
      <c r="F1193" s="855">
        <v>29.5</v>
      </c>
      <c r="G1193" s="855">
        <v>26</v>
      </c>
      <c r="H1193" s="851">
        <f t="shared" si="172"/>
        <v>0.8</v>
      </c>
      <c r="I1193" s="747">
        <v>130</v>
      </c>
      <c r="J1193" s="747">
        <f t="shared" si="173"/>
        <v>104</v>
      </c>
      <c r="K1193" s="747">
        <f t="shared" si="174"/>
        <v>6585.9174105631382</v>
      </c>
      <c r="L1193" s="662">
        <v>6500</v>
      </c>
      <c r="M1193" s="662"/>
      <c r="S1193" s="742">
        <f t="shared" si="175"/>
        <v>856169.263373208</v>
      </c>
      <c r="T1193" s="742">
        <f t="shared" si="176"/>
        <v>845000</v>
      </c>
      <c r="U1193" s="935">
        <f t="shared" si="177"/>
        <v>-85.917410563138219</v>
      </c>
    </row>
    <row r="1194" spans="1:21" ht="16.5" customHeight="1">
      <c r="A1194" s="746">
        <f t="shared" si="178"/>
        <v>307</v>
      </c>
      <c r="B1194" s="297" t="s">
        <v>933</v>
      </c>
      <c r="C1194" s="762">
        <v>42355</v>
      </c>
      <c r="D1194" s="763" t="s">
        <v>1297</v>
      </c>
      <c r="E1194" s="856">
        <v>43.5</v>
      </c>
      <c r="F1194" s="855">
        <v>31</v>
      </c>
      <c r="G1194" s="855">
        <v>24.8</v>
      </c>
      <c r="H1194" s="851">
        <f t="shared" si="172"/>
        <v>0.91</v>
      </c>
      <c r="I1194" s="747">
        <v>302</v>
      </c>
      <c r="J1194" s="747">
        <f t="shared" si="173"/>
        <v>274.82</v>
      </c>
      <c r="K1194" s="747">
        <f t="shared" si="174"/>
        <v>7491.4810545155697</v>
      </c>
      <c r="L1194" s="662">
        <v>7170</v>
      </c>
      <c r="M1194" s="662"/>
      <c r="S1194" s="742">
        <f t="shared" si="175"/>
        <v>2262427.2784637022</v>
      </c>
      <c r="T1194" s="742">
        <f t="shared" si="176"/>
        <v>2165340</v>
      </c>
      <c r="U1194" s="935">
        <f t="shared" si="177"/>
        <v>-321.48105451556967</v>
      </c>
    </row>
    <row r="1195" spans="1:21" ht="16.5" customHeight="1">
      <c r="A1195" s="746">
        <f t="shared" si="178"/>
        <v>308</v>
      </c>
      <c r="B1195" s="297" t="s">
        <v>933</v>
      </c>
      <c r="C1195" s="762">
        <v>42355</v>
      </c>
      <c r="D1195" s="763" t="s">
        <v>1297</v>
      </c>
      <c r="E1195" s="856">
        <v>43.5</v>
      </c>
      <c r="F1195" s="855">
        <v>31</v>
      </c>
      <c r="G1195" s="855">
        <v>24.8</v>
      </c>
      <c r="H1195" s="851">
        <f t="shared" si="172"/>
        <v>0.91</v>
      </c>
      <c r="I1195" s="747">
        <v>300</v>
      </c>
      <c r="J1195" s="747">
        <f t="shared" si="173"/>
        <v>273</v>
      </c>
      <c r="K1195" s="747">
        <f t="shared" si="174"/>
        <v>7491.4810545155697</v>
      </c>
      <c r="L1195" s="662">
        <v>7170</v>
      </c>
      <c r="M1195" s="662"/>
      <c r="S1195" s="742">
        <f t="shared" si="175"/>
        <v>2247444.316354671</v>
      </c>
      <c r="T1195" s="742">
        <f t="shared" si="176"/>
        <v>2151000</v>
      </c>
      <c r="U1195" s="935">
        <f t="shared" si="177"/>
        <v>-321.48105451556967</v>
      </c>
    </row>
    <row r="1196" spans="1:21" ht="16.5" customHeight="1">
      <c r="A1196" s="746">
        <f t="shared" si="178"/>
        <v>309</v>
      </c>
      <c r="B1196" s="297" t="s">
        <v>641</v>
      </c>
      <c r="C1196" s="762">
        <v>42355</v>
      </c>
      <c r="D1196" s="763" t="s">
        <v>1297</v>
      </c>
      <c r="E1196" s="856">
        <v>36.5</v>
      </c>
      <c r="F1196" s="855">
        <v>20.5</v>
      </c>
      <c r="G1196" s="855">
        <v>32</v>
      </c>
      <c r="H1196" s="851">
        <f t="shared" si="172"/>
        <v>0.66</v>
      </c>
      <c r="I1196" s="747">
        <v>300</v>
      </c>
      <c r="J1196" s="747">
        <f t="shared" si="173"/>
        <v>198</v>
      </c>
      <c r="K1196" s="747">
        <f t="shared" si="174"/>
        <v>5433.3818637145887</v>
      </c>
      <c r="L1196" s="662">
        <v>5490</v>
      </c>
      <c r="M1196" s="662"/>
      <c r="S1196" s="742">
        <f t="shared" si="175"/>
        <v>1630014.5591143765</v>
      </c>
      <c r="T1196" s="742">
        <f t="shared" si="176"/>
        <v>1647000</v>
      </c>
      <c r="U1196" s="935">
        <f t="shared" si="177"/>
        <v>56.61813628541131</v>
      </c>
    </row>
    <row r="1197" spans="1:21" ht="16.5" customHeight="1">
      <c r="A1197" s="746">
        <f t="shared" si="178"/>
        <v>310</v>
      </c>
      <c r="B1197" s="297" t="s">
        <v>641</v>
      </c>
      <c r="C1197" s="762">
        <v>42355</v>
      </c>
      <c r="D1197" s="763" t="s">
        <v>1297</v>
      </c>
      <c r="E1197" s="856">
        <v>36.5</v>
      </c>
      <c r="F1197" s="855">
        <v>20.5</v>
      </c>
      <c r="G1197" s="855">
        <v>32</v>
      </c>
      <c r="H1197" s="851">
        <f t="shared" si="172"/>
        <v>0.66</v>
      </c>
      <c r="I1197" s="747">
        <v>298</v>
      </c>
      <c r="J1197" s="747">
        <f t="shared" si="173"/>
        <v>196.68</v>
      </c>
      <c r="K1197" s="747">
        <f t="shared" si="174"/>
        <v>5433.3818637145887</v>
      </c>
      <c r="L1197" s="662">
        <v>5490</v>
      </c>
      <c r="M1197" s="662"/>
      <c r="S1197" s="742">
        <f t="shared" si="175"/>
        <v>1619147.7953869475</v>
      </c>
      <c r="T1197" s="742">
        <f t="shared" si="176"/>
        <v>1636020</v>
      </c>
      <c r="U1197" s="935">
        <f t="shared" si="177"/>
        <v>56.61813628541131</v>
      </c>
    </row>
    <row r="1198" spans="1:21" ht="16.5" customHeight="1">
      <c r="A1198" s="746">
        <f t="shared" si="178"/>
        <v>311</v>
      </c>
      <c r="B1198" s="297" t="s">
        <v>641</v>
      </c>
      <c r="C1198" s="762">
        <v>42355</v>
      </c>
      <c r="D1198" s="763" t="s">
        <v>1297</v>
      </c>
      <c r="E1198" s="856">
        <v>36.5</v>
      </c>
      <c r="F1198" s="855">
        <v>20.5</v>
      </c>
      <c r="G1198" s="855">
        <v>32</v>
      </c>
      <c r="H1198" s="851">
        <f t="shared" si="172"/>
        <v>0.66</v>
      </c>
      <c r="I1198" s="747">
        <v>300</v>
      </c>
      <c r="J1198" s="747">
        <f t="shared" si="173"/>
        <v>198</v>
      </c>
      <c r="K1198" s="747">
        <f t="shared" si="174"/>
        <v>5433.3818637145887</v>
      </c>
      <c r="L1198" s="662">
        <v>6500</v>
      </c>
      <c r="M1198" s="662"/>
      <c r="S1198" s="742">
        <f t="shared" si="175"/>
        <v>1630014.5591143765</v>
      </c>
      <c r="T1198" s="742">
        <f t="shared" si="176"/>
        <v>1950000</v>
      </c>
      <c r="U1198" s="935">
        <f t="shared" si="177"/>
        <v>1066.6181362854113</v>
      </c>
    </row>
    <row r="1199" spans="1:21" ht="16.5" customHeight="1">
      <c r="A1199" s="746">
        <f t="shared" si="178"/>
        <v>312</v>
      </c>
      <c r="B1199" s="297" t="s">
        <v>641</v>
      </c>
      <c r="C1199" s="762">
        <v>42355</v>
      </c>
      <c r="D1199" s="763" t="s">
        <v>1297</v>
      </c>
      <c r="E1199" s="856">
        <v>36.5</v>
      </c>
      <c r="F1199" s="855">
        <v>20.5</v>
      </c>
      <c r="G1199" s="855">
        <v>32</v>
      </c>
      <c r="H1199" s="851">
        <f t="shared" si="172"/>
        <v>0.66</v>
      </c>
      <c r="I1199" s="747">
        <v>300</v>
      </c>
      <c r="J1199" s="747">
        <f t="shared" si="173"/>
        <v>198</v>
      </c>
      <c r="K1199" s="747">
        <f t="shared" si="174"/>
        <v>5433.3818637145887</v>
      </c>
      <c r="L1199" s="662">
        <v>6500</v>
      </c>
      <c r="M1199" s="662"/>
      <c r="S1199" s="742">
        <f t="shared" si="175"/>
        <v>1630014.5591143765</v>
      </c>
      <c r="T1199" s="742">
        <f t="shared" si="176"/>
        <v>1950000</v>
      </c>
      <c r="U1199" s="935">
        <f t="shared" si="177"/>
        <v>1066.6181362854113</v>
      </c>
    </row>
    <row r="1200" spans="1:21" ht="16.5" customHeight="1">
      <c r="A1200" s="746">
        <f t="shared" si="178"/>
        <v>313</v>
      </c>
      <c r="B1200" s="297" t="s">
        <v>641</v>
      </c>
      <c r="C1200" s="762">
        <v>42355</v>
      </c>
      <c r="D1200" s="763" t="s">
        <v>1297</v>
      </c>
      <c r="E1200" s="856">
        <v>36.5</v>
      </c>
      <c r="F1200" s="855">
        <v>20.5</v>
      </c>
      <c r="G1200" s="855">
        <v>32</v>
      </c>
      <c r="H1200" s="851">
        <f t="shared" si="172"/>
        <v>0.66</v>
      </c>
      <c r="I1200" s="747">
        <v>300</v>
      </c>
      <c r="J1200" s="747">
        <f t="shared" si="173"/>
        <v>198</v>
      </c>
      <c r="K1200" s="747">
        <f t="shared" si="174"/>
        <v>5433.3818637145887</v>
      </c>
      <c r="L1200" s="662">
        <v>6500</v>
      </c>
      <c r="M1200" s="662"/>
      <c r="S1200" s="742">
        <f t="shared" si="175"/>
        <v>1630014.5591143765</v>
      </c>
      <c r="T1200" s="742">
        <f t="shared" si="176"/>
        <v>1950000</v>
      </c>
      <c r="U1200" s="935">
        <f t="shared" si="177"/>
        <v>1066.6181362854113</v>
      </c>
    </row>
    <row r="1201" spans="1:21" ht="16.5" customHeight="1">
      <c r="A1201" s="746">
        <f t="shared" si="178"/>
        <v>314</v>
      </c>
      <c r="B1201" s="297" t="s">
        <v>1298</v>
      </c>
      <c r="C1201" s="762">
        <v>42355</v>
      </c>
      <c r="D1201" s="763" t="s">
        <v>1299</v>
      </c>
      <c r="E1201" s="856">
        <v>62.5</v>
      </c>
      <c r="F1201" s="855">
        <v>32.5</v>
      </c>
      <c r="G1201" s="855">
        <v>43</v>
      </c>
      <c r="H1201" s="851">
        <f t="shared" si="172"/>
        <v>1.53</v>
      </c>
      <c r="I1201" s="747">
        <v>100</v>
      </c>
      <c r="J1201" s="747">
        <f t="shared" si="173"/>
        <v>153</v>
      </c>
      <c r="K1201" s="747">
        <f t="shared" si="174"/>
        <v>12595.567047702001</v>
      </c>
      <c r="L1201" s="662">
        <v>18500</v>
      </c>
      <c r="M1201" s="662"/>
      <c r="S1201" s="742">
        <f t="shared" si="175"/>
        <v>1259556.7047702002</v>
      </c>
      <c r="T1201" s="742">
        <f t="shared" si="176"/>
        <v>1850000</v>
      </c>
      <c r="U1201" s="935">
        <f t="shared" si="177"/>
        <v>5904.4329522979988</v>
      </c>
    </row>
    <row r="1202" spans="1:21" ht="16.5" customHeight="1">
      <c r="A1202" s="746">
        <f t="shared" si="178"/>
        <v>315</v>
      </c>
      <c r="B1202" s="297" t="s">
        <v>1301</v>
      </c>
      <c r="C1202" s="762">
        <v>42356</v>
      </c>
      <c r="D1202" s="763" t="s">
        <v>1302</v>
      </c>
      <c r="E1202" s="856">
        <v>36.5</v>
      </c>
      <c r="F1202" s="855">
        <v>28</v>
      </c>
      <c r="G1202" s="855">
        <v>22</v>
      </c>
      <c r="H1202" s="851">
        <f t="shared" si="172"/>
        <v>0.71</v>
      </c>
      <c r="I1202" s="747">
        <v>241</v>
      </c>
      <c r="J1202" s="747">
        <f t="shared" si="173"/>
        <v>171.10999999999999</v>
      </c>
      <c r="K1202" s="747">
        <f t="shared" si="174"/>
        <v>5845.001701874784</v>
      </c>
      <c r="L1202" s="662">
        <v>6400</v>
      </c>
      <c r="M1202" s="662"/>
      <c r="S1202" s="742">
        <f t="shared" si="175"/>
        <v>1408645.410151823</v>
      </c>
      <c r="T1202" s="742">
        <f t="shared" si="176"/>
        <v>1542400</v>
      </c>
      <c r="U1202" s="935">
        <f t="shared" si="177"/>
        <v>554.99829812521602</v>
      </c>
    </row>
    <row r="1203" spans="1:21" ht="16.5" customHeight="1">
      <c r="A1203" s="746">
        <f t="shared" si="178"/>
        <v>316</v>
      </c>
      <c r="B1203" s="297" t="s">
        <v>1715</v>
      </c>
      <c r="C1203" s="762">
        <v>42356</v>
      </c>
      <c r="D1203" s="763" t="s">
        <v>1302</v>
      </c>
      <c r="E1203" s="856">
        <v>34</v>
      </c>
      <c r="F1203" s="855">
        <v>25</v>
      </c>
      <c r="G1203" s="855"/>
      <c r="H1203" s="851">
        <f t="shared" si="172"/>
        <v>0.09</v>
      </c>
      <c r="I1203" s="747">
        <v>241</v>
      </c>
      <c r="J1203" s="747">
        <f t="shared" si="173"/>
        <v>21.689999999999998</v>
      </c>
      <c r="K1203" s="747">
        <f t="shared" si="174"/>
        <v>740.91570868835299</v>
      </c>
      <c r="L1203" s="662">
        <v>700</v>
      </c>
      <c r="M1203" s="662"/>
      <c r="S1203" s="742">
        <f t="shared" si="175"/>
        <v>178560.68579389306</v>
      </c>
      <c r="T1203" s="742">
        <f t="shared" si="176"/>
        <v>168700</v>
      </c>
      <c r="U1203" s="935">
        <f t="shared" si="177"/>
        <v>-40.915708688352993</v>
      </c>
    </row>
    <row r="1204" spans="1:21" ht="16.5" customHeight="1">
      <c r="A1204" s="746">
        <f t="shared" si="178"/>
        <v>317</v>
      </c>
      <c r="B1204" s="297" t="s">
        <v>1805</v>
      </c>
      <c r="C1204" s="762">
        <v>42356</v>
      </c>
      <c r="D1204" s="763" t="s">
        <v>1303</v>
      </c>
      <c r="E1204" s="856">
        <v>85</v>
      </c>
      <c r="F1204" s="855">
        <v>186</v>
      </c>
      <c r="G1204" s="855"/>
      <c r="H1204" s="851">
        <f t="shared" si="172"/>
        <v>1.58</v>
      </c>
      <c r="I1204" s="747">
        <v>480</v>
      </c>
      <c r="J1204" s="747">
        <f t="shared" si="173"/>
        <v>758.40000000000009</v>
      </c>
      <c r="K1204" s="747">
        <f t="shared" si="174"/>
        <v>13007.186885862198</v>
      </c>
      <c r="L1204" s="662">
        <v>13913</v>
      </c>
      <c r="M1204" s="662"/>
      <c r="S1204" s="742">
        <f t="shared" si="175"/>
        <v>6243449.705213855</v>
      </c>
      <c r="T1204" s="742">
        <f t="shared" si="176"/>
        <v>6678240</v>
      </c>
      <c r="U1204" s="935">
        <f t="shared" si="177"/>
        <v>905.81311413780168</v>
      </c>
    </row>
    <row r="1205" spans="1:21" ht="16.5" customHeight="1">
      <c r="A1205" s="746">
        <f t="shared" si="178"/>
        <v>318</v>
      </c>
      <c r="B1205" s="297" t="s">
        <v>755</v>
      </c>
      <c r="C1205" s="762">
        <v>42356</v>
      </c>
      <c r="D1205" s="763" t="s">
        <v>1303</v>
      </c>
      <c r="E1205" s="856">
        <v>80</v>
      </c>
      <c r="F1205" s="855">
        <v>212</v>
      </c>
      <c r="G1205" s="855"/>
      <c r="H1205" s="851">
        <f t="shared" si="172"/>
        <v>1.7</v>
      </c>
      <c r="I1205" s="747">
        <v>500</v>
      </c>
      <c r="J1205" s="747">
        <f t="shared" si="173"/>
        <v>850</v>
      </c>
      <c r="K1205" s="747">
        <f t="shared" si="174"/>
        <v>13995.074497446667</v>
      </c>
      <c r="L1205" s="662">
        <v>10854</v>
      </c>
      <c r="M1205" s="662"/>
      <c r="S1205" s="742">
        <f t="shared" si="175"/>
        <v>6997537.2487233337</v>
      </c>
      <c r="T1205" s="742">
        <f t="shared" si="176"/>
        <v>5427000</v>
      </c>
      <c r="U1205" s="935">
        <f t="shared" si="177"/>
        <v>-3141.074497446667</v>
      </c>
    </row>
    <row r="1206" spans="1:21" ht="16.5" customHeight="1">
      <c r="A1206" s="746">
        <f t="shared" si="178"/>
        <v>319</v>
      </c>
      <c r="B1206" s="297" t="s">
        <v>772</v>
      </c>
      <c r="C1206" s="762">
        <v>42356</v>
      </c>
      <c r="D1206" s="763" t="s">
        <v>1303</v>
      </c>
      <c r="E1206" s="856">
        <v>85</v>
      </c>
      <c r="F1206" s="855">
        <v>125</v>
      </c>
      <c r="G1206" s="855"/>
      <c r="H1206" s="851">
        <f t="shared" si="172"/>
        <v>1.06</v>
      </c>
      <c r="I1206" s="747">
        <v>500</v>
      </c>
      <c r="J1206" s="747">
        <f t="shared" si="173"/>
        <v>530</v>
      </c>
      <c r="K1206" s="747">
        <f t="shared" si="174"/>
        <v>8726.3405689961583</v>
      </c>
      <c r="L1206" s="662">
        <v>9350</v>
      </c>
      <c r="M1206" s="662"/>
      <c r="S1206" s="742">
        <f t="shared" si="175"/>
        <v>4363170.2844980787</v>
      </c>
      <c r="T1206" s="742">
        <f t="shared" si="176"/>
        <v>4675000</v>
      </c>
      <c r="U1206" s="935">
        <f t="shared" si="177"/>
        <v>623.65943100384175</v>
      </c>
    </row>
    <row r="1207" spans="1:21" ht="16.5" customHeight="1">
      <c r="A1207" s="746">
        <f t="shared" si="178"/>
        <v>320</v>
      </c>
      <c r="B1207" s="297" t="s">
        <v>1777</v>
      </c>
      <c r="C1207" s="762">
        <v>42356</v>
      </c>
      <c r="D1207" s="763" t="s">
        <v>1303</v>
      </c>
      <c r="E1207" s="856">
        <v>125</v>
      </c>
      <c r="F1207" s="855">
        <v>148</v>
      </c>
      <c r="G1207" s="855"/>
      <c r="H1207" s="851">
        <f t="shared" si="172"/>
        <v>1.85</v>
      </c>
      <c r="I1207" s="747">
        <v>50</v>
      </c>
      <c r="J1207" s="747">
        <f t="shared" si="173"/>
        <v>92.5</v>
      </c>
      <c r="K1207" s="747">
        <f t="shared" si="174"/>
        <v>15229.934011927257</v>
      </c>
      <c r="L1207" s="662">
        <v>17205</v>
      </c>
      <c r="M1207" s="662"/>
      <c r="S1207" s="742">
        <f t="shared" si="175"/>
        <v>761496.70059636282</v>
      </c>
      <c r="T1207" s="742">
        <f t="shared" si="176"/>
        <v>860250</v>
      </c>
      <c r="U1207" s="935">
        <f t="shared" si="177"/>
        <v>1975.0659880727435</v>
      </c>
    </row>
    <row r="1208" spans="1:21" ht="16.5" customHeight="1">
      <c r="A1208" s="746">
        <f t="shared" si="178"/>
        <v>321</v>
      </c>
      <c r="B1208" s="297" t="s">
        <v>451</v>
      </c>
      <c r="C1208" s="762">
        <v>42357</v>
      </c>
      <c r="D1208" s="763" t="s">
        <v>1304</v>
      </c>
      <c r="E1208" s="856">
        <v>46</v>
      </c>
      <c r="F1208" s="855">
        <v>42</v>
      </c>
      <c r="G1208" s="855">
        <v>13</v>
      </c>
      <c r="H1208" s="851">
        <f t="shared" ref="H1208:H1259" si="179">IF(G1208&lt;&gt;"",ROUND(((E1208+F1208)*2+5)*(F1208+G1208+3)/10000,2),ROUND(E1208*F1208/10000,2))</f>
        <v>1.05</v>
      </c>
      <c r="I1208" s="747">
        <v>5800</v>
      </c>
      <c r="J1208" s="747">
        <f t="shared" si="173"/>
        <v>6090</v>
      </c>
      <c r="K1208" s="747">
        <f t="shared" si="174"/>
        <v>8644.0166013641192</v>
      </c>
      <c r="L1208" s="662">
        <v>6850</v>
      </c>
      <c r="M1208" s="662"/>
      <c r="S1208" s="742">
        <f t="shared" si="175"/>
        <v>50135296.287911892</v>
      </c>
      <c r="T1208" s="742">
        <f t="shared" si="176"/>
        <v>39730000</v>
      </c>
      <c r="U1208" s="935">
        <f t="shared" si="177"/>
        <v>-1794.0166013641192</v>
      </c>
    </row>
    <row r="1209" spans="1:21" ht="16.5" customHeight="1">
      <c r="A1209" s="746">
        <f t="shared" si="178"/>
        <v>322</v>
      </c>
      <c r="B1209" s="297" t="s">
        <v>1305</v>
      </c>
      <c r="C1209" s="762">
        <v>42357</v>
      </c>
      <c r="D1209" s="763" t="s">
        <v>1304</v>
      </c>
      <c r="E1209" s="856">
        <v>42</v>
      </c>
      <c r="F1209" s="855">
        <v>40</v>
      </c>
      <c r="G1209" s="855">
        <v>25</v>
      </c>
      <c r="H1209" s="851">
        <f t="shared" si="179"/>
        <v>1.1499999999999999</v>
      </c>
      <c r="I1209" s="747">
        <v>55</v>
      </c>
      <c r="J1209" s="747">
        <f t="shared" ref="J1209:J1259" si="180">H1209*I1209</f>
        <v>63.249999999999993</v>
      </c>
      <c r="K1209" s="747">
        <f t="shared" ref="K1209:K1259" si="181">H1209*$R$953</f>
        <v>9467.2562776845098</v>
      </c>
      <c r="L1209" s="662">
        <v>8350</v>
      </c>
      <c r="M1209" s="662"/>
      <c r="S1209" s="742">
        <f t="shared" ref="S1209:S1259" si="182">I1209*K1209</f>
        <v>520699.09527264803</v>
      </c>
      <c r="T1209" s="742">
        <f t="shared" ref="T1209:T1258" si="183">I1209*L1209</f>
        <v>459250</v>
      </c>
      <c r="U1209" s="935">
        <f t="shared" ref="U1209:U1259" si="184">L1209-K1209</f>
        <v>-1117.2562776845098</v>
      </c>
    </row>
    <row r="1210" spans="1:21" ht="16.5" customHeight="1">
      <c r="A1210" s="746">
        <f t="shared" si="178"/>
        <v>323</v>
      </c>
      <c r="B1210" s="297" t="s">
        <v>629</v>
      </c>
      <c r="C1210" s="762">
        <v>42357</v>
      </c>
      <c r="D1210" s="763" t="s">
        <v>1304</v>
      </c>
      <c r="E1210" s="856">
        <v>46</v>
      </c>
      <c r="F1210" s="855">
        <v>42</v>
      </c>
      <c r="G1210" s="855">
        <v>24.5</v>
      </c>
      <c r="H1210" s="851">
        <f t="shared" si="179"/>
        <v>1.26</v>
      </c>
      <c r="I1210" s="747">
        <v>161</v>
      </c>
      <c r="J1210" s="747">
        <f t="shared" si="180"/>
        <v>202.86</v>
      </c>
      <c r="K1210" s="747">
        <f t="shared" si="181"/>
        <v>10372.819921636941</v>
      </c>
      <c r="L1210" s="662">
        <v>8500</v>
      </c>
      <c r="M1210" s="662"/>
      <c r="S1210" s="742">
        <f t="shared" si="182"/>
        <v>1670024.0073835475</v>
      </c>
      <c r="T1210" s="742">
        <f t="shared" si="183"/>
        <v>1368500</v>
      </c>
      <c r="U1210" s="935">
        <f t="shared" si="184"/>
        <v>-1872.8199216369412</v>
      </c>
    </row>
    <row r="1211" spans="1:21" ht="16.5" customHeight="1">
      <c r="A1211" s="746">
        <f t="shared" ref="A1211:A1259" si="185">IF(B1211&lt;&gt;"",A1210+1,"")</f>
        <v>324</v>
      </c>
      <c r="B1211" s="297" t="s">
        <v>1268</v>
      </c>
      <c r="C1211" s="762">
        <v>42357</v>
      </c>
      <c r="D1211" s="763" t="s">
        <v>1306</v>
      </c>
      <c r="E1211" s="856">
        <v>130</v>
      </c>
      <c r="F1211" s="855">
        <v>50</v>
      </c>
      <c r="G1211" s="855">
        <v>180</v>
      </c>
      <c r="H1211" s="851">
        <f t="shared" si="179"/>
        <v>8.5</v>
      </c>
      <c r="I1211" s="747">
        <v>251</v>
      </c>
      <c r="J1211" s="747">
        <f t="shared" si="180"/>
        <v>2133.5</v>
      </c>
      <c r="K1211" s="747">
        <f t="shared" si="181"/>
        <v>69975.372487233341</v>
      </c>
      <c r="L1211" s="662">
        <v>47449</v>
      </c>
      <c r="M1211" s="662"/>
      <c r="S1211" s="742">
        <f t="shared" si="182"/>
        <v>17563818.494295567</v>
      </c>
      <c r="T1211" s="742">
        <f t="shared" si="183"/>
        <v>11909699</v>
      </c>
      <c r="U1211" s="935">
        <f t="shared" si="184"/>
        <v>-22526.372487233341</v>
      </c>
    </row>
    <row r="1212" spans="1:21" ht="16.5" customHeight="1">
      <c r="A1212" s="746">
        <f t="shared" si="185"/>
        <v>325</v>
      </c>
      <c r="B1212" s="297" t="s">
        <v>1977</v>
      </c>
      <c r="C1212" s="762">
        <v>42359</v>
      </c>
      <c r="D1212" s="763" t="s">
        <v>1307</v>
      </c>
      <c r="E1212" s="856">
        <v>43</v>
      </c>
      <c r="F1212" s="855">
        <v>42</v>
      </c>
      <c r="G1212" s="855">
        <v>26</v>
      </c>
      <c r="H1212" s="851">
        <f t="shared" si="179"/>
        <v>1.24</v>
      </c>
      <c r="I1212" s="747">
        <v>3935</v>
      </c>
      <c r="J1212" s="747">
        <f t="shared" si="180"/>
        <v>4879.3999999999996</v>
      </c>
      <c r="K1212" s="747">
        <f t="shared" si="181"/>
        <v>10208.171986372863</v>
      </c>
      <c r="L1212" s="662">
        <v>11800</v>
      </c>
      <c r="M1212" s="662"/>
      <c r="S1212" s="742">
        <f t="shared" si="182"/>
        <v>40169156.766377218</v>
      </c>
      <c r="T1212" s="742">
        <f t="shared" si="183"/>
        <v>46433000</v>
      </c>
      <c r="U1212" s="935">
        <f t="shared" si="184"/>
        <v>1591.8280136271369</v>
      </c>
    </row>
    <row r="1213" spans="1:21" ht="16.5" customHeight="1">
      <c r="A1213" s="746">
        <f t="shared" si="185"/>
        <v>326</v>
      </c>
      <c r="B1213" s="297" t="s">
        <v>1982</v>
      </c>
      <c r="C1213" s="762">
        <v>42359</v>
      </c>
      <c r="D1213" s="763" t="s">
        <v>1308</v>
      </c>
      <c r="E1213" s="856">
        <v>42.5</v>
      </c>
      <c r="F1213" s="855">
        <v>28.5</v>
      </c>
      <c r="G1213" s="855">
        <v>23</v>
      </c>
      <c r="H1213" s="851">
        <f t="shared" si="179"/>
        <v>0.8</v>
      </c>
      <c r="I1213" s="747">
        <v>400</v>
      </c>
      <c r="J1213" s="747">
        <f t="shared" si="180"/>
        <v>320</v>
      </c>
      <c r="K1213" s="747">
        <f t="shared" si="181"/>
        <v>6585.9174105631382</v>
      </c>
      <c r="L1213" s="662">
        <v>9000</v>
      </c>
      <c r="M1213" s="662"/>
      <c r="S1213" s="742">
        <f t="shared" si="182"/>
        <v>2634366.9642252554</v>
      </c>
      <c r="T1213" s="742">
        <f t="shared" si="183"/>
        <v>3600000</v>
      </c>
      <c r="U1213" s="935">
        <f t="shared" si="184"/>
        <v>2414.0825894368618</v>
      </c>
    </row>
    <row r="1214" spans="1:21" ht="16.5" customHeight="1">
      <c r="A1214" s="746">
        <f t="shared" si="185"/>
        <v>327</v>
      </c>
      <c r="B1214" s="297" t="s">
        <v>1985</v>
      </c>
      <c r="C1214" s="762">
        <v>42359</v>
      </c>
      <c r="D1214" s="763" t="s">
        <v>1308</v>
      </c>
      <c r="E1214" s="856">
        <v>29</v>
      </c>
      <c r="F1214" s="855">
        <v>18</v>
      </c>
      <c r="G1214" s="855">
        <v>18.8</v>
      </c>
      <c r="H1214" s="851">
        <f t="shared" si="179"/>
        <v>0.39</v>
      </c>
      <c r="I1214" s="747">
        <v>2000</v>
      </c>
      <c r="J1214" s="747">
        <f t="shared" si="180"/>
        <v>780</v>
      </c>
      <c r="K1214" s="747">
        <f t="shared" si="181"/>
        <v>3210.6347376495296</v>
      </c>
      <c r="L1214" s="662">
        <v>5200</v>
      </c>
      <c r="M1214" s="662"/>
      <c r="S1214" s="742">
        <f t="shared" si="182"/>
        <v>6421269.4752990594</v>
      </c>
      <c r="T1214" s="742">
        <f t="shared" si="183"/>
        <v>10400000</v>
      </c>
      <c r="U1214" s="935">
        <f t="shared" si="184"/>
        <v>1989.3652623504704</v>
      </c>
    </row>
    <row r="1215" spans="1:21" ht="16.5" customHeight="1">
      <c r="A1215" s="746">
        <f t="shared" si="185"/>
        <v>328</v>
      </c>
      <c r="B1215" s="297" t="s">
        <v>1983</v>
      </c>
      <c r="C1215" s="762">
        <v>42359</v>
      </c>
      <c r="D1215" s="763" t="s">
        <v>1308</v>
      </c>
      <c r="E1215" s="856">
        <v>39.299999999999997</v>
      </c>
      <c r="F1215" s="855">
        <v>28</v>
      </c>
      <c r="G1215" s="855">
        <v>28</v>
      </c>
      <c r="H1215" s="851">
        <f t="shared" si="179"/>
        <v>0.82</v>
      </c>
      <c r="I1215" s="747">
        <v>200</v>
      </c>
      <c r="J1215" s="747">
        <f t="shared" si="180"/>
        <v>164</v>
      </c>
      <c r="K1215" s="747">
        <f t="shared" si="181"/>
        <v>6750.5653458272154</v>
      </c>
      <c r="L1215" s="662">
        <v>15500</v>
      </c>
      <c r="M1215" s="662"/>
      <c r="S1215" s="742">
        <f t="shared" si="182"/>
        <v>1350113.0691654431</v>
      </c>
      <c r="T1215" s="742">
        <f t="shared" si="183"/>
        <v>3100000</v>
      </c>
      <c r="U1215" s="935">
        <f t="shared" si="184"/>
        <v>8749.4346541727846</v>
      </c>
    </row>
    <row r="1216" spans="1:21" ht="16.5" customHeight="1">
      <c r="A1216" s="746">
        <f t="shared" si="185"/>
        <v>329</v>
      </c>
      <c r="B1216" s="297" t="s">
        <v>1167</v>
      </c>
      <c r="C1216" s="762">
        <v>42361</v>
      </c>
      <c r="D1216" s="763" t="s">
        <v>1309</v>
      </c>
      <c r="E1216" s="856">
        <v>45</v>
      </c>
      <c r="F1216" s="855">
        <v>37</v>
      </c>
      <c r="G1216" s="855">
        <v>27.5</v>
      </c>
      <c r="H1216" s="851">
        <f t="shared" si="179"/>
        <v>1.1399999999999999</v>
      </c>
      <c r="I1216" s="747">
        <v>1453</v>
      </c>
      <c r="J1216" s="747">
        <f t="shared" si="180"/>
        <v>1656.4199999999998</v>
      </c>
      <c r="K1216" s="747">
        <f t="shared" si="181"/>
        <v>9384.9323100524707</v>
      </c>
      <c r="L1216" s="662">
        <v>13800</v>
      </c>
      <c r="M1216" s="662"/>
      <c r="S1216" s="742">
        <f t="shared" si="182"/>
        <v>13636306.646506241</v>
      </c>
      <c r="T1216" s="742">
        <f t="shared" si="183"/>
        <v>20051400</v>
      </c>
      <c r="U1216" s="935">
        <f t="shared" si="184"/>
        <v>4415.0676899475293</v>
      </c>
    </row>
    <row r="1217" spans="1:21" ht="16.5" customHeight="1">
      <c r="A1217" s="746">
        <f t="shared" si="185"/>
        <v>330</v>
      </c>
      <c r="B1217" s="297" t="s">
        <v>1167</v>
      </c>
      <c r="C1217" s="762">
        <v>42361</v>
      </c>
      <c r="D1217" s="763" t="s">
        <v>1309</v>
      </c>
      <c r="E1217" s="856">
        <v>45</v>
      </c>
      <c r="F1217" s="855">
        <v>37</v>
      </c>
      <c r="G1217" s="855">
        <v>27.5</v>
      </c>
      <c r="H1217" s="851">
        <f t="shared" si="179"/>
        <v>1.1399999999999999</v>
      </c>
      <c r="I1217" s="747">
        <v>100</v>
      </c>
      <c r="J1217" s="747">
        <f t="shared" si="180"/>
        <v>113.99999999999999</v>
      </c>
      <c r="K1217" s="747">
        <f t="shared" si="181"/>
        <v>9384.9323100524707</v>
      </c>
      <c r="L1217" s="662">
        <v>13400</v>
      </c>
      <c r="M1217" s="662"/>
      <c r="S1217" s="742">
        <f t="shared" si="182"/>
        <v>938493.2310052471</v>
      </c>
      <c r="T1217" s="742">
        <f t="shared" si="183"/>
        <v>1340000</v>
      </c>
      <c r="U1217" s="935">
        <f t="shared" si="184"/>
        <v>4015.0676899475293</v>
      </c>
    </row>
    <row r="1218" spans="1:21" ht="16.5" customHeight="1">
      <c r="A1218" s="746">
        <f t="shared" si="185"/>
        <v>331</v>
      </c>
      <c r="B1218" s="297" t="s">
        <v>1682</v>
      </c>
      <c r="C1218" s="762">
        <v>42361</v>
      </c>
      <c r="D1218" s="763" t="s">
        <v>1309</v>
      </c>
      <c r="E1218" s="856">
        <v>50</v>
      </c>
      <c r="F1218" s="855">
        <v>20</v>
      </c>
      <c r="G1218" s="855"/>
      <c r="H1218" s="851">
        <f t="shared" si="179"/>
        <v>0.1</v>
      </c>
      <c r="I1218" s="747">
        <v>3106</v>
      </c>
      <c r="J1218" s="747">
        <f t="shared" si="180"/>
        <v>310.60000000000002</v>
      </c>
      <c r="K1218" s="747">
        <f t="shared" si="181"/>
        <v>823.23967632039228</v>
      </c>
      <c r="L1218" s="662">
        <v>1300</v>
      </c>
      <c r="M1218" s="662"/>
      <c r="S1218" s="742">
        <f t="shared" si="182"/>
        <v>2556982.4346511383</v>
      </c>
      <c r="T1218" s="742">
        <f t="shared" si="183"/>
        <v>4037800</v>
      </c>
      <c r="U1218" s="935">
        <f t="shared" si="184"/>
        <v>476.76032367960772</v>
      </c>
    </row>
    <row r="1219" spans="1:21" ht="16.5" customHeight="1">
      <c r="A1219" s="746">
        <f t="shared" si="185"/>
        <v>332</v>
      </c>
      <c r="B1219" s="297" t="s">
        <v>1981</v>
      </c>
      <c r="C1219" s="762">
        <v>42361</v>
      </c>
      <c r="D1219" s="763" t="s">
        <v>1310</v>
      </c>
      <c r="E1219" s="856">
        <v>42</v>
      </c>
      <c r="F1219" s="855">
        <v>41</v>
      </c>
      <c r="G1219" s="855">
        <v>34</v>
      </c>
      <c r="H1219" s="851">
        <f t="shared" si="179"/>
        <v>1.33</v>
      </c>
      <c r="I1219" s="747">
        <v>100</v>
      </c>
      <c r="J1219" s="747">
        <f t="shared" si="180"/>
        <v>133</v>
      </c>
      <c r="K1219" s="747">
        <f t="shared" si="181"/>
        <v>10949.087695061216</v>
      </c>
      <c r="L1219" s="662">
        <v>19940</v>
      </c>
      <c r="M1219" s="662"/>
      <c r="S1219" s="742">
        <f t="shared" si="182"/>
        <v>1094908.7695061218</v>
      </c>
      <c r="T1219" s="742">
        <f t="shared" si="183"/>
        <v>1994000</v>
      </c>
      <c r="U1219" s="935">
        <f t="shared" si="184"/>
        <v>8990.9123049387836</v>
      </c>
    </row>
    <row r="1220" spans="1:21" ht="16.5" customHeight="1">
      <c r="A1220" s="746">
        <f t="shared" si="185"/>
        <v>333</v>
      </c>
      <c r="B1220" s="297" t="s">
        <v>871</v>
      </c>
      <c r="C1220" s="762">
        <v>42363</v>
      </c>
      <c r="D1220" s="763" t="s">
        <v>1311</v>
      </c>
      <c r="E1220" s="856">
        <v>58</v>
      </c>
      <c r="F1220" s="855">
        <v>38</v>
      </c>
      <c r="G1220" s="855">
        <v>17</v>
      </c>
      <c r="H1220" s="851">
        <f t="shared" si="179"/>
        <v>1.1399999999999999</v>
      </c>
      <c r="I1220" s="747">
        <v>300</v>
      </c>
      <c r="J1220" s="747">
        <f t="shared" si="180"/>
        <v>341.99999999999994</v>
      </c>
      <c r="K1220" s="747">
        <f t="shared" si="181"/>
        <v>9384.9323100524707</v>
      </c>
      <c r="L1220" s="662">
        <v>8775</v>
      </c>
      <c r="M1220" s="662"/>
      <c r="S1220" s="742">
        <f t="shared" si="182"/>
        <v>2815479.6930157412</v>
      </c>
      <c r="T1220" s="742">
        <f t="shared" si="183"/>
        <v>2632500</v>
      </c>
      <c r="U1220" s="935">
        <f t="shared" si="184"/>
        <v>-609.93231005247071</v>
      </c>
    </row>
    <row r="1221" spans="1:21" ht="16.5" customHeight="1">
      <c r="A1221" s="746">
        <f t="shared" si="185"/>
        <v>334</v>
      </c>
      <c r="B1221" s="297" t="s">
        <v>651</v>
      </c>
      <c r="C1221" s="762">
        <v>42363</v>
      </c>
      <c r="D1221" s="763" t="s">
        <v>1311</v>
      </c>
      <c r="E1221" s="856">
        <v>142</v>
      </c>
      <c r="F1221" s="855">
        <v>72</v>
      </c>
      <c r="G1221" s="855">
        <v>58</v>
      </c>
      <c r="H1221" s="851">
        <f t="shared" si="179"/>
        <v>5.76</v>
      </c>
      <c r="I1221" s="747">
        <v>102</v>
      </c>
      <c r="J1221" s="747">
        <f t="shared" si="180"/>
        <v>587.52</v>
      </c>
      <c r="K1221" s="747">
        <f t="shared" si="181"/>
        <v>47418.605356054592</v>
      </c>
      <c r="L1221" s="662">
        <v>30237</v>
      </c>
      <c r="M1221" s="662"/>
      <c r="S1221" s="742">
        <f t="shared" si="182"/>
        <v>4836697.7463175682</v>
      </c>
      <c r="T1221" s="742">
        <f t="shared" si="183"/>
        <v>3084174</v>
      </c>
      <c r="U1221" s="935">
        <f t="shared" si="184"/>
        <v>-17181.605356054592</v>
      </c>
    </row>
    <row r="1222" spans="1:21" ht="16.5" customHeight="1">
      <c r="A1222" s="746">
        <f t="shared" si="185"/>
        <v>335</v>
      </c>
      <c r="B1222" s="297" t="s">
        <v>1312</v>
      </c>
      <c r="C1222" s="762">
        <v>42363</v>
      </c>
      <c r="D1222" s="763" t="s">
        <v>1311</v>
      </c>
      <c r="E1222" s="856">
        <v>74</v>
      </c>
      <c r="F1222" s="855">
        <v>53</v>
      </c>
      <c r="G1222" s="855">
        <v>140</v>
      </c>
      <c r="H1222" s="851">
        <f t="shared" si="179"/>
        <v>5.08</v>
      </c>
      <c r="I1222" s="747">
        <v>17</v>
      </c>
      <c r="J1222" s="747">
        <f t="shared" si="180"/>
        <v>86.36</v>
      </c>
      <c r="K1222" s="747">
        <f t="shared" si="181"/>
        <v>41820.575557075928</v>
      </c>
      <c r="L1222" s="662">
        <v>45000</v>
      </c>
      <c r="M1222" s="662"/>
      <c r="S1222" s="742">
        <f t="shared" si="182"/>
        <v>710949.78447029076</v>
      </c>
      <c r="T1222" s="742">
        <f t="shared" si="183"/>
        <v>765000</v>
      </c>
      <c r="U1222" s="935">
        <f t="shared" si="184"/>
        <v>3179.4244429240716</v>
      </c>
    </row>
    <row r="1223" spans="1:21" ht="16.5" customHeight="1">
      <c r="A1223" s="746">
        <f t="shared" si="185"/>
        <v>336</v>
      </c>
      <c r="B1223" s="297" t="s">
        <v>1313</v>
      </c>
      <c r="C1223" s="762">
        <v>42363</v>
      </c>
      <c r="D1223" s="763" t="s">
        <v>1314</v>
      </c>
      <c r="E1223" s="856">
        <v>38</v>
      </c>
      <c r="F1223" s="855">
        <v>37</v>
      </c>
      <c r="G1223" s="855">
        <v>27</v>
      </c>
      <c r="H1223" s="851">
        <f t="shared" si="179"/>
        <v>1.04</v>
      </c>
      <c r="I1223" s="747">
        <v>380</v>
      </c>
      <c r="J1223" s="747">
        <f t="shared" si="180"/>
        <v>395.2</v>
      </c>
      <c r="K1223" s="747">
        <f t="shared" si="181"/>
        <v>8561.6926337320801</v>
      </c>
      <c r="L1223" s="662">
        <v>7900</v>
      </c>
      <c r="M1223" s="662"/>
      <c r="S1223" s="742">
        <f t="shared" si="182"/>
        <v>3253443.2008181904</v>
      </c>
      <c r="T1223" s="742">
        <f t="shared" si="183"/>
        <v>3002000</v>
      </c>
      <c r="U1223" s="935">
        <f t="shared" si="184"/>
        <v>-661.69263373208014</v>
      </c>
    </row>
    <row r="1224" spans="1:21" ht="16.5" customHeight="1">
      <c r="A1224" s="746">
        <f t="shared" si="185"/>
        <v>337</v>
      </c>
      <c r="B1224" s="297" t="s">
        <v>1130</v>
      </c>
      <c r="C1224" s="762">
        <v>42363</v>
      </c>
      <c r="D1224" s="763" t="s">
        <v>1315</v>
      </c>
      <c r="E1224" s="856">
        <v>52</v>
      </c>
      <c r="F1224" s="855">
        <v>24</v>
      </c>
      <c r="G1224" s="855">
        <v>24</v>
      </c>
      <c r="H1224" s="851">
        <f t="shared" si="179"/>
        <v>0.8</v>
      </c>
      <c r="I1224" s="747">
        <v>218</v>
      </c>
      <c r="J1224" s="747">
        <f t="shared" si="180"/>
        <v>174.4</v>
      </c>
      <c r="K1224" s="747">
        <f t="shared" si="181"/>
        <v>6585.9174105631382</v>
      </c>
      <c r="L1224" s="662">
        <v>6000</v>
      </c>
      <c r="M1224" s="662"/>
      <c r="S1224" s="742">
        <f t="shared" si="182"/>
        <v>1435729.9955027641</v>
      </c>
      <c r="T1224" s="742">
        <f t="shared" si="183"/>
        <v>1308000</v>
      </c>
      <c r="U1224" s="935">
        <f t="shared" si="184"/>
        <v>-585.91741056313822</v>
      </c>
    </row>
    <row r="1225" spans="1:21" ht="16.5" customHeight="1">
      <c r="A1225" s="746">
        <f t="shared" si="185"/>
        <v>338</v>
      </c>
      <c r="B1225" s="297" t="s">
        <v>1133</v>
      </c>
      <c r="C1225" s="762">
        <v>42363</v>
      </c>
      <c r="D1225" s="763" t="s">
        <v>1315</v>
      </c>
      <c r="E1225" s="856">
        <v>52</v>
      </c>
      <c r="F1225" s="855">
        <v>27</v>
      </c>
      <c r="G1225" s="855">
        <v>27</v>
      </c>
      <c r="H1225" s="851">
        <f t="shared" si="179"/>
        <v>0.93</v>
      </c>
      <c r="I1225" s="747">
        <v>300</v>
      </c>
      <c r="J1225" s="747">
        <f t="shared" si="180"/>
        <v>279</v>
      </c>
      <c r="K1225" s="747">
        <f t="shared" si="181"/>
        <v>7656.1289897796478</v>
      </c>
      <c r="L1225" s="662">
        <v>6600</v>
      </c>
      <c r="M1225" s="662"/>
      <c r="S1225" s="742">
        <f t="shared" si="182"/>
        <v>2296838.6969338944</v>
      </c>
      <c r="T1225" s="742">
        <f t="shared" si="183"/>
        <v>1980000</v>
      </c>
      <c r="U1225" s="935">
        <f t="shared" si="184"/>
        <v>-1056.1289897796478</v>
      </c>
    </row>
    <row r="1226" spans="1:21" ht="16.5" customHeight="1">
      <c r="A1226" s="746">
        <f t="shared" si="185"/>
        <v>339</v>
      </c>
      <c r="B1226" s="297" t="s">
        <v>1134</v>
      </c>
      <c r="C1226" s="762">
        <v>42363</v>
      </c>
      <c r="D1226" s="763" t="s">
        <v>1315</v>
      </c>
      <c r="E1226" s="856">
        <v>57</v>
      </c>
      <c r="F1226" s="855">
        <v>46</v>
      </c>
      <c r="G1226" s="855">
        <v>30</v>
      </c>
      <c r="H1226" s="851">
        <f t="shared" si="179"/>
        <v>1.67</v>
      </c>
      <c r="I1226" s="747">
        <v>513</v>
      </c>
      <c r="J1226" s="747">
        <f t="shared" si="180"/>
        <v>856.70999999999992</v>
      </c>
      <c r="K1226" s="747">
        <f t="shared" si="181"/>
        <v>13748.10259455055</v>
      </c>
      <c r="L1226" s="662">
        <v>11700</v>
      </c>
      <c r="M1226" s="662"/>
      <c r="S1226" s="742">
        <f t="shared" si="182"/>
        <v>7052776.6310044322</v>
      </c>
      <c r="T1226" s="742">
        <f t="shared" si="183"/>
        <v>6002100</v>
      </c>
      <c r="U1226" s="935">
        <f t="shared" si="184"/>
        <v>-2048.1025945505498</v>
      </c>
    </row>
    <row r="1227" spans="1:21" ht="16.5" customHeight="1">
      <c r="A1227" s="746">
        <f t="shared" si="185"/>
        <v>340</v>
      </c>
      <c r="B1227" s="297" t="s">
        <v>468</v>
      </c>
      <c r="C1227" s="762">
        <v>42364</v>
      </c>
      <c r="D1227" s="763" t="s">
        <v>1316</v>
      </c>
      <c r="E1227" s="856">
        <v>22</v>
      </c>
      <c r="F1227" s="855">
        <v>22</v>
      </c>
      <c r="G1227" s="855">
        <v>29.5</v>
      </c>
      <c r="H1227" s="851">
        <f t="shared" si="179"/>
        <v>0.51</v>
      </c>
      <c r="I1227" s="747">
        <v>992</v>
      </c>
      <c r="J1227" s="747">
        <f t="shared" si="180"/>
        <v>505.92</v>
      </c>
      <c r="K1227" s="747">
        <f t="shared" si="181"/>
        <v>4198.5223492340001</v>
      </c>
      <c r="L1227" s="662">
        <v>4400</v>
      </c>
      <c r="M1227" s="662"/>
      <c r="S1227" s="742">
        <f t="shared" si="182"/>
        <v>4164934.1704401281</v>
      </c>
      <c r="T1227" s="742">
        <f t="shared" si="183"/>
        <v>4364800</v>
      </c>
      <c r="U1227" s="935">
        <f t="shared" si="184"/>
        <v>201.4776507659999</v>
      </c>
    </row>
    <row r="1228" spans="1:21" ht="16.5" customHeight="1">
      <c r="A1228" s="746">
        <f t="shared" si="185"/>
        <v>341</v>
      </c>
      <c r="B1228" s="297" t="s">
        <v>1317</v>
      </c>
      <c r="C1228" s="762">
        <v>42364</v>
      </c>
      <c r="D1228" s="763" t="s">
        <v>1316</v>
      </c>
      <c r="E1228" s="856">
        <v>25.5</v>
      </c>
      <c r="F1228" s="856">
        <v>25.5</v>
      </c>
      <c r="G1228" s="855">
        <v>30.5</v>
      </c>
      <c r="H1228" s="851">
        <f t="shared" si="179"/>
        <v>0.63</v>
      </c>
      <c r="I1228" s="747">
        <v>305</v>
      </c>
      <c r="J1228" s="747">
        <f t="shared" si="180"/>
        <v>192.15</v>
      </c>
      <c r="K1228" s="747">
        <f t="shared" si="181"/>
        <v>5186.4099608184706</v>
      </c>
      <c r="L1228" s="662">
        <v>7000</v>
      </c>
      <c r="M1228" s="662"/>
      <c r="S1228" s="742">
        <f t="shared" si="182"/>
        <v>1581855.0380496336</v>
      </c>
      <c r="T1228" s="742">
        <f t="shared" si="183"/>
        <v>2135000</v>
      </c>
      <c r="U1228" s="935">
        <f t="shared" si="184"/>
        <v>1813.5900391815294</v>
      </c>
    </row>
    <row r="1229" spans="1:21" ht="16.5" customHeight="1">
      <c r="A1229" s="746">
        <f t="shared" si="185"/>
        <v>342</v>
      </c>
      <c r="B1229" s="297" t="s">
        <v>440</v>
      </c>
      <c r="C1229" s="762">
        <v>42366</v>
      </c>
      <c r="D1229" s="763" t="s">
        <v>1318</v>
      </c>
      <c r="E1229" s="856">
        <v>49</v>
      </c>
      <c r="F1229" s="855">
        <v>38</v>
      </c>
      <c r="G1229" s="855">
        <v>12</v>
      </c>
      <c r="H1229" s="851">
        <f t="shared" si="179"/>
        <v>0.95</v>
      </c>
      <c r="I1229" s="747">
        <v>298</v>
      </c>
      <c r="J1229" s="747">
        <f t="shared" si="180"/>
        <v>283.09999999999997</v>
      </c>
      <c r="K1229" s="747">
        <f t="shared" si="181"/>
        <v>7820.7769250437259</v>
      </c>
      <c r="L1229" s="662">
        <v>10500</v>
      </c>
      <c r="M1229" s="662"/>
      <c r="S1229" s="742">
        <f t="shared" si="182"/>
        <v>2330591.5236630305</v>
      </c>
      <c r="T1229" s="742">
        <f t="shared" si="183"/>
        <v>3129000</v>
      </c>
      <c r="U1229" s="935">
        <f t="shared" si="184"/>
        <v>2679.2230749562741</v>
      </c>
    </row>
    <row r="1230" spans="1:21" ht="16.5" customHeight="1">
      <c r="A1230" s="746">
        <f t="shared" si="185"/>
        <v>343</v>
      </c>
      <c r="B1230" s="297" t="s">
        <v>440</v>
      </c>
      <c r="C1230" s="762">
        <v>42366</v>
      </c>
      <c r="D1230" s="763" t="s">
        <v>1318</v>
      </c>
      <c r="E1230" s="856">
        <v>49</v>
      </c>
      <c r="F1230" s="855">
        <v>38</v>
      </c>
      <c r="G1230" s="855">
        <v>12</v>
      </c>
      <c r="H1230" s="851">
        <f t="shared" si="179"/>
        <v>0.95</v>
      </c>
      <c r="I1230" s="747">
        <v>202</v>
      </c>
      <c r="J1230" s="747">
        <f t="shared" si="180"/>
        <v>191.89999999999998</v>
      </c>
      <c r="K1230" s="747">
        <f t="shared" si="181"/>
        <v>7820.7769250437259</v>
      </c>
      <c r="L1230" s="662">
        <v>10500</v>
      </c>
      <c r="M1230" s="662"/>
      <c r="S1230" s="742">
        <f t="shared" si="182"/>
        <v>1579796.9388588327</v>
      </c>
      <c r="T1230" s="742">
        <f t="shared" si="183"/>
        <v>2121000</v>
      </c>
      <c r="U1230" s="935">
        <f t="shared" si="184"/>
        <v>2679.2230749562741</v>
      </c>
    </row>
    <row r="1231" spans="1:21" ht="16.5" customHeight="1">
      <c r="A1231" s="746">
        <f t="shared" si="185"/>
        <v>344</v>
      </c>
      <c r="B1231" s="297" t="s">
        <v>440</v>
      </c>
      <c r="C1231" s="762">
        <v>42366</v>
      </c>
      <c r="D1231" s="763" t="s">
        <v>1318</v>
      </c>
      <c r="E1231" s="856">
        <v>49</v>
      </c>
      <c r="F1231" s="855">
        <v>38</v>
      </c>
      <c r="G1231" s="855">
        <v>12</v>
      </c>
      <c r="H1231" s="851">
        <f t="shared" si="179"/>
        <v>0.95</v>
      </c>
      <c r="I1231" s="747">
        <v>509</v>
      </c>
      <c r="J1231" s="747">
        <f t="shared" si="180"/>
        <v>483.54999999999995</v>
      </c>
      <c r="K1231" s="747">
        <f t="shared" si="181"/>
        <v>7820.7769250437259</v>
      </c>
      <c r="L1231" s="662">
        <v>10500</v>
      </c>
      <c r="M1231" s="662"/>
      <c r="S1231" s="742">
        <f t="shared" si="182"/>
        <v>3980775.4548472567</v>
      </c>
      <c r="T1231" s="742">
        <f t="shared" si="183"/>
        <v>5344500</v>
      </c>
      <c r="U1231" s="935">
        <f t="shared" si="184"/>
        <v>2679.2230749562741</v>
      </c>
    </row>
    <row r="1232" spans="1:21" ht="16.5" customHeight="1">
      <c r="A1232" s="746">
        <f t="shared" si="185"/>
        <v>345</v>
      </c>
      <c r="B1232" s="297" t="s">
        <v>440</v>
      </c>
      <c r="C1232" s="762">
        <v>42366</v>
      </c>
      <c r="D1232" s="763" t="s">
        <v>1318</v>
      </c>
      <c r="E1232" s="856">
        <v>49</v>
      </c>
      <c r="F1232" s="855">
        <v>38</v>
      </c>
      <c r="G1232" s="855">
        <v>12</v>
      </c>
      <c r="H1232" s="851">
        <f t="shared" si="179"/>
        <v>0.95</v>
      </c>
      <c r="I1232" s="747">
        <v>401</v>
      </c>
      <c r="J1232" s="747">
        <f t="shared" si="180"/>
        <v>380.95</v>
      </c>
      <c r="K1232" s="747">
        <f t="shared" si="181"/>
        <v>7820.7769250437259</v>
      </c>
      <c r="L1232" s="662">
        <v>10000</v>
      </c>
      <c r="M1232" s="662"/>
      <c r="S1232" s="742">
        <f t="shared" si="182"/>
        <v>3136131.5469425339</v>
      </c>
      <c r="T1232" s="742">
        <f t="shared" si="183"/>
        <v>4010000</v>
      </c>
      <c r="U1232" s="935">
        <f t="shared" si="184"/>
        <v>2179.2230749562741</v>
      </c>
    </row>
    <row r="1233" spans="1:21" ht="16.5" customHeight="1">
      <c r="A1233" s="746">
        <f t="shared" si="185"/>
        <v>346</v>
      </c>
      <c r="B1233" s="297" t="s">
        <v>2039</v>
      </c>
      <c r="C1233" s="762">
        <v>42366</v>
      </c>
      <c r="D1233" s="763" t="s">
        <v>1319</v>
      </c>
      <c r="E1233" s="856">
        <v>41</v>
      </c>
      <c r="F1233" s="855">
        <v>41</v>
      </c>
      <c r="G1233" s="855">
        <v>25</v>
      </c>
      <c r="H1233" s="851">
        <f t="shared" si="179"/>
        <v>1.17</v>
      </c>
      <c r="I1233" s="747">
        <v>2200</v>
      </c>
      <c r="J1233" s="747">
        <f t="shared" si="180"/>
        <v>2574</v>
      </c>
      <c r="K1233" s="747">
        <f t="shared" si="181"/>
        <v>9631.9042129485879</v>
      </c>
      <c r="L1233" s="662">
        <v>11300</v>
      </c>
      <c r="M1233" s="662"/>
      <c r="S1233" s="742">
        <f t="shared" si="182"/>
        <v>21190189.268486895</v>
      </c>
      <c r="T1233" s="742">
        <f t="shared" si="183"/>
        <v>24860000</v>
      </c>
      <c r="U1233" s="935">
        <f t="shared" si="184"/>
        <v>1668.0957870514121</v>
      </c>
    </row>
    <row r="1234" spans="1:21" ht="16.5" customHeight="1">
      <c r="A1234" s="746">
        <f t="shared" si="185"/>
        <v>347</v>
      </c>
      <c r="B1234" s="297" t="s">
        <v>440</v>
      </c>
      <c r="C1234" s="762">
        <v>42367</v>
      </c>
      <c r="D1234" s="763" t="s">
        <v>1320</v>
      </c>
      <c r="E1234" s="856">
        <v>49</v>
      </c>
      <c r="F1234" s="855">
        <v>38</v>
      </c>
      <c r="G1234" s="855">
        <v>12</v>
      </c>
      <c r="H1234" s="851">
        <f t="shared" si="179"/>
        <v>0.95</v>
      </c>
      <c r="I1234" s="747">
        <v>310</v>
      </c>
      <c r="J1234" s="747">
        <f t="shared" si="180"/>
        <v>294.5</v>
      </c>
      <c r="K1234" s="747">
        <f t="shared" si="181"/>
        <v>7820.7769250437259</v>
      </c>
      <c r="L1234" s="662">
        <v>10500</v>
      </c>
      <c r="M1234" s="662"/>
      <c r="S1234" s="742">
        <f t="shared" si="182"/>
        <v>2424440.846763555</v>
      </c>
      <c r="T1234" s="742">
        <f t="shared" si="183"/>
        <v>3255000</v>
      </c>
      <c r="U1234" s="935">
        <f t="shared" si="184"/>
        <v>2679.2230749562741</v>
      </c>
    </row>
    <row r="1235" spans="1:21" ht="16.5" customHeight="1">
      <c r="A1235" s="746">
        <f t="shared" si="185"/>
        <v>348</v>
      </c>
      <c r="B1235" s="297" t="s">
        <v>1026</v>
      </c>
      <c r="C1235" s="762">
        <v>42367</v>
      </c>
      <c r="D1235" s="763" t="s">
        <v>1320</v>
      </c>
      <c r="E1235" s="856">
        <v>40</v>
      </c>
      <c r="F1235" s="855">
        <v>30</v>
      </c>
      <c r="G1235" s="855">
        <v>18.5</v>
      </c>
      <c r="H1235" s="851">
        <f t="shared" si="179"/>
        <v>0.75</v>
      </c>
      <c r="I1235" s="747">
        <v>408</v>
      </c>
      <c r="J1235" s="747">
        <f t="shared" si="180"/>
        <v>306</v>
      </c>
      <c r="K1235" s="747">
        <f t="shared" si="181"/>
        <v>6174.297572402942</v>
      </c>
      <c r="L1235" s="662">
        <v>6400</v>
      </c>
      <c r="M1235" s="662"/>
      <c r="S1235" s="742">
        <f t="shared" si="182"/>
        <v>2519113.4095404004</v>
      </c>
      <c r="T1235" s="742">
        <f t="shared" si="183"/>
        <v>2611200</v>
      </c>
      <c r="U1235" s="935">
        <f t="shared" si="184"/>
        <v>225.70242759705798</v>
      </c>
    </row>
    <row r="1236" spans="1:21" ht="16.5" customHeight="1">
      <c r="A1236" s="746">
        <f t="shared" si="185"/>
        <v>349</v>
      </c>
      <c r="B1236" s="297" t="s">
        <v>1115</v>
      </c>
      <c r="C1236" s="762">
        <v>42367</v>
      </c>
      <c r="D1236" s="763" t="s">
        <v>1321</v>
      </c>
      <c r="E1236" s="856">
        <v>50</v>
      </c>
      <c r="F1236" s="855">
        <v>39</v>
      </c>
      <c r="G1236" s="855">
        <v>18</v>
      </c>
      <c r="H1236" s="851">
        <f t="shared" si="179"/>
        <v>1.1000000000000001</v>
      </c>
      <c r="I1236" s="747">
        <v>250</v>
      </c>
      <c r="J1236" s="747">
        <f t="shared" si="180"/>
        <v>275</v>
      </c>
      <c r="K1236" s="747">
        <f t="shared" si="181"/>
        <v>9055.6364395243145</v>
      </c>
      <c r="L1236" s="662">
        <v>8300</v>
      </c>
      <c r="M1236" s="662"/>
      <c r="S1236" s="742">
        <f t="shared" si="182"/>
        <v>2263909.1098810788</v>
      </c>
      <c r="T1236" s="742">
        <f t="shared" si="183"/>
        <v>2075000</v>
      </c>
      <c r="U1236" s="935">
        <f t="shared" si="184"/>
        <v>-755.63643952431448</v>
      </c>
    </row>
    <row r="1237" spans="1:21" ht="16.5" customHeight="1">
      <c r="A1237" s="746">
        <f t="shared" si="185"/>
        <v>350</v>
      </c>
      <c r="B1237" s="297" t="s">
        <v>1322</v>
      </c>
      <c r="C1237" s="762">
        <v>42367</v>
      </c>
      <c r="D1237" s="763" t="s">
        <v>1323</v>
      </c>
      <c r="E1237" s="856">
        <v>31</v>
      </c>
      <c r="F1237" s="855">
        <v>28.5</v>
      </c>
      <c r="G1237" s="855">
        <v>9.5</v>
      </c>
      <c r="H1237" s="851">
        <f t="shared" si="179"/>
        <v>0.51</v>
      </c>
      <c r="I1237" s="747">
        <v>1000</v>
      </c>
      <c r="J1237" s="747">
        <f t="shared" si="180"/>
        <v>510</v>
      </c>
      <c r="K1237" s="747">
        <f t="shared" si="181"/>
        <v>4198.5223492340001</v>
      </c>
      <c r="L1237" s="662">
        <v>4150</v>
      </c>
      <c r="M1237" s="662"/>
      <c r="S1237" s="742">
        <f t="shared" si="182"/>
        <v>4198522.3492339998</v>
      </c>
      <c r="T1237" s="742">
        <f t="shared" si="183"/>
        <v>4150000</v>
      </c>
      <c r="U1237" s="935">
        <f t="shared" si="184"/>
        <v>-48.522349234000103</v>
      </c>
    </row>
    <row r="1238" spans="1:21" ht="16.5" customHeight="1">
      <c r="A1238" s="746">
        <f t="shared" si="185"/>
        <v>351</v>
      </c>
      <c r="B1238" s="297" t="s">
        <v>1324</v>
      </c>
      <c r="C1238" s="762">
        <v>42368</v>
      </c>
      <c r="D1238" s="763" t="s">
        <v>1325</v>
      </c>
      <c r="E1238" s="856">
        <v>123</v>
      </c>
      <c r="F1238" s="855">
        <v>54</v>
      </c>
      <c r="G1238" s="855">
        <v>178</v>
      </c>
      <c r="H1238" s="851">
        <f t="shared" si="179"/>
        <v>8.44</v>
      </c>
      <c r="I1238" s="747">
        <v>114</v>
      </c>
      <c r="J1238" s="747">
        <f t="shared" si="180"/>
        <v>962.16</v>
      </c>
      <c r="K1238" s="747">
        <f t="shared" si="181"/>
        <v>69481.428681441103</v>
      </c>
      <c r="L1238" s="662">
        <v>79850</v>
      </c>
      <c r="M1238" s="662"/>
      <c r="S1238" s="742">
        <f t="shared" si="182"/>
        <v>7920882.8696842855</v>
      </c>
      <c r="T1238" s="742">
        <f t="shared" si="183"/>
        <v>9102900</v>
      </c>
      <c r="U1238" s="935">
        <f t="shared" si="184"/>
        <v>10368.571318558897</v>
      </c>
    </row>
    <row r="1239" spans="1:21" ht="16.5" customHeight="1">
      <c r="A1239" s="746">
        <f t="shared" si="185"/>
        <v>352</v>
      </c>
      <c r="B1239" s="297" t="s">
        <v>1326</v>
      </c>
      <c r="C1239" s="762">
        <v>42368</v>
      </c>
      <c r="D1239" s="763" t="s">
        <v>1325</v>
      </c>
      <c r="E1239" s="856">
        <v>101</v>
      </c>
      <c r="F1239" s="855">
        <v>66</v>
      </c>
      <c r="G1239" s="855">
        <v>157</v>
      </c>
      <c r="H1239" s="851">
        <f t="shared" si="179"/>
        <v>7.66</v>
      </c>
      <c r="I1239" s="747">
        <v>56</v>
      </c>
      <c r="J1239" s="747">
        <f t="shared" si="180"/>
        <v>428.96000000000004</v>
      </c>
      <c r="K1239" s="747">
        <f t="shared" si="181"/>
        <v>63060.159206142045</v>
      </c>
      <c r="L1239" s="662">
        <v>72360</v>
      </c>
      <c r="M1239" s="662"/>
      <c r="S1239" s="742">
        <f t="shared" si="182"/>
        <v>3531368.9155439544</v>
      </c>
      <c r="T1239" s="742">
        <f t="shared" si="183"/>
        <v>4052160</v>
      </c>
      <c r="U1239" s="935">
        <f t="shared" si="184"/>
        <v>9299.8407938579548</v>
      </c>
    </row>
    <row r="1240" spans="1:21" ht="16.5" customHeight="1">
      <c r="A1240" s="746">
        <f t="shared" si="185"/>
        <v>353</v>
      </c>
      <c r="B1240" s="297" t="s">
        <v>954</v>
      </c>
      <c r="C1240" s="762">
        <v>42368</v>
      </c>
      <c r="D1240" s="763" t="s">
        <v>1325</v>
      </c>
      <c r="E1240" s="856">
        <v>124</v>
      </c>
      <c r="F1240" s="855">
        <v>54</v>
      </c>
      <c r="G1240" s="855">
        <v>180</v>
      </c>
      <c r="H1240" s="851">
        <f t="shared" si="179"/>
        <v>8.56</v>
      </c>
      <c r="I1240" s="747">
        <v>14</v>
      </c>
      <c r="J1240" s="747">
        <f t="shared" si="180"/>
        <v>119.84</v>
      </c>
      <c r="K1240" s="747">
        <f t="shared" si="181"/>
        <v>70469.316293025578</v>
      </c>
      <c r="L1240" s="662">
        <v>84823</v>
      </c>
      <c r="M1240" s="662"/>
      <c r="S1240" s="742">
        <f t="shared" si="182"/>
        <v>986570.42810235813</v>
      </c>
      <c r="T1240" s="742">
        <f t="shared" si="183"/>
        <v>1187522</v>
      </c>
      <c r="U1240" s="935">
        <f t="shared" si="184"/>
        <v>14353.683706974422</v>
      </c>
    </row>
    <row r="1241" spans="1:21" ht="16.5" customHeight="1">
      <c r="A1241" s="746">
        <f t="shared" si="185"/>
        <v>354</v>
      </c>
      <c r="B1241" s="297" t="s">
        <v>764</v>
      </c>
      <c r="C1241" s="762">
        <v>42368</v>
      </c>
      <c r="D1241" s="763" t="s">
        <v>1325</v>
      </c>
      <c r="E1241" s="856">
        <v>46</v>
      </c>
      <c r="F1241" s="855">
        <v>46</v>
      </c>
      <c r="G1241" s="855">
        <v>30</v>
      </c>
      <c r="H1241" s="851">
        <f t="shared" si="179"/>
        <v>1.49</v>
      </c>
      <c r="I1241" s="747">
        <v>30</v>
      </c>
      <c r="J1241" s="747">
        <f t="shared" si="180"/>
        <v>44.7</v>
      </c>
      <c r="K1241" s="747">
        <f t="shared" si="181"/>
        <v>12266.271177173843</v>
      </c>
      <c r="L1241" s="662">
        <v>10546</v>
      </c>
      <c r="M1241" s="662"/>
      <c r="S1241" s="742">
        <f t="shared" si="182"/>
        <v>367988.13531521527</v>
      </c>
      <c r="T1241" s="742">
        <f t="shared" si="183"/>
        <v>316380</v>
      </c>
      <c r="U1241" s="935">
        <f t="shared" si="184"/>
        <v>-1720.2711771738432</v>
      </c>
    </row>
    <row r="1242" spans="1:21" ht="16.5" customHeight="1">
      <c r="A1242" s="746">
        <f t="shared" si="185"/>
        <v>355</v>
      </c>
      <c r="B1242" s="297" t="s">
        <v>1327</v>
      </c>
      <c r="C1242" s="762">
        <v>42368</v>
      </c>
      <c r="D1242" s="763" t="s">
        <v>1325</v>
      </c>
      <c r="E1242" s="856">
        <v>47</v>
      </c>
      <c r="F1242" s="855">
        <v>47</v>
      </c>
      <c r="G1242" s="855">
        <v>51</v>
      </c>
      <c r="H1242" s="851">
        <f t="shared" si="179"/>
        <v>1.95</v>
      </c>
      <c r="I1242" s="747">
        <v>56</v>
      </c>
      <c r="J1242" s="747">
        <f t="shared" si="180"/>
        <v>109.2</v>
      </c>
      <c r="K1242" s="747">
        <f t="shared" si="181"/>
        <v>16053.173688247647</v>
      </c>
      <c r="L1242" s="662">
        <v>16050</v>
      </c>
      <c r="M1242" s="662"/>
      <c r="S1242" s="742">
        <f t="shared" si="182"/>
        <v>898977.72654186818</v>
      </c>
      <c r="T1242" s="742">
        <f t="shared" si="183"/>
        <v>898800</v>
      </c>
      <c r="U1242" s="935">
        <f t="shared" si="184"/>
        <v>-3.1736882476470782</v>
      </c>
    </row>
    <row r="1243" spans="1:21" ht="16.5" customHeight="1">
      <c r="A1243" s="746">
        <f t="shared" si="185"/>
        <v>356</v>
      </c>
      <c r="B1243" s="297" t="s">
        <v>1328</v>
      </c>
      <c r="C1243" s="762">
        <v>42368</v>
      </c>
      <c r="D1243" s="763" t="s">
        <v>1325</v>
      </c>
      <c r="E1243" s="856">
        <v>46</v>
      </c>
      <c r="F1243" s="855">
        <v>39</v>
      </c>
      <c r="G1243" s="855">
        <v>43</v>
      </c>
      <c r="H1243" s="851">
        <f t="shared" si="179"/>
        <v>1.49</v>
      </c>
      <c r="I1243" s="747">
        <v>30</v>
      </c>
      <c r="J1243" s="747">
        <f t="shared" si="180"/>
        <v>44.7</v>
      </c>
      <c r="K1243" s="747">
        <f t="shared" si="181"/>
        <v>12266.271177173843</v>
      </c>
      <c r="L1243" s="662">
        <v>11536</v>
      </c>
      <c r="M1243" s="662"/>
      <c r="S1243" s="742">
        <f t="shared" si="182"/>
        <v>367988.13531521527</v>
      </c>
      <c r="T1243" s="742">
        <f t="shared" si="183"/>
        <v>346080</v>
      </c>
      <c r="U1243" s="935">
        <f t="shared" si="184"/>
        <v>-730.27117717384317</v>
      </c>
    </row>
    <row r="1244" spans="1:21" ht="16.5" customHeight="1">
      <c r="A1244" s="746">
        <f t="shared" si="185"/>
        <v>357</v>
      </c>
      <c r="B1244" s="297" t="s">
        <v>1329</v>
      </c>
      <c r="C1244" s="762">
        <v>42368</v>
      </c>
      <c r="D1244" s="763" t="s">
        <v>1325</v>
      </c>
      <c r="E1244" s="856">
        <v>161</v>
      </c>
      <c r="F1244" s="855">
        <v>81</v>
      </c>
      <c r="G1244" s="855">
        <v>5</v>
      </c>
      <c r="H1244" s="851">
        <f t="shared" si="179"/>
        <v>4.3499999999999996</v>
      </c>
      <c r="I1244" s="747">
        <v>130</v>
      </c>
      <c r="J1244" s="747">
        <f t="shared" si="180"/>
        <v>565.5</v>
      </c>
      <c r="K1244" s="747">
        <f t="shared" si="181"/>
        <v>35810.925919937057</v>
      </c>
      <c r="L1244" s="662">
        <v>11859</v>
      </c>
      <c r="M1244" s="662"/>
      <c r="S1244" s="742">
        <f t="shared" si="182"/>
        <v>4655420.3695918173</v>
      </c>
      <c r="T1244" s="742">
        <f t="shared" si="183"/>
        <v>1541670</v>
      </c>
      <c r="U1244" s="935">
        <f t="shared" si="184"/>
        <v>-23951.925919937057</v>
      </c>
    </row>
    <row r="1245" spans="1:21" ht="16.5" customHeight="1">
      <c r="A1245" s="746">
        <f t="shared" si="185"/>
        <v>358</v>
      </c>
      <c r="B1245" s="297" t="s">
        <v>1330</v>
      </c>
      <c r="C1245" s="762">
        <v>42368</v>
      </c>
      <c r="D1245" s="763" t="s">
        <v>1325</v>
      </c>
      <c r="E1245" s="856">
        <v>121</v>
      </c>
      <c r="F1245" s="855">
        <v>66</v>
      </c>
      <c r="G1245" s="855">
        <v>5</v>
      </c>
      <c r="H1245" s="851">
        <f t="shared" si="179"/>
        <v>2.8</v>
      </c>
      <c r="I1245" s="747">
        <v>7</v>
      </c>
      <c r="J1245" s="747">
        <f t="shared" si="180"/>
        <v>19.599999999999998</v>
      </c>
      <c r="K1245" s="747">
        <f t="shared" si="181"/>
        <v>23050.71093697098</v>
      </c>
      <c r="L1245" s="662">
        <v>10422</v>
      </c>
      <c r="M1245" s="662"/>
      <c r="S1245" s="742">
        <f t="shared" si="182"/>
        <v>161354.97655879686</v>
      </c>
      <c r="T1245" s="742">
        <f t="shared" si="183"/>
        <v>72954</v>
      </c>
      <c r="U1245" s="935">
        <f t="shared" si="184"/>
        <v>-12628.71093697098</v>
      </c>
    </row>
    <row r="1246" spans="1:21" ht="16.5" customHeight="1">
      <c r="A1246" s="746">
        <f t="shared" si="185"/>
        <v>359</v>
      </c>
      <c r="B1246" s="297" t="s">
        <v>481</v>
      </c>
      <c r="C1246" s="762">
        <v>42368</v>
      </c>
      <c r="D1246" s="763" t="s">
        <v>1331</v>
      </c>
      <c r="E1246" s="856">
        <v>103</v>
      </c>
      <c r="F1246" s="855">
        <v>50</v>
      </c>
      <c r="G1246" s="855">
        <v>180</v>
      </c>
      <c r="H1246" s="851">
        <f t="shared" si="179"/>
        <v>7.25</v>
      </c>
      <c r="I1246" s="747">
        <v>221</v>
      </c>
      <c r="J1246" s="747">
        <f t="shared" si="180"/>
        <v>1602.25</v>
      </c>
      <c r="K1246" s="747">
        <f t="shared" si="181"/>
        <v>59684.876533228438</v>
      </c>
      <c r="L1246" s="662">
        <v>47449</v>
      </c>
      <c r="M1246" s="662"/>
      <c r="S1246" s="742">
        <f t="shared" si="182"/>
        <v>13190357.713843485</v>
      </c>
      <c r="T1246" s="742">
        <f t="shared" si="183"/>
        <v>10486229</v>
      </c>
      <c r="U1246" s="935">
        <f t="shared" si="184"/>
        <v>-12235.876533228438</v>
      </c>
    </row>
    <row r="1247" spans="1:21" ht="16.5" customHeight="1">
      <c r="A1247" s="746">
        <f t="shared" si="185"/>
        <v>360</v>
      </c>
      <c r="B1247" s="297" t="s">
        <v>1332</v>
      </c>
      <c r="C1247" s="762">
        <v>42368</v>
      </c>
      <c r="D1247" s="763" t="s">
        <v>1331</v>
      </c>
      <c r="E1247" s="856">
        <v>201</v>
      </c>
      <c r="F1247" s="855">
        <v>62</v>
      </c>
      <c r="G1247" s="855">
        <v>11</v>
      </c>
      <c r="H1247" s="851">
        <f t="shared" si="179"/>
        <v>4.04</v>
      </c>
      <c r="I1247" s="747">
        <v>103</v>
      </c>
      <c r="J1247" s="747">
        <f t="shared" si="180"/>
        <v>416.12</v>
      </c>
      <c r="K1247" s="747">
        <f t="shared" si="181"/>
        <v>33258.882923343845</v>
      </c>
      <c r="L1247" s="662">
        <v>29237</v>
      </c>
      <c r="M1247" s="662"/>
      <c r="S1247" s="742">
        <f t="shared" si="182"/>
        <v>3425664.9411044158</v>
      </c>
      <c r="T1247" s="742">
        <f t="shared" si="183"/>
        <v>3011411</v>
      </c>
      <c r="U1247" s="935">
        <f t="shared" si="184"/>
        <v>-4021.8829233438446</v>
      </c>
    </row>
    <row r="1248" spans="1:21" ht="16.5" customHeight="1">
      <c r="A1248" s="746">
        <f t="shared" si="185"/>
        <v>361</v>
      </c>
      <c r="B1248" s="297" t="s">
        <v>1330</v>
      </c>
      <c r="C1248" s="762">
        <v>42368</v>
      </c>
      <c r="D1248" s="763" t="s">
        <v>1331</v>
      </c>
      <c r="E1248" s="856">
        <v>121</v>
      </c>
      <c r="F1248" s="855">
        <v>66</v>
      </c>
      <c r="G1248" s="855">
        <v>5</v>
      </c>
      <c r="H1248" s="851">
        <f t="shared" si="179"/>
        <v>2.8</v>
      </c>
      <c r="I1248" s="747">
        <v>143</v>
      </c>
      <c r="J1248" s="747">
        <f t="shared" si="180"/>
        <v>400.4</v>
      </c>
      <c r="K1248" s="747">
        <f t="shared" si="181"/>
        <v>23050.71093697098</v>
      </c>
      <c r="L1248" s="662">
        <v>10422</v>
      </c>
      <c r="M1248" s="662"/>
      <c r="S1248" s="742">
        <f t="shared" si="182"/>
        <v>3296251.6639868501</v>
      </c>
      <c r="T1248" s="742">
        <f t="shared" si="183"/>
        <v>1490346</v>
      </c>
      <c r="U1248" s="935">
        <f t="shared" si="184"/>
        <v>-12628.71093697098</v>
      </c>
    </row>
    <row r="1249" spans="1:21" ht="16.5" customHeight="1">
      <c r="A1249" s="746">
        <f t="shared" si="185"/>
        <v>362</v>
      </c>
      <c r="B1249" s="297" t="s">
        <v>1333</v>
      </c>
      <c r="C1249" s="762">
        <v>42369</v>
      </c>
      <c r="D1249" s="763" t="s">
        <v>1334</v>
      </c>
      <c r="E1249" s="856">
        <v>66</v>
      </c>
      <c r="F1249" s="855">
        <v>68</v>
      </c>
      <c r="G1249" s="855">
        <v>28.5</v>
      </c>
      <c r="H1249" s="851">
        <f t="shared" si="179"/>
        <v>2.72</v>
      </c>
      <c r="I1249" s="747">
        <v>340</v>
      </c>
      <c r="J1249" s="747">
        <f t="shared" si="180"/>
        <v>924.80000000000007</v>
      </c>
      <c r="K1249" s="747">
        <f t="shared" si="181"/>
        <v>22392.119195914671</v>
      </c>
      <c r="L1249" s="662">
        <v>32500</v>
      </c>
      <c r="M1249" s="662"/>
      <c r="S1249" s="742">
        <f t="shared" si="182"/>
        <v>7613320.5266109882</v>
      </c>
      <c r="T1249" s="742">
        <f t="shared" si="183"/>
        <v>11050000</v>
      </c>
      <c r="U1249" s="935">
        <f t="shared" si="184"/>
        <v>10107.880804085329</v>
      </c>
    </row>
    <row r="1250" spans="1:21" ht="16.5" customHeight="1">
      <c r="A1250" s="746">
        <f t="shared" si="185"/>
        <v>363</v>
      </c>
      <c r="B1250" s="297" t="s">
        <v>1336</v>
      </c>
      <c r="C1250" s="762">
        <v>42369</v>
      </c>
      <c r="D1250" s="763" t="s">
        <v>1334</v>
      </c>
      <c r="E1250" s="856">
        <v>70</v>
      </c>
      <c r="F1250" s="855">
        <v>69</v>
      </c>
      <c r="G1250" s="855">
        <v>31.5</v>
      </c>
      <c r="H1250" s="851">
        <f t="shared" si="179"/>
        <v>2.93</v>
      </c>
      <c r="I1250" s="747">
        <v>208</v>
      </c>
      <c r="J1250" s="747">
        <f t="shared" si="180"/>
        <v>609.44000000000005</v>
      </c>
      <c r="K1250" s="747">
        <f t="shared" si="181"/>
        <v>24120.922516187493</v>
      </c>
      <c r="L1250" s="662">
        <v>35500</v>
      </c>
      <c r="M1250" s="662"/>
      <c r="S1250" s="742">
        <f t="shared" si="182"/>
        <v>5017151.8833669983</v>
      </c>
      <c r="T1250" s="742">
        <f t="shared" si="183"/>
        <v>7384000</v>
      </c>
      <c r="U1250" s="935">
        <f t="shared" si="184"/>
        <v>11379.077483812507</v>
      </c>
    </row>
    <row r="1251" spans="1:21" ht="16.5" customHeight="1">
      <c r="A1251" s="746">
        <f t="shared" si="185"/>
        <v>364</v>
      </c>
      <c r="B1251" s="297" t="s">
        <v>1337</v>
      </c>
      <c r="C1251" s="762">
        <v>42369</v>
      </c>
      <c r="D1251" s="763" t="s">
        <v>1334</v>
      </c>
      <c r="E1251" s="856">
        <v>66</v>
      </c>
      <c r="F1251" s="855">
        <v>65</v>
      </c>
      <c r="G1251" s="855">
        <v>28.5</v>
      </c>
      <c r="H1251" s="851">
        <f t="shared" si="179"/>
        <v>2.58</v>
      </c>
      <c r="I1251" s="747">
        <v>249</v>
      </c>
      <c r="J1251" s="747">
        <f t="shared" si="180"/>
        <v>642.42000000000007</v>
      </c>
      <c r="K1251" s="747">
        <f t="shared" si="181"/>
        <v>21239.58364906612</v>
      </c>
      <c r="L1251" s="662">
        <v>31200</v>
      </c>
      <c r="M1251" s="662"/>
      <c r="S1251" s="742">
        <f t="shared" si="182"/>
        <v>5288656.3286174638</v>
      </c>
      <c r="T1251" s="742">
        <f t="shared" si="183"/>
        <v>7768800</v>
      </c>
      <c r="U1251" s="935">
        <f t="shared" si="184"/>
        <v>9960.4163509338796</v>
      </c>
    </row>
    <row r="1252" spans="1:21" ht="16.5" customHeight="1">
      <c r="A1252" s="746">
        <f t="shared" si="185"/>
        <v>365</v>
      </c>
      <c r="B1252" s="297" t="s">
        <v>1338</v>
      </c>
      <c r="C1252" s="762">
        <v>42369</v>
      </c>
      <c r="D1252" s="763" t="s">
        <v>1339</v>
      </c>
      <c r="E1252" s="856">
        <v>86</v>
      </c>
      <c r="F1252" s="855">
        <v>57</v>
      </c>
      <c r="G1252" s="855">
        <v>31</v>
      </c>
      <c r="H1252" s="851">
        <f t="shared" si="179"/>
        <v>2.65</v>
      </c>
      <c r="I1252" s="747">
        <v>250</v>
      </c>
      <c r="J1252" s="747">
        <f t="shared" si="180"/>
        <v>662.5</v>
      </c>
      <c r="K1252" s="747">
        <f t="shared" si="181"/>
        <v>21815.851422490392</v>
      </c>
      <c r="L1252" s="662">
        <v>34398</v>
      </c>
      <c r="M1252" s="662"/>
      <c r="S1252" s="742">
        <f t="shared" si="182"/>
        <v>5453962.855622598</v>
      </c>
      <c r="T1252" s="742">
        <f t="shared" si="183"/>
        <v>8599500</v>
      </c>
      <c r="U1252" s="935">
        <f t="shared" si="184"/>
        <v>12582.148577509608</v>
      </c>
    </row>
    <row r="1253" spans="1:21" ht="16.5" customHeight="1">
      <c r="A1253" s="746">
        <f t="shared" si="185"/>
        <v>366</v>
      </c>
      <c r="B1253" s="297" t="s">
        <v>1340</v>
      </c>
      <c r="C1253" s="762">
        <v>42369</v>
      </c>
      <c r="D1253" s="763" t="s">
        <v>1339</v>
      </c>
      <c r="E1253" s="856">
        <v>69</v>
      </c>
      <c r="F1253" s="855">
        <v>45</v>
      </c>
      <c r="G1253" s="855">
        <v>47</v>
      </c>
      <c r="H1253" s="851">
        <f t="shared" si="179"/>
        <v>2.21</v>
      </c>
      <c r="I1253" s="747">
        <v>81</v>
      </c>
      <c r="J1253" s="747">
        <f t="shared" si="180"/>
        <v>179.01</v>
      </c>
      <c r="K1253" s="747">
        <f t="shared" si="181"/>
        <v>18193.596846680666</v>
      </c>
      <c r="L1253" s="662">
        <v>28839</v>
      </c>
      <c r="M1253" s="662"/>
      <c r="S1253" s="742">
        <f t="shared" si="182"/>
        <v>1473681.3445811339</v>
      </c>
      <c r="T1253" s="742">
        <f t="shared" si="183"/>
        <v>2335959</v>
      </c>
      <c r="U1253" s="935">
        <f t="shared" si="184"/>
        <v>10645.403153319334</v>
      </c>
    </row>
    <row r="1254" spans="1:21" ht="16.5" customHeight="1">
      <c r="A1254" s="746">
        <f t="shared" si="185"/>
        <v>367</v>
      </c>
      <c r="B1254" s="297" t="s">
        <v>1341</v>
      </c>
      <c r="C1254" s="762">
        <v>42369</v>
      </c>
      <c r="D1254" s="763" t="s">
        <v>1339</v>
      </c>
      <c r="E1254" s="856">
        <v>55</v>
      </c>
      <c r="F1254" s="855">
        <v>29</v>
      </c>
      <c r="G1254" s="855"/>
      <c r="H1254" s="851">
        <f t="shared" si="179"/>
        <v>0.16</v>
      </c>
      <c r="I1254" s="747">
        <v>250</v>
      </c>
      <c r="J1254" s="747">
        <f t="shared" si="180"/>
        <v>40</v>
      </c>
      <c r="K1254" s="747">
        <f t="shared" si="181"/>
        <v>1317.1834821126276</v>
      </c>
      <c r="L1254" s="662">
        <v>1117</v>
      </c>
      <c r="M1254" s="662"/>
      <c r="S1254" s="742">
        <f t="shared" si="182"/>
        <v>329295.87052815693</v>
      </c>
      <c r="T1254" s="742">
        <f t="shared" si="183"/>
        <v>279250</v>
      </c>
      <c r="U1254" s="935">
        <f t="shared" si="184"/>
        <v>-200.18348211262764</v>
      </c>
    </row>
    <row r="1255" spans="1:21" ht="16.5" customHeight="1">
      <c r="A1255" s="746">
        <f t="shared" si="185"/>
        <v>368</v>
      </c>
      <c r="B1255" s="297" t="s">
        <v>1342</v>
      </c>
      <c r="C1255" s="762">
        <v>42369</v>
      </c>
      <c r="D1255" s="763" t="s">
        <v>1339</v>
      </c>
      <c r="E1255" s="856">
        <v>40</v>
      </c>
      <c r="F1255" s="855">
        <v>29</v>
      </c>
      <c r="G1255" s="855"/>
      <c r="H1255" s="851">
        <f t="shared" si="179"/>
        <v>0.12</v>
      </c>
      <c r="I1255" s="747">
        <v>1000</v>
      </c>
      <c r="J1255" s="747">
        <f t="shared" si="180"/>
        <v>120</v>
      </c>
      <c r="K1255" s="747">
        <f t="shared" si="181"/>
        <v>987.88761158447062</v>
      </c>
      <c r="L1255" s="662">
        <v>812</v>
      </c>
      <c r="M1255" s="662"/>
      <c r="S1255" s="742">
        <f t="shared" si="182"/>
        <v>987887.61158447061</v>
      </c>
      <c r="T1255" s="742">
        <f t="shared" si="183"/>
        <v>812000</v>
      </c>
      <c r="U1255" s="935">
        <f t="shared" si="184"/>
        <v>-175.88761158447062</v>
      </c>
    </row>
    <row r="1256" spans="1:21" ht="16.5" customHeight="1">
      <c r="A1256" s="746">
        <f t="shared" si="185"/>
        <v>369</v>
      </c>
      <c r="B1256" s="297" t="s">
        <v>1343</v>
      </c>
      <c r="C1256" s="762">
        <v>42369</v>
      </c>
      <c r="D1256" s="763" t="s">
        <v>1339</v>
      </c>
      <c r="E1256" s="856">
        <v>67</v>
      </c>
      <c r="F1256" s="855">
        <v>43</v>
      </c>
      <c r="G1256" s="855"/>
      <c r="H1256" s="851">
        <f t="shared" si="179"/>
        <v>0.28999999999999998</v>
      </c>
      <c r="I1256" s="747">
        <v>243</v>
      </c>
      <c r="J1256" s="747">
        <f t="shared" si="180"/>
        <v>70.47</v>
      </c>
      <c r="K1256" s="747">
        <f t="shared" si="181"/>
        <v>2387.3950613291372</v>
      </c>
      <c r="L1256" s="662">
        <v>2017</v>
      </c>
      <c r="M1256" s="662"/>
      <c r="S1256" s="742">
        <f t="shared" si="182"/>
        <v>580136.99990298029</v>
      </c>
      <c r="T1256" s="742">
        <f t="shared" si="183"/>
        <v>490131</v>
      </c>
      <c r="U1256" s="935">
        <f t="shared" si="184"/>
        <v>-370.39506132913721</v>
      </c>
    </row>
    <row r="1257" spans="1:21" ht="16.5" customHeight="1">
      <c r="A1257" s="746">
        <f t="shared" si="185"/>
        <v>370</v>
      </c>
      <c r="B1257" s="297" t="s">
        <v>1344</v>
      </c>
      <c r="C1257" s="762">
        <v>42369</v>
      </c>
      <c r="D1257" s="763" t="s">
        <v>1339</v>
      </c>
      <c r="E1257" s="856">
        <v>43</v>
      </c>
      <c r="F1257" s="855">
        <v>22</v>
      </c>
      <c r="G1257" s="855"/>
      <c r="H1257" s="851">
        <f t="shared" si="179"/>
        <v>0.09</v>
      </c>
      <c r="I1257" s="747">
        <v>162</v>
      </c>
      <c r="J1257" s="747">
        <f t="shared" si="180"/>
        <v>14.58</v>
      </c>
      <c r="K1257" s="747">
        <f t="shared" si="181"/>
        <v>740.91570868835299</v>
      </c>
      <c r="L1257" s="662">
        <v>662</v>
      </c>
      <c r="M1257" s="662"/>
      <c r="S1257" s="742">
        <f t="shared" si="182"/>
        <v>120028.34480751319</v>
      </c>
      <c r="T1257" s="742">
        <f t="shared" si="183"/>
        <v>107244</v>
      </c>
      <c r="U1257" s="935">
        <f t="shared" si="184"/>
        <v>-78.915708688352993</v>
      </c>
    </row>
    <row r="1258" spans="1:21" ht="16.5" customHeight="1">
      <c r="A1258" s="746">
        <f t="shared" si="185"/>
        <v>371</v>
      </c>
      <c r="B1258" s="297" t="s">
        <v>1345</v>
      </c>
      <c r="C1258" s="762">
        <v>42369</v>
      </c>
      <c r="D1258" s="763" t="s">
        <v>1339</v>
      </c>
      <c r="E1258" s="856">
        <v>32</v>
      </c>
      <c r="F1258" s="855">
        <v>22</v>
      </c>
      <c r="G1258" s="855"/>
      <c r="H1258" s="851">
        <f t="shared" si="179"/>
        <v>7.0000000000000007E-2</v>
      </c>
      <c r="I1258" s="747">
        <v>648</v>
      </c>
      <c r="J1258" s="747">
        <f t="shared" si="180"/>
        <v>45.360000000000007</v>
      </c>
      <c r="K1258" s="747">
        <f t="shared" si="181"/>
        <v>576.26777342427465</v>
      </c>
      <c r="L1258" s="662">
        <v>493</v>
      </c>
      <c r="M1258" s="662"/>
      <c r="S1258" s="742">
        <f t="shared" si="182"/>
        <v>373421.51717892999</v>
      </c>
      <c r="T1258" s="742">
        <f t="shared" si="183"/>
        <v>319464</v>
      </c>
      <c r="U1258" s="935">
        <f t="shared" si="184"/>
        <v>-83.267773424274651</v>
      </c>
    </row>
    <row r="1259" spans="1:21" ht="16.5" customHeight="1">
      <c r="A1259" s="746">
        <f t="shared" si="185"/>
        <v>372</v>
      </c>
      <c r="B1259" s="297" t="s">
        <v>1346</v>
      </c>
      <c r="C1259" s="762">
        <v>42369</v>
      </c>
      <c r="D1259" s="763" t="s">
        <v>1339</v>
      </c>
      <c r="E1259" s="856">
        <v>84</v>
      </c>
      <c r="F1259" s="855">
        <v>55</v>
      </c>
      <c r="G1259" s="855"/>
      <c r="H1259" s="851">
        <f t="shared" si="179"/>
        <v>0.46</v>
      </c>
      <c r="I1259" s="747">
        <v>500</v>
      </c>
      <c r="J1259" s="747">
        <f t="shared" si="180"/>
        <v>230</v>
      </c>
      <c r="K1259" s="747">
        <f t="shared" si="181"/>
        <v>3786.9025110738044</v>
      </c>
      <c r="L1259" s="662">
        <v>3234</v>
      </c>
      <c r="M1259" s="662"/>
      <c r="S1259" s="742">
        <f t="shared" si="182"/>
        <v>1893451.2555369022</v>
      </c>
      <c r="T1259" s="742">
        <f>I1259*L1259</f>
        <v>1617000</v>
      </c>
      <c r="U1259" s="935">
        <f t="shared" si="184"/>
        <v>-552.90251107380436</v>
      </c>
    </row>
    <row r="1260" spans="1:21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  <c r="M1260" s="662"/>
      <c r="R1260" s="935">
        <f>T1261-S1261</f>
        <v>76979133</v>
      </c>
    </row>
    <row r="1261" spans="1:21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560.62</v>
      </c>
      <c r="I1261" s="531">
        <f t="shared" ref="I1261:J1261" si="186">ROUND(SUM(I888:I1260),2)</f>
        <v>177892</v>
      </c>
      <c r="J1261" s="531">
        <f t="shared" si="186"/>
        <v>210885.08</v>
      </c>
      <c r="K1261" s="531"/>
      <c r="L1261" s="662"/>
      <c r="M1261" s="662"/>
      <c r="N1261" s="742"/>
      <c r="O1261" s="755"/>
      <c r="P1261" s="792"/>
      <c r="Q1261" s="293"/>
      <c r="R1261" s="742"/>
      <c r="S1261" s="531">
        <f>ROUND(SUM(S888:S1260),2)</f>
        <v>1736089650</v>
      </c>
      <c r="T1261" s="531">
        <f>ROUND(SUM(T888:T1260),2)</f>
        <v>1813068783</v>
      </c>
    </row>
    <row r="1262" spans="1:21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662"/>
      <c r="N1262" s="742"/>
      <c r="O1262" s="755"/>
      <c r="P1262" s="792"/>
      <c r="Q1262" s="293"/>
      <c r="R1262" s="742"/>
    </row>
    <row r="1263" spans="1:21">
      <c r="L1263" s="662"/>
      <c r="M1263" s="662"/>
    </row>
    <row r="1264" spans="1:21">
      <c r="L1264" s="662"/>
      <c r="M1264" s="662"/>
    </row>
    <row r="1265" spans="12:13">
      <c r="L1265" s="662"/>
      <c r="M1265" s="662"/>
    </row>
  </sheetData>
  <mergeCells count="56">
    <mergeCell ref="N953:Q953"/>
    <mergeCell ref="O550:O551"/>
    <mergeCell ref="P550:P551"/>
    <mergeCell ref="Q550:Q551"/>
    <mergeCell ref="R550:R551"/>
    <mergeCell ref="N611:Q611"/>
    <mergeCell ref="N886:N887"/>
    <mergeCell ref="O886:O887"/>
    <mergeCell ref="P886:P887"/>
    <mergeCell ref="Q886:Q887"/>
    <mergeCell ref="R886:R887"/>
    <mergeCell ref="J886:J887"/>
    <mergeCell ref="R168:R169"/>
    <mergeCell ref="E550:H550"/>
    <mergeCell ref="J550:J551"/>
    <mergeCell ref="N211:Q211"/>
    <mergeCell ref="N550:N551"/>
    <mergeCell ref="K886:K887"/>
    <mergeCell ref="K550:K551"/>
    <mergeCell ref="N31:Q31"/>
    <mergeCell ref="E4:H4"/>
    <mergeCell ref="J4:J5"/>
    <mergeCell ref="E168:H168"/>
    <mergeCell ref="J168:J169"/>
    <mergeCell ref="N168:N169"/>
    <mergeCell ref="O168:O169"/>
    <mergeCell ref="P168:P169"/>
    <mergeCell ref="Q168:Q169"/>
    <mergeCell ref="K168:K169"/>
    <mergeCell ref="K4:K5"/>
    <mergeCell ref="N4:N5"/>
    <mergeCell ref="O4:O5"/>
    <mergeCell ref="P4:P5"/>
    <mergeCell ref="Q4:Q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R4:R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N4:N5 N168:N169 N550:N551 N886:N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40" t="s">
        <v>244</v>
      </c>
      <c r="H1" s="1140"/>
      <c r="I1" s="1140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41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41"/>
      <c r="I2" s="1141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41"/>
      <c r="H3" s="1141"/>
      <c r="I3" s="1141"/>
      <c r="J3" s="449"/>
    </row>
    <row r="4" spans="1:11" s="573" customFormat="1" ht="17.25" customHeight="1">
      <c r="A4" s="1142" t="s">
        <v>245</v>
      </c>
      <c r="B4" s="1142"/>
      <c r="C4" s="1142"/>
      <c r="D4" s="1142"/>
      <c r="E4" s="1142"/>
      <c r="F4" s="1142"/>
      <c r="G4" s="1142"/>
      <c r="H4" s="1142"/>
      <c r="I4" s="1142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3" t="s">
        <v>246</v>
      </c>
      <c r="D6" s="1143"/>
      <c r="E6" s="1144"/>
      <c r="F6" s="1144"/>
      <c r="G6" s="1144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5" t="s">
        <v>247</v>
      </c>
      <c r="B8" s="1146" t="s">
        <v>248</v>
      </c>
      <c r="C8" s="1146" t="s">
        <v>249</v>
      </c>
      <c r="D8" s="1146"/>
      <c r="E8" s="1146"/>
      <c r="F8" s="1146"/>
      <c r="G8" s="1146"/>
      <c r="H8" s="1146"/>
      <c r="I8" s="1146"/>
      <c r="J8" s="452"/>
    </row>
    <row r="9" spans="1:11" s="456" customFormat="1" ht="35.25" customHeight="1">
      <c r="A9" s="1145"/>
      <c r="B9" s="1146"/>
      <c r="C9" s="454" t="s">
        <v>374</v>
      </c>
      <c r="D9" s="454" t="s">
        <v>250</v>
      </c>
      <c r="E9" s="454" t="s">
        <v>375</v>
      </c>
      <c r="F9" s="454" t="s">
        <v>376</v>
      </c>
      <c r="G9" s="454" t="s">
        <v>251</v>
      </c>
      <c r="H9" s="454" t="s">
        <v>252</v>
      </c>
      <c r="I9" s="454" t="s">
        <v>377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9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9"/>
      <c r="G16" s="1139"/>
      <c r="H16" s="1139"/>
      <c r="I16" s="1139"/>
      <c r="J16" s="575"/>
    </row>
    <row r="17" spans="2:10" s="574" customFormat="1" ht="15">
      <c r="B17" s="459" t="s">
        <v>257</v>
      </c>
      <c r="C17" s="575"/>
      <c r="D17" s="575"/>
      <c r="E17" s="1139" t="s">
        <v>12</v>
      </c>
      <c r="F17" s="1139"/>
      <c r="G17" s="1139"/>
      <c r="H17" s="1139"/>
      <c r="I17" s="1139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L14" sqref="L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57" t="s">
        <v>278</v>
      </c>
      <c r="M1" s="1157"/>
      <c r="N1" s="1157"/>
      <c r="O1" s="1157"/>
    </row>
    <row r="2" spans="1:18" ht="15" customHeight="1">
      <c r="A2" s="491" t="str">
        <f>TH!A2</f>
        <v>Địa chỉ: 1A227/1 Ấp 1, Phạm Văn Hai, Bình Chánh, TPHCM</v>
      </c>
      <c r="L2" s="115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56"/>
      <c r="N2" s="1156"/>
      <c r="O2" s="1156"/>
    </row>
    <row r="3" spans="1:18" ht="15" customHeight="1">
      <c r="L3" s="1156"/>
      <c r="M3" s="1156"/>
      <c r="N3" s="1156"/>
      <c r="O3" s="1156"/>
    </row>
    <row r="5" spans="1:18" s="497" customFormat="1" ht="24" customHeight="1">
      <c r="A5" s="1158" t="s">
        <v>279</v>
      </c>
      <c r="B5" s="1158"/>
      <c r="C5" s="1158"/>
      <c r="D5" s="1158"/>
      <c r="E5" s="1158"/>
      <c r="F5" s="1158"/>
      <c r="G5" s="1158"/>
      <c r="H5" s="1158"/>
      <c r="I5" s="1158"/>
      <c r="J5" s="1158"/>
      <c r="K5" s="1158"/>
      <c r="L5" s="1158"/>
      <c r="M5" s="1158"/>
      <c r="N5" s="1158"/>
      <c r="O5" s="1158"/>
      <c r="P5" s="559"/>
    </row>
    <row r="6" spans="1:18" s="497" customFormat="1" ht="21" customHeight="1">
      <c r="A6" s="1159" t="s">
        <v>378</v>
      </c>
      <c r="B6" s="1159"/>
      <c r="C6" s="1159"/>
      <c r="D6" s="1159"/>
      <c r="E6" s="1159"/>
      <c r="F6" s="1159"/>
      <c r="G6" s="1159"/>
      <c r="H6" s="1159"/>
      <c r="I6" s="1159"/>
      <c r="J6" s="1159"/>
      <c r="K6" s="1159"/>
      <c r="L6" s="1159"/>
      <c r="M6" s="1159"/>
      <c r="N6" s="1159"/>
      <c r="O6" s="1159"/>
      <c r="P6" s="559"/>
    </row>
    <row r="7" spans="1:18" s="497" customFormat="1" ht="21" customHeight="1">
      <c r="A7" s="1160" t="s">
        <v>321</v>
      </c>
      <c r="B7" s="1160"/>
      <c r="C7" s="1160"/>
      <c r="D7" s="1160"/>
      <c r="E7" s="1160"/>
      <c r="F7" s="1160"/>
      <c r="G7" s="1160"/>
      <c r="H7" s="1160"/>
      <c r="I7" s="1160"/>
      <c r="J7" s="1160"/>
      <c r="K7" s="1160"/>
      <c r="L7" s="1160"/>
      <c r="M7" s="1160"/>
      <c r="N7" s="1160"/>
      <c r="O7" s="1160"/>
      <c r="P7" s="559"/>
    </row>
    <row r="8" spans="1:18">
      <c r="D8" s="493"/>
    </row>
    <row r="9" spans="1:18" s="498" customFormat="1" ht="24" customHeight="1">
      <c r="A9" s="1147" t="s">
        <v>232</v>
      </c>
      <c r="B9" s="1150" t="s">
        <v>280</v>
      </c>
      <c r="C9" s="1151"/>
      <c r="D9" s="1151"/>
      <c r="E9" s="1151"/>
      <c r="F9" s="1151"/>
      <c r="G9" s="1151"/>
      <c r="H9" s="1152"/>
      <c r="I9" s="1150" t="s">
        <v>281</v>
      </c>
      <c r="J9" s="1151"/>
      <c r="K9" s="1151"/>
      <c r="L9" s="1152"/>
      <c r="M9" s="1153" t="s">
        <v>282</v>
      </c>
      <c r="N9" s="1153"/>
      <c r="O9" s="1153"/>
      <c r="P9" s="560"/>
    </row>
    <row r="10" spans="1:18" s="498" customFormat="1" ht="24" customHeight="1">
      <c r="A10" s="1148"/>
      <c r="B10" s="1150" t="s">
        <v>283</v>
      </c>
      <c r="C10" s="1152"/>
      <c r="D10" s="1147" t="s">
        <v>284</v>
      </c>
      <c r="E10" s="1147" t="s">
        <v>285</v>
      </c>
      <c r="F10" s="1147" t="s">
        <v>286</v>
      </c>
      <c r="G10" s="1147" t="s">
        <v>287</v>
      </c>
      <c r="H10" s="1147" t="s">
        <v>288</v>
      </c>
      <c r="I10" s="1150" t="s">
        <v>289</v>
      </c>
      <c r="J10" s="1152"/>
      <c r="K10" s="1154" t="s">
        <v>290</v>
      </c>
      <c r="L10" s="1147" t="s">
        <v>291</v>
      </c>
      <c r="M10" s="1153" t="s">
        <v>283</v>
      </c>
      <c r="N10" s="1153"/>
      <c r="O10" s="1153" t="s">
        <v>292</v>
      </c>
      <c r="P10" s="560"/>
    </row>
    <row r="11" spans="1:18" s="498" customFormat="1" ht="55.5" customHeight="1">
      <c r="A11" s="1149"/>
      <c r="B11" s="499" t="s">
        <v>293</v>
      </c>
      <c r="C11" s="499" t="s">
        <v>233</v>
      </c>
      <c r="D11" s="1149"/>
      <c r="E11" s="1149"/>
      <c r="F11" s="1149"/>
      <c r="G11" s="1149"/>
      <c r="H11" s="1149"/>
      <c r="I11" s="499" t="s">
        <v>294</v>
      </c>
      <c r="J11" s="499" t="s">
        <v>295</v>
      </c>
      <c r="K11" s="1155"/>
      <c r="L11" s="1149"/>
      <c r="M11" s="499" t="s">
        <v>15</v>
      </c>
      <c r="N11" s="499" t="s">
        <v>233</v>
      </c>
      <c r="O11" s="1153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381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381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382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1970</v>
      </c>
      <c r="E17" s="505" t="s">
        <v>300</v>
      </c>
      <c r="F17" s="926" t="s">
        <v>1971</v>
      </c>
      <c r="G17" s="927" t="s">
        <v>1972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8"/>
      <c r="N17" s="929"/>
      <c r="O17" s="929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1973</v>
      </c>
      <c r="E18" s="505" t="s">
        <v>300</v>
      </c>
      <c r="F18" s="926" t="s">
        <v>1971</v>
      </c>
      <c r="G18" s="927" t="s">
        <v>1974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8"/>
      <c r="N18" s="929"/>
      <c r="O18" s="929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380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379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57" t="s">
        <v>304</v>
      </c>
      <c r="G2" s="1157"/>
      <c r="H2" s="1157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5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56"/>
      <c r="H3" s="1156"/>
    </row>
    <row r="4" spans="1:11">
      <c r="A4" s="493"/>
      <c r="B4" s="493"/>
      <c r="C4" s="496"/>
      <c r="D4" s="496"/>
      <c r="E4" s="496"/>
      <c r="F4" s="1156"/>
      <c r="G4" s="1156"/>
      <c r="H4" s="1156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62" t="s">
        <v>305</v>
      </c>
      <c r="B6" s="1162"/>
      <c r="C6" s="1162"/>
      <c r="D6" s="1162"/>
      <c r="E6" s="1162"/>
      <c r="F6" s="1162"/>
      <c r="G6" s="1162"/>
      <c r="H6" s="1162"/>
    </row>
    <row r="7" spans="1:11" ht="17.25" customHeight="1" thickBot="1">
      <c r="A7" s="1161" t="str">
        <f ca="1" xml:space="preserve"> IF(ROWS($1:1)&gt;COUNT(Dong3),"","Số: "&amp;OFFSET('SO-TS'!$G$1,SMALL(Dong3,ROWS($1:1)),))</f>
        <v>Số: SX01/11</v>
      </c>
      <c r="B7" s="1161"/>
      <c r="C7" s="1161"/>
      <c r="D7" s="1161"/>
      <c r="E7" s="1161"/>
      <c r="F7" s="1161"/>
      <c r="G7" s="1161"/>
      <c r="H7" s="1161"/>
      <c r="J7" s="552" t="s">
        <v>322</v>
      </c>
      <c r="K7" s="553" t="s">
        <v>328</v>
      </c>
    </row>
    <row r="8" spans="1:11" ht="17.25" customHeight="1">
      <c r="A8" s="1163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63"/>
      <c r="C8" s="1163"/>
      <c r="D8" s="1163"/>
      <c r="E8" s="1163"/>
      <c r="F8" s="1163"/>
      <c r="G8" s="1163"/>
      <c r="H8" s="1163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6" t="s">
        <v>125</v>
      </c>
      <c r="B17" s="1167"/>
      <c r="C17" s="1170" t="s">
        <v>307</v>
      </c>
      <c r="D17" s="1171"/>
      <c r="E17" s="1172"/>
      <c r="F17" s="1173" t="s">
        <v>308</v>
      </c>
      <c r="G17" s="1174"/>
      <c r="H17" s="1175"/>
    </row>
    <row r="18" spans="1:8" s="548" customFormat="1" ht="28.5" customHeight="1">
      <c r="A18" s="1168"/>
      <c r="B18" s="1169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6" t="s">
        <v>2</v>
      </c>
      <c r="B19" s="1177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8" t="s">
        <v>315</v>
      </c>
      <c r="B25" s="1178"/>
      <c r="C25" s="1178"/>
      <c r="D25" s="1178"/>
      <c r="E25" s="1178"/>
      <c r="F25" s="1178"/>
      <c r="G25" s="1178"/>
      <c r="H25" s="1178"/>
    </row>
    <row r="26" spans="1:8" ht="27" customHeight="1">
      <c r="A26" s="506" t="s">
        <v>35</v>
      </c>
      <c r="B26" s="1150" t="s">
        <v>316</v>
      </c>
      <c r="C26" s="1152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9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9"/>
      <c r="C34" s="1179"/>
      <c r="D34" s="1179"/>
      <c r="E34" s="1179"/>
      <c r="F34" s="1179"/>
      <c r="G34" s="1179"/>
      <c r="H34" s="1179"/>
    </row>
    <row r="35" spans="1:8">
      <c r="A35" s="1179" t="str">
        <f ca="1" xml:space="preserve"> IF(ROWS($1:1)&gt;COUNT(Dong3),"","Lý do giảm:   "&amp;OFFSET('SO-TS'!$O$1,SMALL(Dong3,ROWS($1:1)),))</f>
        <v xml:space="preserve">Lý do giảm:   </v>
      </c>
      <c r="B35" s="1179"/>
      <c r="C35" s="1179"/>
      <c r="D35" s="1179"/>
      <c r="E35" s="1179"/>
      <c r="F35" s="1179"/>
      <c r="G35" s="1179"/>
      <c r="H35" s="1179"/>
    </row>
    <row r="36" spans="1:8">
      <c r="A36" s="516"/>
      <c r="B36" s="516"/>
      <c r="C36" s="511"/>
      <c r="D36" s="511"/>
      <c r="E36" s="1165" t="s">
        <v>369</v>
      </c>
      <c r="F36" s="1165"/>
      <c r="G36" s="1165"/>
      <c r="H36" s="1165"/>
    </row>
    <row r="37" spans="1:8">
      <c r="A37" s="1161" t="s">
        <v>319</v>
      </c>
      <c r="B37" s="1161"/>
      <c r="C37" s="1161" t="s">
        <v>12</v>
      </c>
      <c r="D37" s="1161"/>
      <c r="E37" s="1157" t="s">
        <v>109</v>
      </c>
      <c r="F37" s="1157"/>
      <c r="G37" s="1157"/>
      <c r="H37" s="1157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4" t="s">
        <v>151</v>
      </c>
      <c r="B45" s="1164"/>
      <c r="C45" s="511"/>
      <c r="D45" s="511"/>
      <c r="E45" s="1165" t="s">
        <v>103</v>
      </c>
      <c r="F45" s="1165"/>
      <c r="G45" s="1165"/>
      <c r="H45" s="1165"/>
    </row>
  </sheetData>
  <dataConsolidate/>
  <mergeCells count="19"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  <mergeCell ref="A37:B37"/>
    <mergeCell ref="C37:D37"/>
    <mergeCell ref="E37:H37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84" t="s">
        <v>383</v>
      </c>
      <c r="K2" s="1184"/>
      <c r="L2" s="1184"/>
      <c r="M2" s="1184"/>
    </row>
    <row r="3" spans="1:16" ht="15" customHeight="1">
      <c r="A3" s="727" t="str">
        <f>'IN-NX'!A3</f>
        <v>Địa chỉ: 1A227/1 Ấp 1, Phạm Văn Hai, Bình Chánh, TPHCM</v>
      </c>
      <c r="J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7"/>
      <c r="L3" s="1187"/>
      <c r="M3" s="1187"/>
    </row>
    <row r="4" spans="1:16">
      <c r="J4" s="1187"/>
      <c r="K4" s="1187"/>
      <c r="L4" s="1187"/>
      <c r="M4" s="1187"/>
    </row>
    <row r="5" spans="1:16" ht="19.5" customHeight="1">
      <c r="A5" s="1185" t="s">
        <v>384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1185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6" t="s">
        <v>385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  <c r="M6" s="1186"/>
      <c r="N6" s="725"/>
    </row>
    <row r="7" spans="1:16">
      <c r="B7" s="701"/>
      <c r="C7" s="701"/>
      <c r="D7" s="701"/>
      <c r="E7" s="702" t="s">
        <v>386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  <c r="M9" s="703"/>
    </row>
    <row r="10" spans="1:16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  <c r="M10" s="1183"/>
    </row>
    <row r="11" spans="1:16" ht="15.75" customHeight="1">
      <c r="A11" s="1180" t="s">
        <v>20</v>
      </c>
      <c r="B11" s="1181" t="s">
        <v>1</v>
      </c>
      <c r="C11" s="1181"/>
      <c r="D11" s="1180" t="s">
        <v>0</v>
      </c>
      <c r="E11" s="1180" t="s">
        <v>216</v>
      </c>
      <c r="F11" s="1181" t="s">
        <v>389</v>
      </c>
      <c r="G11" s="1181"/>
      <c r="H11" s="1181"/>
      <c r="I11" s="1181"/>
      <c r="J11" s="1181"/>
      <c r="K11" s="1181"/>
      <c r="L11" s="1181"/>
      <c r="M11" s="1181"/>
    </row>
    <row r="12" spans="1:16" ht="15.75" customHeight="1" thickBot="1">
      <c r="A12" s="1180"/>
      <c r="B12" s="1182" t="s">
        <v>15</v>
      </c>
      <c r="C12" s="1182" t="s">
        <v>32</v>
      </c>
      <c r="D12" s="1180"/>
      <c r="E12" s="1180"/>
      <c r="F12" s="1182" t="s">
        <v>390</v>
      </c>
      <c r="G12" s="1182" t="s">
        <v>391</v>
      </c>
      <c r="H12" s="1182"/>
      <c r="I12" s="1182"/>
      <c r="J12" s="1182"/>
      <c r="K12" s="1182"/>
      <c r="L12" s="1182"/>
      <c r="M12" s="1182"/>
    </row>
    <row r="13" spans="1:16" ht="31.5" customHeight="1" thickBot="1">
      <c r="A13" s="1180"/>
      <c r="B13" s="1182"/>
      <c r="C13" s="1182"/>
      <c r="D13" s="1180"/>
      <c r="E13" s="1180"/>
      <c r="F13" s="1182"/>
      <c r="G13" s="704" t="s">
        <v>374</v>
      </c>
      <c r="H13" s="704" t="s">
        <v>375</v>
      </c>
      <c r="I13" s="704" t="s">
        <v>376</v>
      </c>
      <c r="J13" s="704" t="s">
        <v>392</v>
      </c>
      <c r="K13" s="704" t="s">
        <v>393</v>
      </c>
      <c r="L13" s="704" t="s">
        <v>373</v>
      </c>
      <c r="M13" s="704" t="s">
        <v>394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42095</v>
      </c>
      <c r="B16" s="709" t="str">
        <f ca="1">IF(ROWS($1:1)&gt;COUNT(Dong9),"",OFFSET(TH!D$1,SMALL(Dong9,ROWS($1:1)),))</f>
        <v>CTGS</v>
      </c>
      <c r="C16" s="709">
        <f ca="1">IF(ROWS($1:1)&gt;COUNT(Dong9),"",OFFSET(TH!E$1,SMALL(Dong9,ROWS($1:1)),))</f>
        <v>42095</v>
      </c>
      <c r="D16" s="710" t="str">
        <f ca="1">IF(ROWS($1:1)&gt;COUNT(Dong9),"",OFFSET(TH!F$1,SMALL(Dong9,ROWS($1:1)),))</f>
        <v>Trích khấu hao TSCĐ Hữu hình</v>
      </c>
      <c r="E16" s="709" t="str">
        <f ca="1">IF(ROWS($1:1)&gt;COUNT(Dong9),"",OFFSET(TH!M$1,SMALL(Dong9,ROWS($1:1)),))</f>
        <v>2141</v>
      </c>
      <c r="F16" s="711">
        <f ca="1">IF(ROWS($1:1)&gt;COUNT(Dong9),"",OFFSET(TH!K$1,SMALL(Dong9,ROWS($1:1)),))</f>
        <v>30750000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9">
        <f ca="1">IF(ROWS($1:2)&gt;COUNT(Dong9),"",OFFSET(TH!C$1,SMALL(Dong9,ROWS($1:2)),))</f>
        <v>42124</v>
      </c>
      <c r="B17" s="709" t="str">
        <f ca="1">IF(ROWS($1:2)&gt;COUNT(Dong9),"",OFFSET(TH!D$1,SMALL(Dong9,ROWS($1:2)),))</f>
        <v>CTGS</v>
      </c>
      <c r="C17" s="709">
        <f ca="1">IF(ROWS($1:2)&gt;COUNT(Dong9),"",OFFSET(TH!E$1,SMALL(Dong9,ROWS($1:2)),))</f>
        <v>42124</v>
      </c>
      <c r="D17" s="710" t="str">
        <f ca="1">IF(ROWS($1:2)&gt;COUNT(Dong9),"",OFFSET(TH!F$1,SMALL(Dong9,ROWS($1:2)),))</f>
        <v>Tiền lương BP Phân Xưởng &amp; CN</v>
      </c>
      <c r="E17" s="709" t="str">
        <f ca="1">IF(ROWS($1:2)&gt;COUNT(Dong9),"",OFFSET(TH!M$1,SMALL(Dong9,ROWS($1:2)),))</f>
        <v>3341</v>
      </c>
      <c r="F17" s="711">
        <f ca="1">IF(ROWS($1:2)&gt;COUNT(Dong9),"",OFFSET(TH!K$1,SMALL(Dong9,ROWS($1:2)),))</f>
        <v>34425000</v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34425000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42155</v>
      </c>
      <c r="B18" s="709" t="str">
        <f ca="1">IF(ROWS($1:3)&gt;COUNT(Dong9),"",OFFSET(TH!D$1,SMALL(Dong9,ROWS($1:3)),))</f>
        <v>CTGS</v>
      </c>
      <c r="C18" s="709">
        <f ca="1">IF(ROWS($1:3)&gt;COUNT(Dong9),"",OFFSET(TH!E$1,SMALL(Dong9,ROWS($1:3)),))</f>
        <v>42155</v>
      </c>
      <c r="D18" s="710" t="str">
        <f ca="1">IF(ROWS($1:3)&gt;COUNT(Dong9),"",OFFSET(TH!F$1,SMALL(Dong9,ROWS($1:3)),))</f>
        <v>Tiền lương BP Phân Xưởng &amp; CN</v>
      </c>
      <c r="E18" s="709" t="str">
        <f ca="1">IF(ROWS($1:3)&gt;COUNT(Dong9),"",OFFSET(TH!M$1,SMALL(Dong9,ROWS($1:3)),))</f>
        <v>3341</v>
      </c>
      <c r="F18" s="711">
        <f ca="1">IF(ROWS($1:3)&gt;COUNT(Dong9),"",OFFSET(TH!K$1,SMALL(Dong9,ROWS($1:3)),))</f>
        <v>34425000</v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34425000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42185</v>
      </c>
      <c r="B19" s="709" t="str">
        <f ca="1">IF(ROWS($1:4)&gt;COUNT(Dong9),"",OFFSET(TH!D$1,SMALL(Dong9,ROWS($1:4)),))</f>
        <v>CTGS</v>
      </c>
      <c r="C19" s="709">
        <f ca="1">IF(ROWS($1:4)&gt;COUNT(Dong9),"",OFFSET(TH!E$1,SMALL(Dong9,ROWS($1:4)),))</f>
        <v>42185</v>
      </c>
      <c r="D19" s="710" t="str">
        <f ca="1">IF(ROWS($1:4)&gt;COUNT(Dong9),"",OFFSET(TH!F$1,SMALL(Dong9,ROWS($1:4)),))</f>
        <v>Tiền lương BP Phân Xưởng &amp; CN</v>
      </c>
      <c r="E19" s="709" t="str">
        <f ca="1">IF(ROWS($1:4)&gt;COUNT(Dong9),"",OFFSET(TH!M$1,SMALL(Dong9,ROWS($1:4)),))</f>
        <v>3341</v>
      </c>
      <c r="F19" s="711">
        <f ca="1">IF(ROWS($1:4)&gt;COUNT(Dong9),"",OFFSET(TH!K$1,SMALL(Dong9,ROWS($1:4)),))</f>
        <v>34530000</v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34530000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>
        <f ca="1">IF(ROWS($1:5)&gt;COUNT(Dong9),"",OFFSET(TH!C$1,SMALL(Dong9,ROWS($1:5)),))</f>
        <v>42104</v>
      </c>
      <c r="B20" s="709">
        <f ca="1">IF(ROWS($1:5)&gt;COUNT(Dong9),"",OFFSET(TH!D$1,SMALL(Dong9,ROWS($1:5)),))</f>
        <v>0</v>
      </c>
      <c r="C20" s="709">
        <f ca="1">IF(ROWS($1:5)&gt;COUNT(Dong9),"",OFFSET(TH!E$1,SMALL(Dong9,ROWS($1:5)),))</f>
        <v>42104</v>
      </c>
      <c r="D20" s="710" t="str">
        <f ca="1">IF(ROWS($1:5)&gt;COUNT(Dong9),"",OFFSET(TH!F$1,SMALL(Dong9,ROWS($1:5)),))</f>
        <v>Mực in</v>
      </c>
      <c r="E20" s="709" t="str">
        <f ca="1">IF(ROWS($1:5)&gt;COUNT(Dong9),"",OFFSET(TH!M$1,SMALL(Dong9,ROWS($1:5)),))</f>
        <v>1111</v>
      </c>
      <c r="F20" s="711">
        <f ca="1">IF(ROWS($1:5)&gt;COUNT(Dong9),"",OFFSET(TH!K$1,SMALL(Dong9,ROWS($1:5)),))</f>
        <v>6470000</v>
      </c>
      <c r="G20" s="711">
        <f t="shared" ca="1" si="0"/>
        <v>0</v>
      </c>
      <c r="H20" s="711">
        <f t="shared" ca="1" si="1"/>
        <v>0</v>
      </c>
      <c r="I20" s="711">
        <f t="shared" ca="1" si="2"/>
        <v>6470000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>
        <f ca="1">IF(ROWS($1:6)&gt;COUNT(Dong9),"",OFFSET(TH!C$1,SMALL(Dong9,ROWS($1:6)),))</f>
        <v>42104</v>
      </c>
      <c r="B21" s="709" t="str">
        <f ca="1">IF(ROWS($1:6)&gt;COUNT(Dong9),"",OFFSET(TH!D$1,SMALL(Dong9,ROWS($1:6)),))</f>
        <v>VL/X</v>
      </c>
      <c r="C21" s="709">
        <f ca="1">IF(ROWS($1:6)&gt;COUNT(Dong9),"",OFFSET(TH!E$1,SMALL(Dong9,ROWS($1:6)),))</f>
        <v>42104</v>
      </c>
      <c r="D21" s="710" t="str">
        <f ca="1">IF(ROWS($1:6)&gt;COUNT(Dong9),"",OFFSET(TH!F$1,SMALL(Dong9,ROWS($1:6)),))</f>
        <v>Dây nylon</v>
      </c>
      <c r="E21" s="709" t="str">
        <f ca="1">IF(ROWS($1:6)&gt;COUNT(Dong9),"",OFFSET(TH!M$1,SMALL(Dong9,ROWS($1:6)),))</f>
        <v>1522</v>
      </c>
      <c r="F21" s="711">
        <f ca="1">IF(ROWS($1:6)&gt;COUNT(Dong9),"",OFFSET(TH!K$1,SMALL(Dong9,ROWS($1:6)),))</f>
        <v>1032000</v>
      </c>
      <c r="G21" s="711">
        <f t="shared" ca="1" si="0"/>
        <v>0</v>
      </c>
      <c r="H21" s="711">
        <f t="shared" ca="1" si="1"/>
        <v>1032000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>
        <f ca="1">IF(ROWS($1:7)&gt;COUNT(Dong9),"",OFFSET(TH!C$1,SMALL(Dong9,ROWS($1:7)),))</f>
        <v>42154</v>
      </c>
      <c r="B22" s="709" t="str">
        <f ca="1">IF(ROWS($1:7)&gt;COUNT(Dong9),"",OFFSET(TH!D$1,SMALL(Dong9,ROWS($1:7)),))</f>
        <v>VL/X</v>
      </c>
      <c r="C22" s="709">
        <f ca="1">IF(ROWS($1:7)&gt;COUNT(Dong9),"",OFFSET(TH!E$1,SMALL(Dong9,ROWS($1:7)),))</f>
        <v>42154</v>
      </c>
      <c r="D22" s="710" t="str">
        <f ca="1">IF(ROWS($1:7)&gt;COUNT(Dong9),"",OFFSET(TH!F$1,SMALL(Dong9,ROWS($1:7)),))</f>
        <v>Dây nylon</v>
      </c>
      <c r="E22" s="709" t="str">
        <f ca="1">IF(ROWS($1:7)&gt;COUNT(Dong9),"",OFFSET(TH!M$1,SMALL(Dong9,ROWS($1:7)),))</f>
        <v>1522</v>
      </c>
      <c r="F22" s="711">
        <f ca="1">IF(ROWS($1:7)&gt;COUNT(Dong9),"",OFFSET(TH!K$1,SMALL(Dong9,ROWS($1:7)),))</f>
        <v>1056000</v>
      </c>
      <c r="G22" s="711">
        <f t="shared" ca="1" si="0"/>
        <v>0</v>
      </c>
      <c r="H22" s="711">
        <f t="shared" ca="1" si="1"/>
        <v>1056000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>
        <f ca="1">IF(ROWS($1:8)&gt;COUNT(Dong9),"",OFFSET(TH!C$1,SMALL(Dong9,ROWS($1:8)),))</f>
        <v>42095</v>
      </c>
      <c r="B23" s="709" t="str">
        <f ca="1">IF(ROWS($1:8)&gt;COUNT(Dong9),"",OFFSET(TH!D$1,SMALL(Dong9,ROWS($1:8)),))</f>
        <v>VL/X</v>
      </c>
      <c r="C23" s="709">
        <f ca="1">IF(ROWS($1:8)&gt;COUNT(Dong9),"",OFFSET(TH!E$1,SMALL(Dong9,ROWS($1:8)),))</f>
        <v>42095</v>
      </c>
      <c r="D23" s="710" t="str">
        <f ca="1">IF(ROWS($1:8)&gt;COUNT(Dong9),"",OFFSET(TH!F$1,SMALL(Dong9,ROWS($1:8)),))</f>
        <v>Kẽm đóng bao bì</v>
      </c>
      <c r="E23" s="709" t="str">
        <f ca="1">IF(ROWS($1:8)&gt;COUNT(Dong9),"",OFFSET(TH!M$1,SMALL(Dong9,ROWS($1:8)),))</f>
        <v>1522</v>
      </c>
      <c r="F23" s="711">
        <f ca="1">IF(ROWS($1:8)&gt;COUNT(Dong9),"",OFFSET(TH!K$1,SMALL(Dong9,ROWS($1:8)),))</f>
        <v>2100000</v>
      </c>
      <c r="G23" s="711">
        <f t="shared" ca="1" si="0"/>
        <v>0</v>
      </c>
      <c r="H23" s="711">
        <f t="shared" ca="1" si="1"/>
        <v>2100000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>
        <f ca="1">IF(ROWS($1:9)&gt;COUNT(Dong9),"",OFFSET(TH!C$1,SMALL(Dong9,ROWS($1:9)),))</f>
        <v>42095</v>
      </c>
      <c r="B24" s="709" t="str">
        <f ca="1">IF(ROWS($1:9)&gt;COUNT(Dong9),"",OFFSET(TH!D$1,SMALL(Dong9,ROWS($1:9)),))</f>
        <v>NL/X</v>
      </c>
      <c r="C24" s="709">
        <f ca="1">IF(ROWS($1:9)&gt;COUNT(Dong9),"",OFFSET(TH!E$1,SMALL(Dong9,ROWS($1:9)),))</f>
        <v>42095</v>
      </c>
      <c r="D24" s="710" t="str">
        <f ca="1">IF(ROWS($1:9)&gt;COUNT(Dong9),"",OFFSET(TH!F$1,SMALL(Dong9,ROWS($1:9)),))</f>
        <v>Giấy cuộn xeo</v>
      </c>
      <c r="E24" s="709" t="str">
        <f ca="1">IF(ROWS($1:9)&gt;COUNT(Dong9),"",OFFSET(TH!M$1,SMALL(Dong9,ROWS($1:9)),))</f>
        <v>1521</v>
      </c>
      <c r="F24" s="711">
        <f ca="1">IF(ROWS($1:9)&gt;COUNT(Dong9),"",OFFSET(TH!K$1,SMALL(Dong9,ROWS($1:9)),))</f>
        <v>317171400</v>
      </c>
      <c r="G24" s="711">
        <f t="shared" ca="1" si="0"/>
        <v>317171400</v>
      </c>
      <c r="H24" s="711">
        <f t="shared" ca="1" si="1"/>
        <v>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>
        <f ca="1">IF(ROWS($1:10)&gt;COUNT(Dong9),"",OFFSET(TH!C$1,SMALL(Dong9,ROWS($1:10)),))</f>
        <v>42114</v>
      </c>
      <c r="B25" s="709" t="str">
        <f ca="1">IF(ROWS($1:10)&gt;COUNT(Dong9),"",OFFSET(TH!D$1,SMALL(Dong9,ROWS($1:10)),))</f>
        <v>NL/X</v>
      </c>
      <c r="C25" s="709">
        <f ca="1">IF(ROWS($1:10)&gt;COUNT(Dong9),"",OFFSET(TH!E$1,SMALL(Dong9,ROWS($1:10)),))</f>
        <v>42114</v>
      </c>
      <c r="D25" s="710" t="str">
        <f ca="1">IF(ROWS($1:10)&gt;COUNT(Dong9),"",OFFSET(TH!F$1,SMALL(Dong9,ROWS($1:10)),))</f>
        <v>Giấy cuộn xeo</v>
      </c>
      <c r="E25" s="709" t="str">
        <f ca="1">IF(ROWS($1:10)&gt;COUNT(Dong9),"",OFFSET(TH!M$1,SMALL(Dong9,ROWS($1:10)),))</f>
        <v>1521</v>
      </c>
      <c r="F25" s="711">
        <f ca="1">IF(ROWS($1:10)&gt;COUNT(Dong9),"",OFFSET(TH!K$1,SMALL(Dong9,ROWS($1:10)),))</f>
        <v>11880000</v>
      </c>
      <c r="G25" s="711">
        <f t="shared" ca="1" si="0"/>
        <v>11880000</v>
      </c>
      <c r="H25" s="711">
        <f t="shared" ca="1" si="1"/>
        <v>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>
        <f ca="1">IF(ROWS($1:11)&gt;COUNT(Dong9),"",OFFSET(TH!C$1,SMALL(Dong9,ROWS($1:11)),))</f>
        <v>42119</v>
      </c>
      <c r="B26" s="709" t="str">
        <f ca="1">IF(ROWS($1:11)&gt;COUNT(Dong9),"",OFFSET(TH!D$1,SMALL(Dong9,ROWS($1:11)),))</f>
        <v>NL/X</v>
      </c>
      <c r="C26" s="709">
        <f ca="1">IF(ROWS($1:11)&gt;COUNT(Dong9),"",OFFSET(TH!E$1,SMALL(Dong9,ROWS($1:11)),))</f>
        <v>42119</v>
      </c>
      <c r="D26" s="710" t="str">
        <f ca="1">IF(ROWS($1:11)&gt;COUNT(Dong9),"",OFFSET(TH!F$1,SMALL(Dong9,ROWS($1:11)),))</f>
        <v>Giấy cuộn xeo</v>
      </c>
      <c r="E26" s="709" t="str">
        <f ca="1">IF(ROWS($1:11)&gt;COUNT(Dong9),"",OFFSET(TH!M$1,SMALL(Dong9,ROWS($1:11)),))</f>
        <v>1521</v>
      </c>
      <c r="F26" s="711">
        <f ca="1">IF(ROWS($1:11)&gt;COUNT(Dong9),"",OFFSET(TH!K$1,SMALL(Dong9,ROWS($1:11)),))</f>
        <v>70683600</v>
      </c>
      <c r="G26" s="711">
        <f t="shared" ca="1" si="0"/>
        <v>70683600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>
        <f ca="1">IF(ROWS($1:12)&gt;COUNT(Dong9),"",OFFSET(TH!C$1,SMALL(Dong9,ROWS($1:12)),))</f>
        <v>42123</v>
      </c>
      <c r="B27" s="709" t="str">
        <f ca="1">IF(ROWS($1:12)&gt;COUNT(Dong9),"",OFFSET(TH!D$1,SMALL(Dong9,ROWS($1:12)),))</f>
        <v>NL/X</v>
      </c>
      <c r="C27" s="709">
        <f ca="1">IF(ROWS($1:12)&gt;COUNT(Dong9),"",OFFSET(TH!E$1,SMALL(Dong9,ROWS($1:12)),))</f>
        <v>42123</v>
      </c>
      <c r="D27" s="710" t="str">
        <f ca="1">IF(ROWS($1:12)&gt;COUNT(Dong9),"",OFFSET(TH!F$1,SMALL(Dong9,ROWS($1:12)),))</f>
        <v>Giấy 2 da KT1</v>
      </c>
      <c r="E27" s="709" t="str">
        <f ca="1">IF(ROWS($1:12)&gt;COUNT(Dong9),"",OFFSET(TH!M$1,SMALL(Dong9,ROWS($1:12)),))</f>
        <v>1521</v>
      </c>
      <c r="F27" s="711">
        <f ca="1">IF(ROWS($1:12)&gt;COUNT(Dong9),"",OFFSET(TH!K$1,SMALL(Dong9,ROWS($1:12)),))</f>
        <v>83961600</v>
      </c>
      <c r="G27" s="711">
        <f t="shared" ca="1" si="0"/>
        <v>83961600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>
        <f ca="1">IF(ROWS($1:13)&gt;COUNT(Dong9),"",OFFSET(TH!C$1,SMALL(Dong9,ROWS($1:13)),))</f>
        <v>42127</v>
      </c>
      <c r="B28" s="709" t="str">
        <f ca="1">IF(ROWS($1:13)&gt;COUNT(Dong9),"",OFFSET(TH!D$1,SMALL(Dong9,ROWS($1:13)),))</f>
        <v>NL/X</v>
      </c>
      <c r="C28" s="709">
        <f ca="1">IF(ROWS($1:13)&gt;COUNT(Dong9),"",OFFSET(TH!E$1,SMALL(Dong9,ROWS($1:13)),))</f>
        <v>42127</v>
      </c>
      <c r="D28" s="710" t="str">
        <f ca="1">IF(ROWS($1:13)&gt;COUNT(Dong9),"",OFFSET(TH!F$1,SMALL(Dong9,ROWS($1:13)),))</f>
        <v>Giấy 2 da</v>
      </c>
      <c r="E28" s="709" t="str">
        <f ca="1">IF(ROWS($1:13)&gt;COUNT(Dong9),"",OFFSET(TH!M$1,SMALL(Dong9,ROWS($1:13)),))</f>
        <v>1521</v>
      </c>
      <c r="F28" s="711">
        <f ca="1">IF(ROWS($1:13)&gt;COUNT(Dong9),"",OFFSET(TH!K$1,SMALL(Dong9,ROWS($1:13)),))</f>
        <v>18018000</v>
      </c>
      <c r="G28" s="711">
        <f t="shared" ca="1" si="0"/>
        <v>18018000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>
        <f ca="1">IF(ROWS($1:14)&gt;COUNT(Dong9),"",OFFSET(TH!C$1,SMALL(Dong9,ROWS($1:14)),))</f>
        <v>42134</v>
      </c>
      <c r="B29" s="709" t="str">
        <f ca="1">IF(ROWS($1:14)&gt;COUNT(Dong9),"",OFFSET(TH!D$1,SMALL(Dong9,ROWS($1:14)),))</f>
        <v>NL/X</v>
      </c>
      <c r="C29" s="709">
        <f ca="1">IF(ROWS($1:14)&gt;COUNT(Dong9),"",OFFSET(TH!E$1,SMALL(Dong9,ROWS($1:14)),))</f>
        <v>42134</v>
      </c>
      <c r="D29" s="710" t="str">
        <f ca="1">IF(ROWS($1:14)&gt;COUNT(Dong9),"",OFFSET(TH!F$1,SMALL(Dong9,ROWS($1:14)),))</f>
        <v>Giấy xeo</v>
      </c>
      <c r="E29" s="709" t="str">
        <f ca="1">IF(ROWS($1:14)&gt;COUNT(Dong9),"",OFFSET(TH!M$1,SMALL(Dong9,ROWS($1:14)),))</f>
        <v>1521</v>
      </c>
      <c r="F29" s="711">
        <f ca="1">IF(ROWS($1:14)&gt;COUNT(Dong9),"",OFFSET(TH!K$1,SMALL(Dong9,ROWS($1:14)),))</f>
        <v>17600000</v>
      </c>
      <c r="G29" s="711">
        <f t="shared" ca="1" si="0"/>
        <v>17600000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>
        <f ca="1">IF(ROWS($1:15)&gt;COUNT(Dong9),"",OFFSET(TH!C$1,SMALL(Dong9,ROWS($1:15)),))</f>
        <v>42141</v>
      </c>
      <c r="B30" s="709" t="str">
        <f ca="1">IF(ROWS($1:15)&gt;COUNT(Dong9),"",OFFSET(TH!D$1,SMALL(Dong9,ROWS($1:15)),))</f>
        <v>NL/X</v>
      </c>
      <c r="C30" s="709">
        <f ca="1">IF(ROWS($1:15)&gt;COUNT(Dong9),"",OFFSET(TH!E$1,SMALL(Dong9,ROWS($1:15)),))</f>
        <v>42141</v>
      </c>
      <c r="D30" s="710" t="str">
        <f ca="1">IF(ROWS($1:15)&gt;COUNT(Dong9),"",OFFSET(TH!F$1,SMALL(Dong9,ROWS($1:15)),))</f>
        <v>Giấy cuộn 160x120</v>
      </c>
      <c r="E30" s="709" t="str">
        <f ca="1">IF(ROWS($1:15)&gt;COUNT(Dong9),"",OFFSET(TH!M$1,SMALL(Dong9,ROWS($1:15)),))</f>
        <v>1521</v>
      </c>
      <c r="F30" s="711">
        <f ca="1">IF(ROWS($1:15)&gt;COUNT(Dong9),"",OFFSET(TH!K$1,SMALL(Dong9,ROWS($1:15)),))</f>
        <v>39000000</v>
      </c>
      <c r="G30" s="711">
        <f t="shared" ca="1" si="0"/>
        <v>39000000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>
        <f ca="1">IF(ROWS($1:16)&gt;COUNT(Dong9),"",OFFSET(TH!C$1,SMALL(Dong9,ROWS($1:16)),))</f>
        <v>42141</v>
      </c>
      <c r="B31" s="709" t="str">
        <f ca="1">IF(ROWS($1:16)&gt;COUNT(Dong9),"",OFFSET(TH!D$1,SMALL(Dong9,ROWS($1:16)),))</f>
        <v>NL/X</v>
      </c>
      <c r="C31" s="709">
        <f ca="1">IF(ROWS($1:16)&gt;COUNT(Dong9),"",OFFSET(TH!E$1,SMALL(Dong9,ROWS($1:16)),))</f>
        <v>42141</v>
      </c>
      <c r="D31" s="710" t="str">
        <f ca="1">IF(ROWS($1:16)&gt;COUNT(Dong9),"",OFFSET(TH!F$1,SMALL(Dong9,ROWS($1:16)),))</f>
        <v>Giấy cuộn 155x170</v>
      </c>
      <c r="E31" s="709" t="str">
        <f ca="1">IF(ROWS($1:16)&gt;COUNT(Dong9),"",OFFSET(TH!M$1,SMALL(Dong9,ROWS($1:16)),))</f>
        <v>1521</v>
      </c>
      <c r="F31" s="711">
        <f ca="1">IF(ROWS($1:16)&gt;COUNT(Dong9),"",OFFSET(TH!K$1,SMALL(Dong9,ROWS($1:16)),))</f>
        <v>49920000</v>
      </c>
      <c r="G31" s="711">
        <f t="shared" ca="1" si="0"/>
        <v>49920000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>
        <f ca="1">IF(ROWS($1:17)&gt;COUNT(Dong9),"",OFFSET(TH!C$1,SMALL(Dong9,ROWS($1:17)),))</f>
        <v>42141</v>
      </c>
      <c r="B32" s="709" t="str">
        <f ca="1">IF(ROWS($1:17)&gt;COUNT(Dong9),"",OFFSET(TH!D$1,SMALL(Dong9,ROWS($1:17)),))</f>
        <v>NL/X</v>
      </c>
      <c r="C32" s="709">
        <f ca="1">IF(ROWS($1:17)&gt;COUNT(Dong9),"",OFFSET(TH!E$1,SMALL(Dong9,ROWS($1:17)),))</f>
        <v>42141</v>
      </c>
      <c r="D32" s="710" t="str">
        <f ca="1">IF(ROWS($1:17)&gt;COUNT(Dong9),"",OFFSET(TH!F$1,SMALL(Dong9,ROWS($1:17)),))</f>
        <v>Giấy cuộn 175x170</v>
      </c>
      <c r="E32" s="709" t="str">
        <f ca="1">IF(ROWS($1:17)&gt;COUNT(Dong9),"",OFFSET(TH!M$1,SMALL(Dong9,ROWS($1:17)),))</f>
        <v>1521</v>
      </c>
      <c r="F32" s="711">
        <f ca="1">IF(ROWS($1:17)&gt;COUNT(Dong9),"",OFFSET(TH!K$1,SMALL(Dong9,ROWS($1:17)),))</f>
        <v>44100000</v>
      </c>
      <c r="G32" s="711">
        <f t="shared" ca="1" si="0"/>
        <v>44100000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>
        <f ca="1">IF(ROWS($1:18)&gt;COUNT(Dong9),"",OFFSET(TH!C$1,SMALL(Dong9,ROWS($1:18)),))</f>
        <v>42141</v>
      </c>
      <c r="B33" s="709" t="str">
        <f ca="1">IF(ROWS($1:18)&gt;COUNT(Dong9),"",OFFSET(TH!D$1,SMALL(Dong9,ROWS($1:18)),))</f>
        <v>NL/X</v>
      </c>
      <c r="C33" s="709">
        <f ca="1">IF(ROWS($1:18)&gt;COUNT(Dong9),"",OFFSET(TH!E$1,SMALL(Dong9,ROWS($1:18)),))</f>
        <v>42141</v>
      </c>
      <c r="D33" s="710" t="str">
        <f ca="1">IF(ROWS($1:18)&gt;COUNT(Dong9),"",OFFSET(TH!F$1,SMALL(Dong9,ROWS($1:18)),))</f>
        <v>Giấy cuộn 170x220</v>
      </c>
      <c r="E33" s="709" t="str">
        <f ca="1">IF(ROWS($1:18)&gt;COUNT(Dong9),"",OFFSET(TH!M$1,SMALL(Dong9,ROWS($1:18)),))</f>
        <v>1521</v>
      </c>
      <c r="F33" s="711">
        <f ca="1">IF(ROWS($1:18)&gt;COUNT(Dong9),"",OFFSET(TH!K$1,SMALL(Dong9,ROWS($1:18)),))</f>
        <v>19583200</v>
      </c>
      <c r="G33" s="711">
        <f t="shared" ca="1" si="0"/>
        <v>19583200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816705800</v>
      </c>
      <c r="G35" s="708">
        <f t="shared" ca="1" si="7"/>
        <v>671917800</v>
      </c>
      <c r="H35" s="708">
        <f t="shared" ca="1" si="7"/>
        <v>4188000</v>
      </c>
      <c r="I35" s="708">
        <f t="shared" ca="1" si="7"/>
        <v>6470000</v>
      </c>
      <c r="J35" s="708">
        <f t="shared" ca="1" si="7"/>
        <v>103380000</v>
      </c>
      <c r="K35" s="708">
        <f t="shared" ca="1" si="7"/>
        <v>0</v>
      </c>
      <c r="L35" s="708">
        <f t="shared" ca="1" si="7"/>
        <v>0</v>
      </c>
      <c r="M35" s="708">
        <f t="shared" ca="1" si="7"/>
        <v>30750000</v>
      </c>
    </row>
    <row r="36" spans="1:13" ht="22.5" customHeight="1">
      <c r="A36" s="716"/>
      <c r="B36" s="714"/>
      <c r="C36" s="716"/>
      <c r="D36" s="717" t="s">
        <v>395</v>
      </c>
      <c r="E36" s="712"/>
      <c r="F36" s="718">
        <f ca="1">SUM(G36:M36)</f>
        <v>816705800</v>
      </c>
      <c r="G36" s="718">
        <f t="shared" ref="G36:M36" ca="1" si="8">G35</f>
        <v>671917800</v>
      </c>
      <c r="H36" s="718">
        <f t="shared" ca="1" si="8"/>
        <v>4188000</v>
      </c>
      <c r="I36" s="718">
        <f t="shared" ref="I36" ca="1" si="9">I35</f>
        <v>6470000</v>
      </c>
      <c r="J36" s="718">
        <f t="shared" ca="1" si="8"/>
        <v>103380000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30750000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396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39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9"/>
      <c r="L41" s="1139"/>
      <c r="M41" s="1139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39" t="s">
        <v>12</v>
      </c>
      <c r="K42" s="1139"/>
      <c r="L42" s="1139"/>
      <c r="M42" s="1139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84" t="s">
        <v>383</v>
      </c>
      <c r="H2" s="1184"/>
      <c r="I2" s="1184"/>
      <c r="J2" s="1184"/>
    </row>
    <row r="3" spans="1:13" ht="15" customHeight="1">
      <c r="A3" s="727" t="str">
        <f>'154'!A3</f>
        <v>Địa chỉ: 1A227/1 Ấp 1, Phạm Văn Hai, Bình Chánh, TPHCM</v>
      </c>
      <c r="G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7"/>
      <c r="I3" s="1187"/>
      <c r="J3" s="1187"/>
    </row>
    <row r="4" spans="1:13">
      <c r="G4" s="1187"/>
      <c r="H4" s="1187"/>
      <c r="I4" s="1187"/>
      <c r="J4" s="1187"/>
    </row>
    <row r="5" spans="1:13" ht="27" customHeight="1">
      <c r="A5" s="1185" t="s">
        <v>384</v>
      </c>
      <c r="B5" s="1185"/>
      <c r="C5" s="1185"/>
      <c r="D5" s="1185"/>
      <c r="E5" s="1185"/>
      <c r="F5" s="1185"/>
      <c r="G5" s="1185"/>
      <c r="H5" s="1185"/>
      <c r="I5" s="1185"/>
      <c r="J5" s="1185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6" t="s">
        <v>385</v>
      </c>
      <c r="B6" s="1186"/>
      <c r="C6" s="1186"/>
      <c r="D6" s="1186"/>
      <c r="E6" s="1186"/>
      <c r="F6" s="1186"/>
      <c r="G6" s="1186"/>
      <c r="H6" s="1186"/>
      <c r="I6" s="1186"/>
      <c r="J6" s="1186"/>
    </row>
    <row r="7" spans="1:13">
      <c r="B7" s="701"/>
      <c r="C7" s="701"/>
      <c r="D7" s="701"/>
      <c r="E7" s="702" t="s">
        <v>397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387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388</v>
      </c>
      <c r="G9" s="703"/>
      <c r="H9" s="703"/>
      <c r="I9" s="703"/>
      <c r="J9" s="703"/>
    </row>
    <row r="10" spans="1:13" ht="9.75" customHeight="1">
      <c r="C10" s="1183"/>
      <c r="D10" s="1183"/>
      <c r="E10" s="1183"/>
      <c r="F10" s="1183"/>
      <c r="G10" s="1183"/>
      <c r="H10" s="1183"/>
      <c r="I10" s="1183"/>
      <c r="J10" s="1183"/>
    </row>
    <row r="11" spans="1:13" ht="15.75" customHeight="1">
      <c r="A11" s="1180" t="s">
        <v>20</v>
      </c>
      <c r="B11" s="1181" t="s">
        <v>1</v>
      </c>
      <c r="C11" s="1181"/>
      <c r="D11" s="1180" t="s">
        <v>0</v>
      </c>
      <c r="E11" s="1180" t="s">
        <v>216</v>
      </c>
      <c r="F11" s="1181" t="s">
        <v>398</v>
      </c>
      <c r="G11" s="1181"/>
      <c r="H11" s="1181"/>
      <c r="I11" s="1181"/>
      <c r="J11" s="1181"/>
    </row>
    <row r="12" spans="1:13" ht="15.75" customHeight="1" thickBot="1">
      <c r="A12" s="1180"/>
      <c r="B12" s="1182" t="s">
        <v>15</v>
      </c>
      <c r="C12" s="1182" t="s">
        <v>32</v>
      </c>
      <c r="D12" s="1180"/>
      <c r="E12" s="1180"/>
      <c r="F12" s="1182" t="s">
        <v>390</v>
      </c>
      <c r="G12" s="1182" t="s">
        <v>391</v>
      </c>
      <c r="H12" s="1182"/>
      <c r="I12" s="1182"/>
      <c r="J12" s="1182"/>
    </row>
    <row r="13" spans="1:13" ht="30.75" customHeight="1" thickBot="1">
      <c r="A13" s="1180"/>
      <c r="B13" s="1182"/>
      <c r="C13" s="1182"/>
      <c r="D13" s="1180"/>
      <c r="E13" s="1180"/>
      <c r="F13" s="1182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>
        <f ca="1">IF(ROWS($1:1)&gt;COUNT(Dong8),"",OFFSET(TH!C$1,SMALL(Dong8,ROWS($1:1)),))</f>
        <v>42100</v>
      </c>
      <c r="B16" s="709" t="str">
        <f ca="1">IF(ROWS($1:1)&gt;COUNT(Dong8),"",OFFSET(TH!D$1,SMALL(Dong8,ROWS($1:1)),))</f>
        <v>TP/X</v>
      </c>
      <c r="C16" s="709">
        <f ca="1">IF(ROWS($1:1)&gt;COUNT(Dong8),"",OFFSET(TH!E$1,SMALL(Dong8,ROWS($1:1)),))</f>
        <v>42100</v>
      </c>
      <c r="D16" s="710" t="str">
        <f ca="1">IF(ROWS($1:1)&gt;COUNT(Dong8),"",OFFSET(TH!F$1,SMALL(Dong8,ROWS($1:1)),))</f>
        <v>Thùng (43,1x31,7x12,7)</v>
      </c>
      <c r="E16" s="709" t="str">
        <f ca="1">IF(ROWS($1:1)&gt;COUNT(Dong8),"",OFFSET(TH!M$1,SMALL(Dong8,ROWS($1:1)),))</f>
        <v>155</v>
      </c>
      <c r="F16" s="711">
        <f ca="1">IF(ROWS($1:1)&gt;COUNT(Dong8),"",OFFSET(TH!K$1,SMALL(Dong8,ROWS($1:1)),))</f>
        <v>1151478</v>
      </c>
      <c r="G16" s="711">
        <f ca="1">IF($E16="154",$F16,0)</f>
        <v>0</v>
      </c>
      <c r="H16" s="711">
        <f ca="1">IF($E16="155",$F16,0)</f>
        <v>1151478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>
        <f ca="1">IF(ROWS($1:2)&gt;COUNT(Dong8),"",OFFSET(TH!C$1,SMALL(Dong8,ROWS($1:2)),))</f>
        <v>42100</v>
      </c>
      <c r="B17" s="709" t="str">
        <f ca="1">IF(ROWS($1:2)&gt;COUNT(Dong8),"",OFFSET(TH!D$1,SMALL(Dong8,ROWS($1:2)),))</f>
        <v>TP/X</v>
      </c>
      <c r="C17" s="709">
        <f ca="1">IF(ROWS($1:2)&gt;COUNT(Dong8),"",OFFSET(TH!E$1,SMALL(Dong8,ROWS($1:2)),))</f>
        <v>42100</v>
      </c>
      <c r="D17" s="710" t="str">
        <f ca="1">IF(ROWS($1:2)&gt;COUNT(Dong8),"",OFFSET(TH!F$1,SMALL(Dong8,ROWS($1:2)),))</f>
        <v>Thùng (43,1x31,7x20,3)</v>
      </c>
      <c r="E17" s="709" t="str">
        <f ca="1">IF(ROWS($1:2)&gt;COUNT(Dong8),"",OFFSET(TH!M$1,SMALL(Dong8,ROWS($1:2)),))</f>
        <v>155</v>
      </c>
      <c r="F17" s="711">
        <f ca="1">IF(ROWS($1:2)&gt;COUNT(Dong8),"",OFFSET(TH!K$1,SMALL(Dong8,ROWS($1:2)),))</f>
        <v>55940</v>
      </c>
      <c r="G17" s="711">
        <f t="shared" ref="G17:G20" ca="1" si="0">IF($E17="154",$F17,0)</f>
        <v>0</v>
      </c>
      <c r="H17" s="711">
        <f t="shared" ref="H17:H20" ca="1" si="1">IF($E17="155",$F17,0)</f>
        <v>55940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>
        <f ca="1">IF(ROWS($1:3)&gt;COUNT(Dong8),"",OFFSET(TH!C$1,SMALL(Dong8,ROWS($1:3)),))</f>
        <v>42100</v>
      </c>
      <c r="B18" s="709" t="str">
        <f ca="1">IF(ROWS($1:3)&gt;COUNT(Dong8),"",OFFSET(TH!D$1,SMALL(Dong8,ROWS($1:3)),))</f>
        <v>TP/X</v>
      </c>
      <c r="C18" s="709">
        <f ca="1">IF(ROWS($1:3)&gt;COUNT(Dong8),"",OFFSET(TH!E$1,SMALL(Dong8,ROWS($1:3)),))</f>
        <v>42100</v>
      </c>
      <c r="D18" s="710" t="str">
        <f ca="1">IF(ROWS($1:3)&gt;COUNT(Dong8),"",OFFSET(TH!F$1,SMALL(Dong8,ROWS($1:3)),))</f>
        <v>Thùng (43,1x31,7x27,9)</v>
      </c>
      <c r="E18" s="709" t="str">
        <f ca="1">IF(ROWS($1:3)&gt;COUNT(Dong8),"",OFFSET(TH!M$1,SMALL(Dong8,ROWS($1:3)),))</f>
        <v>155</v>
      </c>
      <c r="F18" s="711">
        <f ca="1">IF(ROWS($1:3)&gt;COUNT(Dong8),"",OFFSET(TH!K$1,SMALL(Dong8,ROWS($1:3)),))</f>
        <v>80495</v>
      </c>
      <c r="G18" s="711">
        <f t="shared" ca="1" si="0"/>
        <v>0</v>
      </c>
      <c r="H18" s="711">
        <f t="shared" ca="1" si="1"/>
        <v>80495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>
        <f ca="1">IF(ROWS($1:4)&gt;COUNT(Dong8),"",OFFSET(TH!C$1,SMALL(Dong8,ROWS($1:4)),))</f>
        <v>42100</v>
      </c>
      <c r="B19" s="709" t="str">
        <f ca="1">IF(ROWS($1:4)&gt;COUNT(Dong8),"",OFFSET(TH!D$1,SMALL(Dong8,ROWS($1:4)),))</f>
        <v>TP/X</v>
      </c>
      <c r="C19" s="709">
        <f ca="1">IF(ROWS($1:4)&gt;COUNT(Dong8),"",OFFSET(TH!E$1,SMALL(Dong8,ROWS($1:4)),))</f>
        <v>42100</v>
      </c>
      <c r="D19" s="710" t="str">
        <f ca="1">IF(ROWS($1:4)&gt;COUNT(Dong8),"",OFFSET(TH!F$1,SMALL(Dong8,ROWS($1:4)),))</f>
        <v>Thùng (66x43,1x22,8)</v>
      </c>
      <c r="E19" s="709" t="str">
        <f ca="1">IF(ROWS($1:4)&gt;COUNT(Dong8),"",OFFSET(TH!M$1,SMALL(Dong8,ROWS($1:4)),))</f>
        <v>155</v>
      </c>
      <c r="F19" s="711">
        <f ca="1">IF(ROWS($1:4)&gt;COUNT(Dong8),"",OFFSET(TH!K$1,SMALL(Dong8,ROWS($1:4)),))</f>
        <v>150256</v>
      </c>
      <c r="G19" s="711">
        <f t="shared" ca="1" si="0"/>
        <v>0</v>
      </c>
      <c r="H19" s="711">
        <f t="shared" ca="1" si="1"/>
        <v>150256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>
        <f ca="1">IF(ROWS($1:5)&gt;COUNT(Dong8),"",OFFSET(TH!C$1,SMALL(Dong8,ROWS($1:5)),))</f>
        <v>42100</v>
      </c>
      <c r="B20" s="709" t="str">
        <f ca="1">IF(ROWS($1:5)&gt;COUNT(Dong8),"",OFFSET(TH!D$1,SMALL(Dong8,ROWS($1:5)),))</f>
        <v>TP/X</v>
      </c>
      <c r="C20" s="709">
        <f ca="1">IF(ROWS($1:5)&gt;COUNT(Dong8),"",OFFSET(TH!E$1,SMALL(Dong8,ROWS($1:5)),))</f>
        <v>42100</v>
      </c>
      <c r="D20" s="710" t="str">
        <f ca="1">IF(ROWS($1:5)&gt;COUNT(Dong8),"",OFFSET(TH!F$1,SMALL(Dong8,ROWS($1:5)),))</f>
        <v>Thùng (66x43,1x35,5)</v>
      </c>
      <c r="E20" s="709" t="str">
        <f ca="1">IF(ROWS($1:5)&gt;COUNT(Dong8),"",OFFSET(TH!M$1,SMALL(Dong8,ROWS($1:5)),))</f>
        <v>155</v>
      </c>
      <c r="F20" s="711">
        <f ca="1">IF(ROWS($1:5)&gt;COUNT(Dong8),"",OFFSET(TH!K$1,SMALL(Dong8,ROWS($1:5)),))</f>
        <v>429141</v>
      </c>
      <c r="G20" s="711">
        <f t="shared" ca="1" si="0"/>
        <v>0</v>
      </c>
      <c r="H20" s="711">
        <f t="shared" ca="1" si="1"/>
        <v>429141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1867310</v>
      </c>
      <c r="G22" s="708">
        <f ca="1">SUM(G15:G21)</f>
        <v>0</v>
      </c>
      <c r="H22" s="708">
        <f ca="1">SUM(H15:H21)</f>
        <v>1867310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399</v>
      </c>
      <c r="E23" s="712"/>
      <c r="F23" s="718">
        <f ca="1">SUM(G23:J23)</f>
        <v>1867310</v>
      </c>
      <c r="G23" s="718">
        <f ca="1">G22</f>
        <v>0</v>
      </c>
      <c r="H23" s="718">
        <f ca="1">H22</f>
        <v>1867310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400</v>
      </c>
    </row>
    <row r="27" spans="1:10">
      <c r="C27" s="702" t="str">
        <f ca="1">"- Ngày mở sổ: "&amp;"01/"&amp;MONTH(A16)&amp;"/ "&amp;YEAR(A16)</f>
        <v>- Ngày mở sổ: 01/4/ 2015</v>
      </c>
    </row>
    <row r="28" spans="1:10">
      <c r="E28" s="701"/>
      <c r="F28" s="701"/>
      <c r="G28" s="701"/>
      <c r="H28" s="701"/>
      <c r="I28" s="1139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9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39" t="s">
        <v>12</v>
      </c>
      <c r="J29" s="1139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84" t="s">
        <v>383</v>
      </c>
      <c r="I2" s="1184"/>
      <c r="J2" s="1184"/>
      <c r="K2" s="1184"/>
      <c r="L2" s="723"/>
    </row>
    <row r="3" spans="1:15" ht="15" customHeight="1">
      <c r="A3" s="727" t="str">
        <f>'632'!A3</f>
        <v>Địa chỉ: 1A227/1 Ấp 1, Phạm Văn Hai, Bình Chánh, TPHCM</v>
      </c>
      <c r="H3" s="1187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7"/>
      <c r="J3" s="1187"/>
      <c r="K3" s="1187"/>
      <c r="L3" s="701"/>
    </row>
    <row r="4" spans="1:15">
      <c r="H4" s="1187"/>
      <c r="I4" s="1187"/>
      <c r="J4" s="1187"/>
      <c r="K4" s="1187"/>
      <c r="L4" s="701"/>
    </row>
    <row r="5" spans="1:15" ht="19.5" customHeight="1">
      <c r="A5" s="1185" t="s">
        <v>384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6" t="s">
        <v>385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</row>
    <row r="7" spans="1:15">
      <c r="B7" s="701"/>
      <c r="C7" s="701"/>
      <c r="D7" s="701"/>
      <c r="E7" s="702" t="s">
        <v>401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</row>
    <row r="11" spans="1:15" ht="15.75" customHeight="1">
      <c r="A11" s="1180" t="s">
        <v>20</v>
      </c>
      <c r="B11" s="1181" t="s">
        <v>1</v>
      </c>
      <c r="C11" s="1181"/>
      <c r="D11" s="1180" t="s">
        <v>0</v>
      </c>
      <c r="E11" s="1180" t="s">
        <v>216</v>
      </c>
      <c r="F11" s="1181" t="s">
        <v>402</v>
      </c>
      <c r="G11" s="1181"/>
      <c r="H11" s="1181"/>
      <c r="I11" s="1181"/>
      <c r="J11" s="1181"/>
      <c r="K11" s="1181"/>
      <c r="L11" s="1181"/>
    </row>
    <row r="12" spans="1:15" ht="15.75" customHeight="1" thickBot="1">
      <c r="A12" s="1180"/>
      <c r="B12" s="1182" t="s">
        <v>15</v>
      </c>
      <c r="C12" s="1182" t="s">
        <v>32</v>
      </c>
      <c r="D12" s="1180"/>
      <c r="E12" s="1180"/>
      <c r="F12" s="1182" t="s">
        <v>390</v>
      </c>
      <c r="G12" s="1182" t="s">
        <v>391</v>
      </c>
      <c r="H12" s="1182"/>
      <c r="I12" s="1182"/>
      <c r="J12" s="1182"/>
      <c r="K12" s="1182"/>
      <c r="L12" s="1182"/>
    </row>
    <row r="13" spans="1:15" ht="29.25" customHeight="1" thickBot="1">
      <c r="A13" s="1180"/>
      <c r="B13" s="1182"/>
      <c r="C13" s="1182"/>
      <c r="D13" s="1180"/>
      <c r="E13" s="1180"/>
      <c r="F13" s="1182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42124</v>
      </c>
      <c r="B16" s="709" t="str">
        <f ca="1">IF(ROWS($1:1)&gt;COUNT(Dong7),"",OFFSET(TH!D$1,SMALL(Dong7,ROWS($1:1)),))</f>
        <v>CTGS</v>
      </c>
      <c r="C16" s="709">
        <f ca="1">IF(ROWS($1:1)&gt;COUNT(Dong7),"",OFFSET(TH!E$1,SMALL(Dong7,ROWS($1:1)),))</f>
        <v>42124</v>
      </c>
      <c r="D16" s="710" t="str">
        <f ca="1">IF(ROWS($1:1)&gt;COUNT(Dong7),"",OFFSET(TH!F$1,SMALL(Dong7,ROWS($1:1)),))</f>
        <v>Tiền lương BP Văn phòng</v>
      </c>
      <c r="E16" s="709" t="str">
        <f ca="1">IF(ROWS($1:1)&gt;COUNT(Dong7),"",OFFSET(TH!M$1,SMALL(Dong7,ROWS($1:1)),))</f>
        <v>3341</v>
      </c>
      <c r="F16" s="711">
        <f ca="1">IF(ROWS($1:1)&gt;COUNT(Dong7),"",OFFSET(TH!K$1,SMALL(Dong7,ROWS($1:1)),))</f>
        <v>16625000</v>
      </c>
      <c r="G16" s="711">
        <f t="shared" ref="G16:J30" ca="1" si="0">IF($E16=G$13,$F16,0)</f>
        <v>0</v>
      </c>
      <c r="H16" s="711">
        <f t="shared" ca="1" si="0"/>
        <v>0</v>
      </c>
      <c r="I16" s="711">
        <f t="shared" ca="1" si="0"/>
        <v>0</v>
      </c>
      <c r="J16" s="711">
        <f t="shared" ca="1" si="0"/>
        <v>16625000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42155</v>
      </c>
      <c r="B17" s="709" t="str">
        <f ca="1">IF(ROWS($1:2)&gt;COUNT(Dong7),"",OFFSET(TH!D$1,SMALL(Dong7,ROWS($1:2)),))</f>
        <v>CTGS</v>
      </c>
      <c r="C17" s="709">
        <f ca="1">IF(ROWS($1:2)&gt;COUNT(Dong7),"",OFFSET(TH!E$1,SMALL(Dong7,ROWS($1:2)),))</f>
        <v>42155</v>
      </c>
      <c r="D17" s="710" t="str">
        <f ca="1">IF(ROWS($1:2)&gt;COUNT(Dong7),"",OFFSET(TH!F$1,SMALL(Dong7,ROWS($1:2)),))</f>
        <v>Tiền lương BP Văn phòng</v>
      </c>
      <c r="E17" s="709" t="str">
        <f ca="1">IF(ROWS($1:2)&gt;COUNT(Dong7),"",OFFSET(TH!M$1,SMALL(Dong7,ROWS($1:2)),))</f>
        <v>3341</v>
      </c>
      <c r="F17" s="711">
        <f ca="1">IF(ROWS($1:2)&gt;COUNT(Dong7),"",OFFSET(TH!K$1,SMALL(Dong7,ROWS($1:2)),))</f>
        <v>16625000</v>
      </c>
      <c r="G17" s="711">
        <f t="shared" ca="1" si="0"/>
        <v>0</v>
      </c>
      <c r="H17" s="711">
        <f t="shared" ca="1" si="0"/>
        <v>0</v>
      </c>
      <c r="I17" s="711">
        <f t="shared" ca="1" si="0"/>
        <v>0</v>
      </c>
      <c r="J17" s="711">
        <f t="shared" ca="1" si="0"/>
        <v>16625000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42185</v>
      </c>
      <c r="B18" s="709" t="str">
        <f ca="1">IF(ROWS($1:3)&gt;COUNT(Dong7),"",OFFSET(TH!D$1,SMALL(Dong7,ROWS($1:3)),))</f>
        <v>CTGS</v>
      </c>
      <c r="C18" s="709">
        <f ca="1">IF(ROWS($1:3)&gt;COUNT(Dong7),"",OFFSET(TH!E$1,SMALL(Dong7,ROWS($1:3)),))</f>
        <v>42185</v>
      </c>
      <c r="D18" s="710" t="str">
        <f ca="1">IF(ROWS($1:3)&gt;COUNT(Dong7),"",OFFSET(TH!F$1,SMALL(Dong7,ROWS($1:3)),))</f>
        <v>Tiền lương BP Văn phòng</v>
      </c>
      <c r="E18" s="709" t="str">
        <f ca="1">IF(ROWS($1:3)&gt;COUNT(Dong7),"",OFFSET(TH!M$1,SMALL(Dong7,ROWS($1:3)),))</f>
        <v>3341</v>
      </c>
      <c r="F18" s="711">
        <f ca="1">IF(ROWS($1:3)&gt;COUNT(Dong7),"",OFFSET(TH!K$1,SMALL(Dong7,ROWS($1:3)),))</f>
        <v>16670000</v>
      </c>
      <c r="G18" s="711">
        <f t="shared" ca="1" si="0"/>
        <v>0</v>
      </c>
      <c r="H18" s="711">
        <f t="shared" ca="1" si="0"/>
        <v>0</v>
      </c>
      <c r="I18" s="711">
        <f t="shared" ca="1" si="0"/>
        <v>0</v>
      </c>
      <c r="J18" s="711">
        <f t="shared" ca="1" si="0"/>
        <v>16670000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42115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42115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42115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42115</v>
      </c>
      <c r="D20" s="710" t="str">
        <f ca="1">IF(ROWS($1:5)&gt;COUNT(Dong7),"",OFFSET(TH!F$1,SMALL(Dong7,ROWS($1:5)),))</f>
        <v>Phí chuyển tiền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15000</v>
      </c>
      <c r="G20" s="711">
        <f t="shared" ca="1" si="0"/>
        <v>0</v>
      </c>
      <c r="H20" s="711">
        <f t="shared" ca="1" si="0"/>
        <v>15000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42115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42115</v>
      </c>
      <c r="D21" s="710" t="str">
        <f ca="1">IF(ROWS($1:6)&gt;COUNT(Dong7),"",OFFSET(TH!F$1,SMALL(Dong7,ROWS($1:6)),))</f>
        <v>Phí chuyển tiền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42149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42149</v>
      </c>
      <c r="D22" s="710" t="str">
        <f ca="1">IF(ROWS($1:7)&gt;COUNT(Dong7),"",OFFSET(TH!F$1,SMALL(Dong7,ROWS($1:7)),))</f>
        <v>Phí chuyển tiền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42160</v>
      </c>
      <c r="B23" s="709" t="str">
        <f ca="1">IF(ROWS($1:8)&gt;COUNT(Dong7),"",OFFSET(TH!D$1,SMALL(Dong7,ROWS($1:8)),))</f>
        <v>GBN</v>
      </c>
      <c r="C23" s="709">
        <f ca="1">IF(ROWS($1:8)&gt;COUNT(Dong7),"",OFFSET(TH!E$1,SMALL(Dong7,ROWS($1:8)),))</f>
        <v>42160</v>
      </c>
      <c r="D23" s="710" t="str">
        <f ca="1">IF(ROWS($1:8)&gt;COUNT(Dong7),"",OFFSET(TH!F$1,SMALL(Dong7,ROWS($1:8)),))</f>
        <v>Phí bán 3 cuốn sec</v>
      </c>
      <c r="E23" s="709" t="str">
        <f ca="1">IF(ROWS($1:8)&gt;COUNT(Dong7),"",OFFSET(TH!M$1,SMALL(Dong7,ROWS($1:8)),))</f>
        <v>1121</v>
      </c>
      <c r="F23" s="711">
        <f ca="1">IF(ROWS($1:8)&gt;COUNT(Dong7),"",OFFSET(TH!K$1,SMALL(Dong7,ROWS($1:8)),))</f>
        <v>45000</v>
      </c>
      <c r="G23" s="711">
        <f t="shared" ca="1" si="0"/>
        <v>0</v>
      </c>
      <c r="H23" s="711">
        <f t="shared" ca="1" si="0"/>
        <v>45000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42165</v>
      </c>
      <c r="B24" s="709" t="str">
        <f ca="1">IF(ROWS($1:9)&gt;COUNT(Dong7),"",OFFSET(TH!D$1,SMALL(Dong7,ROWS($1:9)),))</f>
        <v>GBN</v>
      </c>
      <c r="C24" s="709">
        <f ca="1">IF(ROWS($1:9)&gt;COUNT(Dong7),"",OFFSET(TH!E$1,SMALL(Dong7,ROWS($1:9)),))</f>
        <v>42165</v>
      </c>
      <c r="D24" s="710" t="str">
        <f ca="1">IF(ROWS($1:9)&gt;COUNT(Dong7),"",OFFSET(TH!F$1,SMALL(Dong7,ROWS($1:9)),))</f>
        <v>Phí rút sec khác</v>
      </c>
      <c r="E24" s="709" t="str">
        <f ca="1">IF(ROWS($1:9)&gt;COUNT(Dong7),"",OFFSET(TH!M$1,SMALL(Dong7,ROWS($1:9)),))</f>
        <v>1121</v>
      </c>
      <c r="F24" s="711">
        <f ca="1">IF(ROWS($1:9)&gt;COUNT(Dong7),"",OFFSET(TH!K$1,SMALL(Dong7,ROWS($1:9)),))</f>
        <v>15000</v>
      </c>
      <c r="G24" s="711">
        <f t="shared" ca="1" si="0"/>
        <v>0</v>
      </c>
      <c r="H24" s="711">
        <f t="shared" ca="1" si="0"/>
        <v>15000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42179</v>
      </c>
      <c r="B25" s="709" t="str">
        <f ca="1">IF(ROWS($1:10)&gt;COUNT(Dong7),"",OFFSET(TH!D$1,SMALL(Dong7,ROWS($1:10)),))</f>
        <v>GBN</v>
      </c>
      <c r="C25" s="709">
        <f ca="1">IF(ROWS($1:10)&gt;COUNT(Dong7),"",OFFSET(TH!E$1,SMALL(Dong7,ROWS($1:10)),))</f>
        <v>42179</v>
      </c>
      <c r="D25" s="710" t="str">
        <f ca="1">IF(ROWS($1:10)&gt;COUNT(Dong7),"",OFFSET(TH!F$1,SMALL(Dong7,ROWS($1:10)),))</f>
        <v>Phí rút sec khác</v>
      </c>
      <c r="E25" s="709" t="str">
        <f ca="1">IF(ROWS($1:10)&gt;COUNT(Dong7),"",OFFSET(TH!M$1,SMALL(Dong7,ROWS($1:10)),))</f>
        <v>1121</v>
      </c>
      <c r="F25" s="711">
        <f ca="1">IF(ROWS($1:10)&gt;COUNT(Dong7),"",OFFSET(TH!K$1,SMALL(Dong7,ROWS($1:10)),))</f>
        <v>15000</v>
      </c>
      <c r="G25" s="711">
        <f t="shared" ca="1" si="0"/>
        <v>0</v>
      </c>
      <c r="H25" s="711">
        <f t="shared" ca="1" si="0"/>
        <v>15000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42117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42117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1539252</v>
      </c>
      <c r="G26" s="711">
        <f t="shared" ca="1" si="0"/>
        <v>1539252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42132</v>
      </c>
      <c r="B27" s="709">
        <f ca="1">IF(ROWS($1:12)&gt;COUNT(Dong7),"",OFFSET(TH!D$1,SMALL(Dong7,ROWS($1:12)),))</f>
        <v>0</v>
      </c>
      <c r="C27" s="709">
        <f ca="1">IF(ROWS($1:12)&gt;COUNT(Dong7),"",OFFSET(TH!E$1,SMALL(Dong7,ROWS($1:12)),))</f>
        <v>42132</v>
      </c>
      <c r="D27" s="710" t="str">
        <f ca="1">IF(ROWS($1:12)&gt;COUNT(Dong7),"",OFFSET(TH!F$1,SMALL(Dong7,ROWS($1:12)),))</f>
        <v>Cước viễn thông</v>
      </c>
      <c r="E27" s="709" t="str">
        <f ca="1">IF(ROWS($1:12)&gt;COUNT(Dong7),"",OFFSET(TH!M$1,SMALL(Dong7,ROWS($1:12)),))</f>
        <v>1111</v>
      </c>
      <c r="F27" s="711">
        <f ca="1">IF(ROWS($1:12)&gt;COUNT(Dong7),"",OFFSET(TH!K$1,SMALL(Dong7,ROWS($1:12)),))</f>
        <v>1777392</v>
      </c>
      <c r="G27" s="711">
        <f t="shared" ca="1" si="0"/>
        <v>1777392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42173</v>
      </c>
      <c r="B28" s="709">
        <f ca="1">IF(ROWS($1:13)&gt;COUNT(Dong7),"",OFFSET(TH!D$1,SMALL(Dong7,ROWS($1:13)),))</f>
        <v>0</v>
      </c>
      <c r="C28" s="709">
        <f ca="1">IF(ROWS($1:13)&gt;COUNT(Dong7),"",OFFSET(TH!E$1,SMALL(Dong7,ROWS($1:13)),))</f>
        <v>42173</v>
      </c>
      <c r="D28" s="710" t="str">
        <f ca="1">IF(ROWS($1:13)&gt;COUNT(Dong7),"",OFFSET(TH!F$1,SMALL(Dong7,ROWS($1:13)),))</f>
        <v>Văn phòng phẩm</v>
      </c>
      <c r="E28" s="709" t="str">
        <f ca="1">IF(ROWS($1:13)&gt;COUNT(Dong7),"",OFFSET(TH!M$1,SMALL(Dong7,ROWS($1:13)),))</f>
        <v>1111</v>
      </c>
      <c r="F28" s="711">
        <f ca="1">IF(ROWS($1:13)&gt;COUNT(Dong7),"",OFFSET(TH!K$1,SMALL(Dong7,ROWS($1:13)),))</f>
        <v>1017727</v>
      </c>
      <c r="G28" s="711">
        <f t="shared" ca="1" si="0"/>
        <v>1017727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42179</v>
      </c>
      <c r="B29" s="709">
        <f ca="1">IF(ROWS($1:14)&gt;COUNT(Dong7),"",OFFSET(TH!D$1,SMALL(Dong7,ROWS($1:14)),))</f>
        <v>0</v>
      </c>
      <c r="C29" s="709">
        <f ca="1">IF(ROWS($1:14)&gt;COUNT(Dong7),"",OFFSET(TH!E$1,SMALL(Dong7,ROWS($1:14)),))</f>
        <v>42179</v>
      </c>
      <c r="D29" s="710" t="str">
        <f ca="1">IF(ROWS($1:14)&gt;COUNT(Dong7),"",OFFSET(TH!F$1,SMALL(Dong7,ROWS($1:14)),))</f>
        <v>Tiền điện</v>
      </c>
      <c r="E29" s="709" t="str">
        <f ca="1">IF(ROWS($1:14)&gt;COUNT(Dong7),"",OFFSET(TH!M$1,SMALL(Dong7,ROWS($1:14)),))</f>
        <v>1111</v>
      </c>
      <c r="F29" s="711">
        <f ca="1">IF(ROWS($1:14)&gt;COUNT(Dong7),"",OFFSET(TH!K$1,SMALL(Dong7,ROWS($1:14)),))</f>
        <v>1792758</v>
      </c>
      <c r="G29" s="711">
        <f t="shared" ca="1" si="0"/>
        <v>1792758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42149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42149</v>
      </c>
      <c r="D30" s="710" t="str">
        <f ca="1">IF(ROWS($1:15)&gt;COUNT(Dong7),"",OFFSET(TH!F$1,SMALL(Dong7,ROWS($1:15)),))</f>
        <v>Phí hủy tài khoản ngân hàng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1731169</v>
      </c>
      <c r="G30" s="711">
        <f t="shared" ca="1" si="0"/>
        <v>0</v>
      </c>
      <c r="H30" s="711">
        <f t="shared" ca="1" si="0"/>
        <v>1731169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57913298</v>
      </c>
      <c r="G32" s="708">
        <f t="shared" ref="G32:L32" ca="1" si="2">SUM(G15:G31)</f>
        <v>6127129</v>
      </c>
      <c r="H32" s="708">
        <f t="shared" ca="1" si="2"/>
        <v>1866169</v>
      </c>
      <c r="I32" s="708">
        <f t="shared" ca="1" si="2"/>
        <v>0</v>
      </c>
      <c r="J32" s="708">
        <f t="shared" ca="1" si="2"/>
        <v>49920000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403</v>
      </c>
      <c r="E33" s="712"/>
      <c r="F33" s="718">
        <f ca="1">SUM(G33:L33)</f>
        <v>57913298</v>
      </c>
      <c r="G33" s="718">
        <f t="shared" ref="G33:L33" ca="1" si="3">G32</f>
        <v>6127129</v>
      </c>
      <c r="H33" s="718">
        <f t="shared" ca="1" si="3"/>
        <v>1866169</v>
      </c>
      <c r="I33" s="718">
        <f t="shared" ca="1" si="3"/>
        <v>0</v>
      </c>
      <c r="J33" s="718">
        <f t="shared" ca="1" si="3"/>
        <v>49920000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396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39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9"/>
      <c r="L38" s="1139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39" t="s">
        <v>12</v>
      </c>
      <c r="K39" s="1139"/>
      <c r="L39" s="1139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6" t="s">
        <v>13</v>
      </c>
      <c r="K40" s="1186"/>
      <c r="L40" s="1186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84" t="s">
        <v>383</v>
      </c>
      <c r="I2" s="1184"/>
      <c r="J2" s="1184"/>
      <c r="K2" s="1184"/>
      <c r="L2" s="723"/>
    </row>
    <row r="3" spans="1:15" ht="15" customHeight="1">
      <c r="A3" s="727" t="str">
        <f>'632'!A3</f>
        <v>Địa chỉ: 1A227/1 Ấp 1, Phạm Văn Hai, Bình Chánh, TPHCM</v>
      </c>
      <c r="H3" s="1187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7"/>
      <c r="J3" s="1187"/>
      <c r="K3" s="1187"/>
      <c r="L3" s="701"/>
    </row>
    <row r="4" spans="1:15">
      <c r="H4" s="1187"/>
      <c r="I4" s="1187"/>
      <c r="J4" s="1187"/>
      <c r="K4" s="1187"/>
      <c r="L4" s="701"/>
    </row>
    <row r="5" spans="1:15" ht="19.5" customHeight="1">
      <c r="A5" s="1185" t="s">
        <v>384</v>
      </c>
      <c r="B5" s="1185"/>
      <c r="C5" s="1185"/>
      <c r="D5" s="1185"/>
      <c r="E5" s="1185"/>
      <c r="F5" s="1185"/>
      <c r="G5" s="1185"/>
      <c r="H5" s="1185"/>
      <c r="I5" s="1185"/>
      <c r="J5" s="1185"/>
      <c r="K5" s="1185"/>
      <c r="L5" s="1185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6" t="s">
        <v>385</v>
      </c>
      <c r="B6" s="1186"/>
      <c r="C6" s="1186"/>
      <c r="D6" s="1186"/>
      <c r="E6" s="1186"/>
      <c r="F6" s="1186"/>
      <c r="G6" s="1186"/>
      <c r="H6" s="1186"/>
      <c r="I6" s="1186"/>
      <c r="J6" s="1186"/>
      <c r="K6" s="1186"/>
      <c r="L6" s="1186"/>
    </row>
    <row r="7" spans="1:15">
      <c r="B7" s="701"/>
      <c r="C7" s="701"/>
      <c r="D7" s="701"/>
      <c r="E7" s="702" t="s">
        <v>410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387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388</v>
      </c>
      <c r="G9" s="703"/>
      <c r="H9" s="703"/>
      <c r="I9" s="703"/>
      <c r="J9" s="703"/>
      <c r="K9" s="703"/>
      <c r="L9" s="703"/>
    </row>
    <row r="10" spans="1:15" ht="9" customHeight="1">
      <c r="C10" s="1183"/>
      <c r="D10" s="1183"/>
      <c r="E10" s="1183"/>
      <c r="F10" s="1183"/>
      <c r="G10" s="1183"/>
      <c r="H10" s="1183"/>
      <c r="I10" s="1183"/>
      <c r="J10" s="1183"/>
      <c r="K10" s="1183"/>
      <c r="L10" s="1183"/>
    </row>
    <row r="11" spans="1:15" ht="15.75" customHeight="1">
      <c r="A11" s="1180" t="s">
        <v>20</v>
      </c>
      <c r="B11" s="1181" t="s">
        <v>1</v>
      </c>
      <c r="C11" s="1181"/>
      <c r="D11" s="1180" t="s">
        <v>0</v>
      </c>
      <c r="E11" s="1180" t="s">
        <v>216</v>
      </c>
      <c r="F11" s="1181" t="s">
        <v>409</v>
      </c>
      <c r="G11" s="1181"/>
      <c r="H11" s="1181"/>
      <c r="I11" s="1181"/>
      <c r="J11" s="1181"/>
      <c r="K11" s="1181"/>
      <c r="L11" s="1181"/>
    </row>
    <row r="12" spans="1:15" ht="15.75" customHeight="1" thickBot="1">
      <c r="A12" s="1180"/>
      <c r="B12" s="1182" t="s">
        <v>15</v>
      </c>
      <c r="C12" s="1182" t="s">
        <v>32</v>
      </c>
      <c r="D12" s="1180"/>
      <c r="E12" s="1180"/>
      <c r="F12" s="1182" t="s">
        <v>390</v>
      </c>
      <c r="G12" s="1182" t="s">
        <v>391</v>
      </c>
      <c r="H12" s="1182"/>
      <c r="I12" s="1182"/>
      <c r="J12" s="1182"/>
      <c r="K12" s="1182"/>
      <c r="L12" s="1182"/>
    </row>
    <row r="13" spans="1:15" ht="29.25" customHeight="1" thickBot="1">
      <c r="A13" s="1180"/>
      <c r="B13" s="1182"/>
      <c r="C13" s="1182"/>
      <c r="D13" s="1180"/>
      <c r="E13" s="1180"/>
      <c r="F13" s="1182"/>
      <c r="G13" s="724" t="s">
        <v>47</v>
      </c>
      <c r="H13" s="724" t="s">
        <v>24</v>
      </c>
      <c r="I13" s="724"/>
      <c r="J13" s="724"/>
      <c r="K13" s="724"/>
      <c r="L13" s="724"/>
      <c r="N13" s="726" t="s">
        <v>412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411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396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39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9"/>
      <c r="L33" s="1139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39" t="s">
        <v>12</v>
      </c>
      <c r="K34" s="1139"/>
      <c r="L34" s="1139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6" t="s">
        <v>13</v>
      </c>
      <c r="K35" s="1186"/>
      <c r="L35" s="1186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2016-12-15T09:05:02Z</dcterms:modified>
</cp:coreProperties>
</file>